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7500" activeTab="3"/>
  </bookViews>
  <sheets>
    <sheet name="Kapak" sheetId="1" r:id="rId1"/>
    <sheet name="Aktiv" sheetId="2" r:id="rId2"/>
    <sheet name="Pasiv" sheetId="3" r:id="rId3"/>
    <sheet name="Ardh Shpnz" sheetId="4" r:id="rId4"/>
    <sheet name="cash flow" sheetId="5" r:id="rId5"/>
    <sheet name="ndrysh kapital" sheetId="6" r:id="rId6"/>
    <sheet name="AAM" sheetId="7" r:id="rId7"/>
  </sheets>
  <externalReferences>
    <externalReference r:id="rId8"/>
    <externalReference r:id="rId9"/>
    <externalReference r:id="rId10"/>
  </externalReferences>
  <calcPr calcId="124519"/>
</workbook>
</file>

<file path=xl/calcChain.xml><?xml version="1.0" encoding="utf-8"?>
<calcChain xmlns="http://schemas.openxmlformats.org/spreadsheetml/2006/main">
  <c r="D13" i="2"/>
  <c r="F36" i="7"/>
  <c r="E36"/>
  <c r="D36"/>
  <c r="F35"/>
  <c r="E35"/>
  <c r="F34"/>
  <c r="F33"/>
  <c r="F32"/>
  <c r="F31"/>
  <c r="F37" s="1"/>
  <c r="E31"/>
  <c r="F24"/>
  <c r="G23"/>
  <c r="G22"/>
  <c r="E21"/>
  <c r="E34" s="1"/>
  <c r="D21"/>
  <c r="E20"/>
  <c r="D20"/>
  <c r="G20" s="1"/>
  <c r="E19"/>
  <c r="E24" s="1"/>
  <c r="D19"/>
  <c r="D24" s="1"/>
  <c r="G18"/>
  <c r="F11"/>
  <c r="G10"/>
  <c r="G36" s="1"/>
  <c r="D9"/>
  <c r="D35" s="1"/>
  <c r="D8"/>
  <c r="D34" s="1"/>
  <c r="E7"/>
  <c r="E33" s="1"/>
  <c r="D7"/>
  <c r="D33" s="1"/>
  <c r="E6"/>
  <c r="E32" s="1"/>
  <c r="D6"/>
  <c r="D32" s="1"/>
  <c r="D5"/>
  <c r="D31" s="1"/>
  <c r="D37" s="1"/>
  <c r="H18" i="6"/>
  <c r="H16"/>
  <c r="G15"/>
  <c r="H15" s="1"/>
  <c r="D14"/>
  <c r="D19" s="1"/>
  <c r="H13"/>
  <c r="H12"/>
  <c r="H11"/>
  <c r="F9"/>
  <c r="E9"/>
  <c r="D9"/>
  <c r="C9"/>
  <c r="H8"/>
  <c r="G7"/>
  <c r="F7"/>
  <c r="E7"/>
  <c r="C7"/>
  <c r="H7" s="1"/>
  <c r="D23" i="5"/>
  <c r="D25" s="1"/>
  <c r="C23"/>
  <c r="D22"/>
  <c r="C22"/>
  <c r="D20"/>
  <c r="C20"/>
  <c r="C25" s="1"/>
  <c r="D15"/>
  <c r="C15"/>
  <c r="D14"/>
  <c r="C14"/>
  <c r="D13"/>
  <c r="C13"/>
  <c r="D12"/>
  <c r="C12"/>
  <c r="D11"/>
  <c r="C11"/>
  <c r="D10"/>
  <c r="D16" s="1"/>
  <c r="C10"/>
  <c r="C16" s="1"/>
  <c r="D7"/>
  <c r="D17" s="1"/>
  <c r="D26" s="1"/>
  <c r="D28" s="1"/>
  <c r="C7"/>
  <c r="C17" s="1"/>
  <c r="C26" s="1"/>
  <c r="C28" s="1"/>
  <c r="D23" i="4"/>
  <c r="D25" s="1"/>
  <c r="C23"/>
  <c r="D22"/>
  <c r="C22"/>
  <c r="D20"/>
  <c r="C20"/>
  <c r="C25" s="1"/>
  <c r="D15"/>
  <c r="C15"/>
  <c r="D14"/>
  <c r="C14"/>
  <c r="D13"/>
  <c r="C13"/>
  <c r="D12"/>
  <c r="C12"/>
  <c r="D11"/>
  <c r="C11"/>
  <c r="D10"/>
  <c r="D16" s="1"/>
  <c r="C10"/>
  <c r="C16" s="1"/>
  <c r="D7"/>
  <c r="D17" s="1"/>
  <c r="D26" s="1"/>
  <c r="D28" s="1"/>
  <c r="C7"/>
  <c r="C17" s="1"/>
  <c r="C26" s="1"/>
  <c r="C28" s="1"/>
  <c r="E42" i="3"/>
  <c r="D42"/>
  <c r="E41"/>
  <c r="D41"/>
  <c r="E40"/>
  <c r="D40"/>
  <c r="E39"/>
  <c r="D39"/>
  <c r="E38"/>
  <c r="D38"/>
  <c r="E35"/>
  <c r="D35"/>
  <c r="E32"/>
  <c r="D32"/>
  <c r="E30"/>
  <c r="D30"/>
  <c r="E25"/>
  <c r="D25"/>
  <c r="E24"/>
  <c r="D24"/>
  <c r="D21"/>
  <c r="E19"/>
  <c r="E11" s="1"/>
  <c r="E6" s="1"/>
  <c r="D19"/>
  <c r="D17"/>
  <c r="E15"/>
  <c r="D15"/>
  <c r="E14"/>
  <c r="D14"/>
  <c r="D11" s="1"/>
  <c r="D6" s="1"/>
  <c r="D31" s="1"/>
  <c r="D43" s="1"/>
  <c r="E12"/>
  <c r="D12"/>
  <c r="D8"/>
  <c r="E39" i="2"/>
  <c r="D39"/>
  <c r="E37"/>
  <c r="D37"/>
  <c r="E36"/>
  <c r="D36"/>
  <c r="E35"/>
  <c r="D35"/>
  <c r="E34"/>
  <c r="D34"/>
  <c r="E33"/>
  <c r="D33"/>
  <c r="D31" s="1"/>
  <c r="E31"/>
  <c r="E21"/>
  <c r="D21"/>
  <c r="E20"/>
  <c r="D20"/>
  <c r="E19"/>
  <c r="D19"/>
  <c r="E18"/>
  <c r="D18"/>
  <c r="E17"/>
  <c r="D17"/>
  <c r="E15"/>
  <c r="D15"/>
  <c r="E14"/>
  <c r="D14"/>
  <c r="E13"/>
  <c r="E12"/>
  <c r="D12"/>
  <c r="E11"/>
  <c r="D11"/>
  <c r="E9"/>
  <c r="D9"/>
  <c r="E7"/>
  <c r="D7"/>
  <c r="E6"/>
  <c r="D6"/>
  <c r="E5"/>
  <c r="E44" s="1"/>
  <c r="D5"/>
  <c r="G21" i="7" l="1"/>
  <c r="D44" i="2"/>
  <c r="E37" i="7"/>
  <c r="G6"/>
  <c r="E11"/>
  <c r="G19"/>
  <c r="G24" s="1"/>
  <c r="G5"/>
  <c r="G7"/>
  <c r="G33" s="1"/>
  <c r="G8"/>
  <c r="G34" s="1"/>
  <c r="G9"/>
  <c r="G35" s="1"/>
  <c r="D11"/>
  <c r="E31" i="3"/>
  <c r="E43" s="1"/>
  <c r="G32" i="7" l="1"/>
  <c r="G31"/>
  <c r="G11"/>
  <c r="G37" l="1"/>
  <c r="G10" i="6"/>
  <c r="G14"/>
  <c r="G19" s="1"/>
  <c r="E14"/>
  <c r="E19" s="1"/>
  <c r="F14"/>
  <c r="F19" s="1"/>
  <c r="C14"/>
  <c r="H10" l="1"/>
  <c r="G9"/>
  <c r="H9" s="1"/>
  <c r="C19"/>
  <c r="H19" s="1"/>
  <c r="H14"/>
</calcChain>
</file>

<file path=xl/sharedStrings.xml><?xml version="1.0" encoding="utf-8"?>
<sst xmlns="http://schemas.openxmlformats.org/spreadsheetml/2006/main" count="260" uniqueCount="182">
  <si>
    <t>Emertimi dhe Forma ligjore</t>
  </si>
  <si>
    <t>"Qendra Sportive" sh. A.</t>
  </si>
  <si>
    <t>NIPT-i</t>
  </si>
  <si>
    <t>J61813020F</t>
  </si>
  <si>
    <t>Adresa e Selise</t>
  </si>
  <si>
    <t>Pallati Sportit "Asllan Rusi"</t>
  </si>
  <si>
    <t>Tirane</t>
  </si>
  <si>
    <t>Data e krijimit</t>
  </si>
  <si>
    <t>28/02/2000</t>
  </si>
  <si>
    <t>Nr.i Regjistrit Tregtar</t>
  </si>
  <si>
    <t>Veprimtaria Kryesore</t>
  </si>
  <si>
    <t>realizimi te ardhurave nga zhvillimi  i aktiviteteve spotive,</t>
  </si>
  <si>
    <t>mirembajtja dhe administrimi i objekteve sportive</t>
  </si>
  <si>
    <t>PASQYRAT FINANCIARE</t>
  </si>
  <si>
    <t>(Ne zbatim te Standartit Kombetar te Kontabilitetit nr.2 dhe Ligjit Nr.9228, Date 29.04.2004 "Per Kontabilitetin dhe Pasqyrat Financiare")</t>
  </si>
  <si>
    <t>Pasqyrat Financiare jane individuale</t>
  </si>
  <si>
    <t>po</t>
  </si>
  <si>
    <t>Pasqyrat Financiare jane te konsoliduara</t>
  </si>
  <si>
    <t>jo</t>
  </si>
  <si>
    <t>Pasqyrat Financiare jane te shprehura ne</t>
  </si>
  <si>
    <t>leke</t>
  </si>
  <si>
    <t>Pasqyrat Financiare jane te rrumbullakosura ne</t>
  </si>
  <si>
    <t>Periudha Kontabel e Pasqyrave Financiare</t>
  </si>
  <si>
    <t>Nga 01.01.2012</t>
  </si>
  <si>
    <t>Deri 31.12.2012</t>
  </si>
  <si>
    <t>Data e mbylljes se Pasqyrave Financiare</t>
  </si>
  <si>
    <t>Viti 2012</t>
  </si>
  <si>
    <t>Pasqyra Financiare te Vitit 2012</t>
  </si>
  <si>
    <t>Nr.</t>
  </si>
  <si>
    <t>AKTIVE</t>
  </si>
  <si>
    <t>Shenime</t>
  </si>
  <si>
    <t>Periudha Raportuese</t>
  </si>
  <si>
    <t>Periudha              Para ardhese</t>
  </si>
  <si>
    <t>I</t>
  </si>
  <si>
    <t>AKTIVET AFATSHKURTRA</t>
  </si>
  <si>
    <t>1 Aktivet monetare</t>
  </si>
  <si>
    <t xml:space="preserve">   &gt; Banka</t>
  </si>
  <si>
    <t xml:space="preserve">   &gt; Arka</t>
  </si>
  <si>
    <t xml:space="preserve">   &gt; Bileta sporti</t>
  </si>
  <si>
    <t>2 Derivative dhe aktive te mbajtura per tregtim</t>
  </si>
  <si>
    <t>3 Aktive te tjera financiare afatshkurtra</t>
  </si>
  <si>
    <t xml:space="preserve">   &gt; Kliente per mallra, produkte e sherbime</t>
  </si>
  <si>
    <t xml:space="preserve">   &gt; Debitore, Kreditore te tjere</t>
  </si>
  <si>
    <t xml:space="preserve">   &gt; Tatim mbi fitimin</t>
  </si>
  <si>
    <t xml:space="preserve">   &gt; TVSH</t>
  </si>
  <si>
    <t xml:space="preserve">   &gt; Te drejta e detyrime ndaj ortakeve</t>
  </si>
  <si>
    <t xml:space="preserve">   &gt; Tatim ne burim</t>
  </si>
  <si>
    <t xml:space="preserve">   &gt; Te tjera (Personeli)</t>
  </si>
  <si>
    <t>4 Inventari</t>
  </si>
  <si>
    <t xml:space="preserve">  &gt; Lendet e para</t>
  </si>
  <si>
    <t xml:space="preserve">  &gt; Inventari i imet</t>
  </si>
  <si>
    <t xml:space="preserve">  &gt; Prodhim ne proçes</t>
  </si>
  <si>
    <t xml:space="preserve">  &gt; Produkte te gatshme</t>
  </si>
  <si>
    <t xml:space="preserve">  &gt; Mallra per rishitje</t>
  </si>
  <si>
    <t xml:space="preserve">  &gt; Para pagesa per furnizime</t>
  </si>
  <si>
    <t xml:space="preserve">  &gt; </t>
  </si>
  <si>
    <t>5 Aktive biologjike afatshkurtra</t>
  </si>
  <si>
    <t>6 Aktive afatshkurtra te mbajtura per rishitje</t>
  </si>
  <si>
    <t>7 Parapagime dhe shpenzime te shtyra</t>
  </si>
  <si>
    <t xml:space="preserve">  &gt; Shpenzime te periudhave te ardhshme</t>
  </si>
  <si>
    <t>II.</t>
  </si>
  <si>
    <t>AKTIVET AFATGJATA</t>
  </si>
  <si>
    <t>1 Investimet financiare afatgjata</t>
  </si>
  <si>
    <t>2 Aktive afatgjata materiale</t>
  </si>
  <si>
    <t xml:space="preserve">  &gt; Toka  </t>
  </si>
  <si>
    <t xml:space="preserve">  &gt; Ndertesa</t>
  </si>
  <si>
    <t xml:space="preserve">  &gt; Makineri dhe pajisje</t>
  </si>
  <si>
    <t xml:space="preserve">  &gt; Mjete transporti</t>
  </si>
  <si>
    <t xml:space="preserve"> &gt; Paisje zyre e informatike</t>
  </si>
  <si>
    <t xml:space="preserve"> &gt; Ne procec pagesa pjesore</t>
  </si>
  <si>
    <t>3 Aktivet biologjike afatgjata</t>
  </si>
  <si>
    <t>4 Aktivet afatgjata jomateriale</t>
  </si>
  <si>
    <t>5 Kapitali aksioner i pa paguar</t>
  </si>
  <si>
    <t>6 Aktive te tjera afatgjata</t>
  </si>
  <si>
    <t>TOTALI I AKTIVEVE (I+II)</t>
  </si>
  <si>
    <t>Pasqyra Financiare te Vitit      2012</t>
  </si>
  <si>
    <t>PASIVET DHE KAPITALI</t>
  </si>
  <si>
    <t>PASIVET AFATSHKURTRA</t>
  </si>
  <si>
    <t>1 Derivativet</t>
  </si>
  <si>
    <t>2 Huamarrjet</t>
  </si>
  <si>
    <t xml:space="preserve">   &gt; Overdraftet bankare</t>
  </si>
  <si>
    <t xml:space="preserve">   &gt; Huamarrjet afatshkurtra</t>
  </si>
  <si>
    <t>3 Huat dhe parapagimet</t>
  </si>
  <si>
    <t xml:space="preserve">   &gt; Te pagueshme ndaj furnitoreve</t>
  </si>
  <si>
    <t xml:space="preserve">   &gt; Te pagueshme ndaj punonjesve</t>
  </si>
  <si>
    <t xml:space="preserve">   &gt; Detyrime per Sigurime Shoq.Shend.</t>
  </si>
  <si>
    <t xml:space="preserve">   &gt; Detyrime tatimore per TAP-in</t>
  </si>
  <si>
    <t xml:space="preserve">   &gt; Detyrime tatimore per Tatim Fitimin</t>
  </si>
  <si>
    <t xml:space="preserve">   &gt; Detyrime tatimore per TVSH-ne</t>
  </si>
  <si>
    <t xml:space="preserve">   &gt; Detyrime tatimore per Tatimin ne Burim</t>
  </si>
  <si>
    <t xml:space="preserve">   &gt; Dividente per t'u paguar</t>
  </si>
  <si>
    <t xml:space="preserve">   &gt; Debitore dhe Kreditore te tjere</t>
  </si>
  <si>
    <t>4 Grantet dhe te ardhurat e shtyra</t>
  </si>
  <si>
    <t>5 Provizionet afatshkurtra</t>
  </si>
  <si>
    <t>PASIVET AFATGJATA</t>
  </si>
  <si>
    <t>1 Huat afatgjata</t>
  </si>
  <si>
    <t xml:space="preserve">   &gt; Hua, bono dhe detyrime nga qeraja financiare</t>
  </si>
  <si>
    <t xml:space="preserve">   &gt; Bono te konvertueshme</t>
  </si>
  <si>
    <t>2 Huamarrje te tjera afatgjata</t>
  </si>
  <si>
    <t>3 Grantet dhe te ardhurat e shtyra</t>
  </si>
  <si>
    <t>4 Provizionet afatgjata</t>
  </si>
  <si>
    <t>TOTALI I PASIVEVE (I+II)</t>
  </si>
  <si>
    <t>III</t>
  </si>
  <si>
    <t>KAPITALI</t>
  </si>
  <si>
    <t>1 Aksionet e pakices (PF te konsoliduara)</t>
  </si>
  <si>
    <t>2 Kapitali aksionereve te shoq.meme (PF te kons.)</t>
  </si>
  <si>
    <t>3 Kapitali aksionar</t>
  </si>
  <si>
    <t>4 Primi i aksionit</t>
  </si>
  <si>
    <t>5 Njesite ose aksionet e thesarit (Negative)</t>
  </si>
  <si>
    <t>6 Rezervat statutore</t>
  </si>
  <si>
    <t>7 Rezervat ligjore</t>
  </si>
  <si>
    <t>8 Rezervat e tjera</t>
  </si>
  <si>
    <t>9 Fitimet e pa shperndara</t>
  </si>
  <si>
    <t>10 Fitimi (Humbja) e vitit financiar</t>
  </si>
  <si>
    <t>TOTALI I PASIVEVE DHE KAPITALIT (I+II)</t>
  </si>
  <si>
    <t>Pasqyra e te Ardhurave dhe Shpenzimeve 2012</t>
  </si>
  <si>
    <t>(Bazuar ne klasifikimin e Shpenzimeve sipas Natyres)</t>
  </si>
  <si>
    <t>Pershkrimi i Elementeve</t>
  </si>
  <si>
    <t>Periudha       Para ardhese</t>
  </si>
  <si>
    <t>Shitjet neto</t>
  </si>
  <si>
    <t>Te ardhura te tjera nga veprimtaria e shfrytezimit</t>
  </si>
  <si>
    <t>Ndrysh.ne invent.prod.gatshme e prodhimit ne proçes</t>
  </si>
  <si>
    <t>Materialet e konsumuara</t>
  </si>
  <si>
    <t>Kosto e punes</t>
  </si>
  <si>
    <t xml:space="preserve">   Pagat e personelit</t>
  </si>
  <si>
    <t xml:space="preserve">   Shpenzimet per sigurime shoqerore e shendetsore</t>
  </si>
  <si>
    <t>Amortizimet dhe zhvleresimet</t>
  </si>
  <si>
    <t>Shpenzime te tjera</t>
  </si>
  <si>
    <t>Totali i Shpenzimeve (shumat 4-7)</t>
  </si>
  <si>
    <t>Fitimi (humbja) nga veprimtarite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</si>
  <si>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</si>
  <si>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</si>
  <si>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</si>
  <si>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   121.0  Te ardh.e shpenz.financ.nga invest.te tjera financ.afatgjata</t>
  </si>
  <si>
    <t xml:space="preserve">   122      Te ardhurat dhe shpenzimet nga interesat</t>
  </si>
  <si>
    <t xml:space="preserve">   123      Fitimet (Humbjet) nga kursi i kembimit</t>
  </si>
  <si>
    <t xml:space="preserve">   124      Te ardhura dhe shpenzime te tjera financiare </t>
  </si>
  <si>
    <t>Totali i te Ardhurave dhe Shpenzimeve Financiare</t>
  </si>
  <si>
    <t>Fitimi (humbja) para tatimit (9+/-13)</t>
  </si>
  <si>
    <t>Shpenzimet e tatimit mbi fitimin</t>
  </si>
  <si>
    <t>Fitimi (humbja) neto e vitit financiar (14-15)</t>
  </si>
  <si>
    <t>Elementet e pasqyrave te konsoliduara</t>
  </si>
  <si>
    <t>Pasqyra e Ndryshimeve ne Kapital 2012</t>
  </si>
  <si>
    <t>Nje pasqyre e pakonsoliduar</t>
  </si>
  <si>
    <t>Emertimi</t>
  </si>
  <si>
    <t xml:space="preserve">Kapitali Aksionar </t>
  </si>
  <si>
    <t>Primi i Aksionit</t>
  </si>
  <si>
    <t>Aksionet e Thesarit</t>
  </si>
  <si>
    <t>Rezervat Stat.ligjore</t>
  </si>
  <si>
    <t>Fitimi i Pashperndare</t>
  </si>
  <si>
    <t>TOTALI</t>
  </si>
  <si>
    <t>Pozicioni me 31 dhjetor 2010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</si>
  <si>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</si>
  <si>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</si>
  <si>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</si>
  <si>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</si>
  <si>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</si>
  <si>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</si>
  <si>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</si>
  <si>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i aksioneve</t>
  </si>
  <si>
    <t>II</t>
  </si>
  <si>
    <t>Pozicioni me 31 dhjetor 2011</t>
  </si>
  <si>
    <t>Emetimi i kapitalit aksionar</t>
  </si>
  <si>
    <t>Aksione te thesarit te riblera</t>
  </si>
  <si>
    <t>Pozicioni me 31 dhjetor 2012</t>
  </si>
  <si>
    <t>Aktivet Afatgjata Materiale  2012</t>
  </si>
  <si>
    <t>Nr</t>
  </si>
  <si>
    <t>Sasia</t>
  </si>
  <si>
    <t>Gjendje</t>
  </si>
  <si>
    <t>Shtesa</t>
  </si>
  <si>
    <t>Pakesime</t>
  </si>
  <si>
    <t>31 dhjet 2012</t>
  </si>
  <si>
    <t>Truall</t>
  </si>
  <si>
    <t xml:space="preserve">      </t>
  </si>
  <si>
    <t>Ndertesa</t>
  </si>
  <si>
    <t>Pajisje, instal, inv ekon</t>
  </si>
  <si>
    <t>Automjete</t>
  </si>
  <si>
    <t>Ne proces dhe pagesa pjesore</t>
  </si>
  <si>
    <t xml:space="preserve">             TOTALI</t>
  </si>
  <si>
    <t>Amortizimi A.A.Materiale    2012</t>
  </si>
  <si>
    <t xml:space="preserve">Vlera Kontabel Neto e A.A.Materiale  2012 </t>
  </si>
  <si>
    <t>25.03.2013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</si>
</sst>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Georgia"/>
      <family val="1"/>
    </font>
    <font>
      <sz val="12"/>
      <color indexed="8"/>
      <name val="Georgia"/>
      <family val="1"/>
    </font>
    <font>
      <i/>
      <sz val="12"/>
      <color indexed="8"/>
      <name val="Georgia"/>
      <family val="1"/>
    </font>
    <font>
      <i/>
      <sz val="10"/>
      <name val="Georgia"/>
      <family val="1"/>
    </font>
    <font>
      <sz val="10"/>
      <name val="Georgia"/>
      <family val="1"/>
    </font>
    <font>
      <i/>
      <sz val="11"/>
      <color indexed="8"/>
      <name val="Georgia"/>
      <family val="1"/>
    </font>
    <font>
      <sz val="11"/>
      <color indexed="8"/>
      <name val="Georgia"/>
      <family val="1"/>
    </font>
    <font>
      <sz val="11"/>
      <name val="Georgia"/>
      <family val="1"/>
    </font>
    <font>
      <sz val="10"/>
      <name val="Arial"/>
      <family val="2"/>
    </font>
    <font>
      <i/>
      <sz val="11"/>
      <name val="Georgia"/>
      <family val="1"/>
    </font>
    <font>
      <b/>
      <sz val="22"/>
      <color indexed="8"/>
      <name val="Georgia"/>
      <family val="1"/>
    </font>
    <font>
      <b/>
      <sz val="20"/>
      <color indexed="8"/>
      <name val="Georgia"/>
      <family val="1"/>
    </font>
    <font>
      <sz val="10"/>
      <color indexed="8"/>
      <name val="Georgia"/>
      <family val="1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u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5" xfId="0" applyBorder="1"/>
    <xf numFmtId="14" fontId="4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5" xfId="0" applyFont="1" applyBorder="1"/>
    <xf numFmtId="0" fontId="6" fillId="0" borderId="4" xfId="0" applyFont="1" applyBorder="1"/>
    <xf numFmtId="0" fontId="11" fillId="0" borderId="0" xfId="0" applyFont="1" applyBorder="1"/>
    <xf numFmtId="0" fontId="0" fillId="0" borderId="4" xfId="0" applyBorder="1"/>
    <xf numFmtId="0" fontId="0" fillId="0" borderId="0" xfId="0" applyBorder="1"/>
    <xf numFmtId="0" fontId="10" fillId="0" borderId="0" xfId="0" applyFont="1" applyBorder="1"/>
    <xf numFmtId="0" fontId="14" fillId="0" borderId="4" xfId="0" applyFont="1" applyBorder="1"/>
    <xf numFmtId="0" fontId="14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7" fillId="0" borderId="13" xfId="0" applyFont="1" applyBorder="1"/>
    <xf numFmtId="3" fontId="18" fillId="0" borderId="13" xfId="0" applyNumberFormat="1" applyFont="1" applyBorder="1"/>
    <xf numFmtId="0" fontId="10" fillId="0" borderId="13" xfId="0" applyFont="1" applyBorder="1"/>
    <xf numFmtId="0" fontId="18" fillId="0" borderId="13" xfId="0" applyFont="1" applyBorder="1"/>
    <xf numFmtId="3" fontId="10" fillId="0" borderId="13" xfId="0" applyNumberFormat="1" applyFont="1" applyBorder="1"/>
    <xf numFmtId="3" fontId="18" fillId="2" borderId="13" xfId="0" applyNumberFormat="1" applyFont="1" applyFill="1" applyBorder="1"/>
    <xf numFmtId="0" fontId="18" fillId="0" borderId="13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6" fillId="0" borderId="13" xfId="0" applyFont="1" applyBorder="1"/>
    <xf numFmtId="0" fontId="0" fillId="0" borderId="13" xfId="0" applyBorder="1"/>
    <xf numFmtId="0" fontId="21" fillId="0" borderId="13" xfId="0" applyFont="1" applyBorder="1"/>
    <xf numFmtId="3" fontId="10" fillId="2" borderId="13" xfId="0" applyNumberFormat="1" applyFont="1" applyFill="1" applyBorder="1"/>
    <xf numFmtId="3" fontId="17" fillId="0" borderId="13" xfId="0" applyNumberFormat="1" applyFont="1" applyBorder="1"/>
    <xf numFmtId="0" fontId="20" fillId="0" borderId="13" xfId="0" applyFont="1" applyFill="1" applyBorder="1" applyAlignment="1">
      <alignment horizontal="center"/>
    </xf>
    <xf numFmtId="0" fontId="21" fillId="0" borderId="13" xfId="0" applyFont="1" applyFill="1" applyBorder="1"/>
    <xf numFmtId="3" fontId="17" fillId="2" borderId="13" xfId="0" applyNumberFormat="1" applyFont="1" applyFill="1" applyBorder="1"/>
    <xf numFmtId="0" fontId="15" fillId="0" borderId="13" xfId="0" applyFont="1" applyBorder="1"/>
    <xf numFmtId="0" fontId="18" fillId="0" borderId="13" xfId="0" applyFont="1" applyFill="1" applyBorder="1" applyAlignment="1">
      <alignment horizontal="center"/>
    </xf>
    <xf numFmtId="164" fontId="18" fillId="0" borderId="13" xfId="1" applyNumberFormat="1" applyFont="1" applyBorder="1"/>
    <xf numFmtId="3" fontId="0" fillId="0" borderId="0" xfId="0" applyNumberFormat="1"/>
    <xf numFmtId="164" fontId="0" fillId="0" borderId="0" xfId="1" applyNumberFormat="1" applyFont="1"/>
    <xf numFmtId="0" fontId="15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3" fontId="22" fillId="0" borderId="13" xfId="0" applyNumberFormat="1" applyFont="1" applyBorder="1"/>
    <xf numFmtId="3" fontId="0" fillId="0" borderId="13" xfId="0" applyNumberFormat="1" applyFont="1" applyBorder="1"/>
    <xf numFmtId="3" fontId="0" fillId="2" borderId="13" xfId="0" applyNumberFormat="1" applyFont="1" applyFill="1" applyBorder="1"/>
    <xf numFmtId="0" fontId="0" fillId="0" borderId="13" xfId="0" applyBorder="1" applyAlignment="1">
      <alignment vertical="center"/>
    </xf>
    <xf numFmtId="3" fontId="0" fillId="2" borderId="13" xfId="0" applyNumberFormat="1" applyFill="1" applyBorder="1"/>
    <xf numFmtId="3" fontId="0" fillId="0" borderId="13" xfId="0" applyNumberFormat="1" applyBorder="1"/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/>
    <xf numFmtId="0" fontId="21" fillId="0" borderId="13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23" fillId="0" borderId="0" xfId="0" applyFo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21" fillId="0" borderId="18" xfId="0" applyNumberFormat="1" applyFont="1" applyBorder="1"/>
    <xf numFmtId="3" fontId="0" fillId="0" borderId="0" xfId="0" applyNumberFormat="1" applyBorder="1"/>
    <xf numFmtId="3" fontId="21" fillId="0" borderId="20" xfId="0" applyNumberFormat="1" applyFont="1" applyBorder="1"/>
    <xf numFmtId="3" fontId="21" fillId="0" borderId="21" xfId="0" applyNumberFormat="1" applyFont="1" applyBorder="1"/>
    <xf numFmtId="0" fontId="22" fillId="0" borderId="0" xfId="0" applyFont="1"/>
    <xf numFmtId="0" fontId="22" fillId="0" borderId="14" xfId="0" applyFont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right"/>
    </xf>
    <xf numFmtId="164" fontId="0" fillId="0" borderId="18" xfId="1" applyNumberFormat="1" applyFont="1" applyBorder="1" applyAlignment="1">
      <alignment horizontal="right"/>
    </xf>
    <xf numFmtId="0" fontId="22" fillId="0" borderId="13" xfId="0" applyFont="1" applyBorder="1"/>
    <xf numFmtId="164" fontId="22" fillId="0" borderId="13" xfId="1" applyNumberFormat="1" applyFont="1" applyBorder="1" applyAlignment="1">
      <alignment horizontal="center"/>
    </xf>
    <xf numFmtId="164" fontId="22" fillId="0" borderId="13" xfId="1" applyNumberFormat="1" applyFont="1" applyBorder="1" applyAlignment="1">
      <alignment horizontal="right"/>
    </xf>
    <xf numFmtId="164" fontId="22" fillId="0" borderId="18" xfId="1" applyNumberFormat="1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22" fillId="0" borderId="20" xfId="0" applyFont="1" applyBorder="1"/>
    <xf numFmtId="164" fontId="22" fillId="0" borderId="20" xfId="1" applyNumberFormat="1" applyFont="1" applyBorder="1" applyAlignment="1">
      <alignment horizontal="center"/>
    </xf>
    <xf numFmtId="164" fontId="22" fillId="0" borderId="20" xfId="1" applyNumberFormat="1" applyFont="1" applyBorder="1" applyAlignment="1">
      <alignment horizontal="right"/>
    </xf>
    <xf numFmtId="164" fontId="22" fillId="0" borderId="2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164" fontId="22" fillId="0" borderId="21" xfId="1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16" fillId="0" borderId="0" xfId="0" applyFont="1" applyBorder="1"/>
    <xf numFmtId="3" fontId="10" fillId="2" borderId="0" xfId="0" applyNumberFormat="1" applyFont="1" applyFill="1"/>
    <xf numFmtId="0" fontId="0" fillId="0" borderId="22" xfId="0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ti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B%20bardhe\Bilanc%202011\bilanc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B%20bardhe\Bilanc%202011\Bilanc%20rideklaru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aktivi"/>
      <sheetName val="pasivi"/>
      <sheetName val="ardh shp"/>
      <sheetName val="cash flow"/>
      <sheetName val="AAM"/>
      <sheetName val="pasqyra nd"/>
      <sheetName val="pasq 1"/>
      <sheetName val="pasq 2"/>
      <sheetName val="pasq 3"/>
      <sheetName val="levizje kapitali"/>
      <sheetName val="bileta"/>
      <sheetName val="centralizatori"/>
      <sheetName val="AQT"/>
      <sheetName val="nd ardh"/>
      <sheetName val="tvsh"/>
      <sheetName val="sigur &amp; tap"/>
      <sheetName val="banka $"/>
      <sheetName val="bank euro"/>
      <sheetName val="magaz"/>
      <sheetName val="banka leke"/>
      <sheetName val="varianti dyte shitja"/>
      <sheetName val="shitja"/>
      <sheetName val="blerje vendi"/>
      <sheetName val="arka"/>
      <sheetName val="INV PA STADIUM"/>
    </sheetNames>
    <sheetDataSet>
      <sheetData sheetId="0"/>
      <sheetData sheetId="1"/>
      <sheetData sheetId="2">
        <row r="35">
          <cell r="E35">
            <v>632936770</v>
          </cell>
        </row>
        <row r="38">
          <cell r="E38">
            <v>7765029</v>
          </cell>
        </row>
        <row r="39">
          <cell r="E39">
            <v>813717</v>
          </cell>
        </row>
        <row r="40">
          <cell r="E40">
            <v>49872404</v>
          </cell>
        </row>
        <row r="41">
          <cell r="E41">
            <v>-6860485.6621634625</v>
          </cell>
        </row>
        <row r="42">
          <cell r="E42">
            <v>-15004728.315260479</v>
          </cell>
        </row>
      </sheetData>
      <sheetData sheetId="3">
        <row r="28">
          <cell r="C28">
            <v>-17736698.546700004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V10">
            <v>924447.39999996126</v>
          </cell>
        </row>
        <row r="11">
          <cell r="V11">
            <v>2106040.2909999993</v>
          </cell>
        </row>
        <row r="12">
          <cell r="V12">
            <v>6818330.6595999999</v>
          </cell>
        </row>
        <row r="13">
          <cell r="V13">
            <v>1387876.9424000001</v>
          </cell>
        </row>
        <row r="14">
          <cell r="V14">
            <v>0.20000000018626451</v>
          </cell>
        </row>
        <row r="15">
          <cell r="V15">
            <v>216414</v>
          </cell>
        </row>
        <row r="17">
          <cell r="W17">
            <v>74682.735319999047</v>
          </cell>
        </row>
        <row r="18">
          <cell r="V18">
            <v>9673638</v>
          </cell>
        </row>
        <row r="19">
          <cell r="W19">
            <v>74075</v>
          </cell>
        </row>
        <row r="20">
          <cell r="W20">
            <v>140098.20000000001</v>
          </cell>
        </row>
        <row r="21">
          <cell r="V21">
            <v>303371.55316922814</v>
          </cell>
        </row>
        <row r="22">
          <cell r="W22">
            <v>9127926.0029999986</v>
          </cell>
        </row>
        <row r="23">
          <cell r="W23">
            <v>168318.34350192361</v>
          </cell>
        </row>
        <row r="27">
          <cell r="W27">
            <v>0</v>
          </cell>
        </row>
        <row r="28">
          <cell r="W28">
            <v>0</v>
          </cell>
        </row>
        <row r="29">
          <cell r="V29">
            <v>14664404.70666666</v>
          </cell>
        </row>
        <row r="30">
          <cell r="V30">
            <v>486360</v>
          </cell>
        </row>
        <row r="32">
          <cell r="B32">
            <v>148311175</v>
          </cell>
          <cell r="V32">
            <v>149732793</v>
          </cell>
        </row>
        <row r="33">
          <cell r="B33">
            <v>2397920</v>
          </cell>
          <cell r="V33">
            <v>2397920</v>
          </cell>
        </row>
        <row r="34">
          <cell r="B34">
            <v>515124090</v>
          </cell>
          <cell r="V34">
            <v>515124090</v>
          </cell>
        </row>
        <row r="35">
          <cell r="B35">
            <v>11228699.899999991</v>
          </cell>
          <cell r="V35">
            <v>12739581.899999991</v>
          </cell>
        </row>
        <row r="36">
          <cell r="C36">
            <v>52374311.254675336</v>
          </cell>
          <cell r="S36">
            <v>1483971</v>
          </cell>
          <cell r="W36">
            <v>53858282.254675336</v>
          </cell>
        </row>
        <row r="37">
          <cell r="C37">
            <v>5945778.5438069329</v>
          </cell>
          <cell r="S37">
            <v>262123</v>
          </cell>
          <cell r="W37">
            <v>6207901.5438069329</v>
          </cell>
        </row>
        <row r="38">
          <cell r="C38">
            <v>792174.33555758721</v>
          </cell>
          <cell r="S38">
            <v>16162</v>
          </cell>
          <cell r="W38">
            <v>808336.33555758721</v>
          </cell>
        </row>
        <row r="39">
          <cell r="V39">
            <v>241577.21700000018</v>
          </cell>
        </row>
        <row r="40">
          <cell r="V40">
            <v>41736</v>
          </cell>
        </row>
        <row r="41">
          <cell r="V41">
            <v>1302470.6599000001</v>
          </cell>
        </row>
        <row r="42">
          <cell r="V42">
            <v>-233308.5</v>
          </cell>
        </row>
        <row r="43">
          <cell r="W43">
            <v>632936770</v>
          </cell>
        </row>
        <row r="44">
          <cell r="W44">
            <v>49872404</v>
          </cell>
        </row>
        <row r="45">
          <cell r="W45">
            <v>-21865214</v>
          </cell>
        </row>
        <row r="46">
          <cell r="W46">
            <v>813717</v>
          </cell>
        </row>
        <row r="47">
          <cell r="W47">
            <v>7765029</v>
          </cell>
        </row>
        <row r="48">
          <cell r="B48">
            <v>7650000</v>
          </cell>
          <cell r="V48">
            <v>7650000</v>
          </cell>
        </row>
        <row r="49">
          <cell r="T49">
            <v>0</v>
          </cell>
          <cell r="W49">
            <v>3500118</v>
          </cell>
        </row>
        <row r="50">
          <cell r="U50">
            <v>13408676.727999998</v>
          </cell>
        </row>
        <row r="51">
          <cell r="T51">
            <v>0</v>
          </cell>
          <cell r="U51">
            <v>112196.3209999988</v>
          </cell>
        </row>
        <row r="52">
          <cell r="U52">
            <v>5000</v>
          </cell>
        </row>
        <row r="53">
          <cell r="T53">
            <v>1239976.9970000002</v>
          </cell>
        </row>
        <row r="54">
          <cell r="T54">
            <v>2877319</v>
          </cell>
          <cell r="U54">
            <v>2516720</v>
          </cell>
        </row>
        <row r="55">
          <cell r="T55">
            <v>12597033</v>
          </cell>
        </row>
        <row r="56">
          <cell r="T56">
            <v>1991567.8389999999</v>
          </cell>
        </row>
        <row r="57">
          <cell r="T57">
            <v>3229849.3930000002</v>
          </cell>
        </row>
        <row r="59">
          <cell r="T59">
            <v>2290624.17</v>
          </cell>
          <cell r="U59">
            <v>31758</v>
          </cell>
        </row>
        <row r="60">
          <cell r="T60">
            <v>1401791</v>
          </cell>
        </row>
        <row r="61">
          <cell r="T61">
            <v>2003704</v>
          </cell>
          <cell r="U61">
            <v>752738.9</v>
          </cell>
        </row>
        <row r="62">
          <cell r="T62">
            <v>616393</v>
          </cell>
        </row>
        <row r="63">
          <cell r="T63">
            <v>354574.36</v>
          </cell>
          <cell r="U63">
            <v>4224</v>
          </cell>
        </row>
        <row r="64">
          <cell r="T64">
            <v>8974.2770000000019</v>
          </cell>
        </row>
        <row r="65">
          <cell r="T65">
            <v>845480</v>
          </cell>
        </row>
        <row r="66">
          <cell r="T66">
            <v>3234116.402999999</v>
          </cell>
        </row>
        <row r="71">
          <cell r="T71">
            <v>16780</v>
          </cell>
        </row>
        <row r="72">
          <cell r="T72">
            <v>47973.056699999608</v>
          </cell>
        </row>
        <row r="73">
          <cell r="T73">
            <v>1762256</v>
          </cell>
        </row>
        <row r="74">
          <cell r="T74">
            <v>49600</v>
          </cell>
        </row>
      </sheetData>
      <sheetData sheetId="13">
        <row r="19">
          <cell r="C19">
            <v>1421618</v>
          </cell>
          <cell r="D19">
            <v>1055882</v>
          </cell>
          <cell r="E19">
            <v>455000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AK"/>
      <sheetName val="AKTIV"/>
      <sheetName val="PASIV"/>
      <sheetName val="ARDH SHP"/>
      <sheetName val="CASH FLOW"/>
      <sheetName val="AAM"/>
      <sheetName val="NDRYSH KAP"/>
    </sheetNames>
    <sheetDataSet>
      <sheetData sheetId="0"/>
      <sheetData sheetId="1">
        <row r="8">
          <cell r="D8">
            <v>27109487.85869997</v>
          </cell>
        </row>
        <row r="10">
          <cell r="D10">
            <v>233194.20000000004</v>
          </cell>
        </row>
        <row r="13">
          <cell r="D13">
            <v>14706622.618666664</v>
          </cell>
        </row>
        <row r="14">
          <cell r="D14">
            <v>524027</v>
          </cell>
        </row>
        <row r="15">
          <cell r="D15">
            <v>9673637.525729239</v>
          </cell>
        </row>
        <row r="16">
          <cell r="D16">
            <v>40678.903280002065</v>
          </cell>
        </row>
        <row r="18">
          <cell r="D18">
            <v>42437</v>
          </cell>
        </row>
        <row r="19">
          <cell r="D19">
            <v>319345.28416922875</v>
          </cell>
        </row>
        <row r="21">
          <cell r="D21">
            <v>602176.29700000025</v>
          </cell>
        </row>
        <row r="22">
          <cell r="D22">
            <v>921502.49990000017</v>
          </cell>
        </row>
        <row r="35">
          <cell r="D35">
            <v>515124090</v>
          </cell>
        </row>
        <row r="36">
          <cell r="D36">
            <v>95936863.745324671</v>
          </cell>
        </row>
        <row r="37">
          <cell r="D37">
            <v>5282921.3561930582</v>
          </cell>
        </row>
        <row r="38">
          <cell r="D38">
            <v>1605745.6644424128</v>
          </cell>
        </row>
        <row r="40">
          <cell r="D40">
            <v>7650000</v>
          </cell>
        </row>
      </sheetData>
      <sheetData sheetId="2"/>
      <sheetData sheetId="3">
        <row r="7">
          <cell r="C7">
            <v>26098062.149999999</v>
          </cell>
        </row>
        <row r="10">
          <cell r="C10">
            <v>3311867.33</v>
          </cell>
        </row>
        <row r="12">
          <cell r="C12">
            <v>14442450.557692308</v>
          </cell>
        </row>
        <row r="13">
          <cell r="C13">
            <v>2135440.061615</v>
          </cell>
        </row>
        <row r="14">
          <cell r="C14">
            <v>9596323.4770865068</v>
          </cell>
        </row>
        <row r="15">
          <cell r="C15">
            <v>13076116.832366668</v>
          </cell>
        </row>
        <row r="22">
          <cell r="C22">
            <v>92983.21</v>
          </cell>
        </row>
        <row r="23">
          <cell r="C23">
            <v>1366424.5835000011</v>
          </cell>
        </row>
      </sheetData>
      <sheetData sheetId="4">
        <row r="6">
          <cell r="C6">
            <v>-15004728.315260483</v>
          </cell>
        </row>
      </sheetData>
      <sheetData sheetId="5"/>
      <sheetData sheetId="6">
        <row r="14">
          <cell r="C14">
            <v>896352000</v>
          </cell>
          <cell r="E14">
            <v>49872404</v>
          </cell>
          <cell r="F14">
            <v>8577527</v>
          </cell>
          <cell r="G14">
            <v>-6858842.3454428725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APAK"/>
      <sheetName val="AKTIV"/>
      <sheetName val="PASIV"/>
    </sheetNames>
    <sheetDataSet>
      <sheetData sheetId="0"/>
      <sheetData sheetId="1"/>
      <sheetData sheetId="2">
        <row r="12">
          <cell r="D12">
            <v>388400.62128000148</v>
          </cell>
        </row>
        <row r="14">
          <cell r="D14">
            <v>272974.97550192382</v>
          </cell>
        </row>
        <row r="15">
          <cell r="D15">
            <v>194720.57253846154</v>
          </cell>
        </row>
        <row r="19">
          <cell r="D19">
            <v>5893809.5999999996</v>
          </cell>
        </row>
        <row r="24">
          <cell r="D24">
            <v>3500118.04</v>
          </cell>
        </row>
        <row r="30">
          <cell r="D30">
            <v>3500118.04</v>
          </cell>
        </row>
        <row r="35">
          <cell r="D35">
            <v>632936770</v>
          </cell>
        </row>
        <row r="38">
          <cell r="D38">
            <v>7765029</v>
          </cell>
        </row>
        <row r="39">
          <cell r="D39">
            <v>813717</v>
          </cell>
        </row>
        <row r="40">
          <cell r="D40">
            <v>49872404</v>
          </cell>
        </row>
        <row r="41">
          <cell r="D41">
            <v>-6860485.6621634625</v>
          </cell>
        </row>
        <row r="42">
          <cell r="D42">
            <v>-15004728.315260479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opLeftCell="A22" workbookViewId="0">
      <selection activeCell="L34" sqref="L34"/>
    </sheetView>
  </sheetViews>
  <sheetFormatPr defaultRowHeight="15"/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 ht="15.75">
      <c r="A2" s="4" t="s">
        <v>0</v>
      </c>
      <c r="B2" s="5"/>
      <c r="C2" s="5"/>
      <c r="D2" s="6" t="s">
        <v>1</v>
      </c>
      <c r="E2" s="6"/>
      <c r="F2" s="6"/>
      <c r="G2" s="7"/>
      <c r="H2" s="8"/>
      <c r="I2" s="9"/>
    </row>
    <row r="3" spans="1:9" ht="15.75">
      <c r="A3" s="4" t="s">
        <v>2</v>
      </c>
      <c r="B3" s="5"/>
      <c r="C3" s="5"/>
      <c r="D3" s="6" t="s">
        <v>3</v>
      </c>
      <c r="E3" s="6"/>
      <c r="F3" s="6"/>
      <c r="G3" s="7"/>
      <c r="H3" s="8"/>
      <c r="I3" s="9"/>
    </row>
    <row r="4" spans="1:9" ht="15.75">
      <c r="A4" s="4" t="s">
        <v>4</v>
      </c>
      <c r="B4" s="5"/>
      <c r="C4" s="5"/>
      <c r="D4" s="6" t="s">
        <v>5</v>
      </c>
      <c r="E4" s="6"/>
      <c r="F4" s="6"/>
      <c r="G4" s="7"/>
      <c r="H4" s="8"/>
      <c r="I4" s="9"/>
    </row>
    <row r="5" spans="1:9" ht="15.75">
      <c r="A5" s="4"/>
      <c r="B5" s="5"/>
      <c r="C5" s="5"/>
      <c r="D5" s="6"/>
      <c r="E5" s="6"/>
      <c r="F5" s="6"/>
      <c r="G5" s="7" t="s">
        <v>6</v>
      </c>
      <c r="H5" s="8"/>
      <c r="I5" s="9"/>
    </row>
    <row r="6" spans="1:9" ht="15.75">
      <c r="A6" s="4" t="s">
        <v>7</v>
      </c>
      <c r="B6" s="5"/>
      <c r="C6" s="5"/>
      <c r="D6" s="10" t="s">
        <v>8</v>
      </c>
      <c r="E6" s="6"/>
      <c r="F6" s="6"/>
      <c r="G6" s="7"/>
      <c r="H6" s="8"/>
      <c r="I6" s="9"/>
    </row>
    <row r="7" spans="1:9" ht="15.75">
      <c r="A7" s="4" t="s">
        <v>9</v>
      </c>
      <c r="B7" s="5"/>
      <c r="C7" s="5"/>
      <c r="D7" s="6">
        <v>23051</v>
      </c>
      <c r="E7" s="6"/>
      <c r="F7" s="6"/>
      <c r="G7" s="7"/>
      <c r="H7" s="8"/>
      <c r="I7" s="9"/>
    </row>
    <row r="8" spans="1:9" ht="15.75">
      <c r="A8" s="4"/>
      <c r="B8" s="5"/>
      <c r="C8" s="5"/>
      <c r="D8" s="5"/>
      <c r="E8" s="5"/>
      <c r="F8" s="5"/>
      <c r="G8" s="8"/>
      <c r="H8" s="8"/>
      <c r="I8" s="9"/>
    </row>
    <row r="9" spans="1:9" ht="15.75">
      <c r="A9" s="4" t="s">
        <v>10</v>
      </c>
      <c r="B9" s="5"/>
      <c r="C9" s="5"/>
      <c r="D9" s="11" t="s">
        <v>11</v>
      </c>
      <c r="E9" s="12"/>
      <c r="F9" s="12"/>
      <c r="G9" s="13"/>
      <c r="H9" s="13"/>
      <c r="I9" s="14"/>
    </row>
    <row r="10" spans="1:9">
      <c r="A10" s="15"/>
      <c r="B10" s="8"/>
      <c r="C10" s="8"/>
      <c r="D10" s="16" t="s">
        <v>12</v>
      </c>
      <c r="E10" s="13"/>
      <c r="F10" s="13"/>
      <c r="G10" s="13"/>
      <c r="H10" s="13"/>
      <c r="I10" s="14"/>
    </row>
    <row r="11" spans="1:9">
      <c r="A11" s="17"/>
      <c r="B11" s="18"/>
      <c r="C11" s="18"/>
      <c r="D11" s="19"/>
      <c r="E11" s="19"/>
      <c r="F11" s="19"/>
      <c r="G11" s="19"/>
      <c r="H11" s="19"/>
      <c r="I11" s="14"/>
    </row>
    <row r="12" spans="1:9">
      <c r="A12" s="17"/>
      <c r="B12" s="18"/>
      <c r="C12" s="18"/>
      <c r="D12" s="18"/>
      <c r="E12" s="18"/>
      <c r="F12" s="18"/>
      <c r="G12" s="18"/>
      <c r="H12" s="18"/>
      <c r="I12" s="9"/>
    </row>
    <row r="13" spans="1:9">
      <c r="A13" s="17"/>
      <c r="B13" s="18"/>
      <c r="C13" s="18"/>
      <c r="D13" s="18"/>
      <c r="E13" s="18"/>
      <c r="F13" s="18"/>
      <c r="G13" s="18"/>
      <c r="H13" s="18"/>
      <c r="I13" s="9"/>
    </row>
    <row r="14" spans="1:9">
      <c r="A14" s="17"/>
      <c r="B14" s="18"/>
      <c r="C14" s="18"/>
      <c r="D14" s="18"/>
      <c r="E14" s="18"/>
      <c r="F14" s="18"/>
      <c r="G14" s="18"/>
      <c r="H14" s="18"/>
      <c r="I14" s="9"/>
    </row>
    <row r="15" spans="1:9">
      <c r="A15" s="17"/>
      <c r="B15" s="18"/>
      <c r="C15" s="18"/>
      <c r="D15" s="18"/>
      <c r="E15" s="18"/>
      <c r="F15" s="18"/>
      <c r="G15" s="18"/>
      <c r="H15" s="18"/>
      <c r="I15" s="9"/>
    </row>
    <row r="16" spans="1:9">
      <c r="A16" s="17"/>
      <c r="B16" s="18"/>
      <c r="C16" s="18"/>
      <c r="D16" s="18"/>
      <c r="E16" s="18"/>
      <c r="F16" s="18"/>
      <c r="G16" s="18"/>
      <c r="H16" s="18"/>
      <c r="I16" s="9"/>
    </row>
    <row r="17" spans="1:9">
      <c r="A17" s="17"/>
      <c r="B17" s="18"/>
      <c r="C17" s="18"/>
      <c r="D17" s="18"/>
      <c r="E17" s="18"/>
      <c r="F17" s="18"/>
      <c r="G17" s="18"/>
      <c r="H17" s="18"/>
      <c r="I17" s="9"/>
    </row>
    <row r="18" spans="1:9">
      <c r="A18" s="17"/>
      <c r="B18" s="18"/>
      <c r="C18" s="18"/>
      <c r="D18" s="18"/>
      <c r="E18" s="18"/>
      <c r="F18" s="18"/>
      <c r="G18" s="18"/>
      <c r="H18" s="18"/>
      <c r="I18" s="9"/>
    </row>
    <row r="19" spans="1:9" ht="27">
      <c r="A19" s="113" t="s">
        <v>13</v>
      </c>
      <c r="B19" s="114"/>
      <c r="C19" s="114"/>
      <c r="D19" s="114"/>
      <c r="E19" s="114"/>
      <c r="F19" s="114"/>
      <c r="G19" s="114"/>
      <c r="H19" s="114"/>
      <c r="I19" s="115"/>
    </row>
    <row r="20" spans="1:9">
      <c r="A20" s="116" t="s">
        <v>14</v>
      </c>
      <c r="B20" s="117"/>
      <c r="C20" s="117"/>
      <c r="D20" s="117"/>
      <c r="E20" s="117"/>
      <c r="F20" s="117"/>
      <c r="G20" s="117"/>
      <c r="H20" s="117"/>
      <c r="I20" s="118"/>
    </row>
    <row r="21" spans="1:9">
      <c r="A21" s="17"/>
      <c r="B21" s="18"/>
      <c r="C21" s="18"/>
      <c r="D21" s="18"/>
      <c r="E21" s="18"/>
      <c r="F21" s="18"/>
      <c r="G21" s="18"/>
      <c r="H21" s="18"/>
      <c r="I21" s="9"/>
    </row>
    <row r="22" spans="1:9">
      <c r="A22" s="17"/>
      <c r="B22" s="18"/>
      <c r="C22" s="18"/>
      <c r="D22" s="18"/>
      <c r="E22" s="18"/>
      <c r="F22" s="18"/>
      <c r="G22" s="18"/>
      <c r="H22" s="18"/>
      <c r="I22" s="9"/>
    </row>
    <row r="23" spans="1:9">
      <c r="A23" s="17"/>
      <c r="B23" s="18"/>
      <c r="C23" s="18"/>
      <c r="D23" s="18"/>
      <c r="E23" s="18"/>
      <c r="F23" s="18"/>
      <c r="G23" s="18"/>
      <c r="H23" s="18"/>
      <c r="I23" s="9"/>
    </row>
    <row r="24" spans="1:9">
      <c r="A24" s="17"/>
      <c r="B24" s="18"/>
      <c r="C24" s="18"/>
      <c r="D24" s="18"/>
      <c r="E24" s="18"/>
      <c r="F24" s="18"/>
      <c r="G24" s="18"/>
      <c r="H24" s="18"/>
      <c r="I24" s="9"/>
    </row>
    <row r="25" spans="1:9" ht="25.5">
      <c r="A25" s="119" t="s">
        <v>26</v>
      </c>
      <c r="B25" s="120"/>
      <c r="C25" s="120"/>
      <c r="D25" s="120"/>
      <c r="E25" s="120"/>
      <c r="F25" s="120"/>
      <c r="G25" s="120"/>
      <c r="H25" s="120"/>
      <c r="I25" s="121"/>
    </row>
    <row r="26" spans="1:9">
      <c r="A26" s="17"/>
      <c r="B26" s="18"/>
      <c r="C26" s="18"/>
      <c r="D26" s="18"/>
      <c r="E26" s="18"/>
      <c r="F26" s="18"/>
      <c r="G26" s="18"/>
      <c r="H26" s="18"/>
      <c r="I26" s="9"/>
    </row>
    <row r="27" spans="1:9">
      <c r="A27" s="17"/>
      <c r="B27" s="18"/>
      <c r="C27" s="18"/>
      <c r="D27" s="18"/>
      <c r="E27" s="18"/>
      <c r="F27" s="18"/>
      <c r="G27" s="18"/>
      <c r="H27" s="18"/>
      <c r="I27" s="9"/>
    </row>
    <row r="28" spans="1:9">
      <c r="A28" s="17"/>
      <c r="B28" s="18"/>
      <c r="C28" s="18"/>
      <c r="D28" s="18"/>
      <c r="E28" s="18"/>
      <c r="F28" s="18"/>
      <c r="G28" s="18"/>
      <c r="H28" s="18"/>
      <c r="I28" s="9"/>
    </row>
    <row r="29" spans="1:9">
      <c r="A29" s="17"/>
      <c r="B29" s="18"/>
      <c r="C29" s="18"/>
      <c r="D29" s="18"/>
      <c r="E29" s="18"/>
      <c r="F29" s="18"/>
      <c r="G29" s="18"/>
      <c r="H29" s="18"/>
      <c r="I29" s="9"/>
    </row>
    <row r="30" spans="1:9">
      <c r="A30" s="17"/>
      <c r="B30" s="18"/>
      <c r="C30" s="18"/>
      <c r="D30" s="18"/>
      <c r="E30" s="18"/>
      <c r="F30" s="18"/>
      <c r="G30" s="18"/>
      <c r="H30" s="18"/>
      <c r="I30" s="9"/>
    </row>
    <row r="31" spans="1:9">
      <c r="A31" s="17"/>
      <c r="B31" s="18"/>
      <c r="C31" s="18"/>
      <c r="D31" s="18"/>
      <c r="E31" s="18"/>
      <c r="F31" s="18"/>
      <c r="G31" s="18"/>
      <c r="H31" s="18"/>
      <c r="I31" s="9"/>
    </row>
    <row r="32" spans="1:9">
      <c r="A32" s="17"/>
      <c r="B32" s="18"/>
      <c r="C32" s="18"/>
      <c r="D32" s="18"/>
      <c r="E32" s="18"/>
      <c r="F32" s="18"/>
      <c r="G32" s="18"/>
      <c r="H32" s="18"/>
      <c r="I32" s="9"/>
    </row>
    <row r="33" spans="1:9">
      <c r="A33" s="17"/>
      <c r="B33" s="18"/>
      <c r="C33" s="18"/>
      <c r="D33" s="18"/>
      <c r="E33" s="18"/>
      <c r="F33" s="18"/>
      <c r="G33" s="18"/>
      <c r="H33" s="18"/>
      <c r="I33" s="9"/>
    </row>
    <row r="34" spans="1:9">
      <c r="A34" s="17"/>
      <c r="B34" s="18"/>
      <c r="C34" s="18"/>
      <c r="D34" s="18"/>
      <c r="E34" s="18"/>
      <c r="F34" s="18"/>
      <c r="G34" s="18"/>
      <c r="H34" s="18"/>
      <c r="I34" s="9"/>
    </row>
    <row r="35" spans="1:9">
      <c r="A35" s="17"/>
      <c r="B35" s="18"/>
      <c r="C35" s="18"/>
      <c r="D35" s="18"/>
      <c r="E35" s="18"/>
      <c r="F35" s="18"/>
      <c r="G35" s="18"/>
      <c r="H35" s="18"/>
      <c r="I35" s="9"/>
    </row>
    <row r="36" spans="1:9">
      <c r="A36" s="20" t="s">
        <v>15</v>
      </c>
      <c r="B36" s="21"/>
      <c r="C36" s="21"/>
      <c r="D36" s="21"/>
      <c r="E36" s="21"/>
      <c r="F36" s="21"/>
      <c r="G36" s="21" t="s">
        <v>16</v>
      </c>
      <c r="H36" s="18"/>
      <c r="I36" s="9"/>
    </row>
    <row r="37" spans="1:9">
      <c r="A37" s="20" t="s">
        <v>17</v>
      </c>
      <c r="B37" s="21"/>
      <c r="C37" s="21"/>
      <c r="D37" s="21"/>
      <c r="E37" s="21"/>
      <c r="F37" s="21"/>
      <c r="G37" s="21" t="s">
        <v>18</v>
      </c>
      <c r="H37" s="18"/>
      <c r="I37" s="9"/>
    </row>
    <row r="38" spans="1:9">
      <c r="A38" s="20" t="s">
        <v>19</v>
      </c>
      <c r="B38" s="21"/>
      <c r="C38" s="21"/>
      <c r="D38" s="21"/>
      <c r="E38" s="21"/>
      <c r="F38" s="21"/>
      <c r="G38" s="21" t="s">
        <v>20</v>
      </c>
      <c r="H38" s="18"/>
      <c r="I38" s="9"/>
    </row>
    <row r="39" spans="1:9">
      <c r="A39" s="20" t="s">
        <v>21</v>
      </c>
      <c r="B39" s="21"/>
      <c r="C39" s="21"/>
      <c r="D39" s="21"/>
      <c r="E39" s="21"/>
      <c r="F39" s="21"/>
      <c r="G39" s="21" t="s">
        <v>20</v>
      </c>
      <c r="H39" s="18"/>
      <c r="I39" s="9"/>
    </row>
    <row r="40" spans="1:9">
      <c r="A40" s="20"/>
      <c r="B40" s="21"/>
      <c r="C40" s="21"/>
      <c r="D40" s="21"/>
      <c r="E40" s="21"/>
      <c r="F40" s="21"/>
      <c r="G40" s="21"/>
      <c r="H40" s="18"/>
      <c r="I40" s="9"/>
    </row>
    <row r="41" spans="1:9">
      <c r="A41" s="20"/>
      <c r="B41" s="21"/>
      <c r="C41" s="21"/>
      <c r="D41" s="21"/>
      <c r="E41" s="21"/>
      <c r="F41" s="21"/>
      <c r="G41" s="21"/>
      <c r="H41" s="18"/>
      <c r="I41" s="9"/>
    </row>
    <row r="42" spans="1:9">
      <c r="A42" s="20" t="s">
        <v>22</v>
      </c>
      <c r="B42" s="21"/>
      <c r="C42" s="21"/>
      <c r="D42" s="21"/>
      <c r="E42" s="21"/>
      <c r="F42" s="21" t="s">
        <v>23</v>
      </c>
      <c r="G42" s="21"/>
      <c r="H42" s="18"/>
      <c r="I42" s="9"/>
    </row>
    <row r="43" spans="1:9">
      <c r="A43" s="20"/>
      <c r="B43" s="21"/>
      <c r="C43" s="21"/>
      <c r="D43" s="21"/>
      <c r="E43" s="21"/>
      <c r="F43" s="21" t="s">
        <v>24</v>
      </c>
      <c r="G43" s="21"/>
      <c r="H43" s="18"/>
      <c r="I43" s="9"/>
    </row>
    <row r="44" spans="1:9">
      <c r="A44" s="20"/>
      <c r="B44" s="21"/>
      <c r="C44" s="21"/>
      <c r="D44" s="21"/>
      <c r="E44" s="21"/>
      <c r="F44" s="21"/>
      <c r="G44" s="21"/>
      <c r="H44" s="18"/>
      <c r="I44" s="9"/>
    </row>
    <row r="45" spans="1:9">
      <c r="A45" s="20" t="s">
        <v>25</v>
      </c>
      <c r="B45" s="21"/>
      <c r="C45" s="21"/>
      <c r="D45" s="21"/>
      <c r="E45" s="21"/>
      <c r="F45" s="21" t="s">
        <v>181</v>
      </c>
      <c r="G45" s="21"/>
      <c r="H45" s="18"/>
      <c r="I45" s="9"/>
    </row>
    <row r="46" spans="1:9" ht="15.75" thickBot="1">
      <c r="A46" s="22"/>
      <c r="B46" s="23"/>
      <c r="C46" s="23"/>
      <c r="D46" s="23"/>
      <c r="E46" s="23"/>
      <c r="F46" s="23"/>
      <c r="G46" s="23"/>
      <c r="H46" s="23"/>
      <c r="I46" s="24"/>
    </row>
  </sheetData>
  <mergeCells count="3">
    <mergeCell ref="A19:I19"/>
    <mergeCell ref="A20:I20"/>
    <mergeCell ref="A25:I2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topLeftCell="A34" workbookViewId="0">
      <selection activeCell="G31" sqref="G31"/>
    </sheetView>
  </sheetViews>
  <sheetFormatPr defaultRowHeight="15"/>
  <cols>
    <col min="1" max="1" width="5" customWidth="1"/>
    <col min="2" max="2" width="43" customWidth="1"/>
    <col min="3" max="3" width="10.85546875" customWidth="1"/>
    <col min="4" max="4" width="16.5703125" customWidth="1"/>
    <col min="5" max="5" width="14.5703125" customWidth="1"/>
  </cols>
  <sheetData>
    <row r="1" spans="1:7" ht="18.75">
      <c r="A1" s="122" t="s">
        <v>27</v>
      </c>
      <c r="B1" s="123"/>
      <c r="C1" s="123"/>
      <c r="D1" s="123"/>
      <c r="E1" s="124"/>
    </row>
    <row r="2" spans="1:7" ht="18.75">
      <c r="A2" s="25"/>
      <c r="B2" s="104" t="s">
        <v>1</v>
      </c>
      <c r="C2" s="104"/>
      <c r="D2" s="104"/>
      <c r="E2" s="55"/>
    </row>
    <row r="3" spans="1:7" ht="18.75">
      <c r="A3" s="26"/>
      <c r="B3" s="26"/>
      <c r="C3" s="26"/>
      <c r="D3" s="26"/>
      <c r="E3" s="26"/>
    </row>
    <row r="4" spans="1:7" ht="25.5">
      <c r="A4" s="27" t="s">
        <v>28</v>
      </c>
      <c r="B4" s="27" t="s">
        <v>29</v>
      </c>
      <c r="C4" s="27" t="s">
        <v>30</v>
      </c>
      <c r="D4" s="28" t="s">
        <v>31</v>
      </c>
      <c r="E4" s="28" t="s">
        <v>32</v>
      </c>
      <c r="G4" s="18"/>
    </row>
    <row r="5" spans="1:7">
      <c r="A5" s="29" t="s">
        <v>33</v>
      </c>
      <c r="B5" s="30" t="s">
        <v>34</v>
      </c>
      <c r="C5" s="31"/>
      <c r="D5" s="32">
        <f>D6+D11+D19+D27+D28+D29</f>
        <v>38101362.12973585</v>
      </c>
      <c r="E5" s="32">
        <f>E6+E11+E19+E27+E28+E29</f>
        <v>54173109.187445104</v>
      </c>
    </row>
    <row r="6" spans="1:7">
      <c r="A6" s="33"/>
      <c r="B6" s="34" t="s">
        <v>35</v>
      </c>
      <c r="C6" s="33"/>
      <c r="D6" s="32">
        <f>D9+D7</f>
        <v>11453109.49299996</v>
      </c>
      <c r="E6" s="32">
        <f>E9+E7</f>
        <v>27342682.058699969</v>
      </c>
    </row>
    <row r="7" spans="1:7">
      <c r="A7" s="33"/>
      <c r="B7" s="33" t="s">
        <v>36</v>
      </c>
      <c r="C7" s="33"/>
      <c r="D7" s="45">
        <f>[1]centralizatori!V10+[1]centralizatori!V11+[1]centralizatori!V12+[1]centralizatori!V13+[1]centralizatori!V14</f>
        <v>11236695.49299996</v>
      </c>
      <c r="E7" s="35">
        <f>[2]AKTIV!$D$8</f>
        <v>27109487.85869997</v>
      </c>
    </row>
    <row r="8" spans="1:7">
      <c r="A8" s="33"/>
      <c r="B8" s="33" t="s">
        <v>37</v>
      </c>
      <c r="C8" s="33"/>
      <c r="D8" s="45"/>
      <c r="E8" s="35"/>
    </row>
    <row r="9" spans="1:7">
      <c r="A9" s="33"/>
      <c r="B9" s="33" t="s">
        <v>38</v>
      </c>
      <c r="C9" s="33"/>
      <c r="D9" s="45">
        <f>[1]centralizatori!V15</f>
        <v>216414</v>
      </c>
      <c r="E9" s="35">
        <f>[2]AKTIV!$D$10</f>
        <v>233194.20000000004</v>
      </c>
    </row>
    <row r="10" spans="1:7">
      <c r="A10" s="33"/>
      <c r="B10" s="34" t="s">
        <v>39</v>
      </c>
      <c r="C10" s="33"/>
      <c r="D10" s="36"/>
      <c r="E10" s="32"/>
    </row>
    <row r="11" spans="1:7">
      <c r="A11" s="33"/>
      <c r="B11" s="34" t="s">
        <v>40</v>
      </c>
      <c r="C11" s="33"/>
      <c r="D11" s="36">
        <f>D12+D13+D14+D17+D18+D15+D16</f>
        <v>25295777.259835888</v>
      </c>
      <c r="E11" s="32">
        <f>E12+E13+E14+E17+E18+E15</f>
        <v>25306748.331845131</v>
      </c>
    </row>
    <row r="12" spans="1:7">
      <c r="A12" s="33"/>
      <c r="B12" s="33" t="s">
        <v>41</v>
      </c>
      <c r="C12" s="33"/>
      <c r="D12" s="45">
        <f>[1]centralizatori!V29</f>
        <v>14664404.70666666</v>
      </c>
      <c r="E12" s="35">
        <f>[2]AKTIV!$D$13</f>
        <v>14706622.618666664</v>
      </c>
    </row>
    <row r="13" spans="1:7">
      <c r="A13" s="33"/>
      <c r="B13" s="33" t="s">
        <v>42</v>
      </c>
      <c r="C13" s="33"/>
      <c r="D13" s="45">
        <f>[1]centralizatori!V30+168003</f>
        <v>654363</v>
      </c>
      <c r="E13" s="35">
        <f>[2]AKTIV!$D$14</f>
        <v>524027</v>
      </c>
    </row>
    <row r="14" spans="1:7">
      <c r="A14" s="33"/>
      <c r="B14" s="33" t="s">
        <v>43</v>
      </c>
      <c r="C14" s="33"/>
      <c r="D14" s="45">
        <f>[1]centralizatori!V18</f>
        <v>9673638</v>
      </c>
      <c r="E14" s="35">
        <f>[2]AKTIV!$D$15</f>
        <v>9673637.525729239</v>
      </c>
    </row>
    <row r="15" spans="1:7">
      <c r="A15" s="33"/>
      <c r="B15" s="33" t="s">
        <v>44</v>
      </c>
      <c r="C15" s="33"/>
      <c r="D15" s="45">
        <f>[1]centralizatori!V17</f>
        <v>0</v>
      </c>
      <c r="E15" s="35">
        <f>[2]AKTIV!$D$16</f>
        <v>40678.903280002065</v>
      </c>
    </row>
    <row r="16" spans="1:7">
      <c r="A16" s="33"/>
      <c r="B16" s="33" t="s">
        <v>45</v>
      </c>
      <c r="C16" s="33"/>
      <c r="D16" s="105"/>
      <c r="E16" s="35"/>
    </row>
    <row r="17" spans="1:5">
      <c r="A17" s="33"/>
      <c r="B17" s="33" t="s">
        <v>46</v>
      </c>
      <c r="C17" s="33"/>
      <c r="D17" s="45">
        <f>[1]centralizatori!V20</f>
        <v>0</v>
      </c>
      <c r="E17" s="35">
        <f>[2]AKTIV!$D$18</f>
        <v>42437</v>
      </c>
    </row>
    <row r="18" spans="1:5">
      <c r="A18" s="33"/>
      <c r="B18" s="33" t="s">
        <v>47</v>
      </c>
      <c r="C18" s="33"/>
      <c r="D18" s="45">
        <f>[1]centralizatori!V21</f>
        <v>303371.55316922814</v>
      </c>
      <c r="E18" s="35">
        <f>[2]AKTIV!$D$19</f>
        <v>319345.28416922875</v>
      </c>
    </row>
    <row r="19" spans="1:5">
      <c r="A19" s="33"/>
      <c r="B19" s="34" t="s">
        <v>48</v>
      </c>
      <c r="C19" s="33"/>
      <c r="D19" s="36">
        <f>D20+D21+D25</f>
        <v>1352475.3769000003</v>
      </c>
      <c r="E19" s="32">
        <f>E20+E21</f>
        <v>1523678.7969000004</v>
      </c>
    </row>
    <row r="20" spans="1:5">
      <c r="A20" s="33"/>
      <c r="B20" s="33" t="s">
        <v>49</v>
      </c>
      <c r="C20" s="33"/>
      <c r="D20" s="45">
        <f>[1]centralizatori!V39</f>
        <v>241577.21700000018</v>
      </c>
      <c r="E20" s="35">
        <f>[2]AKTIV!$D$21</f>
        <v>602176.29700000025</v>
      </c>
    </row>
    <row r="21" spans="1:5">
      <c r="A21" s="33"/>
      <c r="B21" s="33" t="s">
        <v>50</v>
      </c>
      <c r="C21" s="33"/>
      <c r="D21" s="45">
        <f>[1]centralizatori!V40+[1]centralizatori!V41+[1]centralizatori!V42</f>
        <v>1110898.1599000001</v>
      </c>
      <c r="E21" s="35">
        <f>[2]AKTIV!$D$22</f>
        <v>921502.49990000017</v>
      </c>
    </row>
    <row r="22" spans="1:5">
      <c r="A22" s="33"/>
      <c r="B22" s="33" t="s">
        <v>51</v>
      </c>
      <c r="C22" s="33"/>
      <c r="D22" s="45"/>
      <c r="E22" s="35"/>
    </row>
    <row r="23" spans="1:5">
      <c r="A23" s="33"/>
      <c r="B23" s="33" t="s">
        <v>52</v>
      </c>
      <c r="C23" s="33"/>
      <c r="D23" s="45"/>
      <c r="E23" s="35"/>
    </row>
    <row r="24" spans="1:5">
      <c r="A24" s="33"/>
      <c r="B24" s="33" t="s">
        <v>53</v>
      </c>
      <c r="C24" s="33"/>
      <c r="D24" s="45"/>
      <c r="E24" s="35"/>
    </row>
    <row r="25" spans="1:5">
      <c r="A25" s="33"/>
      <c r="B25" s="33" t="s">
        <v>54</v>
      </c>
      <c r="C25" s="33"/>
      <c r="D25" s="45"/>
      <c r="E25" s="35"/>
    </row>
    <row r="26" spans="1:5">
      <c r="A26" s="33"/>
      <c r="B26" s="33" t="s">
        <v>55</v>
      </c>
      <c r="C26" s="33"/>
      <c r="D26" s="45"/>
      <c r="E26" s="35"/>
    </row>
    <row r="27" spans="1:5">
      <c r="A27" s="33"/>
      <c r="B27" s="34" t="s">
        <v>56</v>
      </c>
      <c r="C27" s="33"/>
      <c r="D27" s="36"/>
      <c r="E27" s="32"/>
    </row>
    <row r="28" spans="1:5">
      <c r="A28" s="33"/>
      <c r="B28" s="34" t="s">
        <v>57</v>
      </c>
      <c r="C28" s="33"/>
      <c r="D28" s="36"/>
      <c r="E28" s="32"/>
    </row>
    <row r="29" spans="1:5">
      <c r="A29" s="33"/>
      <c r="B29" s="34" t="s">
        <v>58</v>
      </c>
      <c r="C29" s="33"/>
      <c r="D29" s="36"/>
      <c r="E29" s="32"/>
    </row>
    <row r="30" spans="1:5">
      <c r="A30" s="33"/>
      <c r="B30" s="33" t="s">
        <v>59</v>
      </c>
      <c r="C30" s="33"/>
      <c r="D30" s="36"/>
      <c r="E30" s="32"/>
    </row>
    <row r="31" spans="1:5">
      <c r="A31" s="29" t="s">
        <v>60</v>
      </c>
      <c r="B31" s="30" t="s">
        <v>61</v>
      </c>
      <c r="C31" s="31"/>
      <c r="D31" s="36">
        <f>D32+D33+D40+D41+D42+D43</f>
        <v>626769864.7659601</v>
      </c>
      <c r="E31" s="32">
        <f>E32+E33+E40+E41+E42+E43</f>
        <v>625599620.7659601</v>
      </c>
    </row>
    <row r="32" spans="1:5">
      <c r="A32" s="33"/>
      <c r="B32" s="34" t="s">
        <v>62</v>
      </c>
      <c r="C32" s="33"/>
      <c r="D32" s="36"/>
      <c r="E32" s="32"/>
    </row>
    <row r="33" spans="1:5">
      <c r="A33" s="33"/>
      <c r="B33" s="34" t="s">
        <v>63</v>
      </c>
      <c r="C33" s="33"/>
      <c r="D33" s="36">
        <f>D34+D35+D36+D37+D38+D39</f>
        <v>626769864.7659601</v>
      </c>
      <c r="E33" s="32">
        <f>E34+E35+E36+E37+E38+E39</f>
        <v>625599620.7659601</v>
      </c>
    </row>
    <row r="34" spans="1:5">
      <c r="A34" s="33"/>
      <c r="B34" s="33" t="s">
        <v>64</v>
      </c>
      <c r="C34" s="33"/>
      <c r="D34" s="45">
        <f>[1]centralizatori!V34</f>
        <v>515124090</v>
      </c>
      <c r="E34" s="35">
        <f>[2]AKTIV!$D$35</f>
        <v>515124090</v>
      </c>
    </row>
    <row r="35" spans="1:5">
      <c r="A35" s="33"/>
      <c r="B35" s="33" t="s">
        <v>65</v>
      </c>
      <c r="C35" s="33"/>
      <c r="D35" s="45">
        <f>[1]centralizatori!V32-[1]centralizatori!W36</f>
        <v>95874510.745324671</v>
      </c>
      <c r="E35" s="35">
        <f>[2]AKTIV!$D$36</f>
        <v>95936863.745324671</v>
      </c>
    </row>
    <row r="36" spans="1:5">
      <c r="A36" s="33"/>
      <c r="B36" s="33" t="s">
        <v>66</v>
      </c>
      <c r="C36" s="33"/>
      <c r="D36" s="45">
        <f>[1]centralizatori!V35-[1]centralizatori!W37</f>
        <v>6531680.3561930582</v>
      </c>
      <c r="E36" s="35">
        <f>[2]AKTIV!$D$37</f>
        <v>5282921.3561930582</v>
      </c>
    </row>
    <row r="37" spans="1:5">
      <c r="A37" s="33"/>
      <c r="B37" s="33" t="s">
        <v>67</v>
      </c>
      <c r="C37" s="33"/>
      <c r="D37" s="45">
        <f>[1]centralizatori!V33-[1]centralizatori!W38</f>
        <v>1589583.6644424128</v>
      </c>
      <c r="E37" s="35">
        <f>[2]AKTIV!$D$38</f>
        <v>1605745.6644424128</v>
      </c>
    </row>
    <row r="38" spans="1:5">
      <c r="A38" s="33"/>
      <c r="B38" s="33" t="s">
        <v>68</v>
      </c>
      <c r="C38" s="33"/>
      <c r="D38" s="45"/>
      <c r="E38" s="35"/>
    </row>
    <row r="39" spans="1:5">
      <c r="A39" s="33"/>
      <c r="B39" s="33" t="s">
        <v>69</v>
      </c>
      <c r="C39" s="33"/>
      <c r="D39" s="45">
        <f>[1]centralizatori!V48</f>
        <v>7650000</v>
      </c>
      <c r="E39" s="35">
        <f>[2]AKTIV!$D$40</f>
        <v>7650000</v>
      </c>
    </row>
    <row r="40" spans="1:5">
      <c r="A40" s="33"/>
      <c r="B40" s="34" t="s">
        <v>70</v>
      </c>
      <c r="C40" s="33"/>
      <c r="D40" s="32"/>
      <c r="E40" s="32"/>
    </row>
    <row r="41" spans="1:5">
      <c r="A41" s="33"/>
      <c r="B41" s="34" t="s">
        <v>71</v>
      </c>
      <c r="C41" s="33"/>
      <c r="D41" s="32"/>
      <c r="E41" s="32"/>
    </row>
    <row r="42" spans="1:5">
      <c r="A42" s="33"/>
      <c r="B42" s="37" t="s">
        <v>72</v>
      </c>
      <c r="C42" s="33"/>
      <c r="D42" s="32"/>
      <c r="E42" s="32"/>
    </row>
    <row r="43" spans="1:5">
      <c r="A43" s="33"/>
      <c r="B43" s="37" t="s">
        <v>73</v>
      </c>
      <c r="C43" s="33"/>
      <c r="D43" s="32"/>
      <c r="E43" s="32"/>
    </row>
    <row r="44" spans="1:5">
      <c r="A44" s="31"/>
      <c r="B44" s="30" t="s">
        <v>74</v>
      </c>
      <c r="C44" s="31"/>
      <c r="D44" s="32">
        <f>SUM(D5,D31)</f>
        <v>664871226.89569592</v>
      </c>
      <c r="E44" s="32">
        <f>E5+E31</f>
        <v>679772729.95340514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topLeftCell="A31" workbookViewId="0">
      <selection activeCell="I12" sqref="I12"/>
    </sheetView>
  </sheetViews>
  <sheetFormatPr defaultRowHeight="15"/>
  <cols>
    <col min="1" max="1" width="6.28515625" customWidth="1"/>
    <col min="2" max="2" width="45" customWidth="1"/>
    <col min="3" max="3" width="10.5703125" customWidth="1"/>
    <col min="4" max="4" width="13.7109375" customWidth="1"/>
    <col min="5" max="5" width="13.5703125" customWidth="1"/>
  </cols>
  <sheetData>
    <row r="1" spans="1:5" ht="18.75">
      <c r="A1" s="125" t="s">
        <v>75</v>
      </c>
      <c r="B1" s="126"/>
      <c r="C1" s="126"/>
      <c r="D1" s="126"/>
      <c r="E1" s="127"/>
    </row>
    <row r="2" spans="1:5" ht="18.75">
      <c r="A2" s="25"/>
      <c r="B2" s="25"/>
      <c r="C2" s="25"/>
      <c r="D2" s="25"/>
      <c r="E2" s="25"/>
    </row>
    <row r="3" spans="1:5" ht="18.75">
      <c r="A3" s="25"/>
      <c r="B3" s="104" t="s">
        <v>1</v>
      </c>
      <c r="C3" s="104"/>
      <c r="D3" s="104"/>
      <c r="E3" s="25"/>
    </row>
    <row r="4" spans="1:5" ht="18.75">
      <c r="A4" s="26"/>
      <c r="B4" s="26"/>
      <c r="C4" s="26"/>
      <c r="D4" s="26"/>
      <c r="E4" s="26"/>
    </row>
    <row r="5" spans="1:5" ht="30">
      <c r="A5" s="38" t="s">
        <v>28</v>
      </c>
      <c r="B5" s="38" t="s">
        <v>76</v>
      </c>
      <c r="C5" s="38" t="s">
        <v>30</v>
      </c>
      <c r="D5" s="39" t="s">
        <v>31</v>
      </c>
      <c r="E5" s="39" t="s">
        <v>32</v>
      </c>
    </row>
    <row r="6" spans="1:5" ht="15.75">
      <c r="A6" s="40" t="s">
        <v>33</v>
      </c>
      <c r="B6" s="41" t="s">
        <v>77</v>
      </c>
      <c r="C6" s="42"/>
      <c r="D6" s="32">
        <f>SUM(D7:D8,D11,D22:D23)</f>
        <v>9585100.2818219215</v>
      </c>
      <c r="E6" s="32">
        <f>E11</f>
        <v>6749905.7693203865</v>
      </c>
    </row>
    <row r="7" spans="1:5">
      <c r="A7" s="43"/>
      <c r="B7" s="44" t="s">
        <v>78</v>
      </c>
      <c r="C7" s="43"/>
      <c r="D7" s="32"/>
      <c r="E7" s="32"/>
    </row>
    <row r="8" spans="1:5">
      <c r="A8" s="43"/>
      <c r="B8" s="44" t="s">
        <v>79</v>
      </c>
      <c r="C8" s="43"/>
      <c r="D8" s="32">
        <f>SUM(D9:D10)</f>
        <v>0</v>
      </c>
      <c r="E8" s="32"/>
    </row>
    <row r="9" spans="1:5">
      <c r="A9" s="43"/>
      <c r="B9" s="43" t="s">
        <v>80</v>
      </c>
      <c r="C9" s="43"/>
      <c r="D9" s="35"/>
      <c r="E9" s="35"/>
    </row>
    <row r="10" spans="1:5">
      <c r="A10" s="43"/>
      <c r="B10" s="43" t="s">
        <v>81</v>
      </c>
      <c r="C10" s="43"/>
      <c r="D10" s="35"/>
      <c r="E10" s="35"/>
    </row>
    <row r="11" spans="1:5">
      <c r="A11" s="43"/>
      <c r="B11" s="44" t="s">
        <v>82</v>
      </c>
      <c r="C11" s="43"/>
      <c r="D11" s="32">
        <f>D14+D15+D17+D19+D21</f>
        <v>9585100.2818219215</v>
      </c>
      <c r="E11" s="32">
        <f>E12+E14+E15+E17+E19+E21+E20</f>
        <v>6749905.7693203865</v>
      </c>
    </row>
    <row r="12" spans="1:5">
      <c r="A12" s="43"/>
      <c r="B12" s="43" t="s">
        <v>83</v>
      </c>
      <c r="C12" s="43"/>
      <c r="D12" s="45">
        <f>[1]centralizatori!W25+[1]centralizatori!W27+[1]centralizatori!W28</f>
        <v>0</v>
      </c>
      <c r="E12" s="35">
        <f>[3]PASIV!$D$12</f>
        <v>388400.62128000148</v>
      </c>
    </row>
    <row r="13" spans="1:5">
      <c r="A13" s="43"/>
      <c r="B13" s="43" t="s">
        <v>84</v>
      </c>
      <c r="C13" s="43"/>
      <c r="D13" s="35"/>
      <c r="E13" s="35"/>
    </row>
    <row r="14" spans="1:5">
      <c r="A14" s="43"/>
      <c r="B14" s="43" t="s">
        <v>85</v>
      </c>
      <c r="C14" s="43"/>
      <c r="D14" s="45">
        <f>[1]centralizatori!W23</f>
        <v>168318.34350192361</v>
      </c>
      <c r="E14" s="35">
        <f>[3]PASIV!$D$14</f>
        <v>272974.97550192382</v>
      </c>
    </row>
    <row r="15" spans="1:5">
      <c r="A15" s="43"/>
      <c r="B15" s="43" t="s">
        <v>86</v>
      </c>
      <c r="C15" s="43"/>
      <c r="D15" s="45">
        <f>[1]centralizatori!W19</f>
        <v>74075</v>
      </c>
      <c r="E15" s="35">
        <f>[3]PASIV!$D$15</f>
        <v>194720.57253846154</v>
      </c>
    </row>
    <row r="16" spans="1:5">
      <c r="A16" s="43"/>
      <c r="B16" s="43" t="s">
        <v>87</v>
      </c>
      <c r="C16" s="43"/>
      <c r="D16" s="45"/>
      <c r="E16" s="35"/>
    </row>
    <row r="17" spans="1:5">
      <c r="A17" s="43"/>
      <c r="B17" s="43" t="s">
        <v>88</v>
      </c>
      <c r="C17" s="43"/>
      <c r="D17" s="45">
        <f>[1]centralizatori!W17</f>
        <v>74682.735319999047</v>
      </c>
      <c r="E17" s="35"/>
    </row>
    <row r="18" spans="1:5">
      <c r="A18" s="43"/>
      <c r="B18" s="43" t="s">
        <v>89</v>
      </c>
      <c r="C18" s="43"/>
      <c r="D18" s="45"/>
      <c r="E18" s="35"/>
    </row>
    <row r="19" spans="1:5">
      <c r="A19" s="43"/>
      <c r="B19" s="43" t="s">
        <v>45</v>
      </c>
      <c r="C19" s="43"/>
      <c r="D19" s="45">
        <f>[1]centralizatori!W22</f>
        <v>9127926.0029999986</v>
      </c>
      <c r="E19" s="35">
        <f>[3]PASIV!$D$19</f>
        <v>5893809.5999999996</v>
      </c>
    </row>
    <row r="20" spans="1:5">
      <c r="A20" s="43"/>
      <c r="B20" s="43" t="s">
        <v>90</v>
      </c>
      <c r="C20" s="43"/>
      <c r="D20" s="45"/>
      <c r="E20" s="35"/>
    </row>
    <row r="21" spans="1:5">
      <c r="A21" s="43"/>
      <c r="B21" s="43" t="s">
        <v>91</v>
      </c>
      <c r="C21" s="43"/>
      <c r="D21" s="45">
        <f>[1]centralizatori!W20</f>
        <v>140098.20000000001</v>
      </c>
      <c r="E21" s="35"/>
    </row>
    <row r="22" spans="1:5">
      <c r="A22" s="43"/>
      <c r="B22" s="44" t="s">
        <v>92</v>
      </c>
      <c r="C22" s="43"/>
      <c r="D22" s="36"/>
      <c r="E22" s="32"/>
    </row>
    <row r="23" spans="1:5">
      <c r="A23" s="43"/>
      <c r="B23" s="44" t="s">
        <v>93</v>
      </c>
      <c r="C23" s="43"/>
      <c r="D23" s="36"/>
      <c r="E23" s="32"/>
    </row>
    <row r="24" spans="1:5" ht="15.75">
      <c r="A24" s="40" t="s">
        <v>60</v>
      </c>
      <c r="B24" s="41" t="s">
        <v>94</v>
      </c>
      <c r="C24" s="42"/>
      <c r="D24" s="36">
        <f>SUM(D25,D28:D30)</f>
        <v>3500119</v>
      </c>
      <c r="E24" s="32">
        <f>[3]PASIV!$D$24</f>
        <v>3500118.04</v>
      </c>
    </row>
    <row r="25" spans="1:5">
      <c r="A25" s="43"/>
      <c r="B25" s="44" t="s">
        <v>95</v>
      </c>
      <c r="C25" s="43"/>
      <c r="D25" s="36">
        <f>SUM(D26:D27)</f>
        <v>0</v>
      </c>
      <c r="E25" s="32">
        <f>SUM(E26:E27)</f>
        <v>0</v>
      </c>
    </row>
    <row r="26" spans="1:5">
      <c r="A26" s="43"/>
      <c r="B26" s="43" t="s">
        <v>96</v>
      </c>
      <c r="C26" s="43"/>
      <c r="D26" s="45"/>
      <c r="E26" s="35"/>
    </row>
    <row r="27" spans="1:5">
      <c r="A27" s="43"/>
      <c r="B27" s="43" t="s">
        <v>97</v>
      </c>
      <c r="C27" s="43"/>
      <c r="D27" s="45"/>
      <c r="E27" s="35"/>
    </row>
    <row r="28" spans="1:5">
      <c r="A28" s="43"/>
      <c r="B28" s="44" t="s">
        <v>98</v>
      </c>
      <c r="C28" s="43"/>
      <c r="D28" s="36"/>
      <c r="E28" s="32"/>
    </row>
    <row r="29" spans="1:5">
      <c r="A29" s="43"/>
      <c r="B29" s="44" t="s">
        <v>99</v>
      </c>
      <c r="C29" s="43"/>
      <c r="D29" s="36"/>
      <c r="E29" s="32"/>
    </row>
    <row r="30" spans="1:5">
      <c r="A30" s="43"/>
      <c r="B30" s="44" t="s">
        <v>100</v>
      </c>
      <c r="C30" s="43"/>
      <c r="D30" s="36">
        <f>[1]centralizatori!W49-[1]centralizatori!T49+1</f>
        <v>3500119</v>
      </c>
      <c r="E30" s="46">
        <f>[3]PASIV!$D$30</f>
        <v>3500118.04</v>
      </c>
    </row>
    <row r="31" spans="1:5" ht="15.75">
      <c r="A31" s="42"/>
      <c r="B31" s="41" t="s">
        <v>101</v>
      </c>
      <c r="C31" s="42"/>
      <c r="D31" s="36">
        <f>D6+D24</f>
        <v>13085219.281821921</v>
      </c>
      <c r="E31" s="32">
        <f>E24+E6</f>
        <v>10250023.809320386</v>
      </c>
    </row>
    <row r="32" spans="1:5" ht="15.75">
      <c r="A32" s="40" t="s">
        <v>102</v>
      </c>
      <c r="B32" s="47" t="s">
        <v>103</v>
      </c>
      <c r="C32" s="42"/>
      <c r="D32" s="36">
        <f>D35+D38+D39+D40+D41+D42</f>
        <v>651786007.4533</v>
      </c>
      <c r="E32" s="32">
        <f>E35+E38+E39+E40+E41+E42</f>
        <v>669522706.02257597</v>
      </c>
    </row>
    <row r="33" spans="1:5">
      <c r="A33" s="43"/>
      <c r="B33" s="48" t="s">
        <v>104</v>
      </c>
      <c r="C33" s="43"/>
      <c r="D33" s="36"/>
      <c r="E33" s="32"/>
    </row>
    <row r="34" spans="1:5">
      <c r="A34" s="43"/>
      <c r="B34" s="48" t="s">
        <v>105</v>
      </c>
      <c r="C34" s="43"/>
      <c r="D34" s="36"/>
      <c r="E34" s="32"/>
    </row>
    <row r="35" spans="1:5">
      <c r="A35" s="43"/>
      <c r="B35" s="48" t="s">
        <v>106</v>
      </c>
      <c r="C35" s="43"/>
      <c r="D35" s="49">
        <f>[1]centralizatori!W43</f>
        <v>632936770</v>
      </c>
      <c r="E35" s="46">
        <f>[3]PASIV!$D$35</f>
        <v>632936770</v>
      </c>
    </row>
    <row r="36" spans="1:5">
      <c r="A36" s="43"/>
      <c r="B36" s="48" t="s">
        <v>107</v>
      </c>
      <c r="C36" s="43"/>
      <c r="D36" s="49"/>
      <c r="E36" s="46"/>
    </row>
    <row r="37" spans="1:5">
      <c r="A37" s="43"/>
      <c r="B37" s="48" t="s">
        <v>108</v>
      </c>
      <c r="C37" s="43"/>
      <c r="D37" s="49"/>
      <c r="E37" s="46"/>
    </row>
    <row r="38" spans="1:5">
      <c r="A38" s="43"/>
      <c r="B38" s="48" t="s">
        <v>109</v>
      </c>
      <c r="C38" s="43"/>
      <c r="D38" s="49">
        <f>[1]centralizatori!W47</f>
        <v>7765029</v>
      </c>
      <c r="E38" s="46">
        <f>[3]PASIV!$D$38</f>
        <v>7765029</v>
      </c>
    </row>
    <row r="39" spans="1:5">
      <c r="A39" s="43"/>
      <c r="B39" s="48" t="s">
        <v>110</v>
      </c>
      <c r="C39" s="43"/>
      <c r="D39" s="49">
        <f>[1]centralizatori!W46</f>
        <v>813717</v>
      </c>
      <c r="E39" s="46">
        <f>[3]PASIV!$D$39</f>
        <v>813717</v>
      </c>
    </row>
    <row r="40" spans="1:5">
      <c r="A40" s="43"/>
      <c r="B40" s="48" t="s">
        <v>111</v>
      </c>
      <c r="C40" s="43"/>
      <c r="D40" s="49">
        <f>[1]centralizatori!W44</f>
        <v>49872404</v>
      </c>
      <c r="E40" s="46">
        <f>[3]PASIV!$D$40</f>
        <v>49872404</v>
      </c>
    </row>
    <row r="41" spans="1:5">
      <c r="A41" s="43"/>
      <c r="B41" s="48" t="s">
        <v>112</v>
      </c>
      <c r="C41" s="43"/>
      <c r="D41" s="49">
        <f>[1]centralizatori!W45</f>
        <v>-21865214</v>
      </c>
      <c r="E41" s="46">
        <f>[3]PASIV!$D$41</f>
        <v>-6860485.6621634625</v>
      </c>
    </row>
    <row r="42" spans="1:5">
      <c r="A42" s="43"/>
      <c r="B42" s="48" t="s">
        <v>113</v>
      </c>
      <c r="C42" s="43"/>
      <c r="D42" s="49">
        <f>'[1]ardh shp'!C28</f>
        <v>-17736698.546700004</v>
      </c>
      <c r="E42" s="46">
        <f>[3]PASIV!$D$42</f>
        <v>-15004728.315260479</v>
      </c>
    </row>
    <row r="43" spans="1:5" ht="18.75">
      <c r="A43" s="50"/>
      <c r="B43" s="51" t="s">
        <v>114</v>
      </c>
      <c r="C43" s="50"/>
      <c r="D43" s="32">
        <f>D31+D32</f>
        <v>664871226.73512197</v>
      </c>
      <c r="E43" s="52">
        <f>E31+E32</f>
        <v>679772729.83189631</v>
      </c>
    </row>
    <row r="44" spans="1:5">
      <c r="D44" s="53"/>
      <c r="E44" s="53"/>
    </row>
    <row r="45" spans="1:5">
      <c r="D45" s="53"/>
      <c r="E45" s="53"/>
    </row>
    <row r="46" spans="1:5">
      <c r="D46" s="54"/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15" workbookViewId="0">
      <selection activeCell="C26" sqref="C26:D26"/>
    </sheetView>
  </sheetViews>
  <sheetFormatPr defaultRowHeight="15"/>
  <cols>
    <col min="1" max="1" width="6.7109375" customWidth="1"/>
    <col min="2" max="2" width="57.5703125" customWidth="1"/>
    <col min="3" max="3" width="10.5703125" customWidth="1"/>
    <col min="4" max="4" width="13.7109375" customWidth="1"/>
  </cols>
  <sheetData>
    <row r="1" spans="1:6" ht="18.75">
      <c r="A1" s="128" t="s">
        <v>115</v>
      </c>
      <c r="B1" s="128"/>
      <c r="C1" s="128"/>
      <c r="D1" s="128"/>
    </row>
    <row r="2" spans="1:6" ht="18.75">
      <c r="A2" s="129" t="s">
        <v>116</v>
      </c>
      <c r="B2" s="129"/>
      <c r="C2" s="129"/>
      <c r="D2" s="129"/>
    </row>
    <row r="3" spans="1:6" ht="18.75">
      <c r="A3" s="25"/>
      <c r="B3" s="25"/>
      <c r="C3" s="25"/>
      <c r="D3" s="25"/>
      <c r="F3" s="18"/>
    </row>
    <row r="4" spans="1:6" ht="18.75">
      <c r="A4" s="25"/>
      <c r="B4" s="104" t="s">
        <v>1</v>
      </c>
      <c r="C4" s="104"/>
      <c r="D4" s="104"/>
    </row>
    <row r="5" spans="1:6">
      <c r="A5" s="56"/>
      <c r="B5" s="56"/>
      <c r="C5" s="56"/>
      <c r="D5" s="56"/>
    </row>
    <row r="6" spans="1:6" ht="45">
      <c r="A6" s="38" t="s">
        <v>28</v>
      </c>
      <c r="B6" s="38" t="s">
        <v>117</v>
      </c>
      <c r="C6" s="39" t="s">
        <v>31</v>
      </c>
      <c r="D6" s="39" t="s">
        <v>118</v>
      </c>
    </row>
    <row r="7" spans="1:6" ht="21.95" customHeight="1">
      <c r="A7" s="57">
        <v>1</v>
      </c>
      <c r="B7" s="58" t="s">
        <v>119</v>
      </c>
      <c r="C7" s="59">
        <f>[1]centralizatori!U50</f>
        <v>13408676.727999998</v>
      </c>
      <c r="D7" s="59">
        <f>'[2]ARDH SHP'!$C$7</f>
        <v>26098062.149999999</v>
      </c>
    </row>
    <row r="8" spans="1:6" ht="21.95" customHeight="1">
      <c r="A8" s="57">
        <v>2</v>
      </c>
      <c r="B8" s="58" t="s">
        <v>120</v>
      </c>
      <c r="C8" s="60"/>
      <c r="D8" s="60"/>
    </row>
    <row r="9" spans="1:6" ht="21.95" customHeight="1">
      <c r="A9" s="57">
        <v>3</v>
      </c>
      <c r="B9" s="58" t="s">
        <v>121</v>
      </c>
      <c r="C9" s="60"/>
      <c r="D9" s="60"/>
    </row>
    <row r="10" spans="1:6" ht="21.95" customHeight="1">
      <c r="A10" s="57">
        <v>4</v>
      </c>
      <c r="B10" s="58" t="s">
        <v>122</v>
      </c>
      <c r="C10" s="61">
        <f>[1]centralizatori!T59-[1]centralizatori!U59+[1]centralizatori!T54-[1]centralizatori!U54</f>
        <v>2619465.17</v>
      </c>
      <c r="D10" s="60">
        <f>'[2]ARDH SHP'!$C$10</f>
        <v>3311867.33</v>
      </c>
    </row>
    <row r="11" spans="1:6" ht="21.95" customHeight="1">
      <c r="A11" s="57">
        <v>5</v>
      </c>
      <c r="B11" s="58" t="s">
        <v>123</v>
      </c>
      <c r="C11" s="61">
        <f>C12+C13</f>
        <v>14588600.839</v>
      </c>
      <c r="D11" s="60">
        <f>D12+D13</f>
        <v>16577890.619307308</v>
      </c>
    </row>
    <row r="12" spans="1:6" ht="21.95" customHeight="1">
      <c r="A12" s="62"/>
      <c r="B12" s="62" t="s">
        <v>124</v>
      </c>
      <c r="C12" s="63">
        <f>[1]centralizatori!T55</f>
        <v>12597033</v>
      </c>
      <c r="D12" s="64">
        <f>'[2]ARDH SHP'!$C$12</f>
        <v>14442450.557692308</v>
      </c>
    </row>
    <row r="13" spans="1:6" ht="21.95" customHeight="1">
      <c r="A13" s="62"/>
      <c r="B13" s="62" t="s">
        <v>125</v>
      </c>
      <c r="C13" s="63">
        <f>[1]centralizatori!T56</f>
        <v>1991567.8389999999</v>
      </c>
      <c r="D13" s="64">
        <f>'[2]ARDH SHP'!$C$13</f>
        <v>2135440.061615</v>
      </c>
    </row>
    <row r="14" spans="1:6" ht="21.95" customHeight="1">
      <c r="A14" s="38">
        <v>6</v>
      </c>
      <c r="B14" s="62" t="s">
        <v>126</v>
      </c>
      <c r="C14" s="64">
        <f>[1]centralizatori!T73</f>
        <v>1762256</v>
      </c>
      <c r="D14" s="64">
        <f>'[2]ARDH SHP'!$C$14</f>
        <v>9596323.4770865068</v>
      </c>
    </row>
    <row r="15" spans="1:6" ht="21.95" customHeight="1">
      <c r="A15" s="38">
        <v>7</v>
      </c>
      <c r="B15" s="62" t="s">
        <v>127</v>
      </c>
      <c r="C15" s="64">
        <f>[1]centralizatori!T53+[1]centralizatori!T57+[1]centralizatori!T60+[1]centralizatori!T61+[1]centralizatori!T62+[1]centralizatori!T63+[1]centralizatori!T64+[1]centralizatori!T71+[1]centralizatori!T72+[1]centralizatori!T74-([1]centralizatori!U61+[1]centralizatori!U63)+[1]centralizatori!T65+[1]centralizatori!T66</f>
        <v>12292249.5867</v>
      </c>
      <c r="D15" s="64">
        <f>'[2]ARDH SHP'!$C$15</f>
        <v>13076116.832366668</v>
      </c>
    </row>
    <row r="16" spans="1:6" ht="21.95" customHeight="1">
      <c r="A16" s="38">
        <v>8</v>
      </c>
      <c r="B16" s="65" t="s">
        <v>128</v>
      </c>
      <c r="C16" s="66">
        <f>C10+C11+C14+C15</f>
        <v>31262571.595699999</v>
      </c>
      <c r="D16" s="66">
        <f>D10+D11+D14+D15</f>
        <v>42562198.258760482</v>
      </c>
    </row>
    <row r="17" spans="1:4" ht="21.95" customHeight="1">
      <c r="A17" s="38">
        <v>9</v>
      </c>
      <c r="B17" s="65" t="s">
        <v>129</v>
      </c>
      <c r="C17" s="66">
        <f>C7+C8+C9-C16</f>
        <v>-17853894.867700003</v>
      </c>
      <c r="D17" s="66">
        <f>D7+D20-D16</f>
        <v>-15004728.315260481</v>
      </c>
    </row>
    <row r="18" spans="1:4" ht="21.95" customHeight="1">
      <c r="A18" s="38">
        <v>10</v>
      </c>
      <c r="B18" s="62" t="s">
        <v>130</v>
      </c>
      <c r="C18" s="64"/>
      <c r="D18" s="64"/>
    </row>
    <row r="19" spans="1:4" ht="21.95" customHeight="1">
      <c r="A19" s="38">
        <v>11</v>
      </c>
      <c r="B19" s="62" t="s">
        <v>131</v>
      </c>
      <c r="C19" s="64"/>
      <c r="D19" s="64"/>
    </row>
    <row r="20" spans="1:4" ht="21.95" customHeight="1">
      <c r="A20" s="38">
        <v>12</v>
      </c>
      <c r="B20" s="62" t="s">
        <v>132</v>
      </c>
      <c r="C20" s="59">
        <f>C21+C22+C23+C24</f>
        <v>117196.3209999988</v>
      </c>
      <c r="D20" s="59">
        <f>D22+D23</f>
        <v>1459407.7935000011</v>
      </c>
    </row>
    <row r="21" spans="1:4" ht="21.95" customHeight="1">
      <c r="A21" s="62"/>
      <c r="B21" s="62" t="s">
        <v>133</v>
      </c>
      <c r="C21" s="64"/>
      <c r="D21" s="64"/>
    </row>
    <row r="22" spans="1:4" ht="21.95" customHeight="1">
      <c r="A22" s="62"/>
      <c r="B22" s="62" t="s">
        <v>134</v>
      </c>
      <c r="C22" s="64">
        <f>[1]centralizatori!U52</f>
        <v>5000</v>
      </c>
      <c r="D22" s="64">
        <f>'[2]ARDH SHP'!$C$22</f>
        <v>92983.21</v>
      </c>
    </row>
    <row r="23" spans="1:4" ht="21.95" customHeight="1">
      <c r="A23" s="62"/>
      <c r="B23" s="62" t="s">
        <v>135</v>
      </c>
      <c r="C23" s="64">
        <f>[1]centralizatori!U51-[1]centralizatori!T51</f>
        <v>112196.3209999988</v>
      </c>
      <c r="D23" s="64">
        <f>'[2]ARDH SHP'!$C$23</f>
        <v>1366424.5835000011</v>
      </c>
    </row>
    <row r="24" spans="1:4" ht="21.95" customHeight="1">
      <c r="A24" s="62"/>
      <c r="B24" s="62" t="s">
        <v>136</v>
      </c>
      <c r="C24" s="64"/>
      <c r="D24" s="64"/>
    </row>
    <row r="25" spans="1:4" ht="21.95" customHeight="1">
      <c r="A25" s="38">
        <v>13</v>
      </c>
      <c r="B25" s="67" t="s">
        <v>137</v>
      </c>
      <c r="C25" s="66">
        <f>C18+C19+C20</f>
        <v>117196.3209999988</v>
      </c>
      <c r="D25" s="66">
        <f>D23+D24</f>
        <v>1366424.5835000011</v>
      </c>
    </row>
    <row r="26" spans="1:4" ht="21.95" customHeight="1">
      <c r="A26" s="38">
        <v>14</v>
      </c>
      <c r="B26" s="65" t="s">
        <v>138</v>
      </c>
      <c r="C26" s="66">
        <f>C17+C25</f>
        <v>-17736698.546700004</v>
      </c>
      <c r="D26" s="66">
        <f>D17</f>
        <v>-15004728.315260481</v>
      </c>
    </row>
    <row r="27" spans="1:4" ht="21.95" customHeight="1">
      <c r="A27" s="38">
        <v>15</v>
      </c>
      <c r="B27" s="62" t="s">
        <v>139</v>
      </c>
      <c r="C27" s="64"/>
      <c r="D27" s="64"/>
    </row>
    <row r="28" spans="1:4" ht="21.95" customHeight="1">
      <c r="A28" s="38">
        <v>16</v>
      </c>
      <c r="B28" s="65" t="s">
        <v>140</v>
      </c>
      <c r="C28" s="66">
        <f>C26-C27</f>
        <v>-17736698.546700004</v>
      </c>
      <c r="D28" s="66">
        <f>D26</f>
        <v>-15004728.315260481</v>
      </c>
    </row>
    <row r="29" spans="1:4" ht="21.95" customHeight="1">
      <c r="A29" s="38">
        <v>17</v>
      </c>
      <c r="B29" s="62" t="s">
        <v>141</v>
      </c>
      <c r="C29" s="64"/>
      <c r="D29" s="64"/>
    </row>
  </sheetData>
  <mergeCells count="2">
    <mergeCell ref="A1:D1"/>
    <mergeCell ref="A2:D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topLeftCell="A13" workbookViewId="0">
      <selection activeCell="F31" sqref="F31"/>
    </sheetView>
  </sheetViews>
  <sheetFormatPr defaultRowHeight="15"/>
  <cols>
    <col min="1" max="1" width="4.5703125" customWidth="1"/>
    <col min="2" max="2" width="58.140625" customWidth="1"/>
    <col min="3" max="3" width="14.28515625" customWidth="1"/>
    <col min="4" max="4" width="13" customWidth="1"/>
  </cols>
  <sheetData>
    <row r="1" spans="1:4" ht="18.75">
      <c r="A1" s="128" t="s">
        <v>115</v>
      </c>
      <c r="B1" s="128"/>
      <c r="C1" s="128"/>
      <c r="D1" s="128"/>
    </row>
    <row r="2" spans="1:4" ht="18.75">
      <c r="A2" s="129" t="s">
        <v>116</v>
      </c>
      <c r="B2" s="129"/>
      <c r="C2" s="129"/>
      <c r="D2" s="129"/>
    </row>
    <row r="3" spans="1:4" ht="18.75">
      <c r="A3" s="25"/>
      <c r="B3" s="25"/>
      <c r="C3" s="25"/>
      <c r="D3" s="25"/>
    </row>
    <row r="4" spans="1:4" ht="18.75">
      <c r="A4" s="25"/>
      <c r="B4" s="104" t="s">
        <v>1</v>
      </c>
      <c r="C4" s="104"/>
      <c r="D4" s="104"/>
    </row>
    <row r="5" spans="1:4">
      <c r="A5" s="56"/>
      <c r="B5" s="56"/>
      <c r="C5" s="56"/>
      <c r="D5" s="56"/>
    </row>
    <row r="6" spans="1:4" ht="30">
      <c r="A6" s="38" t="s">
        <v>28</v>
      </c>
      <c r="B6" s="38" t="s">
        <v>117</v>
      </c>
      <c r="C6" s="39" t="s">
        <v>31</v>
      </c>
      <c r="D6" s="39" t="s">
        <v>118</v>
      </c>
    </row>
    <row r="7" spans="1:4" ht="21.95" customHeight="1">
      <c r="A7" s="57">
        <v>1</v>
      </c>
      <c r="B7" s="58" t="s">
        <v>119</v>
      </c>
      <c r="C7" s="59">
        <f>[1]centralizatori!U50</f>
        <v>13408676.727999998</v>
      </c>
      <c r="D7" s="59">
        <f>'[2]ARDH SHP'!$C$7</f>
        <v>26098062.149999999</v>
      </c>
    </row>
    <row r="8" spans="1:4" ht="21.95" customHeight="1">
      <c r="A8" s="57">
        <v>2</v>
      </c>
      <c r="B8" s="58" t="s">
        <v>120</v>
      </c>
      <c r="C8" s="60"/>
      <c r="D8" s="60"/>
    </row>
    <row r="9" spans="1:4" ht="21.95" customHeight="1">
      <c r="A9" s="57">
        <v>3</v>
      </c>
      <c r="B9" s="58" t="s">
        <v>121</v>
      </c>
      <c r="C9" s="60"/>
      <c r="D9" s="60"/>
    </row>
    <row r="10" spans="1:4" ht="21.95" customHeight="1">
      <c r="A10" s="57">
        <v>4</v>
      </c>
      <c r="B10" s="58" t="s">
        <v>122</v>
      </c>
      <c r="C10" s="61">
        <f>[1]centralizatori!T59-[1]centralizatori!U59+[1]centralizatori!T54-[1]centralizatori!U54</f>
        <v>2619465.17</v>
      </c>
      <c r="D10" s="60">
        <f>'[2]ARDH SHP'!$C$10</f>
        <v>3311867.33</v>
      </c>
    </row>
    <row r="11" spans="1:4" ht="21.95" customHeight="1">
      <c r="A11" s="57">
        <v>5</v>
      </c>
      <c r="B11" s="58" t="s">
        <v>123</v>
      </c>
      <c r="C11" s="61">
        <f>C12+C13</f>
        <v>14588600.839</v>
      </c>
      <c r="D11" s="60">
        <f>D12+D13</f>
        <v>16577890.619307308</v>
      </c>
    </row>
    <row r="12" spans="1:4" ht="21.95" customHeight="1">
      <c r="A12" s="62"/>
      <c r="B12" s="62" t="s">
        <v>124</v>
      </c>
      <c r="C12" s="63">
        <f>[1]centralizatori!T55</f>
        <v>12597033</v>
      </c>
      <c r="D12" s="64">
        <f>'[2]ARDH SHP'!$C$12</f>
        <v>14442450.557692308</v>
      </c>
    </row>
    <row r="13" spans="1:4" ht="21.95" customHeight="1">
      <c r="A13" s="62"/>
      <c r="B13" s="62" t="s">
        <v>125</v>
      </c>
      <c r="C13" s="63">
        <f>[1]centralizatori!T56</f>
        <v>1991567.8389999999</v>
      </c>
      <c r="D13" s="64">
        <f>'[2]ARDH SHP'!$C$13</f>
        <v>2135440.061615</v>
      </c>
    </row>
    <row r="14" spans="1:4" ht="21.95" customHeight="1">
      <c r="A14" s="38">
        <v>6</v>
      </c>
      <c r="B14" s="62" t="s">
        <v>126</v>
      </c>
      <c r="C14" s="64">
        <f>[1]centralizatori!T73</f>
        <v>1762256</v>
      </c>
      <c r="D14" s="64">
        <f>'[2]ARDH SHP'!$C$14</f>
        <v>9596323.4770865068</v>
      </c>
    </row>
    <row r="15" spans="1:4" ht="21.95" customHeight="1">
      <c r="A15" s="38">
        <v>7</v>
      </c>
      <c r="B15" s="62" t="s">
        <v>127</v>
      </c>
      <c r="C15" s="64">
        <f>[1]centralizatori!T53+[1]centralizatori!T57+[1]centralizatori!T60+[1]centralizatori!T61+[1]centralizatori!T62+[1]centralizatori!T63+[1]centralizatori!T64+[1]centralizatori!T71+[1]centralizatori!T72+[1]centralizatori!T74-([1]centralizatori!U61+[1]centralizatori!U63)+[1]centralizatori!T65+[1]centralizatori!T66</f>
        <v>12292249.5867</v>
      </c>
      <c r="D15" s="64">
        <f>'[2]ARDH SHP'!$C$15</f>
        <v>13076116.832366668</v>
      </c>
    </row>
    <row r="16" spans="1:4" ht="21.95" customHeight="1">
      <c r="A16" s="38">
        <v>8</v>
      </c>
      <c r="B16" s="65" t="s">
        <v>128</v>
      </c>
      <c r="C16" s="66">
        <f>C10+C11+C14+C15</f>
        <v>31262571.595699999</v>
      </c>
      <c r="D16" s="66">
        <f>D10+D11+D14+D15</f>
        <v>42562198.258760482</v>
      </c>
    </row>
    <row r="17" spans="1:4" ht="21.95" customHeight="1">
      <c r="A17" s="38">
        <v>9</v>
      </c>
      <c r="B17" s="65" t="s">
        <v>129</v>
      </c>
      <c r="C17" s="66">
        <f>C7+C8+C9-C16</f>
        <v>-17853894.867700003</v>
      </c>
      <c r="D17" s="66">
        <f>D7+D20-D16</f>
        <v>-15004728.315260481</v>
      </c>
    </row>
    <row r="18" spans="1:4" ht="21.95" customHeight="1">
      <c r="A18" s="38">
        <v>10</v>
      </c>
      <c r="B18" s="62" t="s">
        <v>130</v>
      </c>
      <c r="C18" s="64"/>
      <c r="D18" s="64"/>
    </row>
    <row r="19" spans="1:4" ht="21.95" customHeight="1">
      <c r="A19" s="38">
        <v>11</v>
      </c>
      <c r="B19" s="62" t="s">
        <v>131</v>
      </c>
      <c r="C19" s="64"/>
      <c r="D19" s="64"/>
    </row>
    <row r="20" spans="1:4" ht="21.95" customHeight="1">
      <c r="A20" s="38">
        <v>12</v>
      </c>
      <c r="B20" s="62" t="s">
        <v>132</v>
      </c>
      <c r="C20" s="59">
        <f>C21+C22+C23+C24</f>
        <v>117196.3209999988</v>
      </c>
      <c r="D20" s="59">
        <f>D22+D23</f>
        <v>1459407.7935000011</v>
      </c>
    </row>
    <row r="21" spans="1:4" ht="21.95" customHeight="1">
      <c r="A21" s="62"/>
      <c r="B21" s="62" t="s">
        <v>133</v>
      </c>
      <c r="C21" s="64"/>
      <c r="D21" s="64"/>
    </row>
    <row r="22" spans="1:4" ht="21.95" customHeight="1">
      <c r="A22" s="62"/>
      <c r="B22" s="62" t="s">
        <v>134</v>
      </c>
      <c r="C22" s="64">
        <f>[1]centralizatori!U52</f>
        <v>5000</v>
      </c>
      <c r="D22" s="64">
        <f>'[2]ARDH SHP'!$C$22</f>
        <v>92983.21</v>
      </c>
    </row>
    <row r="23" spans="1:4" ht="21.95" customHeight="1">
      <c r="A23" s="62"/>
      <c r="B23" s="62" t="s">
        <v>135</v>
      </c>
      <c r="C23" s="64">
        <f>[1]centralizatori!U51-[1]centralizatori!T51</f>
        <v>112196.3209999988</v>
      </c>
      <c r="D23" s="64">
        <f>'[2]ARDH SHP'!$C$23</f>
        <v>1366424.5835000011</v>
      </c>
    </row>
    <row r="24" spans="1:4" ht="21.95" customHeight="1">
      <c r="A24" s="62"/>
      <c r="B24" s="62" t="s">
        <v>136</v>
      </c>
      <c r="C24" s="64"/>
      <c r="D24" s="64"/>
    </row>
    <row r="25" spans="1:4" ht="21.95" customHeight="1">
      <c r="A25" s="38">
        <v>13</v>
      </c>
      <c r="B25" s="67" t="s">
        <v>137</v>
      </c>
      <c r="C25" s="66">
        <f>C18+C19+C20</f>
        <v>117196.3209999988</v>
      </c>
      <c r="D25" s="66">
        <f>D23+D24</f>
        <v>1366424.5835000011</v>
      </c>
    </row>
    <row r="26" spans="1:4" ht="21.95" customHeight="1">
      <c r="A26" s="38">
        <v>14</v>
      </c>
      <c r="B26" s="65" t="s">
        <v>138</v>
      </c>
      <c r="C26" s="66">
        <f>C17+C25</f>
        <v>-17736698.546700004</v>
      </c>
      <c r="D26" s="66">
        <f>D17</f>
        <v>-15004728.315260481</v>
      </c>
    </row>
    <row r="27" spans="1:4" ht="21.95" customHeight="1">
      <c r="A27" s="38">
        <v>15</v>
      </c>
      <c r="B27" s="62" t="s">
        <v>139</v>
      </c>
      <c r="C27" s="64"/>
      <c r="D27" s="64"/>
    </row>
    <row r="28" spans="1:4" ht="21.95" customHeight="1">
      <c r="A28" s="38">
        <v>16</v>
      </c>
      <c r="B28" s="65" t="s">
        <v>140</v>
      </c>
      <c r="C28" s="66">
        <f>C26-C27</f>
        <v>-17736698.546700004</v>
      </c>
      <c r="D28" s="66">
        <f>D26</f>
        <v>-15004728.315260481</v>
      </c>
    </row>
    <row r="29" spans="1:4" ht="21.95" customHeight="1">
      <c r="A29" s="38">
        <v>17</v>
      </c>
      <c r="B29" s="62" t="s">
        <v>141</v>
      </c>
      <c r="C29" s="64"/>
      <c r="D29" s="64"/>
    </row>
  </sheetData>
  <mergeCells count="2">
    <mergeCell ref="A1:D1"/>
    <mergeCell ref="A2:D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9"/>
  <sheetViews>
    <sheetView topLeftCell="A12" workbookViewId="0">
      <selection activeCell="B28" sqref="B28"/>
    </sheetView>
  </sheetViews>
  <sheetFormatPr defaultRowHeight="15"/>
  <cols>
    <col min="1" max="1" width="5.5703125" customWidth="1"/>
    <col min="2" max="2" width="38.140625" customWidth="1"/>
    <col min="3" max="3" width="12.5703125" customWidth="1"/>
    <col min="4" max="4" width="10.5703125" customWidth="1"/>
    <col min="5" max="5" width="12.42578125" customWidth="1"/>
    <col min="6" max="6" width="11.85546875" customWidth="1"/>
    <col min="7" max="7" width="13.7109375" customWidth="1"/>
    <col min="8" max="8" width="12.28515625" customWidth="1"/>
  </cols>
  <sheetData>
    <row r="2" spans="1:8" ht="18.75">
      <c r="A2" s="128" t="s">
        <v>142</v>
      </c>
      <c r="B2" s="128"/>
      <c r="C2" s="128"/>
      <c r="D2" s="128"/>
      <c r="E2" s="128"/>
      <c r="F2" s="128"/>
      <c r="G2" s="128"/>
      <c r="H2" s="128"/>
    </row>
    <row r="3" spans="1:8" ht="18.75">
      <c r="A3" s="68"/>
      <c r="B3" s="129" t="s">
        <v>1</v>
      </c>
      <c r="C3" s="129"/>
      <c r="D3" s="129"/>
      <c r="E3" s="129"/>
      <c r="F3" s="68"/>
      <c r="G3" s="68"/>
      <c r="H3" s="68"/>
    </row>
    <row r="4" spans="1:8">
      <c r="A4" s="69" t="s">
        <v>143</v>
      </c>
    </row>
    <row r="5" spans="1:8" ht="15.75" thickBot="1">
      <c r="A5" s="69"/>
    </row>
    <row r="6" spans="1:8" ht="30">
      <c r="A6" s="70" t="s">
        <v>28</v>
      </c>
      <c r="B6" s="106" t="s">
        <v>144</v>
      </c>
      <c r="C6" s="71" t="s">
        <v>145</v>
      </c>
      <c r="D6" s="71" t="s">
        <v>146</v>
      </c>
      <c r="E6" s="72" t="s">
        <v>147</v>
      </c>
      <c r="F6" s="72" t="s">
        <v>148</v>
      </c>
      <c r="G6" s="72" t="s">
        <v>149</v>
      </c>
      <c r="H6" s="73" t="s">
        <v>150</v>
      </c>
    </row>
    <row r="7" spans="1:8" ht="24.95" customHeight="1">
      <c r="A7" s="111" t="s">
        <v>33</v>
      </c>
      <c r="B7" s="107" t="s">
        <v>151</v>
      </c>
      <c r="C7" s="66">
        <f>'[2]NDRYSH KAP'!$C$14</f>
        <v>896352000</v>
      </c>
      <c r="D7" s="66">
        <v>0</v>
      </c>
      <c r="E7" s="66">
        <f>'[2]NDRYSH KAP'!$E$14</f>
        <v>49872404</v>
      </c>
      <c r="F7" s="66">
        <f>'[2]NDRYSH KAP'!$F$14</f>
        <v>8577527</v>
      </c>
      <c r="G7" s="66">
        <f>'[2]NDRYSH KAP'!$G$14</f>
        <v>-6858842.3454428725</v>
      </c>
      <c r="H7" s="74">
        <f>SUM(C7:G7)</f>
        <v>947943088.65455711</v>
      </c>
    </row>
    <row r="8" spans="1:8" ht="24.95" customHeight="1">
      <c r="A8" s="111" t="s">
        <v>152</v>
      </c>
      <c r="B8" s="108" t="s">
        <v>153</v>
      </c>
      <c r="C8" s="64"/>
      <c r="D8" s="64"/>
      <c r="E8" s="64"/>
      <c r="F8" s="64"/>
      <c r="G8" s="64"/>
      <c r="H8" s="74">
        <f t="shared" ref="H8:H18" si="0">SUM(C8:G8)</f>
        <v>0</v>
      </c>
    </row>
    <row r="9" spans="1:8" ht="24.95" customHeight="1">
      <c r="A9" s="111" t="s">
        <v>154</v>
      </c>
      <c r="B9" s="107" t="s">
        <v>155</v>
      </c>
      <c r="C9" s="66">
        <f>SUM(C10:C13)</f>
        <v>0</v>
      </c>
      <c r="D9" s="66">
        <f>SUM(D10:D13)</f>
        <v>0</v>
      </c>
      <c r="E9" s="66">
        <f>SUM(E10:E13)</f>
        <v>0</v>
      </c>
      <c r="F9" s="66">
        <f>SUM(F10:F13)</f>
        <v>0</v>
      </c>
      <c r="G9" s="66">
        <f>SUM(G10:G13)</f>
        <v>-15004728.315260479</v>
      </c>
      <c r="H9" s="74">
        <f t="shared" si="0"/>
        <v>-15004728.315260479</v>
      </c>
    </row>
    <row r="10" spans="1:8" ht="24.95" customHeight="1">
      <c r="A10" s="111">
        <v>1</v>
      </c>
      <c r="B10" s="108" t="s">
        <v>156</v>
      </c>
      <c r="C10" s="64"/>
      <c r="D10" s="64"/>
      <c r="E10" s="64"/>
      <c r="F10" s="64"/>
      <c r="G10" s="64">
        <f>[1]pasivi!E42</f>
        <v>-15004728.315260479</v>
      </c>
      <c r="H10" s="74">
        <f t="shared" si="0"/>
        <v>-15004728.315260479</v>
      </c>
    </row>
    <row r="11" spans="1:8" ht="24.95" customHeight="1">
      <c r="A11" s="111">
        <v>2</v>
      </c>
      <c r="B11" s="108" t="s">
        <v>157</v>
      </c>
      <c r="C11" s="64"/>
      <c r="D11" s="64"/>
      <c r="E11" s="64"/>
      <c r="F11" s="64"/>
      <c r="G11" s="64"/>
      <c r="H11" s="74">
        <f t="shared" si="0"/>
        <v>0</v>
      </c>
    </row>
    <row r="12" spans="1:8" ht="24.95" customHeight="1">
      <c r="A12" s="111">
        <v>3</v>
      </c>
      <c r="B12" s="108" t="s">
        <v>158</v>
      </c>
      <c r="C12" s="64"/>
      <c r="D12" s="64"/>
      <c r="E12" s="64"/>
      <c r="F12" s="64"/>
      <c r="G12" s="64"/>
      <c r="H12" s="74">
        <f t="shared" si="0"/>
        <v>0</v>
      </c>
    </row>
    <row r="13" spans="1:8" ht="24.95" customHeight="1">
      <c r="A13" s="111">
        <v>4</v>
      </c>
      <c r="B13" s="109" t="s">
        <v>159</v>
      </c>
      <c r="C13" s="64"/>
      <c r="D13" s="64"/>
      <c r="E13" s="64"/>
      <c r="F13" s="64"/>
      <c r="G13" s="64"/>
      <c r="H13" s="74">
        <f t="shared" si="0"/>
        <v>0</v>
      </c>
    </row>
    <row r="14" spans="1:8" ht="24.95" customHeight="1">
      <c r="A14" s="111" t="s">
        <v>160</v>
      </c>
      <c r="B14" s="107" t="s">
        <v>161</v>
      </c>
      <c r="C14" s="66">
        <f>[1]pasivi!E35</f>
        <v>632936770</v>
      </c>
      <c r="D14" s="66">
        <f>D15+D16+D17+D18</f>
        <v>0</v>
      </c>
      <c r="E14" s="66">
        <f>[1]pasivi!E40</f>
        <v>49872404</v>
      </c>
      <c r="F14" s="66">
        <f>[1]pasivi!E38+[1]pasivi!E39</f>
        <v>8578746</v>
      </c>
      <c r="G14" s="66">
        <f>[1]pasivi!E41+[1]pasivi!E42</f>
        <v>-21865213.977423944</v>
      </c>
      <c r="H14" s="74">
        <f t="shared" si="0"/>
        <v>669522706.02257609</v>
      </c>
    </row>
    <row r="15" spans="1:8" ht="24.95" customHeight="1">
      <c r="A15" s="111">
        <v>1</v>
      </c>
      <c r="B15" s="108" t="s">
        <v>156</v>
      </c>
      <c r="C15" s="64"/>
      <c r="D15" s="64"/>
      <c r="E15" s="64"/>
      <c r="F15" s="64"/>
      <c r="G15" s="64">
        <f>'[1]ardh shp'!C28</f>
        <v>-17736698.546700004</v>
      </c>
      <c r="H15" s="74">
        <f t="shared" si="0"/>
        <v>-17736698.546700004</v>
      </c>
    </row>
    <row r="16" spans="1:8" ht="24.95" customHeight="1">
      <c r="A16" s="111">
        <v>2</v>
      </c>
      <c r="B16" s="108" t="s">
        <v>157</v>
      </c>
      <c r="C16" s="64"/>
      <c r="D16" s="64"/>
      <c r="E16" s="64"/>
      <c r="F16" s="64"/>
      <c r="G16" s="64"/>
      <c r="H16" s="74">
        <f t="shared" si="0"/>
        <v>0</v>
      </c>
    </row>
    <row r="17" spans="1:8" ht="24.95" customHeight="1">
      <c r="A17" s="111">
        <v>3</v>
      </c>
      <c r="B17" s="109" t="s">
        <v>162</v>
      </c>
      <c r="C17" s="75"/>
      <c r="D17" s="64"/>
      <c r="E17" s="64"/>
      <c r="F17" s="64"/>
      <c r="G17" s="64"/>
      <c r="H17" s="74"/>
    </row>
    <row r="18" spans="1:8" ht="24.95" customHeight="1">
      <c r="A18" s="111">
        <v>4</v>
      </c>
      <c r="B18" s="109" t="s">
        <v>163</v>
      </c>
      <c r="C18" s="64"/>
      <c r="D18" s="64"/>
      <c r="E18" s="64"/>
      <c r="F18" s="64"/>
      <c r="G18" s="64"/>
      <c r="H18" s="74">
        <f t="shared" si="0"/>
        <v>0</v>
      </c>
    </row>
    <row r="19" spans="1:8" ht="24.95" customHeight="1" thickBot="1">
      <c r="A19" s="112" t="s">
        <v>102</v>
      </c>
      <c r="B19" s="110" t="s">
        <v>164</v>
      </c>
      <c r="C19" s="76">
        <f>C14+C15+C16+C17+C18</f>
        <v>632936770</v>
      </c>
      <c r="D19" s="76">
        <f>D14+D15+D16+D17+D18</f>
        <v>0</v>
      </c>
      <c r="E19" s="76">
        <f>E14+E15+E16+E17+E18</f>
        <v>49872404</v>
      </c>
      <c r="F19" s="76">
        <f>F14+F15+F16+F17+F18</f>
        <v>8578746</v>
      </c>
      <c r="G19" s="76">
        <f>G14+G15+G16+G17+G18</f>
        <v>-39601912.524123952</v>
      </c>
      <c r="H19" s="77">
        <f>C19+E19+F19+G19</f>
        <v>651786007.47587609</v>
      </c>
    </row>
  </sheetData>
  <mergeCells count="2">
    <mergeCell ref="A2:H2"/>
    <mergeCell ref="B3:E3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J20" sqref="J20"/>
    </sheetView>
  </sheetViews>
  <sheetFormatPr defaultRowHeight="15"/>
  <cols>
    <col min="1" max="1" width="4.28515625" customWidth="1"/>
    <col min="2" max="2" width="28.7109375" customWidth="1"/>
    <col min="3" max="3" width="7.42578125" customWidth="1"/>
    <col min="4" max="4" width="12.5703125" customWidth="1"/>
    <col min="5" max="5" width="11.5703125" customWidth="1"/>
    <col min="6" max="6" width="9" customWidth="1"/>
    <col min="7" max="7" width="14.28515625" customWidth="1"/>
  </cols>
  <sheetData>
    <row r="1" spans="1:7">
      <c r="B1" s="78" t="s">
        <v>165</v>
      </c>
    </row>
    <row r="2" spans="1:7" ht="15.75" thickBot="1"/>
    <row r="3" spans="1:7">
      <c r="A3" s="79" t="s">
        <v>166</v>
      </c>
      <c r="B3" s="80" t="s">
        <v>144</v>
      </c>
      <c r="C3" s="81" t="s">
        <v>167</v>
      </c>
      <c r="D3" s="81" t="s">
        <v>168</v>
      </c>
      <c r="E3" s="81" t="s">
        <v>169</v>
      </c>
      <c r="F3" s="81" t="s">
        <v>170</v>
      </c>
      <c r="G3" s="82" t="s">
        <v>168</v>
      </c>
    </row>
    <row r="4" spans="1:7">
      <c r="A4" s="83"/>
      <c r="B4" s="43"/>
      <c r="C4" s="84"/>
      <c r="D4" s="84"/>
      <c r="E4" s="84"/>
      <c r="F4" s="84"/>
      <c r="G4" s="85" t="s">
        <v>171</v>
      </c>
    </row>
    <row r="5" spans="1:7">
      <c r="A5" s="83">
        <v>1</v>
      </c>
      <c r="B5" s="43" t="s">
        <v>172</v>
      </c>
      <c r="C5" s="86" t="s">
        <v>173</v>
      </c>
      <c r="D5" s="87">
        <f>[1]centralizatori!B34</f>
        <v>515124090</v>
      </c>
      <c r="E5" s="84"/>
      <c r="F5" s="84"/>
      <c r="G5" s="88">
        <f>D5</f>
        <v>515124090</v>
      </c>
    </row>
    <row r="6" spans="1:7">
      <c r="A6" s="83">
        <v>2</v>
      </c>
      <c r="B6" s="43" t="s">
        <v>174</v>
      </c>
      <c r="C6" s="84"/>
      <c r="D6" s="87">
        <f>[1]centralizatori!B32</f>
        <v>148311175</v>
      </c>
      <c r="E6" s="84">
        <f>[1]AQT!C19</f>
        <v>1421618</v>
      </c>
      <c r="F6" s="84"/>
      <c r="G6" s="88">
        <f>D6+E6</f>
        <v>149732793</v>
      </c>
    </row>
    <row r="7" spans="1:7">
      <c r="A7" s="83">
        <v>3</v>
      </c>
      <c r="B7" s="43" t="s">
        <v>175</v>
      </c>
      <c r="C7" s="84"/>
      <c r="D7" s="87">
        <f>[1]centralizatori!B35</f>
        <v>11228699.899999991</v>
      </c>
      <c r="E7" s="84">
        <f>[1]AQT!D19+[1]AQT!E19</f>
        <v>1510882</v>
      </c>
      <c r="F7" s="84"/>
      <c r="G7" s="88">
        <f>D7+E7</f>
        <v>12739581.899999991</v>
      </c>
    </row>
    <row r="8" spans="1:7">
      <c r="A8" s="83">
        <v>4</v>
      </c>
      <c r="B8" s="43" t="s">
        <v>176</v>
      </c>
      <c r="C8" s="84"/>
      <c r="D8" s="87">
        <f>[1]centralizatori!B33</f>
        <v>2397920</v>
      </c>
      <c r="E8" s="84"/>
      <c r="F8" s="84"/>
      <c r="G8" s="88">
        <f>D8+E8-F8</f>
        <v>2397920</v>
      </c>
    </row>
    <row r="9" spans="1:7">
      <c r="A9" s="83">
        <v>5</v>
      </c>
      <c r="B9" s="43" t="s">
        <v>177</v>
      </c>
      <c r="C9" s="84"/>
      <c r="D9" s="87">
        <f>[1]centralizatori!B48</f>
        <v>7650000</v>
      </c>
      <c r="E9" s="84"/>
      <c r="F9" s="84"/>
      <c r="G9" s="88">
        <f>D9+E9-F9</f>
        <v>7650000</v>
      </c>
    </row>
    <row r="10" spans="1:7">
      <c r="A10" s="83"/>
      <c r="B10" s="89"/>
      <c r="C10" s="90"/>
      <c r="D10" s="91"/>
      <c r="E10" s="90"/>
      <c r="F10" s="90"/>
      <c r="G10" s="92">
        <f>D10+E10-F10</f>
        <v>0</v>
      </c>
    </row>
    <row r="11" spans="1:7" ht="15.75" thickBot="1">
      <c r="A11" s="93"/>
      <c r="B11" s="94" t="s">
        <v>178</v>
      </c>
      <c r="C11" s="95"/>
      <c r="D11" s="96">
        <f>SUM(D5:D10)</f>
        <v>684711884.89999998</v>
      </c>
      <c r="E11" s="96">
        <f>SUM(E5:E10)</f>
        <v>2932500</v>
      </c>
      <c r="F11" s="96">
        <f>SUM(F5:F10)</f>
        <v>0</v>
      </c>
      <c r="G11" s="97">
        <f>SUM(G5:G10)</f>
        <v>687644384.89999998</v>
      </c>
    </row>
    <row r="12" spans="1:7">
      <c r="A12" s="98"/>
      <c r="C12" s="99"/>
      <c r="D12" s="99"/>
      <c r="E12" s="99"/>
      <c r="F12" s="99"/>
      <c r="G12" s="99"/>
    </row>
    <row r="13" spans="1:7">
      <c r="A13" s="98"/>
      <c r="C13" s="99"/>
      <c r="D13" s="99"/>
      <c r="E13" s="99"/>
      <c r="F13" s="99"/>
      <c r="G13" s="99"/>
    </row>
    <row r="14" spans="1:7">
      <c r="A14" s="98"/>
      <c r="B14" s="78" t="s">
        <v>179</v>
      </c>
      <c r="C14" s="99"/>
      <c r="D14" s="99"/>
      <c r="E14" s="99"/>
      <c r="F14" s="99"/>
      <c r="G14" s="99"/>
    </row>
    <row r="15" spans="1:7" ht="15.75" thickBot="1">
      <c r="A15" s="98"/>
      <c r="C15" s="99"/>
      <c r="D15" s="99"/>
      <c r="E15" s="99"/>
      <c r="F15" s="99"/>
      <c r="G15" s="99"/>
    </row>
    <row r="16" spans="1:7">
      <c r="A16" s="79" t="s">
        <v>166</v>
      </c>
      <c r="B16" s="80" t="s">
        <v>144</v>
      </c>
      <c r="C16" s="100" t="s">
        <v>167</v>
      </c>
      <c r="D16" s="100" t="s">
        <v>168</v>
      </c>
      <c r="E16" s="100" t="s">
        <v>169</v>
      </c>
      <c r="F16" s="100" t="s">
        <v>170</v>
      </c>
      <c r="G16" s="101" t="s">
        <v>168</v>
      </c>
    </row>
    <row r="17" spans="1:7">
      <c r="A17" s="83"/>
      <c r="B17" s="43"/>
      <c r="C17" s="84"/>
      <c r="D17" s="84"/>
      <c r="E17" s="87"/>
      <c r="F17" s="87"/>
      <c r="G17" s="88" t="s">
        <v>171</v>
      </c>
    </row>
    <row r="18" spans="1:7">
      <c r="A18" s="83">
        <v>1</v>
      </c>
      <c r="B18" s="43" t="s">
        <v>172</v>
      </c>
      <c r="C18" s="84"/>
      <c r="D18" s="84"/>
      <c r="E18" s="87"/>
      <c r="F18" s="87"/>
      <c r="G18" s="88">
        <f t="shared" ref="G18:G23" si="0">D18+E18-F18</f>
        <v>0</v>
      </c>
    </row>
    <row r="19" spans="1:7">
      <c r="A19" s="83">
        <v>2</v>
      </c>
      <c r="B19" s="43" t="s">
        <v>174</v>
      </c>
      <c r="C19" s="84"/>
      <c r="D19" s="87">
        <f>[1]centralizatori!C36</f>
        <v>52374311.254675336</v>
      </c>
      <c r="E19" s="87">
        <f>[1]centralizatori!S36</f>
        <v>1483971</v>
      </c>
      <c r="F19" s="87"/>
      <c r="G19" s="88">
        <f>D19+E19</f>
        <v>53858282.254675336</v>
      </c>
    </row>
    <row r="20" spans="1:7">
      <c r="A20" s="83">
        <v>3</v>
      </c>
      <c r="B20" s="43" t="s">
        <v>175</v>
      </c>
      <c r="C20" s="84"/>
      <c r="D20" s="87">
        <f>[1]centralizatori!C37</f>
        <v>5945778.5438069329</v>
      </c>
      <c r="E20" s="87">
        <f>[1]centralizatori!S37</f>
        <v>262123</v>
      </c>
      <c r="F20" s="87"/>
      <c r="G20" s="88">
        <f>D20+E20</f>
        <v>6207901.5438069329</v>
      </c>
    </row>
    <row r="21" spans="1:7">
      <c r="A21" s="83">
        <v>4</v>
      </c>
      <c r="B21" s="43" t="s">
        <v>176</v>
      </c>
      <c r="C21" s="84"/>
      <c r="D21" s="87">
        <f>[1]centralizatori!C38</f>
        <v>792174.33555758721</v>
      </c>
      <c r="E21" s="87">
        <f>[1]centralizatori!S38</f>
        <v>16162</v>
      </c>
      <c r="F21" s="87"/>
      <c r="G21" s="88">
        <f t="shared" si="0"/>
        <v>808336.33555758721</v>
      </c>
    </row>
    <row r="22" spans="1:7">
      <c r="A22" s="83">
        <v>5</v>
      </c>
      <c r="B22" s="43" t="s">
        <v>177</v>
      </c>
      <c r="C22" s="84"/>
      <c r="D22" s="84"/>
      <c r="E22" s="87"/>
      <c r="F22" s="87"/>
      <c r="G22" s="88">
        <f t="shared" si="0"/>
        <v>0</v>
      </c>
    </row>
    <row r="23" spans="1:7">
      <c r="A23" s="83"/>
      <c r="B23" s="43"/>
      <c r="C23" s="84"/>
      <c r="D23" s="84"/>
      <c r="E23" s="87"/>
      <c r="F23" s="87"/>
      <c r="G23" s="88">
        <f t="shared" si="0"/>
        <v>0</v>
      </c>
    </row>
    <row r="24" spans="1:7" ht="15.75" thickBot="1">
      <c r="A24" s="93"/>
      <c r="B24" s="94" t="s">
        <v>178</v>
      </c>
      <c r="C24" s="95"/>
      <c r="D24" s="95">
        <f>SUM(D18:D23)</f>
        <v>59112264.134039856</v>
      </c>
      <c r="E24" s="95">
        <f>SUM(E18:E23)</f>
        <v>1762256</v>
      </c>
      <c r="F24" s="95">
        <f>SUM(F18:F23)</f>
        <v>0</v>
      </c>
      <c r="G24" s="102">
        <f>SUM(G18:G23)</f>
        <v>60874520.134039856</v>
      </c>
    </row>
    <row r="25" spans="1:7">
      <c r="A25" s="98"/>
      <c r="C25" s="99"/>
      <c r="D25" s="99"/>
      <c r="E25" s="99"/>
      <c r="F25" s="99"/>
      <c r="G25" s="99"/>
    </row>
    <row r="26" spans="1:7">
      <c r="A26" s="98"/>
      <c r="C26" s="99"/>
      <c r="D26" s="99"/>
      <c r="E26" s="99"/>
      <c r="F26" s="99"/>
      <c r="G26" s="99"/>
    </row>
    <row r="27" spans="1:7">
      <c r="A27" s="98"/>
      <c r="B27" s="78" t="s">
        <v>180</v>
      </c>
      <c r="C27" s="99"/>
      <c r="D27" s="99"/>
      <c r="E27" s="99"/>
      <c r="F27" s="99"/>
      <c r="G27" s="99"/>
    </row>
    <row r="28" spans="1:7" ht="15.75" thickBot="1">
      <c r="A28" s="98"/>
      <c r="C28" s="99"/>
      <c r="D28" s="99"/>
      <c r="E28" s="99"/>
      <c r="F28" s="99"/>
      <c r="G28" s="99"/>
    </row>
    <row r="29" spans="1:7">
      <c r="A29" s="79" t="s">
        <v>166</v>
      </c>
      <c r="B29" s="80" t="s">
        <v>144</v>
      </c>
      <c r="C29" s="100" t="s">
        <v>167</v>
      </c>
      <c r="D29" s="100" t="s">
        <v>168</v>
      </c>
      <c r="E29" s="100" t="s">
        <v>169</v>
      </c>
      <c r="F29" s="100" t="s">
        <v>170</v>
      </c>
      <c r="G29" s="101" t="s">
        <v>168</v>
      </c>
    </row>
    <row r="30" spans="1:7">
      <c r="A30" s="83"/>
      <c r="B30" s="43"/>
      <c r="C30" s="84"/>
      <c r="D30" s="84"/>
      <c r="E30" s="84"/>
      <c r="F30" s="84"/>
      <c r="G30" s="85"/>
    </row>
    <row r="31" spans="1:7">
      <c r="A31" s="83">
        <v>1</v>
      </c>
      <c r="B31" s="43" t="s">
        <v>172</v>
      </c>
      <c r="C31" s="84"/>
      <c r="D31" s="87">
        <f>D5-D18</f>
        <v>515124090</v>
      </c>
      <c r="E31" s="87">
        <f>E5-E18</f>
        <v>0</v>
      </c>
      <c r="F31" s="87">
        <f>F5-F18</f>
        <v>0</v>
      </c>
      <c r="G31" s="88">
        <f>G5-G18</f>
        <v>515124090</v>
      </c>
    </row>
    <row r="32" spans="1:7">
      <c r="A32" s="83">
        <v>2</v>
      </c>
      <c r="B32" s="43" t="s">
        <v>174</v>
      </c>
      <c r="C32" s="84"/>
      <c r="D32" s="87">
        <f>D6-D19</f>
        <v>95936863.745324671</v>
      </c>
      <c r="E32" s="87">
        <f t="shared" ref="D32:G36" si="1">E6-E19</f>
        <v>-62353</v>
      </c>
      <c r="F32" s="87">
        <f t="shared" si="1"/>
        <v>0</v>
      </c>
      <c r="G32" s="88">
        <f t="shared" si="1"/>
        <v>95874510.745324671</v>
      </c>
    </row>
    <row r="33" spans="1:7">
      <c r="A33" s="83">
        <v>3</v>
      </c>
      <c r="B33" s="43" t="s">
        <v>175</v>
      </c>
      <c r="C33" s="84"/>
      <c r="D33" s="87">
        <f>D7-D20</f>
        <v>5282921.3561930582</v>
      </c>
      <c r="E33" s="87">
        <f t="shared" si="1"/>
        <v>1248759</v>
      </c>
      <c r="F33" s="87">
        <f t="shared" si="1"/>
        <v>0</v>
      </c>
      <c r="G33" s="88">
        <f t="shared" si="1"/>
        <v>6531680.3561930582</v>
      </c>
    </row>
    <row r="34" spans="1:7">
      <c r="A34" s="83">
        <v>4</v>
      </c>
      <c r="B34" s="43" t="s">
        <v>176</v>
      </c>
      <c r="C34" s="84"/>
      <c r="D34" s="87">
        <f>D8-D21</f>
        <v>1605745.6644424128</v>
      </c>
      <c r="E34" s="87">
        <f t="shared" si="1"/>
        <v>-16162</v>
      </c>
      <c r="F34" s="87">
        <f t="shared" si="1"/>
        <v>0</v>
      </c>
      <c r="G34" s="88">
        <f t="shared" si="1"/>
        <v>1589583.6644424128</v>
      </c>
    </row>
    <row r="35" spans="1:7">
      <c r="A35" s="83">
        <v>5</v>
      </c>
      <c r="B35" s="43" t="s">
        <v>177</v>
      </c>
      <c r="C35" s="84"/>
      <c r="D35" s="87">
        <f t="shared" si="1"/>
        <v>7650000</v>
      </c>
      <c r="E35" s="87">
        <f t="shared" si="1"/>
        <v>0</v>
      </c>
      <c r="F35" s="87">
        <f t="shared" si="1"/>
        <v>0</v>
      </c>
      <c r="G35" s="88">
        <f t="shared" si="1"/>
        <v>7650000</v>
      </c>
    </row>
    <row r="36" spans="1:7">
      <c r="A36" s="83"/>
      <c r="B36" s="43"/>
      <c r="C36" s="84"/>
      <c r="D36" s="87">
        <f t="shared" si="1"/>
        <v>0</v>
      </c>
      <c r="E36" s="87">
        <f t="shared" si="1"/>
        <v>0</v>
      </c>
      <c r="F36" s="87">
        <f t="shared" si="1"/>
        <v>0</v>
      </c>
      <c r="G36" s="88">
        <f t="shared" si="1"/>
        <v>0</v>
      </c>
    </row>
    <row r="37" spans="1:7" ht="15.75" thickBot="1">
      <c r="A37" s="103"/>
      <c r="B37" s="94" t="s">
        <v>178</v>
      </c>
      <c r="C37" s="95"/>
      <c r="D37" s="96">
        <f>SUM(D31:D36)</f>
        <v>625599620.7659601</v>
      </c>
      <c r="E37" s="96">
        <f>SUM(E31:E36)</f>
        <v>1170244</v>
      </c>
      <c r="F37" s="96">
        <f>SUM(F31:F36)</f>
        <v>0</v>
      </c>
      <c r="G37" s="97">
        <f>SUM(G31:G36)</f>
        <v>626769864.7659601</v>
      </c>
    </row>
    <row r="38" spans="1:7">
      <c r="C38" s="54"/>
      <c r="D38" s="54"/>
      <c r="E38" s="54"/>
      <c r="F38" s="54"/>
      <c r="G38" s="5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Kapak</vt:lpstr>
      <vt:lpstr>Aktiv</vt:lpstr>
      <vt:lpstr>Pasiv</vt:lpstr>
      <vt:lpstr>Ardh Shpnz</vt:lpstr>
      <vt:lpstr>cash flow</vt:lpstr>
      <vt:lpstr>ndrysh kapital</vt:lpstr>
      <vt:lpstr>AAM</vt:lpstr>
    </vt:vector>
  </TitlesOfParts>
  <Company>Computers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HighTech</dc:creator>
  <cp:lastModifiedBy>User</cp:lastModifiedBy>
  <cp:lastPrinted>2013-03-29T13:00:13Z</cp:lastPrinted>
  <dcterms:created xsi:type="dcterms:W3CDTF">2013-03-29T12:35:58Z</dcterms:created>
  <dcterms:modified xsi:type="dcterms:W3CDTF">2018-11-24T10:08:47Z</dcterms:modified>
</cp:coreProperties>
</file>