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60" windowWidth="11355" windowHeight="9210" tabRatio="798" activeTab="3"/>
  </bookViews>
  <sheets>
    <sheet name="Kapaku" sheetId="11" r:id="rId1"/>
    <sheet name="Aktivet" sheetId="10" r:id="rId2"/>
    <sheet name="PASIVET&amp;KAPITALI" sheetId="2" r:id="rId3"/>
    <sheet name="PASH sip.natyres" sheetId="3" r:id="rId4"/>
    <sheet name="Ndryshimet ne kapital" sheetId="7" r:id="rId5"/>
    <sheet name="P.fluk parase MID" sheetId="6" r:id="rId6"/>
  </sheets>
  <definedNames>
    <definedName name="_xlnm.Print_Area" localSheetId="2">'PASIVET&amp;KAPITALI'!$A$1:$G$57</definedName>
  </definedNames>
  <calcPr calcId="124519"/>
</workbook>
</file>

<file path=xl/calcChain.xml><?xml version="1.0" encoding="utf-8"?>
<calcChain xmlns="http://schemas.openxmlformats.org/spreadsheetml/2006/main">
  <c r="F67" i="3"/>
  <c r="F15"/>
  <c r="G11"/>
  <c r="F11"/>
  <c r="G13" i="6"/>
  <c r="G16"/>
  <c r="G15"/>
  <c r="G25"/>
  <c r="G31"/>
  <c r="G35"/>
  <c r="G20"/>
  <c r="G48"/>
  <c r="H38"/>
  <c r="H36"/>
  <c r="H28"/>
  <c r="I26" i="7"/>
  <c r="I25"/>
  <c r="I24"/>
  <c r="I23"/>
  <c r="I22"/>
  <c r="I21"/>
  <c r="I20"/>
  <c r="I18"/>
  <c r="I17"/>
  <c r="I16"/>
  <c r="I15"/>
  <c r="I14"/>
  <c r="I13"/>
  <c r="I12"/>
  <c r="I11"/>
  <c r="I10"/>
  <c r="I9"/>
  <c r="J19"/>
  <c r="J27"/>
  <c r="H19"/>
  <c r="H27"/>
  <c r="G19"/>
  <c r="G27"/>
  <c r="F19"/>
  <c r="F27"/>
  <c r="E19"/>
  <c r="E27"/>
  <c r="C19"/>
  <c r="C27"/>
  <c r="D19"/>
  <c r="D27"/>
  <c r="F8" i="3"/>
  <c r="F7"/>
  <c r="E20" i="10"/>
  <c r="E17"/>
  <c r="E15"/>
  <c r="F77" i="3"/>
  <c r="F24"/>
  <c r="F22"/>
  <c r="F14"/>
  <c r="F9"/>
  <c r="F23"/>
  <c r="F10"/>
  <c r="F16"/>
  <c r="G99"/>
  <c r="G77"/>
  <c r="G100"/>
  <c r="G24"/>
  <c r="G23"/>
  <c r="G22"/>
  <c r="G25"/>
  <c r="G15"/>
  <c r="G14"/>
  <c r="G10"/>
  <c r="G16"/>
  <c r="G8"/>
  <c r="G7"/>
  <c r="G17"/>
  <c r="F53" i="2"/>
  <c r="F49"/>
  <c r="F51"/>
  <c r="F30"/>
  <c r="F36"/>
  <c r="F22"/>
  <c r="F16"/>
  <c r="F13"/>
  <c r="F9"/>
  <c r="F28"/>
  <c r="E53" i="10"/>
  <c r="F94"/>
  <c r="F91"/>
  <c r="F89"/>
  <c r="F82"/>
  <c r="F77"/>
  <c r="F72"/>
  <c r="F65"/>
  <c r="F58"/>
  <c r="F53"/>
  <c r="F48"/>
  <c r="F46"/>
  <c r="F41"/>
  <c r="F24"/>
  <c r="F23"/>
  <c r="F16"/>
  <c r="F14"/>
  <c r="F13"/>
  <c r="F10"/>
  <c r="F7"/>
  <c r="E94"/>
  <c r="E91"/>
  <c r="E89"/>
  <c r="E14"/>
  <c r="E7"/>
  <c r="E10"/>
  <c r="E16"/>
  <c r="E13"/>
  <c r="E24"/>
  <c r="E23"/>
  <c r="E39"/>
  <c r="E41"/>
  <c r="E48"/>
  <c r="E58"/>
  <c r="E65"/>
  <c r="E72"/>
  <c r="E77"/>
  <c r="E82"/>
  <c r="E70"/>
  <c r="K20" i="7"/>
  <c r="K21"/>
  <c r="K22"/>
  <c r="K18"/>
  <c r="K17"/>
  <c r="K16"/>
  <c r="K15"/>
  <c r="K13"/>
  <c r="K12"/>
  <c r="K11"/>
  <c r="K10"/>
  <c r="K9"/>
  <c r="G36" i="6"/>
  <c r="G28"/>
  <c r="F99" i="3"/>
  <c r="K14" i="7"/>
  <c r="K23"/>
  <c r="I8"/>
  <c r="K8"/>
  <c r="K19"/>
  <c r="K27"/>
  <c r="F25" i="3"/>
  <c r="F100"/>
  <c r="F101"/>
  <c r="E51" i="2"/>
  <c r="E9"/>
  <c r="E16"/>
  <c r="E22"/>
  <c r="E13"/>
  <c r="E28"/>
  <c r="E30"/>
  <c r="E36"/>
  <c r="G101" i="3"/>
  <c r="F17"/>
  <c r="F37" i="2"/>
  <c r="F52"/>
  <c r="I19" i="7"/>
  <c r="I27"/>
  <c r="F26" i="3"/>
  <c r="F28"/>
  <c r="F102"/>
  <c r="F70" i="10"/>
  <c r="F87"/>
  <c r="F39"/>
  <c r="E46"/>
  <c r="F103" i="3"/>
  <c r="E87" i="10"/>
  <c r="E88"/>
  <c r="F88"/>
  <c r="E37" i="2"/>
  <c r="G26" i="3"/>
  <c r="G28"/>
  <c r="E52" i="2"/>
  <c r="G102" i="3"/>
  <c r="G103"/>
</calcChain>
</file>

<file path=xl/sharedStrings.xml><?xml version="1.0" encoding="utf-8"?>
<sst xmlns="http://schemas.openxmlformats.org/spreadsheetml/2006/main" count="491" uniqueCount="339">
  <si>
    <t>AKTIVET</t>
  </si>
  <si>
    <t>I</t>
  </si>
  <si>
    <t>AKTIVET AFATSHKURTËRA</t>
  </si>
  <si>
    <t>Aktivet monetare</t>
  </si>
  <si>
    <t>Derivative dhe aktive financiare të mbajtura për tregtim</t>
  </si>
  <si>
    <t>Derivativet</t>
  </si>
  <si>
    <t>Aktivet e mbajtura për tregtim</t>
  </si>
  <si>
    <t>Aktivet të tjera financiare afatshkurtra</t>
  </si>
  <si>
    <t>Inventari</t>
  </si>
  <si>
    <t>Lëndët e para</t>
  </si>
  <si>
    <t>Prodhim në proces</t>
  </si>
  <si>
    <t>Produkte të gatshme</t>
  </si>
  <si>
    <t>Mallra për rishitje</t>
  </si>
  <si>
    <t>Parapagesat për furnizime</t>
  </si>
  <si>
    <t>Aktivet biologjike afatshkurtra</t>
  </si>
  <si>
    <t>Aktivet afatshkurtëra të mbajtura për shitje</t>
  </si>
  <si>
    <t>Parapagimet dhe shpenzimet e shtyra</t>
  </si>
  <si>
    <t>TOTAL I AKTIVEVE AFATSHKURTRA (I)</t>
  </si>
  <si>
    <t xml:space="preserve">II </t>
  </si>
  <si>
    <t>AKTIVET AFATGJATA</t>
  </si>
  <si>
    <t>Investimet financiare afatgjata</t>
  </si>
  <si>
    <t>të kontrolluara (vetëm në PF te pakonsoliduara)</t>
  </si>
  <si>
    <t>Aksione dhe letra të tjera me vlerë</t>
  </si>
  <si>
    <t>Aksione dhe pjesëmarrje të tjera në njësi</t>
  </si>
  <si>
    <t>Aktive afatgjata materiale</t>
  </si>
  <si>
    <t xml:space="preserve">Toka </t>
  </si>
  <si>
    <t xml:space="preserve">Ndërtesa </t>
  </si>
  <si>
    <t>Makineri dhe pajisje</t>
  </si>
  <si>
    <t>Aktive të tjera afatgjata materiale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</si>
  <si>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</si>
  <si>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</si>
  <si>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</si>
  <si>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</si>
  <si>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</si>
  <si>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Kapital aksionar i papaguar</t>
  </si>
  <si>
    <t>TOTALI I AKTIVEVE AFATGJATA (II)</t>
  </si>
  <si>
    <t>TOTALI I AKTIVEVE (I + II)</t>
  </si>
  <si>
    <t>PASIVET DHE KAPITALI</t>
  </si>
  <si>
    <t>PASIVET AFATSHKURTËRA</t>
  </si>
  <si>
    <t>Derivativët</t>
  </si>
  <si>
    <t>Huamarrjet</t>
  </si>
  <si>
    <t>Huat dhe obligacionet afatshkurtra</t>
  </si>
  <si>
    <t>Kthimet/ripagesat e huave afatgjata</t>
  </si>
  <si>
    <t>Bono të konvertueshme</t>
  </si>
  <si>
    <t>Huatë dhe parapagimet</t>
  </si>
  <si>
    <t>Të pagueshme ndaj furnitorëve</t>
  </si>
  <si>
    <t>Të pagueshme ndaj punonjësve</t>
  </si>
  <si>
    <t>Detyrime tatimore</t>
  </si>
  <si>
    <t>Grantet dhe të ardhurat e shtyra</t>
  </si>
  <si>
    <t xml:space="preserve">Provizionet afatshkurtra </t>
  </si>
  <si>
    <t>TOTALI I DETYR. AFATSHKURTRA (I)</t>
  </si>
  <si>
    <t>II</t>
  </si>
  <si>
    <t>PASIVET AFATGJATA</t>
  </si>
  <si>
    <t>Huat afatgjata</t>
  </si>
  <si>
    <t>Hua ,bono dhe detyrime nga qiraja financiare</t>
  </si>
  <si>
    <t>Bonot e konvertueshme</t>
  </si>
  <si>
    <t>Huamarrje të tjera afatgjata</t>
  </si>
  <si>
    <t>Provizionet afatgjata</t>
  </si>
  <si>
    <t>TOTALI I PASIVEVE AFATGJATA (II)</t>
  </si>
  <si>
    <t>TOTALI I PASIVEVE (I+II)</t>
  </si>
  <si>
    <t>III</t>
  </si>
  <si>
    <t>KAPITALI</t>
  </si>
  <si>
    <t>financiare të konsoliduara )</t>
  </si>
  <si>
    <t>Kapitali aksionar</t>
  </si>
  <si>
    <t xml:space="preserve">Kapitali që I përket aksonarëve të shoqërisë mëmë </t>
  </si>
  <si>
    <t>(përdoret vetëm në PF te konsoliduara)</t>
  </si>
  <si>
    <t>Njësitë ose aksionet e thesarit (negative)</t>
  </si>
  <si>
    <t>Rezerva statusore</t>
  </si>
  <si>
    <t>Rezerva ligjore</t>
  </si>
  <si>
    <t>Rezerva të tjera</t>
  </si>
  <si>
    <t>Fitimet e pashpërndara</t>
  </si>
  <si>
    <t>Fitimi (humbja) e vitit financiar</t>
  </si>
  <si>
    <t>TOTAL I KAPITALIT (III)</t>
  </si>
  <si>
    <t>TOTALI I PASIVEVE DHE KAPITALIT(I,II,III)</t>
  </si>
  <si>
    <t>Shitjet neto</t>
  </si>
  <si>
    <t>Të ardhura të tjera (nga veprimtaritë e shfrytëzimit)</t>
  </si>
  <si>
    <t>Shpenzime të tjera nga veprimtaritë e shfytëzimit</t>
  </si>
  <si>
    <t>Shpenzimet e sigurimeve shoqërore</t>
  </si>
  <si>
    <t>Fitimi (humbja) nga veprimtaritë e shfrytëzimit</t>
  </si>
  <si>
    <t>Të ardhurat dhe shpenzimet financiare nga njësitë e kontrolluara</t>
  </si>
  <si>
    <t>Të ardhurat dhe shpenzimet financiare nga pjesëmarrjet</t>
  </si>
  <si>
    <t>Te ardhurat dhe shpenzime të tjera financiare</t>
  </si>
  <si>
    <t>Të ardhurat dhe shpenzimet nga interesi</t>
  </si>
  <si>
    <t>Fitimet (humbjet) nga kursi i këmbimi</t>
  </si>
  <si>
    <t>Shpenzimi i tatimit mbi fitimin</t>
  </si>
  <si>
    <t>Fluksi i parave nga veprimtaritë investuese</t>
  </si>
  <si>
    <t>Blerja e aktiveve afatgjata materiale</t>
  </si>
  <si>
    <t>Dividentët e arkëtuar</t>
  </si>
  <si>
    <t>Rritja/rënia neto e mjeteve monetare</t>
  </si>
  <si>
    <t xml:space="preserve">Fluksi i para tatimit nga veprimtaritë e shfrytëzimit  </t>
  </si>
  <si>
    <t>Fitimi para tatimit</t>
  </si>
  <si>
    <t>Rregullime për:</t>
  </si>
  <si>
    <t>Amortizimin</t>
  </si>
  <si>
    <t>Fitime/Humbje nga këmbimet valutore</t>
  </si>
  <si>
    <t>Të ardhurat nga investimet</t>
  </si>
  <si>
    <t>Shpenzime për interesa</t>
  </si>
  <si>
    <t>Rritje/rënie në tepricën e kërkesave të arkëtueshme nga</t>
  </si>
  <si>
    <t>aktiviteti, si dhe kërkesave të arkëtueshme të tjera</t>
  </si>
  <si>
    <t>Rritje/rënie në tepr.e detyrimeve, për t'u paguar nga akiviteti</t>
  </si>
  <si>
    <t>Rritje/rënie në tepricën inventarit</t>
  </si>
  <si>
    <t>Paratë e përftuara nga aktivitetet</t>
  </si>
  <si>
    <t xml:space="preserve">Interesi i paguar  </t>
  </si>
  <si>
    <t>Tatimfitimi i paguar</t>
  </si>
  <si>
    <t>Paraja neto nga aktivitetet e shfrytëzimit</t>
  </si>
  <si>
    <t>Blerja e shoqërisë së kontrolluar X minus parat e arktuara</t>
  </si>
  <si>
    <t>Të ardhura nga shitja e pajisjeve</t>
  </si>
  <si>
    <t>Interesi I arkëtuar</t>
  </si>
  <si>
    <t>Paraja neto, e përdorur në aktivitetet investuese</t>
  </si>
  <si>
    <t>Fluksi I parave nga veprimtaritë financiare</t>
  </si>
  <si>
    <t>Të ardhura nga huamarrje afatgjata</t>
  </si>
  <si>
    <t>Pagesat e detyrimeve të qirasë financiare</t>
  </si>
  <si>
    <t>Dividentët e paguar</t>
  </si>
  <si>
    <t>Paraja neto e përdorur në aktivitetet financiare</t>
  </si>
  <si>
    <t>Mjetet monetare në fillim të periudhës kontabël</t>
  </si>
  <si>
    <t>Mjetet monetare në fund të periudhës kontabël</t>
  </si>
  <si>
    <t>X</t>
  </si>
  <si>
    <t>(X)X</t>
  </si>
  <si>
    <t>(X)</t>
  </si>
  <si>
    <t>X(X)</t>
  </si>
  <si>
    <t xml:space="preserve"> </t>
  </si>
  <si>
    <t>X2-X1</t>
  </si>
  <si>
    <t>X1</t>
  </si>
  <si>
    <t>X2</t>
  </si>
  <si>
    <t>Shenime</t>
  </si>
  <si>
    <t>Ne arke</t>
  </si>
  <si>
    <t>Ne banke</t>
  </si>
  <si>
    <t>Ndertesa vlera kontabel</t>
  </si>
  <si>
    <t>Amortizimi I ndertesave</t>
  </si>
  <si>
    <t>Nr</t>
  </si>
  <si>
    <t>Makineri dhe pajisje vlera kontabel</t>
  </si>
  <si>
    <t>Amortizimi I makinerive e paisjeve</t>
  </si>
  <si>
    <t>Mjete transporti vlera kontabel</t>
  </si>
  <si>
    <t>Amortizimi I mjeteve transportit</t>
  </si>
  <si>
    <t>Amortizimi I Atjera Afatgjata</t>
  </si>
  <si>
    <t>Punime minerare vlera kontabel</t>
  </si>
  <si>
    <t>Amortizimi per punime minerare</t>
  </si>
  <si>
    <t>Ne proces dhe pjesore</t>
  </si>
  <si>
    <t>Amortizimi ne proces dhe pjesore</t>
  </si>
  <si>
    <t>Debitore personeli</t>
  </si>
  <si>
    <t>Materiale te tjera</t>
  </si>
  <si>
    <t>Materiale te para</t>
  </si>
  <si>
    <t xml:space="preserve"> Materiale ndihmese</t>
  </si>
  <si>
    <t>Lende djegese</t>
  </si>
  <si>
    <t>Pjese nderrimi</t>
  </si>
  <si>
    <t>Inventar I imet dhe amballazhe</t>
  </si>
  <si>
    <t>Shteti-Tatim mbi te ardhurat personale</t>
  </si>
  <si>
    <t>Shteti-Tatim ne burim</t>
  </si>
  <si>
    <t>Shteti- Detyrimi per TVSH</t>
  </si>
  <si>
    <t>Shteti- Detyrimi per tatim fitimin</t>
  </si>
  <si>
    <t>Sigurime shoqerore dhe shendetsore</t>
  </si>
  <si>
    <t>Pershkrimi I elementeve</t>
  </si>
  <si>
    <t>Materiale te konsumuara</t>
  </si>
  <si>
    <t>Kosto e punes</t>
  </si>
  <si>
    <t>Pagat e personelit</t>
  </si>
  <si>
    <t>Amortizimet dhe zhvleresimet</t>
  </si>
  <si>
    <t>Totali I shpenzimeve (4 deri 7)</t>
  </si>
  <si>
    <t>Totali i te ardhurave dhe shpenzimeve financiare</t>
  </si>
  <si>
    <t>Ndryshimet në inventarin e prod. të gat.dhe në proces</t>
  </si>
  <si>
    <t>Të ardhurat dhe shpenzimet fin. nga inv. tjera fin. afatgjata</t>
  </si>
  <si>
    <t>A. PASQYRA E TE ARDHURAVE DHE SHPENZIMEVE</t>
  </si>
  <si>
    <t>(Bazuar ne klasifikimin e shpenzimeve sipas Natyres)</t>
  </si>
  <si>
    <t>(i)</t>
  </si>
  <si>
    <t>(ii)</t>
  </si>
  <si>
    <t>(iii)</t>
  </si>
  <si>
    <t>(iv)</t>
  </si>
  <si>
    <t>(v)</t>
  </si>
  <si>
    <t>-</t>
  </si>
  <si>
    <t>Primi I aksionit</t>
  </si>
  <si>
    <t xml:space="preserve">Rezerva ligjore </t>
  </si>
  <si>
    <t>dhe statutore</t>
  </si>
  <si>
    <t>Totali</t>
  </si>
  <si>
    <t>Pozicioni I rregulluar</t>
  </si>
  <si>
    <t>Fitimi neto per periudhen kontabel</t>
  </si>
  <si>
    <t>Dividentet e paguar</t>
  </si>
  <si>
    <t>Emetim I kapitalit aksionar</t>
  </si>
  <si>
    <t>Aksione te thesarit te riblera</t>
  </si>
  <si>
    <t>Efekti I ndryshimeve  ne politikat kontabel</t>
  </si>
  <si>
    <t xml:space="preserve">Fitimi </t>
  </si>
  <si>
    <t>i pashperndare</t>
  </si>
  <si>
    <t>Kapitali aksionar qe I perket aksionareve te shoqerise meme</t>
  </si>
  <si>
    <t xml:space="preserve">Zoterimet e </t>
  </si>
  <si>
    <t>aksionareve</t>
  </si>
  <si>
    <t>te pakices</t>
  </si>
  <si>
    <t>Totali I te ardhurave apo shpenzimeve qe</t>
  </si>
  <si>
    <t>nuk jane njohur ne pasqyren e A-SH</t>
  </si>
  <si>
    <t>Fitimi neto I vitit financiar</t>
  </si>
  <si>
    <t>Transferime ne rezerven e</t>
  </si>
  <si>
    <t>detyrueshme statutore</t>
  </si>
  <si>
    <t>Emetimi I kapitalit aksionar</t>
  </si>
  <si>
    <t>Efektet e ndryshimit te kurseve te kembimit</t>
  </si>
  <si>
    <t>ALBBAKER sh.a ne Likuidim Tirane</t>
  </si>
  <si>
    <t>Kerkesa te arketueshme</t>
  </si>
  <si>
    <t>Kliente per produkte e mallra</t>
  </si>
  <si>
    <t xml:space="preserve">Te drejta e detyrime ndaj ortakeve </t>
  </si>
  <si>
    <t>Kreditore te tjere</t>
  </si>
  <si>
    <t>Llogari/Kërkesa të tjera të arkëtueshme</t>
  </si>
  <si>
    <t>TVSH  per tu marre (teprice debitore )</t>
  </si>
  <si>
    <t>Te drejta ndaj ortakeve</t>
  </si>
  <si>
    <t xml:space="preserve">Hua të tjera </t>
  </si>
  <si>
    <t xml:space="preserve">Parapagimet e arkëtuara </t>
  </si>
  <si>
    <t>Fitimi (humbja) para tatimit (9+/-13)</t>
  </si>
  <si>
    <t>Fitimi (humbja) neto e vitit financiar (14-15)</t>
  </si>
  <si>
    <t xml:space="preserve">Elementet e pasqyrave te konsoliduara </t>
  </si>
  <si>
    <t>769 dhe 669</t>
  </si>
  <si>
    <t>652/3</t>
  </si>
  <si>
    <t xml:space="preserve">SHUMA  shpenzime </t>
  </si>
  <si>
    <t xml:space="preserve">SHUMA te ardhura </t>
  </si>
  <si>
    <t>konsum materiale te pastokuesahme</t>
  </si>
  <si>
    <t>Shpenzime riparimi</t>
  </si>
  <si>
    <t>Shpenzime sigurimi</t>
  </si>
  <si>
    <t>Sherbime te ndryshme</t>
  </si>
  <si>
    <t>Pagesa ekspertesh</t>
  </si>
  <si>
    <t>Shpenzime per dieta e udhetime</t>
  </si>
  <si>
    <t>Shpenzime telefonike</t>
  </si>
  <si>
    <t>Shpenzime transporti</t>
  </si>
  <si>
    <t>Shpenzime bankare ne leke</t>
  </si>
  <si>
    <t>Shpenzoime takse regjistrimi</t>
  </si>
  <si>
    <t>Shpenzime pagat e punonjesve</t>
  </si>
  <si>
    <t>Shpenzime sigurime shoqerore e shendetsore</t>
  </si>
  <si>
    <t>Shpenzime te tjera</t>
  </si>
  <si>
    <t>Shpenzime nga kursi i kembimit</t>
  </si>
  <si>
    <t>Shpenzime amortizimi</t>
  </si>
  <si>
    <t>Shitje minerale</t>
  </si>
  <si>
    <t>Shitje skrapi</t>
  </si>
  <si>
    <t>Subvensione</t>
  </si>
  <si>
    <t>Te ardhura te tjera</t>
  </si>
  <si>
    <t xml:space="preserve">Te ardhura Interesa bankare leke </t>
  </si>
  <si>
    <t>Te ardhura nga kembimi</t>
  </si>
  <si>
    <t>Rimarrje provizioni</t>
  </si>
  <si>
    <t xml:space="preserve">Zbriten shpenzimet </t>
  </si>
  <si>
    <t>Rezultati</t>
  </si>
  <si>
    <t>Debitore te tjere</t>
  </si>
  <si>
    <t xml:space="preserve">Instrumente te tjera borxhi </t>
  </si>
  <si>
    <t xml:space="preserve">Instrumente te tjera  financiare </t>
  </si>
  <si>
    <t>761;767 dhe 661; 667</t>
  </si>
  <si>
    <t xml:space="preserve">  PASQYRA E NDRYSHIMEVE NE KAPITAL</t>
  </si>
  <si>
    <t>te thesarit</t>
  </si>
  <si>
    <t>Rezerva te konv.</t>
  </si>
  <si>
    <t xml:space="preserve">Aksione </t>
  </si>
  <si>
    <t xml:space="preserve"> monedh. huaja</t>
  </si>
  <si>
    <t>Totali  ardhurave apo shpenzimeve qe</t>
  </si>
  <si>
    <t>Shpenzime interesa  te ndryshme</t>
  </si>
  <si>
    <t>Shitje te tjera</t>
  </si>
  <si>
    <t xml:space="preserve">Kontrolli </t>
  </si>
  <si>
    <t>AAM te tjera jashte bilancit</t>
  </si>
  <si>
    <t>Te tjera jashte bilancit</t>
  </si>
  <si>
    <t>Ndertesa te shembura</t>
  </si>
  <si>
    <t>Toka  (e ndertesave te shembura)</t>
  </si>
  <si>
    <t>( vlera neto e AAM jashte bilancit)</t>
  </si>
  <si>
    <t>Makineri vlera kontabel fillestare</t>
  </si>
  <si>
    <t xml:space="preserve">Ndertesa vlera kontabel fillestare </t>
  </si>
  <si>
    <t>Pozicioni me 31 dhjetor 2009</t>
  </si>
  <si>
    <t>Te ardhura tjera</t>
  </si>
  <si>
    <t>Te ardhura nga shitje e MT</t>
  </si>
  <si>
    <t>Të ardhura dhe shpenzime të tjera financiare</t>
  </si>
  <si>
    <t>shiitje koncentrat</t>
  </si>
  <si>
    <t>shitje materialesh</t>
  </si>
  <si>
    <t>Rimarrje amortizimi</t>
  </si>
  <si>
    <t xml:space="preserve">Hartuesi i PF </t>
  </si>
  <si>
    <t>LIKUIDATORI</t>
  </si>
  <si>
    <t xml:space="preserve">Fran  GJERGJI </t>
  </si>
  <si>
    <t>Agim ALIMANI</t>
  </si>
  <si>
    <t>Aktive tjera afatgjata materiale (vl.kontabel)</t>
  </si>
  <si>
    <t xml:space="preserve">Makineri e paisje </t>
  </si>
  <si>
    <t>Hartuesi i PF</t>
  </si>
  <si>
    <t>Fran GJERGJI</t>
  </si>
  <si>
    <r>
      <t>Aksione dhe investime të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tjera në pjesëmarrje</t>
    </r>
  </si>
  <si>
    <r>
      <t xml:space="preserve">Aktive të tjera afatgjata ( </t>
    </r>
    <r>
      <rPr>
        <b/>
        <i/>
        <sz val="9"/>
        <rFont val="Arial"/>
        <family val="2"/>
      </rPr>
      <t>ne koncesion</t>
    </r>
    <r>
      <rPr>
        <b/>
        <sz val="9"/>
        <rFont val="Arial"/>
        <family val="2"/>
      </rPr>
      <t>)</t>
    </r>
  </si>
  <si>
    <t>Amortizimi I ndertesave (-)</t>
  </si>
  <si>
    <t>VITI 2010</t>
  </si>
  <si>
    <t>Viti 2010</t>
  </si>
  <si>
    <t>652/2</t>
  </si>
  <si>
    <t>Nderyshimi I gjendjes produktit gatshem</t>
  </si>
  <si>
    <t>SHPENZIME</t>
  </si>
  <si>
    <t>Konsum energji elektrike</t>
  </si>
  <si>
    <t>Pozicioni me 31 dhjetor 2010</t>
  </si>
  <si>
    <r>
      <t>Aksionet e pakicës (</t>
    </r>
    <r>
      <rPr>
        <i/>
        <sz val="11"/>
        <rFont val="Arial"/>
        <family val="2"/>
      </rPr>
      <t>përdoret vetëm në pasqyrat</t>
    </r>
  </si>
  <si>
    <t>Diferenca rivleresimi</t>
  </si>
  <si>
    <t>Të ardhura nga diferenca rivleresimi</t>
  </si>
  <si>
    <t>PASQYRAT FINANCIARE  PER VITIN   2011</t>
  </si>
  <si>
    <t>Viti 2011</t>
  </si>
  <si>
    <t>VITI 2011</t>
  </si>
  <si>
    <t>TE ARDHURA</t>
  </si>
  <si>
    <t>TE ARDHURA E SHPENZIME ANALITIKE 2011</t>
  </si>
  <si>
    <t xml:space="preserve"> VITI  2011</t>
  </si>
  <si>
    <t>681 6865</t>
  </si>
  <si>
    <t>;602;;604;</t>
  </si>
  <si>
    <t>701,707 708,7523</t>
  </si>
  <si>
    <t>701,702;708,752;732</t>
  </si>
  <si>
    <t>615;616;618;621;625;626;628; 638,652,654,658</t>
  </si>
  <si>
    <t>668;;758;768;</t>
  </si>
  <si>
    <t>Vendime gjykate</t>
  </si>
  <si>
    <t>Punime te ndryshme</t>
  </si>
  <si>
    <t>Vlera neto e AAM  truallit te  shitura.</t>
  </si>
  <si>
    <t>Vlera neto e AAM M Paisje te  shitura.</t>
  </si>
  <si>
    <t>Vlera neto e AAM  Ndertesa te  shitura.</t>
  </si>
  <si>
    <t>Vlera neto e AAM M Transporti te  shitura.</t>
  </si>
  <si>
    <t>Dreka e vitit te RI</t>
  </si>
  <si>
    <t>Parashkrime</t>
  </si>
  <si>
    <t>Provizone</t>
  </si>
  <si>
    <t>Te ardhura te tjera dok ankandi</t>
  </si>
  <si>
    <t>Shitje AAM truall</t>
  </si>
  <si>
    <t>Shitje AAM ndertesa</t>
  </si>
  <si>
    <t>Shitje AAM makineri e paisje</t>
  </si>
  <si>
    <t>Agim  ALIMANI</t>
  </si>
  <si>
    <t>Financiare", te ndryshuar dhe ne Standartet Kombetare te Kontabilitettit - SKK 2)</t>
  </si>
  <si>
    <t>(Mbeshtetur ne Lighin Nr 9228, date 29.04.2004 " Per kontabilitetin dhe Pasqyrat</t>
  </si>
  <si>
    <t>Te dhenat identifikuese</t>
  </si>
  <si>
    <t>Te dhena te tjera</t>
  </si>
  <si>
    <t>Emri:</t>
  </si>
  <si>
    <t>NIPT:</t>
  </si>
  <si>
    <t>Adresa;</t>
  </si>
  <si>
    <t>Data e krijimit</t>
  </si>
  <si>
    <t>Nr.Regj. Tregtar</t>
  </si>
  <si>
    <t>Fusha e veprimtarise:</t>
  </si>
  <si>
    <t>Shfrytezimi I vendburimeve te</t>
  </si>
  <si>
    <t>mineralit te bakrit, nxjerrje,pasurim</t>
  </si>
  <si>
    <t>dhe perpunim I mineralit, prodhim</t>
  </si>
  <si>
    <t>dhe shitje e bakrit e nenprodiukteve te tij</t>
  </si>
  <si>
    <t>ALBBAKER sh.a ne Likuidim</t>
  </si>
  <si>
    <t>J81920006K</t>
  </si>
  <si>
    <t>Blloku "Vasil Shanto "</t>
  </si>
  <si>
    <t>TIRANE</t>
  </si>
  <si>
    <t>07.04.1999</t>
  </si>
  <si>
    <t>-Pasqyrat Financiare</t>
  </si>
  <si>
    <t>Individuale</t>
  </si>
  <si>
    <t>Te konsoliduara</t>
  </si>
  <si>
    <t>- Monedha</t>
  </si>
  <si>
    <t>Leke</t>
  </si>
  <si>
    <t>Rrumbullakimi</t>
  </si>
  <si>
    <t>Periudha konrabel</t>
  </si>
  <si>
    <t>Nga 01.01.2011 deri 31.12.2011</t>
  </si>
  <si>
    <t>Data e plotesimit te PF</t>
  </si>
  <si>
    <t xml:space="preserve">        PASQYRAT FINANCIARE</t>
  </si>
  <si>
    <t>Vlera neto e AAM te I E Jashte perdorimit</t>
  </si>
  <si>
    <t>Vlera neto e AAM M Paisje Jashte perdrimit</t>
  </si>
  <si>
    <t>Pozicioni me 31 dhjetor 2011</t>
  </si>
  <si>
    <t>PASQYRA E FLUKSEVE MONETARE - METODA INDIREKTE VITI 2011</t>
  </si>
  <si>
    <t>29 /03 /2012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</si>
</sst>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_(* #,##0_);_(* \(#,##0\);_(* &quot;-&quot;??_);_(@_)"/>
  </numFmts>
  <fonts count="27">
    <font>
      <sz val="10"/>
      <name val="Arial"/>
    </font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color indexed="12"/>
      <name val="Arial"/>
      <family val="2"/>
    </font>
    <font>
      <sz val="2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4" fillId="0" borderId="3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/>
    <xf numFmtId="0" fontId="4" fillId="0" borderId="3" xfId="0" applyFont="1" applyBorder="1" applyAlignment="1">
      <alignment horizontal="center"/>
    </xf>
    <xf numFmtId="0" fontId="7" fillId="0" borderId="0" xfId="0" applyFont="1"/>
    <xf numFmtId="0" fontId="3" fillId="0" borderId="0" xfId="0" applyFont="1" applyBorder="1"/>
    <xf numFmtId="0" fontId="5" fillId="0" borderId="1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8" fillId="0" borderId="0" xfId="0" applyFont="1"/>
    <xf numFmtId="0" fontId="2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5" xfId="0" applyFont="1" applyBorder="1"/>
    <xf numFmtId="0" fontId="4" fillId="0" borderId="10" xfId="0" applyFont="1" applyBorder="1"/>
    <xf numFmtId="0" fontId="7" fillId="0" borderId="0" xfId="0" applyFont="1" applyFill="1"/>
    <xf numFmtId="0" fontId="4" fillId="0" borderId="0" xfId="0" applyFont="1" applyFill="1"/>
    <xf numFmtId="166" fontId="0" fillId="0" borderId="0" xfId="0" applyNumberFormat="1"/>
    <xf numFmtId="0" fontId="4" fillId="0" borderId="0" xfId="0" applyFont="1" applyFill="1" applyAlignment="1">
      <alignment horizontal="center"/>
    </xf>
    <xf numFmtId="0" fontId="3" fillId="0" borderId="0" xfId="0" applyFont="1" applyFill="1"/>
    <xf numFmtId="166" fontId="0" fillId="0" borderId="0" xfId="0" applyNumberFormat="1" applyFill="1"/>
    <xf numFmtId="166" fontId="4" fillId="0" borderId="3" xfId="1" applyNumberFormat="1" applyFont="1" applyBorder="1"/>
    <xf numFmtId="166" fontId="3" fillId="0" borderId="3" xfId="1" applyNumberFormat="1" applyFont="1" applyBorder="1"/>
    <xf numFmtId="166" fontId="3" fillId="0" borderId="4" xfId="1" applyNumberFormat="1" applyFont="1" applyBorder="1"/>
    <xf numFmtId="166" fontId="3" fillId="0" borderId="5" xfId="1" applyNumberFormat="1" applyFont="1" applyBorder="1"/>
    <xf numFmtId="0" fontId="15" fillId="0" borderId="7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6" fontId="12" fillId="0" borderId="1" xfId="1" applyNumberFormat="1" applyFont="1" applyFill="1" applyBorder="1"/>
    <xf numFmtId="0" fontId="8" fillId="0" borderId="0" xfId="0" applyFont="1" applyFill="1"/>
    <xf numFmtId="166" fontId="3" fillId="0" borderId="0" xfId="0" applyNumberFormat="1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/>
    <xf numFmtId="0" fontId="14" fillId="0" borderId="0" xfId="0" applyFont="1" applyFill="1"/>
    <xf numFmtId="0" fontId="11" fillId="0" borderId="3" xfId="0" applyFont="1" applyFill="1" applyBorder="1"/>
    <xf numFmtId="0" fontId="11" fillId="0" borderId="6" xfId="0" applyFont="1" applyFill="1" applyBorder="1"/>
    <xf numFmtId="0" fontId="11" fillId="0" borderId="8" xfId="0" applyFont="1" applyFill="1" applyBorder="1"/>
    <xf numFmtId="0" fontId="12" fillId="0" borderId="1" xfId="0" applyFont="1" applyFill="1" applyBorder="1"/>
    <xf numFmtId="0" fontId="11" fillId="0" borderId="1" xfId="0" applyFont="1" applyFill="1" applyBorder="1"/>
    <xf numFmtId="166" fontId="12" fillId="0" borderId="0" xfId="1" applyNumberFormat="1" applyFont="1" applyFill="1" applyBorder="1"/>
    <xf numFmtId="166" fontId="12" fillId="0" borderId="2" xfId="1" applyNumberFormat="1" applyFont="1" applyFill="1" applyBorder="1"/>
    <xf numFmtId="0" fontId="16" fillId="0" borderId="0" xfId="0" applyFont="1"/>
    <xf numFmtId="0" fontId="15" fillId="0" borderId="0" xfId="0" applyFont="1"/>
    <xf numFmtId="0" fontId="11" fillId="0" borderId="3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2" fillId="0" borderId="11" xfId="0" applyFont="1" applyFill="1" applyBorder="1"/>
    <xf numFmtId="166" fontId="12" fillId="0" borderId="11" xfId="1" applyNumberFormat="1" applyFont="1" applyFill="1" applyBorder="1"/>
    <xf numFmtId="0" fontId="12" fillId="0" borderId="12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166" fontId="12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6" fillId="0" borderId="0" xfId="0" applyFont="1" applyFill="1"/>
    <xf numFmtId="166" fontId="9" fillId="0" borderId="0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66" fontId="16" fillId="0" borderId="0" xfId="1" applyNumberFormat="1" applyFont="1" applyFill="1" applyBorder="1" applyAlignment="1">
      <alignment horizontal="center"/>
    </xf>
    <xf numFmtId="0" fontId="11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 applyAlignment="1">
      <alignment horizontal="center"/>
    </xf>
    <xf numFmtId="0" fontId="11" fillId="0" borderId="11" xfId="0" applyFont="1" applyFill="1" applyBorder="1"/>
    <xf numFmtId="0" fontId="21" fillId="0" borderId="11" xfId="0" applyFont="1" applyFill="1" applyBorder="1"/>
    <xf numFmtId="0" fontId="12" fillId="0" borderId="16" xfId="0" applyFont="1" applyFill="1" applyBorder="1" applyAlignment="1">
      <alignment horizontal="center"/>
    </xf>
    <xf numFmtId="0" fontId="11" fillId="0" borderId="12" xfId="0" applyFont="1" applyFill="1" applyBorder="1"/>
    <xf numFmtId="0" fontId="21" fillId="0" borderId="12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/>
    <xf numFmtId="0" fontId="12" fillId="0" borderId="17" xfId="0" applyFont="1" applyFill="1" applyBorder="1" applyAlignment="1">
      <alignment horizontal="center"/>
    </xf>
    <xf numFmtId="0" fontId="21" fillId="0" borderId="1" xfId="0" applyFont="1" applyFill="1" applyBorder="1"/>
    <xf numFmtId="0" fontId="12" fillId="0" borderId="18" xfId="0" applyFont="1" applyFill="1" applyBorder="1" applyAlignment="1">
      <alignment horizontal="center"/>
    </xf>
    <xf numFmtId="0" fontId="21" fillId="0" borderId="3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19" xfId="0" applyFont="1" applyFill="1" applyBorder="1"/>
    <xf numFmtId="0" fontId="11" fillId="0" borderId="15" xfId="0" applyFont="1" applyFill="1" applyBorder="1" applyAlignment="1">
      <alignment horizontal="center"/>
    </xf>
    <xf numFmtId="0" fontId="20" fillId="0" borderId="11" xfId="0" applyFont="1" applyFill="1" applyBorder="1"/>
    <xf numFmtId="0" fontId="11" fillId="0" borderId="18" xfId="0" applyFont="1" applyFill="1" applyBorder="1" applyAlignment="1">
      <alignment horizontal="center"/>
    </xf>
    <xf numFmtId="166" fontId="12" fillId="0" borderId="18" xfId="1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/>
    <xf numFmtId="166" fontId="12" fillId="0" borderId="15" xfId="1" applyNumberFormat="1" applyFont="1" applyFill="1" applyBorder="1" applyAlignment="1">
      <alignment horizontal="center"/>
    </xf>
    <xf numFmtId="166" fontId="12" fillId="0" borderId="22" xfId="1" applyNumberFormat="1" applyFont="1" applyFill="1" applyBorder="1" applyAlignment="1">
      <alignment horizontal="center"/>
    </xf>
    <xf numFmtId="0" fontId="11" fillId="0" borderId="4" xfId="0" applyFont="1" applyFill="1" applyBorder="1"/>
    <xf numFmtId="0" fontId="4" fillId="0" borderId="1" xfId="0" applyFont="1" applyFill="1" applyBorder="1"/>
    <xf numFmtId="166" fontId="4" fillId="0" borderId="0" xfId="0" applyNumberFormat="1" applyFont="1" applyFill="1"/>
    <xf numFmtId="166" fontId="4" fillId="0" borderId="3" xfId="0" applyNumberFormat="1" applyFont="1" applyFill="1" applyBorder="1"/>
    <xf numFmtId="166" fontId="4" fillId="0" borderId="3" xfId="1" applyNumberFormat="1" applyFont="1" applyFill="1" applyBorder="1"/>
    <xf numFmtId="0" fontId="4" fillId="0" borderId="3" xfId="0" applyFont="1" applyFill="1" applyBorder="1"/>
    <xf numFmtId="0" fontId="10" fillId="0" borderId="0" xfId="0" applyFont="1" applyFill="1"/>
    <xf numFmtId="0" fontId="0" fillId="0" borderId="10" xfId="0" applyFill="1" applyBorder="1"/>
    <xf numFmtId="166" fontId="0" fillId="0" borderId="1" xfId="1" applyNumberFormat="1" applyFont="1" applyFill="1" applyBorder="1"/>
    <xf numFmtId="166" fontId="0" fillId="0" borderId="2" xfId="1" applyNumberFormat="1" applyFont="1" applyFill="1" applyBorder="1"/>
    <xf numFmtId="0" fontId="18" fillId="0" borderId="6" xfId="0" applyFont="1" applyFill="1" applyBorder="1" applyAlignment="1">
      <alignment horizontal="center"/>
    </xf>
    <xf numFmtId="0" fontId="18" fillId="0" borderId="6" xfId="0" applyFont="1" applyFill="1" applyBorder="1"/>
    <xf numFmtId="0" fontId="18" fillId="0" borderId="8" xfId="0" applyFont="1" applyFill="1" applyBorder="1"/>
    <xf numFmtId="0" fontId="18" fillId="0" borderId="3" xfId="0" applyFont="1" applyFill="1" applyBorder="1"/>
    <xf numFmtId="0" fontId="23" fillId="0" borderId="0" xfId="0" applyFont="1" applyFill="1"/>
    <xf numFmtId="0" fontId="18" fillId="0" borderId="23" xfId="0" applyFont="1" applyFill="1" applyBorder="1" applyAlignment="1">
      <alignment horizontal="center"/>
    </xf>
    <xf numFmtId="0" fontId="23" fillId="0" borderId="24" xfId="0" applyFont="1" applyFill="1" applyBorder="1"/>
    <xf numFmtId="0" fontId="23" fillId="0" borderId="25" xfId="0" applyFont="1" applyFill="1" applyBorder="1"/>
    <xf numFmtId="166" fontId="23" fillId="0" borderId="25" xfId="1" applyNumberFormat="1" applyFont="1" applyFill="1" applyBorder="1"/>
    <xf numFmtId="0" fontId="23" fillId="0" borderId="3" xfId="0" applyFont="1" applyFill="1" applyBorder="1"/>
    <xf numFmtId="166" fontId="23" fillId="0" borderId="3" xfId="1" applyNumberFormat="1" applyFont="1" applyFill="1" applyBorder="1"/>
    <xf numFmtId="0" fontId="23" fillId="0" borderId="26" xfId="0" applyFont="1" applyFill="1" applyBorder="1" applyAlignment="1">
      <alignment horizontal="center"/>
    </xf>
    <xf numFmtId="0" fontId="23" fillId="0" borderId="15" xfId="0" applyFont="1" applyFill="1" applyBorder="1"/>
    <xf numFmtId="0" fontId="24" fillId="0" borderId="11" xfId="0" applyFont="1" applyFill="1" applyBorder="1"/>
    <xf numFmtId="166" fontId="23" fillId="0" borderId="11" xfId="1" applyNumberFormat="1" applyFont="1" applyFill="1" applyBorder="1"/>
    <xf numFmtId="0" fontId="23" fillId="0" borderId="27" xfId="0" applyFont="1" applyFill="1" applyBorder="1" applyAlignment="1">
      <alignment horizontal="center"/>
    </xf>
    <xf numFmtId="0" fontId="23" fillId="0" borderId="18" xfId="0" applyFont="1" applyFill="1" applyBorder="1"/>
    <xf numFmtId="0" fontId="24" fillId="0" borderId="1" xfId="0" applyFont="1" applyFill="1" applyBorder="1"/>
    <xf numFmtId="166" fontId="23" fillId="0" borderId="1" xfId="1" applyNumberFormat="1" applyFont="1" applyFill="1" applyBorder="1"/>
    <xf numFmtId="0" fontId="23" fillId="0" borderId="28" xfId="0" applyFont="1" applyFill="1" applyBorder="1" applyAlignment="1">
      <alignment horizontal="center"/>
    </xf>
    <xf numFmtId="0" fontId="23" fillId="0" borderId="16" xfId="0" applyFont="1" applyFill="1" applyBorder="1"/>
    <xf numFmtId="0" fontId="24" fillId="0" borderId="12" xfId="0" applyFont="1" applyFill="1" applyBorder="1"/>
    <xf numFmtId="166" fontId="23" fillId="0" borderId="12" xfId="1" applyNumberFormat="1" applyFont="1" applyFill="1" applyBorder="1"/>
    <xf numFmtId="166" fontId="18" fillId="0" borderId="3" xfId="1" applyNumberFormat="1" applyFont="1" applyFill="1" applyBorder="1"/>
    <xf numFmtId="0" fontId="24" fillId="0" borderId="15" xfId="0" applyFont="1" applyFill="1" applyBorder="1"/>
    <xf numFmtId="0" fontId="24" fillId="0" borderId="18" xfId="0" applyFont="1" applyFill="1" applyBorder="1"/>
    <xf numFmtId="43" fontId="23" fillId="0" borderId="28" xfId="1" applyFont="1" applyFill="1" applyBorder="1" applyAlignment="1">
      <alignment horizontal="center"/>
    </xf>
    <xf numFmtId="43" fontId="24" fillId="0" borderId="16" xfId="1" applyFont="1" applyFill="1" applyBorder="1"/>
    <xf numFmtId="43" fontId="24" fillId="0" borderId="12" xfId="1" applyFont="1" applyFill="1" applyBorder="1"/>
    <xf numFmtId="43" fontId="23" fillId="0" borderId="12" xfId="1" applyFont="1" applyFill="1" applyBorder="1"/>
    <xf numFmtId="43" fontId="23" fillId="0" borderId="0" xfId="1" applyFont="1" applyFill="1"/>
    <xf numFmtId="0" fontId="24" fillId="0" borderId="16" xfId="0" applyFont="1" applyFill="1" applyBorder="1"/>
    <xf numFmtId="0" fontId="23" fillId="0" borderId="6" xfId="0" applyFont="1" applyFill="1" applyBorder="1" applyAlignment="1">
      <alignment horizontal="center"/>
    </xf>
    <xf numFmtId="0" fontId="18" fillId="0" borderId="0" xfId="0" applyFont="1" applyFill="1"/>
    <xf numFmtId="0" fontId="18" fillId="0" borderId="26" xfId="0" applyFont="1" applyFill="1" applyBorder="1" applyAlignment="1">
      <alignment horizontal="center"/>
    </xf>
    <xf numFmtId="0" fontId="23" fillId="0" borderId="11" xfId="0" applyFont="1" applyFill="1" applyBorder="1"/>
    <xf numFmtId="0" fontId="18" fillId="0" borderId="28" xfId="0" applyFont="1" applyFill="1" applyBorder="1" applyAlignment="1">
      <alignment horizontal="center"/>
    </xf>
    <xf numFmtId="0" fontId="23" fillId="0" borderId="12" xfId="0" applyFont="1" applyFill="1" applyBorder="1"/>
    <xf numFmtId="0" fontId="18" fillId="0" borderId="27" xfId="0" applyFont="1" applyFill="1" applyBorder="1" applyAlignment="1">
      <alignment horizontal="center"/>
    </xf>
    <xf numFmtId="0" fontId="23" fillId="0" borderId="1" xfId="0" applyFont="1" applyFill="1" applyBorder="1"/>
    <xf numFmtId="43" fontId="23" fillId="0" borderId="18" xfId="1" applyFont="1" applyFill="1" applyBorder="1"/>
    <xf numFmtId="43" fontId="23" fillId="0" borderId="1" xfId="1" applyFont="1" applyFill="1" applyBorder="1"/>
    <xf numFmtId="43" fontId="23" fillId="0" borderId="16" xfId="1" applyFont="1" applyFill="1" applyBorder="1"/>
    <xf numFmtId="0" fontId="18" fillId="0" borderId="0" xfId="0" applyFont="1" applyFill="1" applyAlignment="1">
      <alignment horizontal="center"/>
    </xf>
    <xf numFmtId="43" fontId="18" fillId="0" borderId="0" xfId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3" fontId="23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/>
    <xf numFmtId="166" fontId="4" fillId="0" borderId="1" xfId="1" applyNumberFormat="1" applyFont="1" applyFill="1" applyBorder="1" applyAlignment="1">
      <alignment horizontal="center"/>
    </xf>
    <xf numFmtId="166" fontId="4" fillId="0" borderId="12" xfId="1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3" xfId="1" applyNumberFormat="1" applyFont="1" applyFill="1" applyBorder="1" applyAlignment="1">
      <alignment horizontal="right"/>
    </xf>
    <xf numFmtId="166" fontId="3" fillId="0" borderId="0" xfId="1" applyNumberFormat="1" applyFont="1" applyFill="1"/>
    <xf numFmtId="0" fontId="3" fillId="0" borderId="15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right"/>
    </xf>
    <xf numFmtId="166" fontId="3" fillId="0" borderId="11" xfId="1" applyNumberFormat="1" applyFont="1" applyFill="1" applyBorder="1"/>
    <xf numFmtId="0" fontId="3" fillId="0" borderId="18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right"/>
    </xf>
    <xf numFmtId="166" fontId="3" fillId="0" borderId="1" xfId="1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6" xfId="0" applyFont="1" applyFill="1" applyBorder="1"/>
    <xf numFmtId="0" fontId="3" fillId="0" borderId="12" xfId="0" applyFont="1" applyFill="1" applyBorder="1"/>
    <xf numFmtId="0" fontId="3" fillId="0" borderId="12" xfId="0" applyFont="1" applyFill="1" applyBorder="1" applyAlignment="1">
      <alignment horizontal="right"/>
    </xf>
    <xf numFmtId="166" fontId="3" fillId="0" borderId="12" xfId="1" applyNumberFormat="1" applyFont="1" applyFill="1" applyBorder="1"/>
    <xf numFmtId="0" fontId="4" fillId="0" borderId="3" xfId="0" applyFont="1" applyFill="1" applyBorder="1" applyAlignment="1">
      <alignment horizontal="right"/>
    </xf>
    <xf numFmtId="0" fontId="3" fillId="0" borderId="29" xfId="0" applyFont="1" applyFill="1" applyBorder="1"/>
    <xf numFmtId="0" fontId="3" fillId="0" borderId="30" xfId="0" applyFont="1" applyFill="1" applyBorder="1"/>
    <xf numFmtId="0" fontId="3" fillId="0" borderId="30" xfId="0" applyFont="1" applyFill="1" applyBorder="1" applyAlignment="1">
      <alignment horizontal="right"/>
    </xf>
    <xf numFmtId="166" fontId="3" fillId="0" borderId="30" xfId="1" applyNumberFormat="1" applyFont="1" applyFill="1" applyBorder="1"/>
    <xf numFmtId="0" fontId="3" fillId="0" borderId="22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66" fontId="3" fillId="0" borderId="2" xfId="1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66" fontId="3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166" fontId="4" fillId="0" borderId="0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13" fillId="0" borderId="0" xfId="0" applyFont="1" applyFill="1"/>
    <xf numFmtId="0" fontId="17" fillId="0" borderId="3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8" xfId="0" applyFont="1" applyFill="1" applyBorder="1"/>
    <xf numFmtId="0" fontId="4" fillId="0" borderId="4" xfId="0" applyFont="1" applyFill="1" applyBorder="1"/>
    <xf numFmtId="0" fontId="4" fillId="0" borderId="31" xfId="0" applyFont="1" applyFill="1" applyBorder="1"/>
    <xf numFmtId="166" fontId="4" fillId="0" borderId="31" xfId="0" applyNumberFormat="1" applyFont="1" applyFill="1" applyBorder="1"/>
    <xf numFmtId="166" fontId="4" fillId="0" borderId="0" xfId="0" applyNumberFormat="1" applyFont="1" applyFill="1" applyBorder="1"/>
    <xf numFmtId="0" fontId="3" fillId="0" borderId="32" xfId="0" applyFont="1" applyFill="1" applyBorder="1"/>
    <xf numFmtId="0" fontId="3" fillId="0" borderId="10" xfId="0" applyFont="1" applyFill="1" applyBorder="1" applyAlignment="1">
      <alignment horizontal="right"/>
    </xf>
    <xf numFmtId="166" fontId="3" fillId="0" borderId="10" xfId="1" applyNumberFormat="1" applyFont="1" applyFill="1" applyBorder="1"/>
    <xf numFmtId="0" fontId="4" fillId="0" borderId="17" xfId="0" applyFont="1" applyFill="1" applyBorder="1"/>
    <xf numFmtId="0" fontId="4" fillId="0" borderId="15" xfId="0" applyFont="1" applyFill="1" applyBorder="1"/>
    <xf numFmtId="0" fontId="4" fillId="0" borderId="11" xfId="0" applyFont="1" applyFill="1" applyBorder="1" applyAlignment="1">
      <alignment horizontal="right"/>
    </xf>
    <xf numFmtId="166" fontId="4" fillId="0" borderId="11" xfId="0" applyNumberFormat="1" applyFont="1" applyFill="1" applyBorder="1"/>
    <xf numFmtId="166" fontId="3" fillId="0" borderId="1" xfId="0" applyNumberFormat="1" applyFont="1" applyFill="1" applyBorder="1"/>
    <xf numFmtId="0" fontId="4" fillId="0" borderId="18" xfId="0" applyFont="1" applyFill="1" applyBorder="1"/>
    <xf numFmtId="0" fontId="4" fillId="0" borderId="1" xfId="0" applyFont="1" applyFill="1" applyBorder="1" applyAlignment="1">
      <alignment horizontal="right"/>
    </xf>
    <xf numFmtId="166" fontId="4" fillId="0" borderId="33" xfId="0" applyNumberFormat="1" applyFont="1" applyFill="1" applyBorder="1"/>
    <xf numFmtId="166" fontId="3" fillId="0" borderId="33" xfId="0" applyNumberFormat="1" applyFont="1" applyFill="1" applyBorder="1"/>
    <xf numFmtId="166" fontId="25" fillId="0" borderId="33" xfId="0" applyNumberFormat="1" applyFont="1" applyFill="1" applyBorder="1"/>
    <xf numFmtId="166" fontId="3" fillId="0" borderId="2" xfId="0" applyNumberFormat="1" applyFont="1" applyFill="1" applyBorder="1"/>
    <xf numFmtId="3" fontId="6" fillId="0" borderId="1" xfId="0" applyNumberFormat="1" applyFont="1" applyFill="1" applyBorder="1" applyAlignment="1">
      <alignment horizontal="right"/>
    </xf>
    <xf numFmtId="0" fontId="20" fillId="0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43" fontId="15" fillId="0" borderId="0" xfId="1" applyFont="1" applyFill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21" fillId="0" borderId="2" xfId="0" applyFont="1" applyFill="1" applyBorder="1"/>
    <xf numFmtId="0" fontId="12" fillId="0" borderId="2" xfId="0" applyFont="1" applyFill="1" applyBorder="1"/>
    <xf numFmtId="166" fontId="18" fillId="0" borderId="27" xfId="1" applyNumberFormat="1" applyFont="1" applyFill="1" applyBorder="1" applyAlignment="1">
      <alignment horizontal="center"/>
    </xf>
    <xf numFmtId="166" fontId="18" fillId="0" borderId="28" xfId="1" applyNumberFormat="1" applyFont="1" applyFill="1" applyBorder="1" applyAlignment="1">
      <alignment horizontal="center"/>
    </xf>
    <xf numFmtId="166" fontId="23" fillId="0" borderId="34" xfId="1" applyNumberFormat="1" applyFont="1" applyFill="1" applyBorder="1"/>
    <xf numFmtId="166" fontId="23" fillId="0" borderId="35" xfId="1" applyNumberFormat="1" applyFont="1" applyFill="1" applyBorder="1"/>
    <xf numFmtId="166" fontId="23" fillId="0" borderId="36" xfId="1" applyNumberFormat="1" applyFont="1" applyFill="1" applyBorder="1"/>
    <xf numFmtId="166" fontId="23" fillId="0" borderId="37" xfId="1" applyNumberFormat="1" applyFont="1" applyFill="1" applyBorder="1"/>
    <xf numFmtId="43" fontId="23" fillId="0" borderId="37" xfId="1" applyFont="1" applyFill="1" applyBorder="1"/>
    <xf numFmtId="0" fontId="18" fillId="0" borderId="38" xfId="0" applyFont="1" applyFill="1" applyBorder="1" applyAlignment="1">
      <alignment horizontal="center"/>
    </xf>
    <xf numFmtId="0" fontId="18" fillId="0" borderId="39" xfId="0" applyFont="1" applyFill="1" applyBorder="1"/>
    <xf numFmtId="43" fontId="18" fillId="0" borderId="39" xfId="1" applyFont="1" applyFill="1" applyBorder="1"/>
    <xf numFmtId="43" fontId="18" fillId="0" borderId="40" xfId="1" applyFont="1" applyFill="1" applyBorder="1"/>
    <xf numFmtId="0" fontId="3" fillId="0" borderId="10" xfId="0" applyFont="1" applyFill="1" applyBorder="1"/>
    <xf numFmtId="0" fontId="4" fillId="0" borderId="11" xfId="0" applyFont="1" applyFill="1" applyBorder="1"/>
    <xf numFmtId="0" fontId="0" fillId="0" borderId="23" xfId="0" applyBorder="1"/>
    <xf numFmtId="0" fontId="0" fillId="0" borderId="31" xfId="0" applyBorder="1"/>
    <xf numFmtId="0" fontId="0" fillId="0" borderId="41" xfId="0" applyBorder="1"/>
    <xf numFmtId="0" fontId="0" fillId="0" borderId="17" xfId="0" applyBorder="1"/>
    <xf numFmtId="0" fontId="0" fillId="0" borderId="42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26" fillId="0" borderId="0" xfId="0" applyFont="1" applyBorder="1"/>
    <xf numFmtId="0" fontId="15" fillId="0" borderId="17" xfId="0" applyFont="1" applyBorder="1"/>
    <xf numFmtId="0" fontId="15" fillId="0" borderId="0" xfId="0" applyFont="1" applyBorder="1"/>
    <xf numFmtId="0" fontId="15" fillId="0" borderId="42" xfId="0" applyFont="1" applyBorder="1"/>
    <xf numFmtId="0" fontId="15" fillId="0" borderId="23" xfId="0" applyFont="1" applyBorder="1"/>
    <xf numFmtId="0" fontId="15" fillId="0" borderId="31" xfId="0" applyFont="1" applyBorder="1"/>
    <xf numFmtId="0" fontId="15" fillId="0" borderId="41" xfId="0" applyFont="1" applyBorder="1"/>
    <xf numFmtId="0" fontId="7" fillId="0" borderId="0" xfId="0" applyFont="1" applyBorder="1"/>
    <xf numFmtId="0" fontId="7" fillId="0" borderId="42" xfId="0" applyFont="1" applyBorder="1"/>
    <xf numFmtId="0" fontId="15" fillId="0" borderId="17" xfId="0" quotePrefix="1" applyFont="1" applyBorder="1"/>
    <xf numFmtId="0" fontId="15" fillId="0" borderId="0" xfId="0" quotePrefix="1" applyFont="1" applyBorder="1"/>
    <xf numFmtId="0" fontId="7" fillId="0" borderId="1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15" fillId="0" borderId="38" xfId="0" applyFont="1" applyBorder="1"/>
    <xf numFmtId="0" fontId="15" fillId="0" borderId="39" xfId="0" applyFont="1" applyBorder="1"/>
    <xf numFmtId="0" fontId="15" fillId="0" borderId="40" xfId="0" applyFont="1" applyBorder="1"/>
    <xf numFmtId="0" fontId="15" fillId="0" borderId="3" xfId="0" applyFont="1" applyBorder="1"/>
    <xf numFmtId="0" fontId="17" fillId="0" borderId="17" xfId="0" applyFont="1" applyBorder="1"/>
    <xf numFmtId="0" fontId="17" fillId="0" borderId="0" xfId="0" applyFont="1" applyBorder="1"/>
    <xf numFmtId="0" fontId="17" fillId="0" borderId="42" xfId="0" applyFont="1" applyBorder="1"/>
    <xf numFmtId="0" fontId="17" fillId="0" borderId="25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43" fontId="17" fillId="0" borderId="12" xfId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4" fillId="0" borderId="3" xfId="0" applyFont="1" applyFill="1" applyBorder="1" applyAlignment="1">
      <alignment horizontal="center"/>
    </xf>
    <xf numFmtId="166" fontId="0" fillId="0" borderId="0" xfId="1" applyNumberFormat="1" applyFont="1" applyFill="1"/>
    <xf numFmtId="166" fontId="8" fillId="0" borderId="0" xfId="1" applyNumberFormat="1" applyFont="1" applyFill="1"/>
    <xf numFmtId="166" fontId="11" fillId="0" borderId="3" xfId="1" applyNumberFormat="1" applyFont="1" applyFill="1" applyBorder="1" applyAlignment="1">
      <alignment horizontal="center"/>
    </xf>
    <xf numFmtId="166" fontId="11" fillId="0" borderId="43" xfId="1" applyNumberFormat="1" applyFont="1" applyFill="1" applyBorder="1"/>
    <xf numFmtId="166" fontId="11" fillId="0" borderId="13" xfId="1" applyNumberFormat="1" applyFont="1" applyFill="1" applyBorder="1"/>
    <xf numFmtId="166" fontId="11" fillId="0" borderId="3" xfId="1" applyNumberFormat="1" applyFont="1" applyFill="1" applyBorder="1"/>
    <xf numFmtId="166" fontId="12" fillId="0" borderId="35" xfId="1" applyNumberFormat="1" applyFont="1" applyFill="1" applyBorder="1"/>
    <xf numFmtId="166" fontId="12" fillId="0" borderId="12" xfId="1" applyNumberFormat="1" applyFont="1" applyFill="1" applyBorder="1"/>
    <xf numFmtId="166" fontId="12" fillId="0" borderId="37" xfId="1" applyNumberFormat="1" applyFont="1" applyFill="1" applyBorder="1"/>
    <xf numFmtId="166" fontId="12" fillId="0" borderId="3" xfId="1" applyNumberFormat="1" applyFont="1" applyFill="1" applyBorder="1"/>
    <xf numFmtId="166" fontId="12" fillId="0" borderId="36" xfId="1" applyNumberFormat="1" applyFont="1" applyFill="1" applyBorder="1"/>
    <xf numFmtId="166" fontId="12" fillId="0" borderId="44" xfId="1" applyNumberFormat="1" applyFont="1" applyFill="1" applyBorder="1"/>
    <xf numFmtId="166" fontId="11" fillId="0" borderId="19" xfId="1" applyNumberFormat="1" applyFont="1" applyFill="1" applyBorder="1"/>
    <xf numFmtId="166" fontId="11" fillId="0" borderId="11" xfId="1" applyNumberFormat="1" applyFont="1" applyFill="1" applyBorder="1"/>
    <xf numFmtId="166" fontId="11" fillId="0" borderId="1" xfId="1" applyNumberFormat="1" applyFont="1" applyFill="1" applyBorder="1"/>
    <xf numFmtId="166" fontId="11" fillId="0" borderId="21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166" fontId="16" fillId="0" borderId="0" xfId="1" applyNumberFormat="1" applyFont="1" applyFill="1" applyAlignment="1">
      <alignment horizontal="center"/>
    </xf>
    <xf numFmtId="166" fontId="15" fillId="0" borderId="0" xfId="1" applyNumberFormat="1" applyFont="1" applyFill="1" applyAlignment="1">
      <alignment horizontal="center"/>
    </xf>
    <xf numFmtId="166" fontId="9" fillId="0" borderId="0" xfId="1" applyNumberFormat="1" applyFont="1" applyFill="1" applyAlignment="1">
      <alignment horizontal="center"/>
    </xf>
    <xf numFmtId="166" fontId="15" fillId="0" borderId="0" xfId="1" applyNumberFormat="1" applyFont="1" applyFill="1"/>
    <xf numFmtId="166" fontId="9" fillId="0" borderId="0" xfId="1" applyNumberFormat="1" applyFont="1" applyFill="1"/>
    <xf numFmtId="0" fontId="4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3" fontId="18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45"/>
  <sheetViews>
    <sheetView workbookViewId="0">
      <selection activeCell="O37" sqref="O37"/>
    </sheetView>
  </sheetViews>
  <sheetFormatPr defaultRowHeight="12.75"/>
  <cols>
    <col min="1" max="1" width="2.140625" customWidth="1"/>
    <col min="5" max="5" width="14.85546875" customWidth="1"/>
    <col min="6" max="6" width="1.42578125" customWidth="1"/>
    <col min="9" max="9" width="3" customWidth="1"/>
    <col min="10" max="10" width="21.28515625" customWidth="1"/>
    <col min="11" max="11" width="2.42578125" customWidth="1"/>
    <col min="12" max="12" width="4.42578125" customWidth="1"/>
  </cols>
  <sheetData>
    <row r="5" spans="1:12">
      <c r="A5" s="253"/>
      <c r="B5" s="254"/>
      <c r="C5" s="254"/>
      <c r="D5" s="254"/>
      <c r="E5" s="254"/>
      <c r="F5" s="254"/>
      <c r="G5" s="254"/>
      <c r="H5" s="254"/>
      <c r="I5" s="254"/>
      <c r="J5" s="254"/>
      <c r="K5" s="255"/>
    </row>
    <row r="6" spans="1:12">
      <c r="A6" s="256"/>
      <c r="B6" s="11"/>
      <c r="C6" s="11"/>
      <c r="D6" s="11"/>
      <c r="E6" s="11"/>
      <c r="F6" s="11"/>
      <c r="G6" s="11"/>
      <c r="H6" s="11"/>
      <c r="I6" s="11"/>
      <c r="J6" s="11"/>
      <c r="K6" s="257"/>
    </row>
    <row r="7" spans="1:12" ht="25.5">
      <c r="A7" s="256"/>
      <c r="C7" s="261" t="s">
        <v>333</v>
      </c>
      <c r="D7" s="261"/>
      <c r="E7" s="11"/>
      <c r="F7" s="11"/>
      <c r="G7" s="11"/>
      <c r="H7" s="11"/>
      <c r="I7" s="11"/>
      <c r="J7" s="11"/>
      <c r="K7" s="257"/>
    </row>
    <row r="8" spans="1:12">
      <c r="A8" s="256"/>
      <c r="B8" s="11"/>
      <c r="C8" s="11"/>
      <c r="D8" s="11"/>
      <c r="E8" s="11"/>
      <c r="F8" s="11"/>
      <c r="G8" s="11"/>
      <c r="H8" s="11"/>
      <c r="I8" s="11"/>
      <c r="J8" s="11"/>
      <c r="K8" s="257"/>
    </row>
    <row r="9" spans="1:12">
      <c r="A9" s="256"/>
      <c r="B9" s="11"/>
      <c r="C9" s="11"/>
      <c r="D9" s="11"/>
      <c r="E9" s="11"/>
      <c r="F9" s="11"/>
      <c r="G9" s="11"/>
      <c r="H9" s="11"/>
      <c r="I9" s="11"/>
      <c r="J9" s="11"/>
      <c r="K9" s="257"/>
    </row>
    <row r="10" spans="1:12">
      <c r="A10" s="256"/>
      <c r="B10" s="11"/>
      <c r="C10" s="11"/>
      <c r="D10" s="11"/>
      <c r="E10" s="11"/>
      <c r="F10" s="11"/>
      <c r="G10" s="11"/>
      <c r="H10" s="11"/>
      <c r="I10" s="11"/>
      <c r="J10" s="11"/>
      <c r="K10" s="257"/>
    </row>
    <row r="11" spans="1:12" s="65" customFormat="1" ht="15">
      <c r="A11" s="262"/>
      <c r="B11" s="263" t="s">
        <v>306</v>
      </c>
      <c r="C11" s="263"/>
      <c r="D11" s="263"/>
      <c r="E11" s="263"/>
      <c r="F11" s="263"/>
      <c r="G11" s="263"/>
      <c r="H11" s="263"/>
      <c r="I11" s="263"/>
      <c r="J11" s="263"/>
      <c r="K11" s="264"/>
    </row>
    <row r="12" spans="1:12" s="65" customFormat="1" ht="15">
      <c r="A12" s="262"/>
      <c r="B12" s="263" t="s">
        <v>305</v>
      </c>
      <c r="C12" s="263"/>
      <c r="D12" s="263"/>
      <c r="E12" s="263"/>
      <c r="F12" s="263"/>
      <c r="G12" s="263"/>
      <c r="H12" s="263"/>
      <c r="I12" s="263"/>
      <c r="J12" s="263"/>
      <c r="K12" s="264"/>
    </row>
    <row r="13" spans="1:12" s="65" customFormat="1" ht="15">
      <c r="A13" s="262"/>
      <c r="B13" s="263"/>
      <c r="C13" s="263"/>
      <c r="D13" s="263"/>
      <c r="E13" s="263"/>
      <c r="F13" s="263"/>
      <c r="G13" s="263"/>
      <c r="H13" s="263"/>
      <c r="I13" s="263"/>
      <c r="J13" s="263"/>
      <c r="K13" s="264"/>
    </row>
    <row r="14" spans="1:12" s="65" customFormat="1" ht="15">
      <c r="A14" s="262"/>
      <c r="B14" s="263"/>
      <c r="C14" s="263"/>
      <c r="D14" s="263"/>
      <c r="E14" s="263"/>
      <c r="F14" s="263"/>
      <c r="G14" s="263"/>
      <c r="H14" s="263"/>
      <c r="I14" s="263"/>
      <c r="J14" s="263"/>
      <c r="K14" s="264"/>
    </row>
    <row r="15" spans="1:12" s="65" customFormat="1" ht="15">
      <c r="A15" s="262"/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2" s="65" customFormat="1" ht="15">
      <c r="A16" s="262"/>
      <c r="B16" s="265" t="s">
        <v>307</v>
      </c>
      <c r="C16" s="266"/>
      <c r="D16" s="266"/>
      <c r="E16" s="267"/>
      <c r="F16" s="263"/>
      <c r="G16" s="265" t="s">
        <v>308</v>
      </c>
      <c r="H16" s="266"/>
      <c r="I16" s="266"/>
      <c r="J16" s="267"/>
      <c r="K16" s="264"/>
      <c r="L16" s="263"/>
    </row>
    <row r="17" spans="1:12" s="65" customFormat="1" ht="15">
      <c r="A17" s="262"/>
      <c r="B17" s="262"/>
      <c r="C17" s="263"/>
      <c r="D17" s="263"/>
      <c r="E17" s="264"/>
      <c r="F17" s="263"/>
      <c r="G17" s="262"/>
      <c r="H17" s="263"/>
      <c r="I17" s="263"/>
      <c r="J17" s="264"/>
      <c r="K17" s="264"/>
      <c r="L17" s="263"/>
    </row>
    <row r="18" spans="1:12" s="65" customFormat="1" ht="15.75">
      <c r="A18" s="262"/>
      <c r="B18" s="262" t="s">
        <v>309</v>
      </c>
      <c r="C18" s="268" t="s">
        <v>319</v>
      </c>
      <c r="D18" s="268"/>
      <c r="E18" s="269"/>
      <c r="F18" s="263"/>
      <c r="G18" s="262"/>
      <c r="H18" s="263"/>
      <c r="I18" s="279" t="s">
        <v>115</v>
      </c>
      <c r="J18" s="264" t="s">
        <v>325</v>
      </c>
      <c r="K18" s="264"/>
      <c r="L18" s="263"/>
    </row>
    <row r="19" spans="1:12" s="65" customFormat="1" ht="15">
      <c r="A19" s="262"/>
      <c r="B19" s="262"/>
      <c r="C19" s="263"/>
      <c r="D19" s="263"/>
      <c r="E19" s="264"/>
      <c r="F19" s="263"/>
      <c r="G19" s="270" t="s">
        <v>324</v>
      </c>
      <c r="H19" s="263"/>
      <c r="I19" s="263"/>
      <c r="J19" s="264"/>
      <c r="K19" s="264"/>
      <c r="L19" s="263"/>
    </row>
    <row r="20" spans="1:12" s="65" customFormat="1" ht="15.75">
      <c r="A20" s="262"/>
      <c r="B20" s="262" t="s">
        <v>310</v>
      </c>
      <c r="C20" s="268" t="s">
        <v>320</v>
      </c>
      <c r="D20" s="263"/>
      <c r="E20" s="264"/>
      <c r="F20" s="263"/>
      <c r="G20" s="262"/>
      <c r="H20" s="263"/>
      <c r="I20" s="279"/>
      <c r="J20" s="264" t="s">
        <v>326</v>
      </c>
      <c r="K20" s="264"/>
      <c r="L20" s="263"/>
    </row>
    <row r="21" spans="1:12" s="65" customFormat="1" ht="15">
      <c r="A21" s="262"/>
      <c r="B21" s="262"/>
      <c r="C21" s="263"/>
      <c r="D21" s="263"/>
      <c r="E21" s="264"/>
      <c r="F21" s="263"/>
      <c r="G21" s="262"/>
      <c r="H21" s="263"/>
      <c r="I21" s="263"/>
      <c r="J21" s="264"/>
      <c r="K21" s="264"/>
      <c r="L21" s="263"/>
    </row>
    <row r="22" spans="1:12" s="65" customFormat="1" ht="15.75">
      <c r="A22" s="262"/>
      <c r="B22" s="262" t="s">
        <v>311</v>
      </c>
      <c r="C22" s="268" t="s">
        <v>321</v>
      </c>
      <c r="D22" s="268"/>
      <c r="E22" s="264"/>
      <c r="F22" s="263"/>
      <c r="G22" s="270" t="s">
        <v>327</v>
      </c>
      <c r="H22" s="263"/>
      <c r="I22" s="271" t="s">
        <v>166</v>
      </c>
      <c r="J22" s="264" t="s">
        <v>328</v>
      </c>
      <c r="K22" s="264"/>
      <c r="L22" s="263"/>
    </row>
    <row r="23" spans="1:12" s="65" customFormat="1" ht="15">
      <c r="A23" s="262"/>
      <c r="B23" s="262"/>
      <c r="C23" s="263"/>
      <c r="D23" s="263"/>
      <c r="E23" s="264"/>
      <c r="F23" s="263"/>
      <c r="G23" s="262"/>
      <c r="H23" s="263"/>
      <c r="I23" s="263"/>
      <c r="J23" s="264"/>
      <c r="K23" s="264"/>
      <c r="L23" s="263"/>
    </row>
    <row r="24" spans="1:12" s="65" customFormat="1" ht="15.75">
      <c r="A24" s="262"/>
      <c r="B24" s="262"/>
      <c r="C24" s="263"/>
      <c r="D24" s="268" t="s">
        <v>322</v>
      </c>
      <c r="E24" s="264"/>
      <c r="F24" s="263"/>
      <c r="G24" s="262"/>
      <c r="H24" s="263"/>
      <c r="I24" s="263"/>
      <c r="J24" s="264"/>
      <c r="K24" s="264"/>
      <c r="L24" s="263"/>
    </row>
    <row r="25" spans="1:12" s="65" customFormat="1" ht="15">
      <c r="A25" s="262"/>
      <c r="B25" s="262"/>
      <c r="C25" s="263"/>
      <c r="D25" s="263"/>
      <c r="E25" s="264"/>
      <c r="F25" s="263"/>
      <c r="G25" s="262"/>
      <c r="H25" s="263"/>
      <c r="I25" s="263"/>
      <c r="J25" s="264"/>
      <c r="K25" s="264"/>
      <c r="L25" s="263"/>
    </row>
    <row r="26" spans="1:12" s="65" customFormat="1" ht="15">
      <c r="A26" s="262"/>
      <c r="B26" s="262"/>
      <c r="C26" s="263"/>
      <c r="D26" s="263"/>
      <c r="E26" s="264"/>
      <c r="F26" s="263"/>
      <c r="G26" s="262"/>
      <c r="H26" s="263"/>
      <c r="I26" s="263"/>
      <c r="J26" s="264"/>
      <c r="K26" s="264"/>
      <c r="L26" s="263"/>
    </row>
    <row r="27" spans="1:12" s="65" customFormat="1" ht="15">
      <c r="A27" s="262"/>
      <c r="B27" s="262"/>
      <c r="C27" s="263"/>
      <c r="D27" s="263"/>
      <c r="E27" s="264"/>
      <c r="F27" s="263"/>
      <c r="G27" s="262"/>
      <c r="H27" s="263"/>
      <c r="I27" s="263"/>
      <c r="J27" s="264"/>
      <c r="K27" s="264"/>
      <c r="L27" s="263"/>
    </row>
    <row r="28" spans="1:12" s="65" customFormat="1" ht="15.75">
      <c r="A28" s="262"/>
      <c r="B28" s="262" t="s">
        <v>312</v>
      </c>
      <c r="C28" s="263"/>
      <c r="D28" s="268" t="s">
        <v>323</v>
      </c>
      <c r="E28" s="264"/>
      <c r="F28" s="263"/>
      <c r="G28" s="262" t="s">
        <v>329</v>
      </c>
      <c r="H28" s="263"/>
      <c r="I28" s="271" t="s">
        <v>166</v>
      </c>
      <c r="J28" s="264" t="s">
        <v>328</v>
      </c>
      <c r="K28" s="264"/>
      <c r="L28" s="263"/>
    </row>
    <row r="29" spans="1:12" s="65" customFormat="1" ht="15">
      <c r="A29" s="262"/>
      <c r="B29" s="262"/>
      <c r="C29" s="263"/>
      <c r="D29" s="263"/>
      <c r="E29" s="264"/>
      <c r="F29" s="263"/>
      <c r="G29" s="262"/>
      <c r="H29" s="263"/>
      <c r="I29" s="263"/>
      <c r="J29" s="264"/>
      <c r="K29" s="264"/>
      <c r="L29" s="263"/>
    </row>
    <row r="30" spans="1:12" s="65" customFormat="1" ht="15">
      <c r="A30" s="262"/>
      <c r="B30" s="262"/>
      <c r="C30" s="263"/>
      <c r="D30" s="263"/>
      <c r="E30" s="264"/>
      <c r="F30" s="263"/>
      <c r="G30" s="262"/>
      <c r="H30" s="263"/>
      <c r="I30" s="263"/>
      <c r="J30" s="264"/>
      <c r="K30" s="264"/>
      <c r="L30" s="263"/>
    </row>
    <row r="31" spans="1:12" s="65" customFormat="1" ht="15.75">
      <c r="A31" s="262"/>
      <c r="B31" s="262" t="s">
        <v>313</v>
      </c>
      <c r="C31" s="263"/>
      <c r="D31" s="268">
        <v>21152</v>
      </c>
      <c r="E31" s="264"/>
      <c r="F31" s="263"/>
      <c r="G31" s="262"/>
      <c r="H31" s="263"/>
      <c r="I31" s="263"/>
      <c r="J31" s="264"/>
      <c r="K31" s="264"/>
      <c r="L31" s="263"/>
    </row>
    <row r="32" spans="1:12" s="65" customFormat="1" ht="15">
      <c r="A32" s="262"/>
      <c r="B32" s="262"/>
      <c r="C32" s="263"/>
      <c r="D32" s="263"/>
      <c r="E32" s="264"/>
      <c r="F32" s="263"/>
      <c r="G32" s="262" t="s">
        <v>330</v>
      </c>
      <c r="H32" s="263"/>
      <c r="I32" s="263"/>
      <c r="J32" s="264"/>
      <c r="K32" s="264"/>
      <c r="L32" s="263"/>
    </row>
    <row r="33" spans="1:12" s="65" customFormat="1" ht="15">
      <c r="A33" s="262"/>
      <c r="B33" s="262"/>
      <c r="C33" s="263"/>
      <c r="D33" s="263"/>
      <c r="E33" s="264"/>
      <c r="F33" s="263"/>
      <c r="G33" s="262"/>
      <c r="H33" s="263"/>
      <c r="I33" s="263"/>
      <c r="J33" s="264"/>
      <c r="K33" s="264"/>
      <c r="L33" s="263"/>
    </row>
    <row r="34" spans="1:12" s="65" customFormat="1" ht="15.75">
      <c r="A34" s="262"/>
      <c r="B34" s="262" t="s">
        <v>314</v>
      </c>
      <c r="C34" s="263"/>
      <c r="D34" s="263"/>
      <c r="E34" s="264"/>
      <c r="F34" s="263"/>
      <c r="G34" s="272" t="s">
        <v>331</v>
      </c>
      <c r="H34" s="268"/>
      <c r="I34" s="268"/>
      <c r="J34" s="269"/>
      <c r="K34" s="264"/>
      <c r="L34" s="263"/>
    </row>
    <row r="35" spans="1:12" s="65" customFormat="1" ht="15.75">
      <c r="A35" s="262"/>
      <c r="B35" s="280" t="s">
        <v>315</v>
      </c>
      <c r="C35" s="281"/>
      <c r="D35" s="281"/>
      <c r="E35" s="282"/>
      <c r="F35" s="263"/>
      <c r="G35" s="262"/>
      <c r="H35" s="263"/>
      <c r="I35" s="263"/>
      <c r="J35" s="264"/>
      <c r="K35" s="264"/>
      <c r="L35" s="263"/>
    </row>
    <row r="36" spans="1:12" s="65" customFormat="1" ht="15.75">
      <c r="A36" s="262"/>
      <c r="B36" s="280" t="s">
        <v>316</v>
      </c>
      <c r="C36" s="281"/>
      <c r="D36" s="281"/>
      <c r="E36" s="282"/>
      <c r="F36" s="263"/>
      <c r="G36" s="262" t="s">
        <v>332</v>
      </c>
      <c r="H36" s="263"/>
      <c r="I36" s="263"/>
      <c r="J36" s="264"/>
      <c r="K36" s="264"/>
      <c r="L36" s="263"/>
    </row>
    <row r="37" spans="1:12" s="65" customFormat="1" ht="15.75">
      <c r="A37" s="262"/>
      <c r="B37" s="280" t="s">
        <v>317</v>
      </c>
      <c r="C37" s="281"/>
      <c r="D37" s="281"/>
      <c r="E37" s="282"/>
      <c r="F37" s="263"/>
      <c r="G37" s="262"/>
      <c r="H37" s="263"/>
      <c r="I37" s="263"/>
      <c r="J37" s="264"/>
      <c r="K37" s="264"/>
      <c r="L37" s="263"/>
    </row>
    <row r="38" spans="1:12" s="65" customFormat="1" ht="15.75">
      <c r="A38" s="262"/>
      <c r="B38" s="280" t="s">
        <v>318</v>
      </c>
      <c r="C38" s="281"/>
      <c r="D38" s="281"/>
      <c r="E38" s="282"/>
      <c r="F38" s="263"/>
      <c r="G38" s="262"/>
      <c r="H38" s="268" t="s">
        <v>338</v>
      </c>
      <c r="I38" s="263"/>
      <c r="J38" s="264"/>
      <c r="K38" s="264"/>
      <c r="L38" s="263"/>
    </row>
    <row r="39" spans="1:12" s="65" customFormat="1" ht="15.75">
      <c r="A39" s="262"/>
      <c r="B39" s="273"/>
      <c r="C39" s="274"/>
      <c r="D39" s="274"/>
      <c r="E39" s="275"/>
      <c r="F39" s="263"/>
      <c r="G39" s="276"/>
      <c r="H39" s="277"/>
      <c r="I39" s="277"/>
      <c r="J39" s="278"/>
      <c r="K39" s="264"/>
      <c r="L39" s="263"/>
    </row>
    <row r="40" spans="1:12">
      <c r="A40" s="256"/>
      <c r="B40" s="11"/>
      <c r="C40" s="11"/>
      <c r="D40" s="11"/>
      <c r="E40" s="11"/>
      <c r="F40" s="11"/>
      <c r="G40" s="11"/>
      <c r="H40" s="11"/>
      <c r="I40" s="11"/>
      <c r="J40" s="11"/>
      <c r="K40" s="257"/>
      <c r="L40" s="11"/>
    </row>
    <row r="41" spans="1:12">
      <c r="A41" s="256"/>
      <c r="B41" s="11"/>
      <c r="C41" s="11"/>
      <c r="D41" s="11"/>
      <c r="E41" s="11"/>
      <c r="F41" s="11"/>
      <c r="G41" s="11"/>
      <c r="H41" s="11"/>
      <c r="I41" s="11"/>
      <c r="J41" s="11"/>
      <c r="K41" s="257"/>
    </row>
    <row r="42" spans="1:12">
      <c r="A42" s="256"/>
      <c r="B42" s="11"/>
      <c r="C42" s="11"/>
      <c r="D42" s="11"/>
      <c r="E42" s="11"/>
      <c r="F42" s="11"/>
      <c r="G42" s="11"/>
      <c r="H42" s="11"/>
      <c r="I42" s="11"/>
      <c r="J42" s="11"/>
      <c r="K42" s="257"/>
    </row>
    <row r="43" spans="1:12">
      <c r="A43" s="256"/>
      <c r="B43" s="11"/>
      <c r="C43" s="11"/>
      <c r="D43" s="11"/>
      <c r="E43" s="11"/>
      <c r="F43" s="11"/>
      <c r="G43" s="11"/>
      <c r="H43" s="11"/>
      <c r="I43" s="11"/>
      <c r="J43" s="11"/>
      <c r="K43" s="257"/>
    </row>
    <row r="44" spans="1:12">
      <c r="A44" s="256"/>
      <c r="B44" s="11"/>
      <c r="C44" s="11"/>
      <c r="D44" s="11"/>
      <c r="E44" s="11"/>
      <c r="F44" s="11"/>
      <c r="G44" s="11"/>
      <c r="H44" s="11"/>
      <c r="I44" s="11"/>
      <c r="J44" s="11"/>
      <c r="K44" s="257"/>
    </row>
    <row r="45" spans="1:12">
      <c r="A45" s="258"/>
      <c r="B45" s="259"/>
      <c r="C45" s="259"/>
      <c r="D45" s="259"/>
      <c r="E45" s="259"/>
      <c r="F45" s="259"/>
      <c r="G45" s="259"/>
      <c r="H45" s="259"/>
      <c r="I45" s="259"/>
      <c r="J45" s="259"/>
      <c r="K45" s="260"/>
    </row>
  </sheetData>
  <pageMargins left="0.95" right="0.45" top="1" bottom="1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2"/>
  <sheetViews>
    <sheetView zoomScale="130" zoomScaleNormal="130" workbookViewId="0">
      <selection activeCell="G17" sqref="G17"/>
    </sheetView>
  </sheetViews>
  <sheetFormatPr defaultRowHeight="12.75"/>
  <cols>
    <col min="1" max="1" width="3" style="2" customWidth="1"/>
    <col min="2" max="2" width="6.28515625" customWidth="1"/>
    <col min="3" max="3" width="34.5703125" customWidth="1"/>
    <col min="4" max="4" width="7.42578125" customWidth="1"/>
    <col min="5" max="5" width="18.42578125" style="293" customWidth="1"/>
    <col min="6" max="6" width="18.7109375" style="293" customWidth="1"/>
  </cols>
  <sheetData>
    <row r="1" spans="1:6">
      <c r="A1" s="10"/>
      <c r="B1" s="38" t="s">
        <v>190</v>
      </c>
      <c r="C1" s="9"/>
      <c r="D1" s="9"/>
    </row>
    <row r="2" spans="1:6">
      <c r="A2" s="10"/>
      <c r="B2" s="38"/>
      <c r="C2" s="9"/>
      <c r="D2" s="9"/>
    </row>
    <row r="3" spans="1:6" ht="15.75">
      <c r="A3" s="54"/>
      <c r="B3" s="52"/>
      <c r="C3" s="52" t="s">
        <v>279</v>
      </c>
      <c r="D3" s="52"/>
      <c r="E3" s="294"/>
      <c r="F3" s="294"/>
    </row>
    <row r="4" spans="1:6">
      <c r="A4" s="10"/>
      <c r="B4" s="9"/>
      <c r="C4" s="9"/>
      <c r="D4" s="9"/>
    </row>
    <row r="5" spans="1:6" s="2" customFormat="1">
      <c r="A5" s="67" t="s">
        <v>128</v>
      </c>
      <c r="B5" s="67"/>
      <c r="C5" s="233" t="s">
        <v>0</v>
      </c>
      <c r="D5" s="234" t="s">
        <v>123</v>
      </c>
      <c r="E5" s="295" t="s">
        <v>280</v>
      </c>
      <c r="F5" s="295" t="s">
        <v>270</v>
      </c>
    </row>
    <row r="6" spans="1:6">
      <c r="A6" s="67" t="s">
        <v>1</v>
      </c>
      <c r="B6" s="58"/>
      <c r="C6" s="89" t="s">
        <v>2</v>
      </c>
      <c r="D6" s="90"/>
      <c r="E6" s="296"/>
      <c r="F6" s="297"/>
    </row>
    <row r="7" spans="1:6">
      <c r="A7" s="66">
        <v>1</v>
      </c>
      <c r="B7" s="57" t="s">
        <v>3</v>
      </c>
      <c r="C7" s="57"/>
      <c r="D7" s="57"/>
      <c r="E7" s="298">
        <f>SUM(E8+E9)</f>
        <v>2069320</v>
      </c>
      <c r="F7" s="298">
        <f>SUM(F8+F9)</f>
        <v>7230848</v>
      </c>
    </row>
    <row r="8" spans="1:6">
      <c r="A8" s="91" t="s">
        <v>161</v>
      </c>
      <c r="B8" s="92" t="s">
        <v>166</v>
      </c>
      <c r="C8" s="93" t="s">
        <v>124</v>
      </c>
      <c r="D8" s="68">
        <v>1</v>
      </c>
      <c r="E8" s="69">
        <v>101980</v>
      </c>
      <c r="F8" s="299">
        <v>106839</v>
      </c>
    </row>
    <row r="9" spans="1:6">
      <c r="A9" s="94" t="s">
        <v>162</v>
      </c>
      <c r="B9" s="95" t="s">
        <v>166</v>
      </c>
      <c r="C9" s="96" t="s">
        <v>125</v>
      </c>
      <c r="D9" s="70">
        <v>1</v>
      </c>
      <c r="E9" s="300">
        <v>1967340</v>
      </c>
      <c r="F9" s="301">
        <v>7124009</v>
      </c>
    </row>
    <row r="10" spans="1:6">
      <c r="A10" s="97">
        <v>2</v>
      </c>
      <c r="B10" s="57" t="s">
        <v>4</v>
      </c>
      <c r="C10" s="98"/>
      <c r="D10" s="98"/>
      <c r="E10" s="302">
        <f>SUM(E11+E12)</f>
        <v>0</v>
      </c>
      <c r="F10" s="302">
        <f>SUM(F11+F12)</f>
        <v>0</v>
      </c>
    </row>
    <row r="11" spans="1:6" hidden="1">
      <c r="A11" s="91" t="s">
        <v>161</v>
      </c>
      <c r="B11" s="68" t="s">
        <v>166</v>
      </c>
      <c r="C11" s="68" t="s">
        <v>5</v>
      </c>
      <c r="D11" s="68"/>
      <c r="E11" s="69"/>
      <c r="F11" s="299"/>
    </row>
    <row r="12" spans="1:6" hidden="1">
      <c r="A12" s="94" t="s">
        <v>162</v>
      </c>
      <c r="B12" s="70" t="s">
        <v>166</v>
      </c>
      <c r="C12" s="70" t="s">
        <v>6</v>
      </c>
      <c r="D12" s="70"/>
      <c r="E12" s="300"/>
      <c r="F12" s="301"/>
    </row>
    <row r="13" spans="1:6">
      <c r="A13" s="66">
        <v>3</v>
      </c>
      <c r="B13" s="57" t="s">
        <v>7</v>
      </c>
      <c r="C13" s="57"/>
      <c r="D13" s="57"/>
      <c r="E13" s="298">
        <f>SUM(E14+E16+E21+E22)</f>
        <v>711074443</v>
      </c>
      <c r="F13" s="298">
        <f>SUM(F14+F16+F21+F22)</f>
        <v>732750309</v>
      </c>
    </row>
    <row r="14" spans="1:6">
      <c r="A14" s="91" t="s">
        <v>161</v>
      </c>
      <c r="B14" s="68"/>
      <c r="C14" s="93" t="s">
        <v>191</v>
      </c>
      <c r="D14" s="68">
        <v>2</v>
      </c>
      <c r="E14" s="69">
        <f>E15</f>
        <v>5277580</v>
      </c>
      <c r="F14" s="299">
        <f>F15</f>
        <v>8634340</v>
      </c>
    </row>
    <row r="15" spans="1:6">
      <c r="A15" s="99"/>
      <c r="B15" s="93">
        <v>411</v>
      </c>
      <c r="C15" s="93" t="s">
        <v>192</v>
      </c>
      <c r="D15" s="68">
        <v>2</v>
      </c>
      <c r="E15" s="69">
        <f>19616864-14339284</f>
        <v>5277580</v>
      </c>
      <c r="F15" s="299">
        <v>8634340</v>
      </c>
    </row>
    <row r="16" spans="1:6">
      <c r="A16" s="91" t="s">
        <v>162</v>
      </c>
      <c r="B16" s="100"/>
      <c r="C16" s="100" t="s">
        <v>195</v>
      </c>
      <c r="D16" s="60"/>
      <c r="E16" s="51">
        <f>SUM(E17:E20)</f>
        <v>18751205</v>
      </c>
      <c r="F16" s="303">
        <f>SUM(F17:F20)</f>
        <v>29753288</v>
      </c>
    </row>
    <row r="17" spans="1:6">
      <c r="A17" s="91"/>
      <c r="B17" s="100">
        <v>428</v>
      </c>
      <c r="C17" s="100" t="s">
        <v>138</v>
      </c>
      <c r="D17" s="60">
        <v>3</v>
      </c>
      <c r="E17" s="51">
        <f>45118494-28581006</f>
        <v>16537488</v>
      </c>
      <c r="F17" s="303">
        <v>27199809</v>
      </c>
    </row>
    <row r="18" spans="1:6">
      <c r="A18" s="91"/>
      <c r="B18" s="100">
        <v>4454</v>
      </c>
      <c r="C18" s="100" t="s">
        <v>196</v>
      </c>
      <c r="D18" s="60">
        <v>4</v>
      </c>
      <c r="E18" s="51">
        <v>83619</v>
      </c>
      <c r="F18" s="303">
        <v>0</v>
      </c>
    </row>
    <row r="19" spans="1:6">
      <c r="A19" s="91"/>
      <c r="B19" s="100">
        <v>451</v>
      </c>
      <c r="C19" s="100" t="s">
        <v>197</v>
      </c>
      <c r="D19" s="60" t="s">
        <v>119</v>
      </c>
      <c r="E19" s="51"/>
      <c r="F19" s="303"/>
    </row>
    <row r="20" spans="1:6">
      <c r="A20" s="101"/>
      <c r="B20" s="100">
        <v>4671</v>
      </c>
      <c r="C20" s="100" t="s">
        <v>231</v>
      </c>
      <c r="D20" s="60">
        <v>5</v>
      </c>
      <c r="E20" s="51">
        <f>4094934-1964836</f>
        <v>2130098</v>
      </c>
      <c r="F20" s="303">
        <v>2553479</v>
      </c>
    </row>
    <row r="21" spans="1:6">
      <c r="A21" s="101" t="s">
        <v>163</v>
      </c>
      <c r="B21" s="100">
        <v>462</v>
      </c>
      <c r="C21" s="100" t="s">
        <v>232</v>
      </c>
      <c r="D21" s="60">
        <v>6</v>
      </c>
      <c r="E21" s="51"/>
      <c r="F21" s="303">
        <v>5658925</v>
      </c>
    </row>
    <row r="22" spans="1:6">
      <c r="A22" s="101" t="s">
        <v>164</v>
      </c>
      <c r="B22" s="100">
        <v>471</v>
      </c>
      <c r="C22" s="100" t="s">
        <v>233</v>
      </c>
      <c r="D22" s="60">
        <v>7</v>
      </c>
      <c r="E22" s="51">
        <v>687045658</v>
      </c>
      <c r="F22" s="303">
        <v>688703756</v>
      </c>
    </row>
    <row r="23" spans="1:6">
      <c r="A23" s="66">
        <v>4</v>
      </c>
      <c r="B23" s="57" t="s">
        <v>8</v>
      </c>
      <c r="C23" s="57"/>
      <c r="D23" s="57">
        <v>8</v>
      </c>
      <c r="E23" s="298">
        <f>SUM(E24+E32+E33+E34+E35)</f>
        <v>70467328</v>
      </c>
      <c r="F23" s="298">
        <f>SUM(F24+F32+F33+F34+F35)</f>
        <v>116285704</v>
      </c>
    </row>
    <row r="24" spans="1:6">
      <c r="A24" s="97" t="s">
        <v>161</v>
      </c>
      <c r="B24" s="98"/>
      <c r="C24" s="102" t="s">
        <v>9</v>
      </c>
      <c r="D24" s="98"/>
      <c r="E24" s="302">
        <f>SUM(E25:E31)</f>
        <v>33196898</v>
      </c>
      <c r="F24" s="302">
        <f>SUM(F25:F31)</f>
        <v>78455471</v>
      </c>
    </row>
    <row r="25" spans="1:6" hidden="1">
      <c r="A25" s="91"/>
      <c r="B25" s="93">
        <v>311</v>
      </c>
      <c r="C25" s="93" t="s">
        <v>140</v>
      </c>
      <c r="D25" s="68"/>
      <c r="E25" s="69">
        <v>1058546</v>
      </c>
      <c r="F25" s="299">
        <v>1058546</v>
      </c>
    </row>
    <row r="26" spans="1:6" hidden="1">
      <c r="A26" s="91"/>
      <c r="B26" s="93">
        <v>312</v>
      </c>
      <c r="C26" s="93" t="s">
        <v>139</v>
      </c>
      <c r="D26" s="68"/>
      <c r="E26" s="69"/>
      <c r="F26" s="299"/>
    </row>
    <row r="27" spans="1:6" hidden="1">
      <c r="A27" s="91"/>
      <c r="B27" s="93">
        <v>3123</v>
      </c>
      <c r="C27" s="93" t="s">
        <v>141</v>
      </c>
      <c r="D27" s="68"/>
      <c r="E27" s="69">
        <v>31456194</v>
      </c>
      <c r="F27" s="299">
        <v>69225321</v>
      </c>
    </row>
    <row r="28" spans="1:6" hidden="1">
      <c r="A28" s="91"/>
      <c r="B28" s="93">
        <v>3124</v>
      </c>
      <c r="C28" s="93" t="s">
        <v>142</v>
      </c>
      <c r="D28" s="68"/>
      <c r="E28" s="69">
        <v>94050</v>
      </c>
      <c r="F28" s="299">
        <v>56930</v>
      </c>
    </row>
    <row r="29" spans="1:6" hidden="1">
      <c r="A29" s="91"/>
      <c r="B29" s="93">
        <v>3125</v>
      </c>
      <c r="C29" s="93" t="s">
        <v>143</v>
      </c>
      <c r="D29" s="68"/>
      <c r="E29" s="69">
        <v>0</v>
      </c>
      <c r="F29" s="299"/>
    </row>
    <row r="30" spans="1:6" hidden="1">
      <c r="A30" s="91"/>
      <c r="B30" s="93">
        <v>3127</v>
      </c>
      <c r="C30" s="93" t="s">
        <v>139</v>
      </c>
      <c r="D30" s="68"/>
      <c r="E30" s="69">
        <v>588108</v>
      </c>
      <c r="F30" s="299">
        <v>611803</v>
      </c>
    </row>
    <row r="31" spans="1:6" hidden="1">
      <c r="A31" s="91"/>
      <c r="B31" s="93">
        <v>327</v>
      </c>
      <c r="C31" s="93" t="s">
        <v>144</v>
      </c>
      <c r="D31" s="68"/>
      <c r="E31" s="69"/>
      <c r="F31" s="299">
        <v>7502871</v>
      </c>
    </row>
    <row r="32" spans="1:6">
      <c r="A32" s="101" t="s">
        <v>162</v>
      </c>
      <c r="B32" s="100"/>
      <c r="C32" s="100" t="s">
        <v>10</v>
      </c>
      <c r="D32" s="60">
        <v>8</v>
      </c>
      <c r="E32" s="51"/>
      <c r="F32" s="303">
        <v>339524</v>
      </c>
    </row>
    <row r="33" spans="1:6">
      <c r="A33" s="101" t="s">
        <v>163</v>
      </c>
      <c r="B33" s="100">
        <v>342</v>
      </c>
      <c r="C33" s="100" t="s">
        <v>11</v>
      </c>
      <c r="D33" s="60">
        <v>8</v>
      </c>
      <c r="E33" s="51">
        <v>37270430</v>
      </c>
      <c r="F33" s="303">
        <v>37490709</v>
      </c>
    </row>
    <row r="34" spans="1:6">
      <c r="A34" s="101" t="s">
        <v>164</v>
      </c>
      <c r="B34" s="100">
        <v>305</v>
      </c>
      <c r="C34" s="100" t="s">
        <v>12</v>
      </c>
      <c r="D34" s="60">
        <v>8</v>
      </c>
      <c r="E34" s="51"/>
      <c r="F34" s="303"/>
    </row>
    <row r="35" spans="1:6">
      <c r="A35" s="94" t="s">
        <v>165</v>
      </c>
      <c r="B35" s="70"/>
      <c r="C35" s="96" t="s">
        <v>13</v>
      </c>
      <c r="D35" s="70"/>
      <c r="E35" s="300"/>
      <c r="F35" s="301"/>
    </row>
    <row r="36" spans="1:6" hidden="1">
      <c r="A36" s="66">
        <v>5</v>
      </c>
      <c r="B36" s="57" t="s">
        <v>14</v>
      </c>
      <c r="C36" s="57"/>
      <c r="D36" s="57"/>
      <c r="E36" s="298"/>
      <c r="F36" s="298"/>
    </row>
    <row r="37" spans="1:6" hidden="1">
      <c r="A37" s="66">
        <v>6</v>
      </c>
      <c r="B37" s="57" t="s">
        <v>15</v>
      </c>
      <c r="C37" s="57"/>
      <c r="D37" s="57"/>
      <c r="E37" s="298"/>
      <c r="F37" s="298"/>
    </row>
    <row r="38" spans="1:6" hidden="1">
      <c r="A38" s="66">
        <v>7</v>
      </c>
      <c r="B38" s="57" t="s">
        <v>16</v>
      </c>
      <c r="C38" s="57"/>
      <c r="D38" s="57"/>
      <c r="E38" s="298"/>
      <c r="F38" s="298"/>
    </row>
    <row r="39" spans="1:6">
      <c r="A39" s="66"/>
      <c r="B39" s="59"/>
      <c r="C39" s="57" t="s">
        <v>17</v>
      </c>
      <c r="D39" s="57"/>
      <c r="E39" s="298">
        <f>SUM(E7+E10+E13+E23+E36+E37+E38)</f>
        <v>783611091</v>
      </c>
      <c r="F39" s="298">
        <f>SUM(F7+F10+F13+F23+F36+F37+F38)</f>
        <v>856266861</v>
      </c>
    </row>
    <row r="40" spans="1:6">
      <c r="A40" s="97" t="s">
        <v>18</v>
      </c>
      <c r="B40" s="57" t="s">
        <v>19</v>
      </c>
      <c r="C40" s="98"/>
      <c r="D40" s="98"/>
      <c r="E40" s="302"/>
      <c r="F40" s="302"/>
    </row>
    <row r="41" spans="1:6">
      <c r="A41" s="97">
        <v>1</v>
      </c>
      <c r="B41" s="57" t="s">
        <v>20</v>
      </c>
      <c r="C41" s="98"/>
      <c r="D41" s="98"/>
      <c r="E41" s="302">
        <f>SUM(E42:E45)</f>
        <v>0</v>
      </c>
      <c r="F41" s="302">
        <f>SUM(F42:F45)</f>
        <v>0</v>
      </c>
    </row>
    <row r="42" spans="1:6" hidden="1">
      <c r="A42" s="91" t="s">
        <v>161</v>
      </c>
      <c r="B42" s="68"/>
      <c r="C42" s="93" t="s">
        <v>23</v>
      </c>
      <c r="D42" s="68"/>
      <c r="E42" s="69"/>
      <c r="F42" s="299"/>
    </row>
    <row r="43" spans="1:6" hidden="1">
      <c r="A43" s="101" t="s">
        <v>162</v>
      </c>
      <c r="B43" s="60"/>
      <c r="C43" s="100" t="s">
        <v>21</v>
      </c>
      <c r="D43" s="60"/>
      <c r="E43" s="51"/>
      <c r="F43" s="303"/>
    </row>
    <row r="44" spans="1:6" hidden="1">
      <c r="A44" s="101" t="s">
        <v>163</v>
      </c>
      <c r="B44" s="60"/>
      <c r="C44" s="100" t="s">
        <v>266</v>
      </c>
      <c r="D44" s="60"/>
      <c r="E44" s="51"/>
      <c r="F44" s="303"/>
    </row>
    <row r="45" spans="1:6" hidden="1">
      <c r="A45" s="94" t="s">
        <v>164</v>
      </c>
      <c r="B45" s="70"/>
      <c r="C45" s="96" t="s">
        <v>22</v>
      </c>
      <c r="D45" s="70"/>
      <c r="E45" s="300"/>
      <c r="F45" s="301"/>
    </row>
    <row r="46" spans="1:6">
      <c r="A46" s="66">
        <v>2</v>
      </c>
      <c r="B46" s="57" t="s">
        <v>24</v>
      </c>
      <c r="C46" s="57"/>
      <c r="D46" s="57">
        <v>9</v>
      </c>
      <c r="E46" s="298">
        <f>SUM(E47+E48+E53+E58)</f>
        <v>759862746</v>
      </c>
      <c r="F46" s="298">
        <f>SUM(F47+F48+F53+F58)</f>
        <v>777111246</v>
      </c>
    </row>
    <row r="47" spans="1:6">
      <c r="A47" s="91" t="s">
        <v>161</v>
      </c>
      <c r="B47" s="93">
        <v>211</v>
      </c>
      <c r="C47" s="93" t="s">
        <v>25</v>
      </c>
      <c r="D47" s="68">
        <v>9</v>
      </c>
      <c r="E47" s="69">
        <v>197365840</v>
      </c>
      <c r="F47" s="299">
        <v>199045128</v>
      </c>
    </row>
    <row r="48" spans="1:6">
      <c r="A48" s="101" t="s">
        <v>162</v>
      </c>
      <c r="B48" s="100">
        <v>212</v>
      </c>
      <c r="C48" s="100" t="s">
        <v>26</v>
      </c>
      <c r="D48" s="60">
        <v>9</v>
      </c>
      <c r="E48" s="51">
        <f>SUM(E49:E52)</f>
        <v>229378907</v>
      </c>
      <c r="F48" s="303">
        <f>SUM(F49:F52)</f>
        <v>234170712</v>
      </c>
    </row>
    <row r="49" spans="1:6" hidden="1">
      <c r="A49" s="101"/>
      <c r="B49" s="100">
        <v>212</v>
      </c>
      <c r="C49" s="100" t="s">
        <v>126</v>
      </c>
      <c r="D49" s="60"/>
      <c r="E49" s="51">
        <v>1305286309</v>
      </c>
      <c r="F49" s="303">
        <v>1328826925</v>
      </c>
    </row>
    <row r="50" spans="1:6" hidden="1">
      <c r="A50" s="101"/>
      <c r="B50" s="100">
        <v>2812</v>
      </c>
      <c r="C50" s="100" t="s">
        <v>268</v>
      </c>
      <c r="D50" s="60"/>
      <c r="E50" s="51">
        <v>-1075907402</v>
      </c>
      <c r="F50" s="303">
        <v>-1094656213</v>
      </c>
    </row>
    <row r="51" spans="1:6" hidden="1">
      <c r="A51" s="101"/>
      <c r="B51" s="100">
        <v>2127</v>
      </c>
      <c r="C51" s="100" t="s">
        <v>134</v>
      </c>
      <c r="D51" s="60"/>
      <c r="E51" s="51">
        <v>46315920</v>
      </c>
      <c r="F51" s="303">
        <v>46315920</v>
      </c>
    </row>
    <row r="52" spans="1:6" hidden="1">
      <c r="A52" s="101"/>
      <c r="B52" s="100">
        <v>2817</v>
      </c>
      <c r="C52" s="100" t="s">
        <v>135</v>
      </c>
      <c r="D52" s="60"/>
      <c r="E52" s="51">
        <v>-46315920</v>
      </c>
      <c r="F52" s="303">
        <v>-46315920</v>
      </c>
    </row>
    <row r="53" spans="1:6">
      <c r="A53" s="101" t="s">
        <v>163</v>
      </c>
      <c r="B53" s="100">
        <v>213</v>
      </c>
      <c r="C53" s="100" t="s">
        <v>27</v>
      </c>
      <c r="D53" s="60">
        <v>9</v>
      </c>
      <c r="E53" s="51">
        <f>SUM(E54:E57)</f>
        <v>80726344</v>
      </c>
      <c r="F53" s="303">
        <f>SUM(F54:F57)</f>
        <v>91486336</v>
      </c>
    </row>
    <row r="54" spans="1:6" hidden="1">
      <c r="A54" s="101"/>
      <c r="B54" s="100">
        <v>213</v>
      </c>
      <c r="C54" s="100" t="s">
        <v>129</v>
      </c>
      <c r="D54" s="60"/>
      <c r="E54" s="51">
        <v>560478102</v>
      </c>
      <c r="F54" s="303">
        <v>599018631</v>
      </c>
    </row>
    <row r="55" spans="1:6" hidden="1">
      <c r="A55" s="101"/>
      <c r="B55" s="100">
        <v>2813</v>
      </c>
      <c r="C55" s="100" t="s">
        <v>130</v>
      </c>
      <c r="D55" s="60"/>
      <c r="E55" s="51">
        <v>-486031367</v>
      </c>
      <c r="F55" s="303">
        <v>-519051631</v>
      </c>
    </row>
    <row r="56" spans="1:6" hidden="1">
      <c r="A56" s="101"/>
      <c r="B56" s="100">
        <v>215</v>
      </c>
      <c r="C56" s="100" t="s">
        <v>131</v>
      </c>
      <c r="D56" s="60"/>
      <c r="E56" s="51">
        <v>50122584</v>
      </c>
      <c r="F56" s="303">
        <v>73114612</v>
      </c>
    </row>
    <row r="57" spans="1:6" hidden="1">
      <c r="A57" s="101"/>
      <c r="B57" s="100">
        <v>2815</v>
      </c>
      <c r="C57" s="100" t="s">
        <v>132</v>
      </c>
      <c r="D57" s="60"/>
      <c r="E57" s="51">
        <v>-43842975</v>
      </c>
      <c r="F57" s="303">
        <v>-61595276</v>
      </c>
    </row>
    <row r="58" spans="1:6">
      <c r="A58" s="101" t="s">
        <v>164</v>
      </c>
      <c r="B58" s="100"/>
      <c r="C58" s="100" t="s">
        <v>28</v>
      </c>
      <c r="D58" s="60">
        <v>9</v>
      </c>
      <c r="E58" s="51">
        <f>SUM(E59:E62)</f>
        <v>252391655</v>
      </c>
      <c r="F58" s="303">
        <f>SUM(F59:F62)</f>
        <v>252409070</v>
      </c>
    </row>
    <row r="59" spans="1:6" hidden="1">
      <c r="A59" s="94"/>
      <c r="B59" s="96">
        <v>2188</v>
      </c>
      <c r="C59" s="100" t="s">
        <v>262</v>
      </c>
      <c r="D59" s="70"/>
      <c r="E59" s="300">
        <v>4207719</v>
      </c>
      <c r="F59" s="301">
        <v>5802083</v>
      </c>
    </row>
    <row r="60" spans="1:6" hidden="1">
      <c r="A60" s="94"/>
      <c r="B60" s="96">
        <v>2818</v>
      </c>
      <c r="C60" s="96" t="s">
        <v>133</v>
      </c>
      <c r="D60" s="70" t="s">
        <v>119</v>
      </c>
      <c r="E60" s="300">
        <v>-3561817</v>
      </c>
      <c r="F60" s="301">
        <v>-5138766</v>
      </c>
    </row>
    <row r="61" spans="1:6" hidden="1">
      <c r="A61" s="94"/>
      <c r="B61" s="96">
        <v>232</v>
      </c>
      <c r="C61" s="96" t="s">
        <v>136</v>
      </c>
      <c r="D61" s="70"/>
      <c r="E61" s="300">
        <v>251745753</v>
      </c>
      <c r="F61" s="301">
        <v>251745753</v>
      </c>
    </row>
    <row r="62" spans="1:6" hidden="1">
      <c r="A62" s="237"/>
      <c r="B62" s="238"/>
      <c r="C62" s="238" t="s">
        <v>137</v>
      </c>
      <c r="D62" s="239"/>
      <c r="E62" s="63">
        <v>0</v>
      </c>
      <c r="F62" s="304">
        <v>0</v>
      </c>
    </row>
    <row r="63" spans="1:6" s="2" customFormat="1" hidden="1">
      <c r="A63" s="67" t="s">
        <v>128</v>
      </c>
      <c r="B63" s="67"/>
      <c r="C63" s="233" t="s">
        <v>0</v>
      </c>
      <c r="D63" s="234" t="s">
        <v>123</v>
      </c>
      <c r="E63" s="295" t="s">
        <v>280</v>
      </c>
      <c r="F63" s="295" t="s">
        <v>270</v>
      </c>
    </row>
    <row r="64" spans="1:6">
      <c r="A64" s="97">
        <v>3</v>
      </c>
      <c r="B64" s="57" t="s">
        <v>29</v>
      </c>
      <c r="C64" s="98"/>
      <c r="D64" s="98"/>
      <c r="E64" s="302"/>
      <c r="F64" s="302"/>
    </row>
    <row r="65" spans="1:6">
      <c r="A65" s="97">
        <v>4</v>
      </c>
      <c r="B65" s="57" t="s">
        <v>30</v>
      </c>
      <c r="C65" s="98"/>
      <c r="D65" s="98"/>
      <c r="E65" s="302">
        <f>SUM(E66:E68)</f>
        <v>0</v>
      </c>
      <c r="F65" s="302">
        <f>SUM(F66:F68)</f>
        <v>0</v>
      </c>
    </row>
    <row r="66" spans="1:6" hidden="1">
      <c r="A66" s="91" t="s">
        <v>161</v>
      </c>
      <c r="B66" s="68"/>
      <c r="C66" s="93" t="s">
        <v>31</v>
      </c>
      <c r="D66" s="68"/>
      <c r="E66" s="69"/>
      <c r="F66" s="69"/>
    </row>
    <row r="67" spans="1:6" hidden="1">
      <c r="A67" s="101" t="s">
        <v>162</v>
      </c>
      <c r="B67" s="60"/>
      <c r="C67" s="100" t="s">
        <v>32</v>
      </c>
      <c r="D67" s="60"/>
      <c r="E67" s="51"/>
      <c r="F67" s="51"/>
    </row>
    <row r="68" spans="1:6" hidden="1">
      <c r="A68" s="94" t="s">
        <v>163</v>
      </c>
      <c r="B68" s="70"/>
      <c r="C68" s="96" t="s">
        <v>33</v>
      </c>
      <c r="D68" s="70"/>
      <c r="E68" s="300"/>
      <c r="F68" s="300"/>
    </row>
    <row r="69" spans="1:6">
      <c r="A69" s="97">
        <v>5</v>
      </c>
      <c r="B69" s="57" t="s">
        <v>34</v>
      </c>
      <c r="C69" s="71"/>
      <c r="D69" s="98"/>
      <c r="E69" s="302"/>
      <c r="F69" s="302"/>
    </row>
    <row r="70" spans="1:6">
      <c r="A70" s="66">
        <v>2</v>
      </c>
      <c r="B70" s="113" t="s">
        <v>267</v>
      </c>
      <c r="C70" s="71"/>
      <c r="D70" s="57">
        <v>9</v>
      </c>
      <c r="E70" s="298">
        <f>SUM(E71+E72+E77+E82)</f>
        <v>157115094</v>
      </c>
      <c r="F70" s="298">
        <f>SUM(F71+F72+F77+F82)</f>
        <v>157115094</v>
      </c>
    </row>
    <row r="71" spans="1:6">
      <c r="A71" s="91" t="s">
        <v>161</v>
      </c>
      <c r="B71" s="93">
        <v>211</v>
      </c>
      <c r="C71" s="93" t="s">
        <v>25</v>
      </c>
      <c r="D71" s="68">
        <v>9</v>
      </c>
      <c r="E71" s="69">
        <v>32602482</v>
      </c>
      <c r="F71" s="69">
        <v>32602482</v>
      </c>
    </row>
    <row r="72" spans="1:6">
      <c r="A72" s="101" t="s">
        <v>162</v>
      </c>
      <c r="B72" s="100">
        <v>212</v>
      </c>
      <c r="C72" s="100" t="s">
        <v>26</v>
      </c>
      <c r="D72" s="60">
        <v>9</v>
      </c>
      <c r="E72" s="51">
        <f>SUM(E73:E76)</f>
        <v>81467787</v>
      </c>
      <c r="F72" s="51">
        <f>SUM(F73:F76)</f>
        <v>81467787</v>
      </c>
    </row>
    <row r="73" spans="1:6" hidden="1">
      <c r="A73" s="101"/>
      <c r="B73" s="100">
        <v>212</v>
      </c>
      <c r="C73" s="100" t="s">
        <v>126</v>
      </c>
      <c r="D73" s="60"/>
      <c r="E73" s="51">
        <v>173029424</v>
      </c>
      <c r="F73" s="51">
        <v>173029424</v>
      </c>
    </row>
    <row r="74" spans="1:6" hidden="1">
      <c r="A74" s="101"/>
      <c r="B74" s="100">
        <v>2812</v>
      </c>
      <c r="C74" s="100" t="s">
        <v>268</v>
      </c>
      <c r="D74" s="60"/>
      <c r="E74" s="51">
        <v>-111618665</v>
      </c>
      <c r="F74" s="51">
        <v>-111618665</v>
      </c>
    </row>
    <row r="75" spans="1:6" hidden="1">
      <c r="A75" s="101"/>
      <c r="B75" s="100">
        <v>2127</v>
      </c>
      <c r="C75" s="100" t="s">
        <v>134</v>
      </c>
      <c r="D75" s="60"/>
      <c r="E75" s="51">
        <v>63473329</v>
      </c>
      <c r="F75" s="51">
        <v>63473329</v>
      </c>
    </row>
    <row r="76" spans="1:6" hidden="1">
      <c r="A76" s="101"/>
      <c r="B76" s="100">
        <v>2817</v>
      </c>
      <c r="C76" s="100" t="s">
        <v>135</v>
      </c>
      <c r="D76" s="60"/>
      <c r="E76" s="51">
        <v>-43416301</v>
      </c>
      <c r="F76" s="51">
        <v>-43416301</v>
      </c>
    </row>
    <row r="77" spans="1:6">
      <c r="A77" s="101" t="s">
        <v>163</v>
      </c>
      <c r="B77" s="100">
        <v>213</v>
      </c>
      <c r="C77" s="100" t="s">
        <v>27</v>
      </c>
      <c r="D77" s="60">
        <v>9</v>
      </c>
      <c r="E77" s="51">
        <f>SUM(E78:E81)</f>
        <v>42753292</v>
      </c>
      <c r="F77" s="51">
        <f>SUM(F78:F81)</f>
        <v>42753292</v>
      </c>
    </row>
    <row r="78" spans="1:6" hidden="1">
      <c r="A78" s="101"/>
      <c r="B78" s="100">
        <v>213</v>
      </c>
      <c r="C78" s="100" t="s">
        <v>129</v>
      </c>
      <c r="D78" s="60"/>
      <c r="E78" s="51">
        <v>82569668</v>
      </c>
      <c r="F78" s="51">
        <v>82569668</v>
      </c>
    </row>
    <row r="79" spans="1:6" hidden="1">
      <c r="A79" s="101"/>
      <c r="B79" s="100">
        <v>2813</v>
      </c>
      <c r="C79" s="100" t="s">
        <v>130</v>
      </c>
      <c r="D79" s="60"/>
      <c r="E79" s="51">
        <v>-42155676</v>
      </c>
      <c r="F79" s="51">
        <v>-42155676</v>
      </c>
    </row>
    <row r="80" spans="1:6" hidden="1">
      <c r="A80" s="101"/>
      <c r="B80" s="100">
        <v>215</v>
      </c>
      <c r="C80" s="100" t="s">
        <v>131</v>
      </c>
      <c r="D80" s="60"/>
      <c r="E80" s="51">
        <v>3320600</v>
      </c>
      <c r="F80" s="51">
        <v>3320600</v>
      </c>
    </row>
    <row r="81" spans="1:6" hidden="1">
      <c r="A81" s="101"/>
      <c r="B81" s="100">
        <v>2815</v>
      </c>
      <c r="C81" s="100" t="s">
        <v>132</v>
      </c>
      <c r="D81" s="60"/>
      <c r="E81" s="51">
        <v>-981300</v>
      </c>
      <c r="F81" s="51">
        <v>-981300</v>
      </c>
    </row>
    <row r="82" spans="1:6">
      <c r="A82" s="101" t="s">
        <v>164</v>
      </c>
      <c r="B82" s="100"/>
      <c r="C82" s="100" t="s">
        <v>28</v>
      </c>
      <c r="D82" s="60">
        <v>9</v>
      </c>
      <c r="E82" s="51">
        <f>SUM(E83:E86)</f>
        <v>291533</v>
      </c>
      <c r="F82" s="51">
        <f>SUM(F83:F86)</f>
        <v>291533</v>
      </c>
    </row>
    <row r="83" spans="1:6" hidden="1">
      <c r="A83" s="94"/>
      <c r="B83" s="96">
        <v>2188</v>
      </c>
      <c r="C83" s="100" t="s">
        <v>262</v>
      </c>
      <c r="D83" s="70"/>
      <c r="E83" s="300">
        <v>573680</v>
      </c>
      <c r="F83" s="300">
        <v>573680</v>
      </c>
    </row>
    <row r="84" spans="1:6" hidden="1">
      <c r="A84" s="94"/>
      <c r="B84" s="96">
        <v>2818</v>
      </c>
      <c r="C84" s="96" t="s">
        <v>133</v>
      </c>
      <c r="D84" s="70" t="s">
        <v>119</v>
      </c>
      <c r="E84" s="300">
        <v>-282147</v>
      </c>
      <c r="F84" s="300">
        <v>-282147</v>
      </c>
    </row>
    <row r="85" spans="1:6" hidden="1">
      <c r="A85" s="94"/>
      <c r="B85" s="96">
        <v>232</v>
      </c>
      <c r="C85" s="96" t="s">
        <v>136</v>
      </c>
      <c r="D85" s="70"/>
      <c r="E85" s="300"/>
      <c r="F85" s="300"/>
    </row>
    <row r="86" spans="1:6" hidden="1">
      <c r="A86" s="94"/>
      <c r="B86" s="96"/>
      <c r="C86" s="96" t="s">
        <v>137</v>
      </c>
      <c r="D86" s="70"/>
      <c r="E86" s="300"/>
      <c r="F86" s="300"/>
    </row>
    <row r="87" spans="1:6">
      <c r="A87" s="66"/>
      <c r="B87" s="57" t="s">
        <v>35</v>
      </c>
      <c r="C87" s="57"/>
      <c r="D87" s="57"/>
      <c r="E87" s="298">
        <f>SUM(E41+E46+E64+E65+E69+E70)</f>
        <v>916977840</v>
      </c>
      <c r="F87" s="298">
        <f>SUM(F41+F46+F64+F65+F69+F70)</f>
        <v>934226340</v>
      </c>
    </row>
    <row r="88" spans="1:6" ht="13.5" thickBot="1">
      <c r="A88" s="103"/>
      <c r="B88" s="104" t="s">
        <v>36</v>
      </c>
      <c r="C88" s="104"/>
      <c r="D88" s="104"/>
      <c r="E88" s="305">
        <f>SUM(E39+E87)</f>
        <v>1700588931</v>
      </c>
      <c r="F88" s="305">
        <f>SUM(F39+F87)</f>
        <v>1790493201</v>
      </c>
    </row>
    <row r="89" spans="1:6">
      <c r="A89" s="105"/>
      <c r="B89" s="92"/>
      <c r="C89" s="106" t="s">
        <v>244</v>
      </c>
      <c r="D89" s="92"/>
      <c r="E89" s="306">
        <f>SUM(E90+E91+E94)</f>
        <v>39701501</v>
      </c>
      <c r="F89" s="306">
        <f>SUM(F90+F91+F94)</f>
        <v>39981501</v>
      </c>
    </row>
    <row r="90" spans="1:6">
      <c r="A90" s="107"/>
      <c r="B90" s="61">
        <v>211</v>
      </c>
      <c r="C90" s="61" t="s">
        <v>247</v>
      </c>
      <c r="D90" s="61"/>
      <c r="E90" s="307">
        <v>5783680</v>
      </c>
      <c r="F90" s="307">
        <v>5783680</v>
      </c>
    </row>
    <row r="91" spans="1:6">
      <c r="A91" s="107"/>
      <c r="B91" s="61">
        <v>212</v>
      </c>
      <c r="C91" s="61" t="s">
        <v>246</v>
      </c>
      <c r="D91" s="61"/>
      <c r="E91" s="307">
        <f>SUM(E92+E93)</f>
        <v>33917821</v>
      </c>
      <c r="F91" s="307">
        <f>SUM(F92+F93)</f>
        <v>34197821</v>
      </c>
    </row>
    <row r="92" spans="1:6">
      <c r="A92" s="108"/>
      <c r="B92" s="51"/>
      <c r="C92" s="51" t="s">
        <v>250</v>
      </c>
      <c r="D92" s="51"/>
      <c r="E92" s="51">
        <v>75403879</v>
      </c>
      <c r="F92" s="51">
        <v>75683879</v>
      </c>
    </row>
    <row r="93" spans="1:6">
      <c r="A93" s="108"/>
      <c r="B93" s="51"/>
      <c r="C93" s="51" t="s">
        <v>127</v>
      </c>
      <c r="D93" s="51"/>
      <c r="E93" s="51">
        <v>-41486058</v>
      </c>
      <c r="F93" s="51">
        <v>-41486058</v>
      </c>
    </row>
    <row r="94" spans="1:6" ht="13.5" thickBot="1">
      <c r="A94" s="109"/>
      <c r="B94" s="110">
        <v>213</v>
      </c>
      <c r="C94" s="110" t="s">
        <v>263</v>
      </c>
      <c r="D94" s="110"/>
      <c r="E94" s="308">
        <f>SUM(E95+E96)</f>
        <v>0</v>
      </c>
      <c r="F94" s="308">
        <f>SUM(F95+F96)</f>
        <v>0</v>
      </c>
    </row>
    <row r="95" spans="1:6">
      <c r="A95" s="111"/>
      <c r="B95" s="69"/>
      <c r="C95" s="69" t="s">
        <v>249</v>
      </c>
      <c r="D95" s="69"/>
      <c r="E95" s="69">
        <v>911597</v>
      </c>
      <c r="F95" s="69">
        <v>911597</v>
      </c>
    </row>
    <row r="96" spans="1:6">
      <c r="A96" s="112"/>
      <c r="B96" s="63"/>
      <c r="C96" s="63" t="s">
        <v>130</v>
      </c>
      <c r="D96" s="63"/>
      <c r="E96" s="63">
        <v>-911597</v>
      </c>
      <c r="F96" s="63">
        <v>-911597</v>
      </c>
    </row>
    <row r="97" spans="1:6">
      <c r="A97" s="74"/>
      <c r="B97" s="62"/>
      <c r="C97" s="62"/>
      <c r="D97" s="62"/>
      <c r="E97" s="62"/>
      <c r="F97" s="62"/>
    </row>
    <row r="98" spans="1:6" ht="15.75">
      <c r="A98" s="87"/>
      <c r="B98" s="85"/>
      <c r="C98" s="88" t="s">
        <v>264</v>
      </c>
      <c r="D98" s="87"/>
      <c r="E98" s="309" t="s">
        <v>259</v>
      </c>
      <c r="F98" s="310"/>
    </row>
    <row r="99" spans="1:6" ht="15.75">
      <c r="A99" s="87"/>
      <c r="B99" s="85"/>
      <c r="C99" s="88"/>
      <c r="D99" s="87"/>
      <c r="E99" s="309"/>
      <c r="F99" s="310"/>
    </row>
    <row r="100" spans="1:6" ht="15">
      <c r="A100" s="84"/>
      <c r="B100" s="83"/>
      <c r="C100" s="86" t="s">
        <v>265</v>
      </c>
      <c r="D100" s="84"/>
      <c r="E100" s="311" t="s">
        <v>304</v>
      </c>
      <c r="F100" s="312"/>
    </row>
    <row r="101" spans="1:6" ht="15">
      <c r="A101" s="84"/>
      <c r="B101" s="83"/>
      <c r="C101" s="83"/>
      <c r="D101" s="83"/>
      <c r="E101" s="313"/>
      <c r="F101" s="314"/>
    </row>
    <row r="102" spans="1:6">
      <c r="A102" s="84"/>
      <c r="B102" s="83"/>
      <c r="C102" s="83"/>
      <c r="D102" s="83"/>
      <c r="E102" s="314"/>
      <c r="F102" s="314"/>
    </row>
    <row r="103" spans="1:6">
      <c r="A103" s="84"/>
      <c r="B103" s="83"/>
      <c r="C103" s="83"/>
      <c r="D103" s="83"/>
      <c r="E103" s="314"/>
      <c r="F103" s="314"/>
    </row>
    <row r="104" spans="1:6">
      <c r="A104" s="84"/>
      <c r="B104" s="83"/>
      <c r="C104" s="83"/>
      <c r="D104" s="83"/>
      <c r="E104" s="314"/>
      <c r="F104" s="314"/>
    </row>
    <row r="105" spans="1:6">
      <c r="A105" s="84"/>
      <c r="B105" s="83"/>
      <c r="C105" s="83"/>
      <c r="D105" s="83"/>
      <c r="E105" s="314"/>
      <c r="F105" s="314"/>
    </row>
    <row r="106" spans="1:6">
      <c r="A106" s="84"/>
      <c r="B106" s="83"/>
      <c r="C106" s="83"/>
      <c r="D106" s="83"/>
      <c r="E106" s="314"/>
      <c r="F106" s="314"/>
    </row>
    <row r="107" spans="1:6">
      <c r="A107" s="84"/>
      <c r="B107" s="83"/>
      <c r="C107" s="83"/>
      <c r="D107" s="83"/>
      <c r="E107" s="314"/>
      <c r="F107" s="314"/>
    </row>
    <row r="108" spans="1:6">
      <c r="A108" s="84"/>
      <c r="B108" s="83"/>
      <c r="C108" s="83"/>
      <c r="D108" s="83"/>
      <c r="E108" s="314"/>
      <c r="F108" s="314"/>
    </row>
    <row r="109" spans="1:6">
      <c r="A109" s="84"/>
      <c r="B109" s="83"/>
      <c r="C109" s="83"/>
      <c r="D109" s="83"/>
      <c r="E109" s="314"/>
      <c r="F109" s="314"/>
    </row>
    <row r="110" spans="1:6">
      <c r="A110" s="84"/>
      <c r="B110" s="83"/>
      <c r="C110" s="83"/>
      <c r="D110" s="83"/>
      <c r="E110" s="314"/>
      <c r="F110" s="314"/>
    </row>
    <row r="111" spans="1:6">
      <c r="A111" s="84"/>
      <c r="B111" s="83"/>
      <c r="C111" s="83"/>
      <c r="D111" s="83"/>
      <c r="E111" s="314"/>
      <c r="F111" s="314"/>
    </row>
    <row r="112" spans="1:6">
      <c r="A112" s="84"/>
      <c r="B112" s="83"/>
      <c r="C112" s="83"/>
      <c r="D112" s="83"/>
      <c r="E112" s="314"/>
      <c r="F112" s="314"/>
    </row>
    <row r="113" spans="1:6">
      <c r="A113" s="84"/>
      <c r="B113" s="83"/>
      <c r="C113" s="83"/>
      <c r="D113" s="83"/>
      <c r="E113" s="314"/>
      <c r="F113" s="314"/>
    </row>
    <row r="114" spans="1:6">
      <c r="A114" s="84"/>
      <c r="B114" s="83"/>
      <c r="C114" s="83"/>
      <c r="D114" s="83"/>
      <c r="E114" s="314"/>
      <c r="F114" s="314"/>
    </row>
    <row r="115" spans="1:6">
      <c r="A115" s="84"/>
      <c r="B115" s="83"/>
      <c r="C115" s="83"/>
      <c r="D115" s="83"/>
      <c r="E115" s="314"/>
      <c r="F115" s="314"/>
    </row>
    <row r="116" spans="1:6">
      <c r="A116" s="84"/>
      <c r="B116" s="83"/>
      <c r="C116" s="83"/>
      <c r="D116" s="83"/>
      <c r="E116" s="314"/>
      <c r="F116" s="314"/>
    </row>
    <row r="117" spans="1:6">
      <c r="A117" s="84"/>
      <c r="B117" s="83"/>
      <c r="C117" s="83"/>
      <c r="D117" s="83"/>
      <c r="E117" s="314"/>
      <c r="F117" s="314"/>
    </row>
    <row r="118" spans="1:6">
      <c r="A118" s="84"/>
      <c r="B118" s="83"/>
      <c r="C118" s="83"/>
      <c r="D118" s="83"/>
      <c r="E118" s="314"/>
      <c r="F118" s="314"/>
    </row>
    <row r="119" spans="1:6">
      <c r="A119" s="84"/>
      <c r="B119" s="83"/>
      <c r="C119" s="83"/>
      <c r="D119" s="83"/>
      <c r="E119" s="314"/>
      <c r="F119" s="314"/>
    </row>
    <row r="120" spans="1:6">
      <c r="A120" s="84"/>
      <c r="B120" s="83"/>
      <c r="C120" s="83"/>
      <c r="D120" s="83"/>
      <c r="E120" s="314"/>
      <c r="F120" s="314"/>
    </row>
    <row r="121" spans="1:6">
      <c r="A121" s="84"/>
      <c r="B121" s="83"/>
      <c r="C121" s="83"/>
      <c r="D121" s="83"/>
      <c r="E121" s="314"/>
      <c r="F121" s="314"/>
    </row>
    <row r="122" spans="1:6">
      <c r="A122" s="84"/>
      <c r="B122" s="83"/>
      <c r="C122" s="83"/>
      <c r="D122" s="83"/>
      <c r="E122" s="314"/>
      <c r="F122" s="314"/>
    </row>
    <row r="123" spans="1:6">
      <c r="A123" s="10"/>
      <c r="B123" s="9"/>
      <c r="C123" s="9"/>
      <c r="D123" s="9"/>
    </row>
    <row r="124" spans="1:6">
      <c r="A124" s="10"/>
      <c r="B124" s="9"/>
      <c r="C124" s="9"/>
      <c r="D124" s="9"/>
    </row>
    <row r="125" spans="1:6">
      <c r="A125" s="10"/>
      <c r="B125" s="9"/>
      <c r="C125" s="9"/>
      <c r="D125" s="9"/>
    </row>
    <row r="126" spans="1:6">
      <c r="A126" s="10"/>
      <c r="B126" s="9"/>
      <c r="C126" s="9"/>
      <c r="D126" s="9"/>
    </row>
    <row r="127" spans="1:6">
      <c r="A127" s="10"/>
      <c r="B127" s="9"/>
      <c r="C127" s="9"/>
      <c r="D127" s="9"/>
    </row>
    <row r="128" spans="1:6">
      <c r="A128" s="10"/>
      <c r="B128" s="9"/>
      <c r="C128" s="9"/>
      <c r="D128" s="9"/>
    </row>
    <row r="129" spans="1:4">
      <c r="A129" s="10"/>
      <c r="B129" s="9"/>
      <c r="C129" s="9"/>
      <c r="D129" s="9"/>
    </row>
    <row r="130" spans="1:4">
      <c r="A130" s="10"/>
      <c r="B130" s="9"/>
      <c r="C130" s="9"/>
      <c r="D130" s="9"/>
    </row>
    <row r="131" spans="1:4">
      <c r="A131" s="10"/>
      <c r="B131" s="9"/>
      <c r="C131" s="9"/>
      <c r="D131" s="9"/>
    </row>
    <row r="132" spans="1:4">
      <c r="A132" s="10"/>
      <c r="B132" s="9"/>
      <c r="C132" s="9"/>
      <c r="D132" s="9"/>
    </row>
  </sheetData>
  <phoneticPr fontId="6" type="noConversion"/>
  <pageMargins left="1" right="0.25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86"/>
  <sheetViews>
    <sheetView zoomScaleSheetLayoutView="100" workbookViewId="0">
      <selection activeCell="I19" sqref="I19"/>
    </sheetView>
  </sheetViews>
  <sheetFormatPr defaultRowHeight="12.75"/>
  <cols>
    <col min="1" max="1" width="5.140625" style="3" customWidth="1"/>
    <col min="2" max="2" width="8.7109375" customWidth="1"/>
    <col min="3" max="3" width="37.28515625" customWidth="1"/>
    <col min="4" max="4" width="9" style="3" customWidth="1"/>
    <col min="5" max="5" width="21.28515625" style="9" customWidth="1"/>
    <col min="6" max="6" width="21.140625" style="9" customWidth="1"/>
    <col min="7" max="7" width="14" bestFit="1" customWidth="1"/>
  </cols>
  <sheetData>
    <row r="1" spans="1:11" s="9" customFormat="1">
      <c r="A1" s="40"/>
      <c r="B1" s="38" t="s">
        <v>190</v>
      </c>
      <c r="D1" s="40"/>
    </row>
    <row r="2" spans="1:11" s="9" customFormat="1">
      <c r="A2" s="40"/>
      <c r="B2" s="38"/>
      <c r="D2" s="40"/>
    </row>
    <row r="3" spans="1:11" s="9" customFormat="1" ht="15.75">
      <c r="A3" s="40"/>
      <c r="B3" s="38"/>
      <c r="C3" s="20" t="s">
        <v>279</v>
      </c>
      <c r="D3" s="40"/>
    </row>
    <row r="4" spans="1:11" s="9" customFormat="1">
      <c r="A4" s="40"/>
      <c r="B4" s="38"/>
      <c r="D4" s="40"/>
    </row>
    <row r="5" spans="1:11" s="127" customFormat="1" ht="15" customHeight="1">
      <c r="A5" s="123" t="s">
        <v>128</v>
      </c>
      <c r="B5" s="124" t="s">
        <v>37</v>
      </c>
      <c r="C5" s="125"/>
      <c r="D5" s="292" t="s">
        <v>123</v>
      </c>
      <c r="E5" s="211" t="s">
        <v>281</v>
      </c>
      <c r="F5" s="211" t="s">
        <v>269</v>
      </c>
    </row>
    <row r="6" spans="1:11" s="127" customFormat="1" ht="15" customHeight="1">
      <c r="A6" s="128"/>
      <c r="B6" s="129"/>
      <c r="C6" s="130"/>
      <c r="D6" s="283"/>
      <c r="E6" s="131">
        <v>0</v>
      </c>
      <c r="F6" s="242">
        <v>0</v>
      </c>
    </row>
    <row r="7" spans="1:11" s="127" customFormat="1" ht="15" customHeight="1">
      <c r="A7" s="123" t="s">
        <v>1</v>
      </c>
      <c r="B7" s="126" t="s">
        <v>38</v>
      </c>
      <c r="C7" s="132"/>
      <c r="D7" s="211"/>
      <c r="E7" s="133"/>
      <c r="F7" s="133"/>
    </row>
    <row r="8" spans="1:11" s="127" customFormat="1" ht="15" hidden="1" customHeight="1">
      <c r="A8" s="123">
        <v>1</v>
      </c>
      <c r="B8" s="126" t="s">
        <v>39</v>
      </c>
      <c r="C8" s="132"/>
      <c r="D8" s="211"/>
      <c r="E8" s="133"/>
      <c r="F8" s="133"/>
    </row>
    <row r="9" spans="1:11" s="127" customFormat="1" ht="15" hidden="1" customHeight="1">
      <c r="A9" s="123">
        <v>2</v>
      </c>
      <c r="B9" s="126" t="s">
        <v>40</v>
      </c>
      <c r="C9" s="132"/>
      <c r="D9" s="211"/>
      <c r="E9" s="133">
        <f>SUM(E10:E12)</f>
        <v>0</v>
      </c>
      <c r="F9" s="133">
        <f>SUM(F10:F12)</f>
        <v>0</v>
      </c>
    </row>
    <row r="10" spans="1:11" s="127" customFormat="1" ht="15" hidden="1" customHeight="1">
      <c r="A10" s="134" t="s">
        <v>161</v>
      </c>
      <c r="B10" s="135"/>
      <c r="C10" s="136" t="s">
        <v>41</v>
      </c>
      <c r="D10" s="284"/>
      <c r="E10" s="137"/>
      <c r="F10" s="243"/>
    </row>
    <row r="11" spans="1:11" s="127" customFormat="1" ht="15" hidden="1" customHeight="1">
      <c r="A11" s="138" t="s">
        <v>162</v>
      </c>
      <c r="B11" s="139"/>
      <c r="C11" s="140" t="s">
        <v>42</v>
      </c>
      <c r="D11" s="285"/>
      <c r="E11" s="141"/>
      <c r="F11" s="244"/>
    </row>
    <row r="12" spans="1:11" s="127" customFormat="1" ht="15" hidden="1" customHeight="1">
      <c r="A12" s="142" t="s">
        <v>163</v>
      </c>
      <c r="B12" s="143"/>
      <c r="C12" s="144" t="s">
        <v>43</v>
      </c>
      <c r="D12" s="286" t="s">
        <v>119</v>
      </c>
      <c r="E12" s="145"/>
      <c r="F12" s="245"/>
    </row>
    <row r="13" spans="1:11" s="127" customFormat="1" ht="15" customHeight="1">
      <c r="A13" s="123">
        <v>3</v>
      </c>
      <c r="B13" s="126" t="s">
        <v>44</v>
      </c>
      <c r="C13" s="126"/>
      <c r="D13" s="211">
        <v>11</v>
      </c>
      <c r="E13" s="146">
        <f>SUM(E14+E15+E16+E22+E25)</f>
        <v>261569305</v>
      </c>
      <c r="F13" s="146">
        <f>SUM(F14+F15+F16+F22+F25)</f>
        <v>262843859</v>
      </c>
    </row>
    <row r="14" spans="1:11" s="127" customFormat="1" ht="15" customHeight="1">
      <c r="A14" s="134" t="s">
        <v>161</v>
      </c>
      <c r="B14" s="147">
        <v>401</v>
      </c>
      <c r="C14" s="136" t="s">
        <v>45</v>
      </c>
      <c r="D14" s="284"/>
      <c r="E14" s="137">
        <v>173508219</v>
      </c>
      <c r="F14" s="243">
        <v>173391023</v>
      </c>
    </row>
    <row r="15" spans="1:11" s="127" customFormat="1" ht="15" customHeight="1">
      <c r="A15" s="138" t="s">
        <v>162</v>
      </c>
      <c r="B15" s="148">
        <v>424</v>
      </c>
      <c r="C15" s="140" t="s">
        <v>46</v>
      </c>
      <c r="D15" s="285">
        <v>12</v>
      </c>
      <c r="E15" s="141">
        <v>278844</v>
      </c>
      <c r="F15" s="244">
        <v>278844</v>
      </c>
    </row>
    <row r="16" spans="1:11" s="127" customFormat="1" ht="15" customHeight="1">
      <c r="A16" s="138" t="s">
        <v>163</v>
      </c>
      <c r="B16" s="148"/>
      <c r="C16" s="140" t="s">
        <v>47</v>
      </c>
      <c r="D16" s="285">
        <v>13</v>
      </c>
      <c r="E16" s="141">
        <f>SUM(E17:E21)</f>
        <v>2272150</v>
      </c>
      <c r="F16" s="244">
        <f>SUM(F17:F21)</f>
        <v>2510251</v>
      </c>
      <c r="K16" s="210" t="s">
        <v>119</v>
      </c>
    </row>
    <row r="17" spans="1:6" s="127" customFormat="1" ht="15" customHeight="1">
      <c r="A17" s="138"/>
      <c r="B17" s="148">
        <v>431</v>
      </c>
      <c r="C17" s="140" t="s">
        <v>149</v>
      </c>
      <c r="D17" s="285"/>
      <c r="E17" s="141">
        <v>1941295</v>
      </c>
      <c r="F17" s="244">
        <v>1968300</v>
      </c>
    </row>
    <row r="18" spans="1:6" s="127" customFormat="1" ht="15" customHeight="1">
      <c r="A18" s="138"/>
      <c r="B18" s="148">
        <v>442</v>
      </c>
      <c r="C18" s="140" t="s">
        <v>145</v>
      </c>
      <c r="D18" s="285"/>
      <c r="E18" s="141">
        <v>244410</v>
      </c>
      <c r="F18" s="244">
        <v>261200</v>
      </c>
    </row>
    <row r="19" spans="1:6" s="127" customFormat="1" ht="15" customHeight="1">
      <c r="A19" s="138"/>
      <c r="B19" s="148">
        <v>4454</v>
      </c>
      <c r="C19" s="140" t="s">
        <v>147</v>
      </c>
      <c r="D19" s="285"/>
      <c r="E19" s="141"/>
      <c r="F19" s="244">
        <v>264751</v>
      </c>
    </row>
    <row r="20" spans="1:6" s="127" customFormat="1" ht="15" customHeight="1">
      <c r="A20" s="138"/>
      <c r="B20" s="148">
        <v>449</v>
      </c>
      <c r="C20" s="140" t="s">
        <v>146</v>
      </c>
      <c r="D20" s="285"/>
      <c r="E20" s="141">
        <v>86445</v>
      </c>
      <c r="F20" s="244">
        <v>16000</v>
      </c>
    </row>
    <row r="21" spans="1:6" s="127" customFormat="1" ht="15" customHeight="1">
      <c r="A21" s="138"/>
      <c r="B21" s="148">
        <v>444</v>
      </c>
      <c r="C21" s="140" t="s">
        <v>148</v>
      </c>
      <c r="D21" s="285"/>
      <c r="E21" s="141"/>
      <c r="F21" s="244"/>
    </row>
    <row r="22" spans="1:6" s="127" customFormat="1" ht="15" customHeight="1">
      <c r="A22" s="138" t="s">
        <v>164</v>
      </c>
      <c r="B22" s="148"/>
      <c r="C22" s="140" t="s">
        <v>198</v>
      </c>
      <c r="D22" s="285"/>
      <c r="E22" s="141">
        <f>SUM(E23:E24)</f>
        <v>85157092</v>
      </c>
      <c r="F22" s="244">
        <f>SUM(F23:F24)</f>
        <v>85754941</v>
      </c>
    </row>
    <row r="23" spans="1:6" s="153" customFormat="1" ht="15" customHeight="1">
      <c r="A23" s="149"/>
      <c r="B23" s="150">
        <v>451</v>
      </c>
      <c r="C23" s="151" t="s">
        <v>193</v>
      </c>
      <c r="D23" s="287"/>
      <c r="E23" s="152"/>
      <c r="F23" s="246"/>
    </row>
    <row r="24" spans="1:6" s="127" customFormat="1" ht="15" customHeight="1">
      <c r="A24" s="142"/>
      <c r="B24" s="154">
        <v>4672</v>
      </c>
      <c r="C24" s="144" t="s">
        <v>194</v>
      </c>
      <c r="D24" s="286">
        <v>14</v>
      </c>
      <c r="E24" s="145">
        <v>85157092</v>
      </c>
      <c r="F24" s="245">
        <v>85754941</v>
      </c>
    </row>
    <row r="25" spans="1:6" s="127" customFormat="1" ht="15" customHeight="1">
      <c r="A25" s="142" t="s">
        <v>165</v>
      </c>
      <c r="B25" s="143">
        <v>409</v>
      </c>
      <c r="C25" s="144" t="s">
        <v>199</v>
      </c>
      <c r="D25" s="286">
        <v>15</v>
      </c>
      <c r="E25" s="145">
        <v>353000</v>
      </c>
      <c r="F25" s="245">
        <v>908800</v>
      </c>
    </row>
    <row r="26" spans="1:6" s="127" customFormat="1" ht="15" customHeight="1">
      <c r="A26" s="155">
        <v>4</v>
      </c>
      <c r="B26" s="126" t="s">
        <v>48</v>
      </c>
      <c r="C26" s="132"/>
      <c r="D26" s="211"/>
      <c r="E26" s="133"/>
      <c r="F26" s="133"/>
    </row>
    <row r="27" spans="1:6" s="127" customFormat="1" ht="15" customHeight="1">
      <c r="A27" s="123">
        <v>5</v>
      </c>
      <c r="B27" s="126" t="s">
        <v>49</v>
      </c>
      <c r="C27" s="132"/>
      <c r="D27" s="211"/>
      <c r="E27" s="133"/>
      <c r="F27" s="133"/>
    </row>
    <row r="28" spans="1:6" s="156" customFormat="1" ht="15" customHeight="1">
      <c r="A28" s="123"/>
      <c r="B28" s="126" t="s">
        <v>50</v>
      </c>
      <c r="C28" s="126"/>
      <c r="D28" s="211"/>
      <c r="E28" s="146">
        <f>SUM(E8+E9+E13+E26+E27)</f>
        <v>261569305</v>
      </c>
      <c r="F28" s="146">
        <f>SUM(F8+F9+F13+F26+F27)</f>
        <v>262843859</v>
      </c>
    </row>
    <row r="29" spans="1:6" s="156" customFormat="1" ht="15" customHeight="1">
      <c r="A29" s="123" t="s">
        <v>51</v>
      </c>
      <c r="B29" s="126" t="s">
        <v>52</v>
      </c>
      <c r="C29" s="126"/>
      <c r="D29" s="211"/>
      <c r="E29" s="146"/>
      <c r="F29" s="146"/>
    </row>
    <row r="30" spans="1:6" s="156" customFormat="1" ht="15" customHeight="1">
      <c r="A30" s="123">
        <v>1</v>
      </c>
      <c r="B30" s="126" t="s">
        <v>53</v>
      </c>
      <c r="C30" s="126"/>
      <c r="D30" s="211">
        <v>16</v>
      </c>
      <c r="E30" s="146">
        <f>SUM(E31+E32)</f>
        <v>102952416</v>
      </c>
      <c r="F30" s="146">
        <f>SUM(F31+F32)</f>
        <v>102921488</v>
      </c>
    </row>
    <row r="31" spans="1:6" s="127" customFormat="1" ht="15" customHeight="1">
      <c r="A31" s="157"/>
      <c r="B31" s="135"/>
      <c r="C31" s="158" t="s">
        <v>54</v>
      </c>
      <c r="D31" s="284"/>
      <c r="E31" s="137">
        <v>102952416</v>
      </c>
      <c r="F31" s="243">
        <v>102921488</v>
      </c>
    </row>
    <row r="32" spans="1:6" s="127" customFormat="1" ht="15" customHeight="1">
      <c r="A32" s="159"/>
      <c r="B32" s="143"/>
      <c r="C32" s="160" t="s">
        <v>55</v>
      </c>
      <c r="D32" s="286"/>
      <c r="E32" s="145"/>
      <c r="F32" s="245"/>
    </row>
    <row r="33" spans="1:7" s="127" customFormat="1" ht="15" customHeight="1">
      <c r="A33" s="155">
        <v>2</v>
      </c>
      <c r="B33" s="132" t="s">
        <v>56</v>
      </c>
      <c r="C33" s="132"/>
      <c r="D33" s="211">
        <v>17</v>
      </c>
      <c r="E33" s="133">
        <v>124225568</v>
      </c>
      <c r="F33" s="133">
        <v>122279630</v>
      </c>
    </row>
    <row r="34" spans="1:7" s="127" customFormat="1" ht="15" customHeight="1">
      <c r="A34" s="155">
        <v>3</v>
      </c>
      <c r="B34" s="132" t="s">
        <v>57</v>
      </c>
      <c r="C34" s="132"/>
      <c r="D34" s="211"/>
      <c r="E34" s="133"/>
      <c r="F34" s="133"/>
    </row>
    <row r="35" spans="1:7" s="127" customFormat="1" ht="15" customHeight="1">
      <c r="A35" s="155">
        <v>4</v>
      </c>
      <c r="B35" s="132" t="s">
        <v>48</v>
      </c>
      <c r="C35" s="132"/>
      <c r="D35" s="211"/>
      <c r="E35" s="133"/>
      <c r="F35" s="133"/>
    </row>
    <row r="36" spans="1:7" s="127" customFormat="1" ht="15" customHeight="1">
      <c r="A36" s="155"/>
      <c r="B36" s="132" t="s">
        <v>58</v>
      </c>
      <c r="C36" s="132"/>
      <c r="D36" s="211"/>
      <c r="E36" s="133">
        <f>SUM(E30+E33+E34+E35)</f>
        <v>227177984</v>
      </c>
      <c r="F36" s="133">
        <f>SUM(F30+F33+F34+F35)</f>
        <v>225201118</v>
      </c>
    </row>
    <row r="37" spans="1:7" s="156" customFormat="1" ht="15" customHeight="1">
      <c r="A37" s="123"/>
      <c r="B37" s="126" t="s">
        <v>59</v>
      </c>
      <c r="C37" s="126"/>
      <c r="D37" s="211"/>
      <c r="E37" s="146">
        <f>SUM(E28+E36)</f>
        <v>488747289</v>
      </c>
      <c r="F37" s="146">
        <f>SUM(F28+F36)</f>
        <v>488044977</v>
      </c>
      <c r="G37" s="318"/>
    </row>
    <row r="38" spans="1:7" s="127" customFormat="1" ht="15" customHeight="1">
      <c r="A38" s="123" t="s">
        <v>60</v>
      </c>
      <c r="B38" s="126" t="s">
        <v>61</v>
      </c>
      <c r="C38" s="132"/>
      <c r="D38" s="211"/>
      <c r="E38" s="133"/>
      <c r="F38" s="133"/>
    </row>
    <row r="39" spans="1:7" s="127" customFormat="1" ht="15" customHeight="1">
      <c r="A39" s="157">
        <v>1</v>
      </c>
      <c r="B39" s="135" t="s">
        <v>276</v>
      </c>
      <c r="C39" s="158"/>
      <c r="D39" s="284"/>
      <c r="E39" s="137"/>
      <c r="F39" s="243"/>
    </row>
    <row r="40" spans="1:7" s="127" customFormat="1" ht="15" customHeight="1">
      <c r="A40" s="161"/>
      <c r="B40" s="148" t="s">
        <v>62</v>
      </c>
      <c r="C40" s="162"/>
      <c r="D40" s="285"/>
      <c r="E40" s="141"/>
      <c r="F40" s="244"/>
    </row>
    <row r="41" spans="1:7" s="127" customFormat="1" ht="15" customHeight="1">
      <c r="A41" s="161">
        <v>2</v>
      </c>
      <c r="B41" s="139" t="s">
        <v>64</v>
      </c>
      <c r="C41" s="162"/>
      <c r="D41" s="285"/>
      <c r="E41" s="141"/>
      <c r="F41" s="244"/>
    </row>
    <row r="42" spans="1:7" s="127" customFormat="1" ht="15" customHeight="1">
      <c r="A42" s="161"/>
      <c r="B42" s="148" t="s">
        <v>65</v>
      </c>
      <c r="C42" s="162"/>
      <c r="D42" s="285"/>
      <c r="E42" s="141"/>
      <c r="F42" s="244"/>
    </row>
    <row r="43" spans="1:7" s="127" customFormat="1" ht="15" customHeight="1">
      <c r="A43" s="161">
        <v>3</v>
      </c>
      <c r="B43" s="139" t="s">
        <v>63</v>
      </c>
      <c r="C43" s="162"/>
      <c r="D43" s="285">
        <v>18</v>
      </c>
      <c r="E43" s="141">
        <v>2871317000</v>
      </c>
      <c r="F43" s="244">
        <v>2871317000</v>
      </c>
    </row>
    <row r="44" spans="1:7" s="153" customFormat="1" ht="15" customHeight="1">
      <c r="A44" s="240">
        <v>4</v>
      </c>
      <c r="B44" s="163" t="s">
        <v>277</v>
      </c>
      <c r="C44" s="164"/>
      <c r="D44" s="288"/>
      <c r="E44" s="164">
        <v>275392094</v>
      </c>
      <c r="F44" s="244">
        <v>275392094</v>
      </c>
    </row>
    <row r="45" spans="1:7" s="127" customFormat="1" ht="15" customHeight="1">
      <c r="A45" s="161">
        <v>5</v>
      </c>
      <c r="B45" s="139" t="s">
        <v>66</v>
      </c>
      <c r="C45" s="162"/>
      <c r="D45" s="285"/>
      <c r="E45" s="141"/>
      <c r="F45" s="244"/>
    </row>
    <row r="46" spans="1:7" s="127" customFormat="1" ht="15" customHeight="1">
      <c r="A46" s="161">
        <v>6</v>
      </c>
      <c r="B46" s="139" t="s">
        <v>67</v>
      </c>
      <c r="C46" s="162"/>
      <c r="D46" s="285"/>
      <c r="E46" s="141"/>
      <c r="F46" s="244"/>
    </row>
    <row r="47" spans="1:7" s="127" customFormat="1" ht="15" customHeight="1">
      <c r="A47" s="161">
        <v>7</v>
      </c>
      <c r="B47" s="139" t="s">
        <v>68</v>
      </c>
      <c r="C47" s="162"/>
      <c r="D47" s="285"/>
      <c r="E47" s="141"/>
      <c r="F47" s="244"/>
    </row>
    <row r="48" spans="1:7" s="127" customFormat="1" ht="15" customHeight="1">
      <c r="A48" s="161">
        <v>8</v>
      </c>
      <c r="B48" s="139" t="s">
        <v>69</v>
      </c>
      <c r="C48" s="162"/>
      <c r="D48" s="285"/>
      <c r="E48" s="141"/>
      <c r="F48" s="244"/>
    </row>
    <row r="49" spans="1:6" s="153" customFormat="1" ht="15" customHeight="1">
      <c r="A49" s="240">
        <v>9</v>
      </c>
      <c r="B49" s="163" t="s">
        <v>70</v>
      </c>
      <c r="C49" s="164"/>
      <c r="D49" s="172">
        <v>19</v>
      </c>
      <c r="E49" s="141">
        <v>-1844260870</v>
      </c>
      <c r="F49" s="244">
        <f>-1787985092+5685665</f>
        <v>-1782299427</v>
      </c>
    </row>
    <row r="50" spans="1:6" s="153" customFormat="1" ht="15" customHeight="1">
      <c r="A50" s="241">
        <v>10</v>
      </c>
      <c r="B50" s="165" t="s">
        <v>71</v>
      </c>
      <c r="C50" s="152"/>
      <c r="D50" s="173">
        <v>20</v>
      </c>
      <c r="E50" s="145">
        <v>-90606582</v>
      </c>
      <c r="F50" s="245">
        <v>-61961443</v>
      </c>
    </row>
    <row r="51" spans="1:6" s="127" customFormat="1" ht="15" customHeight="1">
      <c r="A51" s="123"/>
      <c r="B51" s="126" t="s">
        <v>72</v>
      </c>
      <c r="C51" s="126"/>
      <c r="D51" s="211"/>
      <c r="E51" s="146">
        <f>SUM(E39:E50)</f>
        <v>1211841642</v>
      </c>
      <c r="F51" s="146">
        <f>SUM(F39:F50)</f>
        <v>1302448224</v>
      </c>
    </row>
    <row r="52" spans="1:6" s="156" customFormat="1" ht="15" customHeight="1">
      <c r="A52" s="123"/>
      <c r="B52" s="126" t="s">
        <v>73</v>
      </c>
      <c r="C52" s="126"/>
      <c r="D52" s="211"/>
      <c r="E52" s="146">
        <f>SUM(E37+E51)</f>
        <v>1700588931</v>
      </c>
      <c r="F52" s="146">
        <f>SUM(F37+F51)</f>
        <v>1790493201</v>
      </c>
    </row>
    <row r="53" spans="1:6" s="156" customFormat="1" ht="15" customHeight="1">
      <c r="A53" s="247"/>
      <c r="B53" s="248"/>
      <c r="C53" s="248" t="s">
        <v>245</v>
      </c>
      <c r="D53" s="289"/>
      <c r="E53" s="249">
        <v>39701501</v>
      </c>
      <c r="F53" s="250">
        <f>40159211-177710</f>
        <v>39981501</v>
      </c>
    </row>
    <row r="54" spans="1:6" s="127" customFormat="1" ht="15" customHeight="1">
      <c r="A54" s="166"/>
      <c r="C54" s="127" t="s">
        <v>248</v>
      </c>
      <c r="D54" s="290"/>
      <c r="E54" s="153"/>
      <c r="F54" s="153"/>
    </row>
    <row r="55" spans="1:6" s="127" customFormat="1" ht="15.75">
      <c r="A55" s="166"/>
      <c r="C55" s="166" t="s">
        <v>264</v>
      </c>
      <c r="D55" s="290"/>
      <c r="E55" s="235" t="s">
        <v>259</v>
      </c>
      <c r="F55" s="167"/>
    </row>
    <row r="56" spans="1:6" s="127" customFormat="1" ht="15.75">
      <c r="A56" s="166"/>
      <c r="C56" s="166"/>
      <c r="D56" s="290"/>
      <c r="E56" s="235"/>
      <c r="F56" s="167"/>
    </row>
    <row r="57" spans="1:6" s="127" customFormat="1" ht="15.75">
      <c r="A57" s="166"/>
      <c r="C57" s="168" t="s">
        <v>265</v>
      </c>
      <c r="D57" s="290"/>
      <c r="E57" s="236" t="s">
        <v>304</v>
      </c>
      <c r="F57" s="169"/>
    </row>
    <row r="58" spans="1:6" s="127" customFormat="1" ht="15">
      <c r="A58" s="166"/>
      <c r="D58" s="290"/>
      <c r="E58" s="153"/>
      <c r="F58" s="153"/>
    </row>
    <row r="59" spans="1:6" s="127" customFormat="1" ht="15">
      <c r="A59" s="166"/>
      <c r="D59" s="290"/>
      <c r="E59" s="153"/>
      <c r="F59" s="153"/>
    </row>
    <row r="60" spans="1:6" s="127" customFormat="1" ht="15">
      <c r="A60" s="166"/>
      <c r="D60" s="290"/>
      <c r="E60" s="153"/>
      <c r="F60" s="153"/>
    </row>
    <row r="61" spans="1:6" s="127" customFormat="1" ht="15">
      <c r="A61" s="166"/>
      <c r="D61" s="290"/>
      <c r="E61" s="153"/>
      <c r="F61" s="153"/>
    </row>
    <row r="62" spans="1:6" s="127" customFormat="1" ht="15">
      <c r="A62" s="166"/>
      <c r="D62" s="290"/>
      <c r="E62" s="153"/>
      <c r="F62" s="153"/>
    </row>
    <row r="63" spans="1:6" s="127" customFormat="1" ht="15">
      <c r="A63" s="166"/>
      <c r="D63" s="290"/>
      <c r="E63" s="153"/>
      <c r="F63" s="153"/>
    </row>
    <row r="64" spans="1:6" s="127" customFormat="1" ht="15">
      <c r="A64" s="166"/>
      <c r="D64" s="290"/>
      <c r="E64" s="153"/>
      <c r="F64" s="153"/>
    </row>
    <row r="65" spans="1:6" s="127" customFormat="1" ht="15">
      <c r="A65" s="166"/>
      <c r="D65" s="290"/>
      <c r="E65" s="153"/>
      <c r="F65" s="153"/>
    </row>
    <row r="66" spans="1:6" s="127" customFormat="1" ht="15">
      <c r="A66" s="166"/>
      <c r="D66" s="290"/>
      <c r="E66" s="153"/>
      <c r="F66" s="153"/>
    </row>
    <row r="67" spans="1:6" s="127" customFormat="1" ht="15">
      <c r="A67" s="166"/>
      <c r="D67" s="290"/>
      <c r="E67" s="153"/>
      <c r="F67" s="153"/>
    </row>
    <row r="68" spans="1:6" s="171" customFormat="1" ht="15">
      <c r="A68" s="170"/>
      <c r="D68" s="291"/>
      <c r="E68" s="153"/>
      <c r="F68" s="153"/>
    </row>
    <row r="69" spans="1:6" s="171" customFormat="1" ht="15">
      <c r="A69" s="170"/>
      <c r="D69" s="291"/>
      <c r="E69" s="153"/>
      <c r="F69" s="153"/>
    </row>
    <row r="70" spans="1:6" s="171" customFormat="1" ht="15">
      <c r="A70" s="170"/>
      <c r="D70" s="291"/>
      <c r="E70" s="153"/>
      <c r="F70" s="153"/>
    </row>
    <row r="71" spans="1:6" s="171" customFormat="1" ht="15">
      <c r="A71" s="170"/>
      <c r="D71" s="291"/>
      <c r="E71" s="153"/>
      <c r="F71" s="153"/>
    </row>
    <row r="72" spans="1:6" s="171" customFormat="1" ht="15">
      <c r="A72" s="170"/>
      <c r="D72" s="291"/>
      <c r="E72" s="153"/>
      <c r="F72" s="153"/>
    </row>
    <row r="73" spans="1:6" s="171" customFormat="1" ht="15">
      <c r="A73" s="170"/>
      <c r="D73" s="291"/>
      <c r="E73" s="153"/>
      <c r="F73" s="153"/>
    </row>
    <row r="74" spans="1:6" s="171" customFormat="1" ht="15">
      <c r="A74" s="170"/>
      <c r="D74" s="291"/>
      <c r="E74" s="153"/>
      <c r="F74" s="153"/>
    </row>
    <row r="75" spans="1:6" s="171" customFormat="1" ht="15">
      <c r="A75" s="170"/>
      <c r="D75" s="291"/>
      <c r="E75" s="153"/>
      <c r="F75" s="153"/>
    </row>
    <row r="76" spans="1:6" s="171" customFormat="1" ht="15">
      <c r="A76" s="170"/>
      <c r="D76" s="291"/>
      <c r="E76" s="153"/>
      <c r="F76" s="153"/>
    </row>
    <row r="77" spans="1:6" s="171" customFormat="1" ht="15">
      <c r="A77" s="170"/>
      <c r="D77" s="291"/>
      <c r="E77" s="153"/>
      <c r="F77" s="153"/>
    </row>
    <row r="78" spans="1:6" s="171" customFormat="1" ht="15">
      <c r="A78" s="170"/>
      <c r="D78" s="291"/>
      <c r="E78" s="153"/>
      <c r="F78" s="153"/>
    </row>
    <row r="79" spans="1:6" s="171" customFormat="1" ht="15">
      <c r="A79" s="170"/>
      <c r="D79" s="291"/>
      <c r="E79" s="153"/>
      <c r="F79" s="153"/>
    </row>
    <row r="80" spans="1:6" s="171" customFormat="1" ht="15">
      <c r="A80" s="170"/>
      <c r="D80" s="291"/>
      <c r="E80" s="153"/>
      <c r="F80" s="153"/>
    </row>
    <row r="81" spans="1:6" s="171" customFormat="1" ht="15">
      <c r="A81" s="170"/>
      <c r="D81" s="291"/>
      <c r="E81" s="127"/>
      <c r="F81" s="127"/>
    </row>
    <row r="82" spans="1:6" s="171" customFormat="1" ht="15">
      <c r="A82" s="170"/>
      <c r="D82" s="291"/>
      <c r="E82" s="127"/>
      <c r="F82" s="127"/>
    </row>
    <row r="83" spans="1:6" s="171" customFormat="1" ht="15">
      <c r="A83" s="170"/>
      <c r="D83" s="291"/>
      <c r="E83" s="127"/>
      <c r="F83" s="127"/>
    </row>
    <row r="84" spans="1:6" s="171" customFormat="1" ht="15">
      <c r="A84" s="170"/>
      <c r="D84" s="291"/>
      <c r="E84" s="127"/>
      <c r="F84" s="127"/>
    </row>
    <row r="85" spans="1:6" s="171" customFormat="1" ht="15">
      <c r="A85" s="170"/>
      <c r="D85" s="291"/>
      <c r="E85" s="127"/>
      <c r="F85" s="127"/>
    </row>
    <row r="86" spans="1:6" s="171" customFormat="1" ht="15">
      <c r="A86" s="170"/>
      <c r="D86" s="291"/>
      <c r="E86" s="127"/>
      <c r="F86" s="127"/>
    </row>
  </sheetData>
  <phoneticPr fontId="6" type="noConversion"/>
  <pageMargins left="0.92" right="0.25" top="0.18" bottom="0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160"/>
  <sheetViews>
    <sheetView tabSelected="1" topLeftCell="A23" zoomScale="130" workbookViewId="0">
      <selection activeCell="F26" sqref="F26:G26"/>
    </sheetView>
  </sheetViews>
  <sheetFormatPr defaultRowHeight="12.75"/>
  <cols>
    <col min="1" max="1" width="3.85546875" style="9" customWidth="1"/>
    <col min="2" max="2" width="4.7109375" style="9" customWidth="1"/>
    <col min="3" max="3" width="40.140625" style="9" customWidth="1"/>
    <col min="4" max="4" width="11.85546875" style="55" customWidth="1"/>
    <col min="5" max="5" width="5.42578125" style="9" customWidth="1"/>
    <col min="6" max="6" width="13.85546875" style="9" customWidth="1"/>
    <col min="7" max="7" width="14.42578125" style="9" customWidth="1"/>
    <col min="8" max="8" width="9.140625" style="9"/>
    <col min="9" max="10" width="11.28515625" style="9" bestFit="1" customWidth="1"/>
    <col min="11" max="16384" width="9.140625" style="9"/>
  </cols>
  <sheetData>
    <row r="1" spans="1:12" ht="17.100000000000001" customHeight="1">
      <c r="B1" s="38" t="s">
        <v>190</v>
      </c>
    </row>
    <row r="2" spans="1:12" ht="17.100000000000001" customHeight="1">
      <c r="B2" s="38"/>
    </row>
    <row r="3" spans="1:12" s="37" customFormat="1" ht="17.100000000000001" customHeight="1">
      <c r="B3" s="37" t="s">
        <v>159</v>
      </c>
      <c r="D3" s="56"/>
      <c r="G3" s="37" t="s">
        <v>281</v>
      </c>
    </row>
    <row r="4" spans="1:12" s="37" customFormat="1" ht="17.100000000000001" customHeight="1">
      <c r="D4" s="56"/>
      <c r="H4" s="37" t="s">
        <v>119</v>
      </c>
    </row>
    <row r="5" spans="1:12" s="37" customFormat="1" ht="17.100000000000001" customHeight="1">
      <c r="B5" s="37" t="s">
        <v>160</v>
      </c>
      <c r="D5" s="56"/>
    </row>
    <row r="6" spans="1:12" s="38" customFormat="1" ht="15.75" customHeight="1">
      <c r="A6" s="174" t="s">
        <v>128</v>
      </c>
      <c r="B6" s="175" t="s">
        <v>150</v>
      </c>
      <c r="C6" s="176"/>
      <c r="D6" s="177"/>
      <c r="E6" s="177" t="s">
        <v>123</v>
      </c>
      <c r="F6" s="177" t="s">
        <v>281</v>
      </c>
      <c r="G6" s="177" t="s">
        <v>269</v>
      </c>
    </row>
    <row r="7" spans="1:12" s="179" customFormat="1" ht="15.75" customHeight="1">
      <c r="A7" s="117">
        <v>1</v>
      </c>
      <c r="B7" s="117" t="s">
        <v>74</v>
      </c>
      <c r="C7" s="117"/>
      <c r="D7" s="178" t="s">
        <v>287</v>
      </c>
      <c r="E7" s="117"/>
      <c r="F7" s="117">
        <f>201599+6391547+102333+61320</f>
        <v>6756799</v>
      </c>
      <c r="G7" s="117">
        <f>24779319+240397</f>
        <v>25019716</v>
      </c>
    </row>
    <row r="8" spans="1:12" s="41" customFormat="1" ht="17.25" customHeight="1">
      <c r="A8" s="180">
        <v>2</v>
      </c>
      <c r="B8" s="181" t="s">
        <v>75</v>
      </c>
      <c r="C8" s="181"/>
      <c r="D8" s="182" t="s">
        <v>288</v>
      </c>
      <c r="E8" s="181">
        <v>21</v>
      </c>
      <c r="F8" s="183">
        <f>968438+12652686+7350000+135490</f>
        <v>21106614</v>
      </c>
      <c r="G8" s="183">
        <f>-47299-834224-2898868+327400+3597165+20000+91476</f>
        <v>255650</v>
      </c>
      <c r="H8" s="53"/>
      <c r="I8" s="53"/>
      <c r="J8" s="53"/>
      <c r="K8" s="53"/>
      <c r="L8" s="53"/>
    </row>
    <row r="9" spans="1:12" s="41" customFormat="1" ht="16.5" customHeight="1">
      <c r="A9" s="184">
        <v>3</v>
      </c>
      <c r="B9" s="185" t="s">
        <v>157</v>
      </c>
      <c r="C9" s="114"/>
      <c r="D9" s="186">
        <v>713714</v>
      </c>
      <c r="E9" s="185"/>
      <c r="F9" s="187">
        <f>-339524-220279</f>
        <v>-559803</v>
      </c>
      <c r="G9" s="187">
        <v>-13251948</v>
      </c>
      <c r="H9" s="53"/>
      <c r="I9" s="53"/>
      <c r="J9" s="53"/>
      <c r="K9" s="53"/>
      <c r="L9" s="53"/>
    </row>
    <row r="10" spans="1:12" s="41" customFormat="1" ht="17.100000000000001" customHeight="1">
      <c r="A10" s="184">
        <v>4</v>
      </c>
      <c r="B10" s="185" t="s">
        <v>151</v>
      </c>
      <c r="C10" s="185"/>
      <c r="D10" s="188" t="s">
        <v>286</v>
      </c>
      <c r="E10" s="185"/>
      <c r="F10" s="187">
        <f>-47502903-344303</f>
        <v>-47847206</v>
      </c>
      <c r="G10" s="187">
        <f>-(2793602+13529520+296083+43678)</f>
        <v>-16662883</v>
      </c>
      <c r="H10" s="53"/>
      <c r="I10" s="53"/>
      <c r="J10" s="53"/>
      <c r="K10" s="53"/>
      <c r="L10" s="53"/>
    </row>
    <row r="11" spans="1:12" s="41" customFormat="1" ht="17.100000000000001" customHeight="1">
      <c r="A11" s="184">
        <v>5</v>
      </c>
      <c r="B11" s="185" t="s">
        <v>152</v>
      </c>
      <c r="C11" s="185"/>
      <c r="D11" s="188"/>
      <c r="E11" s="185"/>
      <c r="F11" s="187">
        <f>F12+F13</f>
        <v>-23264486</v>
      </c>
      <c r="G11" s="187">
        <f>G12+G13</f>
        <v>-24155586</v>
      </c>
      <c r="H11" s="53"/>
      <c r="I11" s="53"/>
      <c r="J11" s="53"/>
      <c r="K11" s="53"/>
      <c r="L11" s="53"/>
    </row>
    <row r="12" spans="1:12" s="41" customFormat="1" ht="17.100000000000001" customHeight="1">
      <c r="A12" s="184"/>
      <c r="B12" s="185"/>
      <c r="C12" s="185" t="s">
        <v>153</v>
      </c>
      <c r="D12" s="188">
        <v>641</v>
      </c>
      <c r="E12" s="185"/>
      <c r="F12" s="187">
        <v>-20090854</v>
      </c>
      <c r="G12" s="187">
        <v>-20865012</v>
      </c>
      <c r="H12" s="53"/>
      <c r="I12" s="53"/>
      <c r="J12" s="53" t="s">
        <v>119</v>
      </c>
      <c r="K12" s="53"/>
      <c r="L12" s="53"/>
    </row>
    <row r="13" spans="1:12" s="41" customFormat="1" ht="17.100000000000001" customHeight="1">
      <c r="A13" s="184"/>
      <c r="B13" s="185"/>
      <c r="C13" s="185" t="s">
        <v>77</v>
      </c>
      <c r="D13" s="188">
        <v>644</v>
      </c>
      <c r="E13" s="185"/>
      <c r="F13" s="187">
        <v>-3173632</v>
      </c>
      <c r="G13" s="187">
        <v>-3290574</v>
      </c>
      <c r="H13" s="53"/>
      <c r="I13" s="53"/>
      <c r="J13" s="53"/>
      <c r="K13" s="53"/>
      <c r="L13" s="53"/>
    </row>
    <row r="14" spans="1:12" s="41" customFormat="1" ht="17.100000000000001" customHeight="1">
      <c r="A14" s="184">
        <v>6</v>
      </c>
      <c r="B14" s="185" t="s">
        <v>154</v>
      </c>
      <c r="C14" s="185"/>
      <c r="D14" s="188" t="s">
        <v>285</v>
      </c>
      <c r="E14" s="185"/>
      <c r="F14" s="187">
        <f>-3315964-339249-8975657+598055</f>
        <v>-12032815</v>
      </c>
      <c r="G14" s="187">
        <f>-29955690</f>
        <v>-29955690</v>
      </c>
      <c r="H14" s="53"/>
      <c r="I14" s="53"/>
      <c r="J14" s="53"/>
      <c r="K14" s="53"/>
      <c r="L14" s="53"/>
    </row>
    <row r="15" spans="1:12" s="41" customFormat="1" ht="18.75" customHeight="1">
      <c r="A15" s="184">
        <v>7</v>
      </c>
      <c r="B15" s="185" t="s">
        <v>76</v>
      </c>
      <c r="C15" s="185"/>
      <c r="D15" s="232" t="s">
        <v>289</v>
      </c>
      <c r="E15" s="185">
        <v>22</v>
      </c>
      <c r="F15" s="187">
        <f>-62611-5833-2335512-2786600-718200-203472-37085-3900-35000-49000-4931210-1679288-4791805-6153966-4867727-46675-1033269-2442353-640449</f>
        <v>-32823955</v>
      </c>
      <c r="G15" s="187">
        <f>-(135533+2084570+478000+993540+395206+19550+87639+2400+1239754+108995)</f>
        <v>-5545187</v>
      </c>
      <c r="H15" s="53"/>
      <c r="I15" s="53"/>
      <c r="J15" s="53"/>
      <c r="K15" s="53"/>
      <c r="L15" s="53"/>
    </row>
    <row r="16" spans="1:12" s="41" customFormat="1" ht="18" customHeight="1">
      <c r="A16" s="189">
        <v>8</v>
      </c>
      <c r="B16" s="190"/>
      <c r="C16" s="190" t="s">
        <v>155</v>
      </c>
      <c r="D16" s="191"/>
      <c r="E16" s="190"/>
      <c r="F16" s="192">
        <f>F10+F11+F14+F15</f>
        <v>-115968462</v>
      </c>
      <c r="G16" s="192">
        <f>G10+G11+G14+G15</f>
        <v>-76319346</v>
      </c>
      <c r="H16" s="53"/>
      <c r="I16" s="53"/>
      <c r="J16" s="53"/>
      <c r="K16" s="53"/>
      <c r="L16" s="53"/>
    </row>
    <row r="17" spans="1:12" s="41" customFormat="1" ht="17.100000000000001" customHeight="1">
      <c r="A17" s="118">
        <v>9</v>
      </c>
      <c r="B17" s="118" t="s">
        <v>78</v>
      </c>
      <c r="C17" s="118"/>
      <c r="D17" s="193"/>
      <c r="E17" s="118"/>
      <c r="F17" s="117">
        <f>SUM(F7+F8+F9+F16)</f>
        <v>-88664852</v>
      </c>
      <c r="G17" s="117">
        <f>SUM(G7+G8+G9+G16)</f>
        <v>-64295928</v>
      </c>
      <c r="H17" s="53"/>
      <c r="I17" s="53"/>
      <c r="J17" s="53"/>
      <c r="K17" s="53"/>
      <c r="L17" s="53"/>
    </row>
    <row r="18" spans="1:12" s="41" customFormat="1" ht="17.100000000000001" customHeight="1">
      <c r="A18" s="180">
        <v>10</v>
      </c>
      <c r="B18" s="181" t="s">
        <v>79</v>
      </c>
      <c r="C18" s="181"/>
      <c r="D18" s="182"/>
      <c r="E18" s="181"/>
      <c r="F18" s="183"/>
      <c r="G18" s="183"/>
      <c r="H18" s="53"/>
      <c r="I18" s="53"/>
      <c r="J18" s="53"/>
      <c r="K18" s="53"/>
      <c r="L18" s="53"/>
    </row>
    <row r="19" spans="1:12" s="41" customFormat="1" ht="17.100000000000001" customHeight="1">
      <c r="A19" s="184">
        <v>11</v>
      </c>
      <c r="B19" s="185" t="s">
        <v>80</v>
      </c>
      <c r="C19" s="185"/>
      <c r="D19" s="188"/>
      <c r="E19" s="185"/>
      <c r="F19" s="187"/>
      <c r="G19" s="187"/>
      <c r="H19" s="53"/>
      <c r="I19" s="53"/>
      <c r="J19" s="53"/>
      <c r="K19" s="53"/>
      <c r="L19" s="53"/>
    </row>
    <row r="20" spans="1:12" s="41" customFormat="1" ht="17.100000000000001" customHeight="1">
      <c r="A20" s="184">
        <v>12</v>
      </c>
      <c r="B20" s="185" t="s">
        <v>81</v>
      </c>
      <c r="C20" s="185"/>
      <c r="D20" s="188"/>
      <c r="E20" s="185"/>
      <c r="F20" s="187"/>
      <c r="G20" s="187"/>
      <c r="H20" s="53"/>
      <c r="I20" s="53"/>
      <c r="J20" s="53"/>
      <c r="K20" s="53"/>
      <c r="L20" s="53"/>
    </row>
    <row r="21" spans="1:12" s="41" customFormat="1" ht="17.100000000000001" customHeight="1">
      <c r="A21" s="184"/>
      <c r="B21" s="185">
        <v>12.1</v>
      </c>
      <c r="C21" s="185" t="s">
        <v>158</v>
      </c>
      <c r="D21" s="188"/>
      <c r="E21" s="185"/>
      <c r="F21" s="187"/>
      <c r="G21" s="187"/>
      <c r="H21" s="53"/>
      <c r="I21" s="53"/>
      <c r="J21" s="53"/>
      <c r="K21" s="53"/>
      <c r="L21" s="53"/>
    </row>
    <row r="22" spans="1:12" s="41" customFormat="1" ht="17.100000000000001" customHeight="1">
      <c r="A22" s="184"/>
      <c r="B22" s="185">
        <v>12.2</v>
      </c>
      <c r="C22" s="185" t="s">
        <v>82</v>
      </c>
      <c r="D22" s="188" t="s">
        <v>234</v>
      </c>
      <c r="E22" s="185"/>
      <c r="F22" s="187">
        <f>3480</f>
        <v>3480</v>
      </c>
      <c r="G22" s="187">
        <f>-366739+11827</f>
        <v>-354912</v>
      </c>
      <c r="H22" s="53"/>
      <c r="I22" s="53"/>
      <c r="J22" s="53"/>
      <c r="K22" s="53"/>
      <c r="L22" s="53"/>
    </row>
    <row r="23" spans="1:12" s="41" customFormat="1" ht="17.100000000000001" customHeight="1">
      <c r="A23" s="184"/>
      <c r="B23" s="185">
        <v>12.3</v>
      </c>
      <c r="C23" s="185" t="s">
        <v>83</v>
      </c>
      <c r="D23" s="188" t="s">
        <v>203</v>
      </c>
      <c r="E23" s="185"/>
      <c r="F23" s="187">
        <f>-2043110</f>
        <v>-2043110</v>
      </c>
      <c r="G23" s="187">
        <f>-4811171+568</f>
        <v>-4810603</v>
      </c>
      <c r="H23" s="53"/>
      <c r="I23" s="53"/>
      <c r="J23" s="53"/>
      <c r="K23" s="53"/>
      <c r="L23" s="53"/>
    </row>
    <row r="24" spans="1:12" s="41" customFormat="1" ht="17.100000000000001" customHeight="1">
      <c r="A24" s="184"/>
      <c r="B24" s="185">
        <v>12.4</v>
      </c>
      <c r="C24" s="185" t="s">
        <v>254</v>
      </c>
      <c r="D24" s="188" t="s">
        <v>290</v>
      </c>
      <c r="E24" s="185"/>
      <c r="F24" s="187">
        <f>67900+30000</f>
        <v>97900</v>
      </c>
      <c r="G24" s="187">
        <f>7500000</f>
        <v>7500000</v>
      </c>
      <c r="H24" s="53"/>
      <c r="I24" s="53"/>
      <c r="J24" s="53"/>
      <c r="K24" s="53"/>
      <c r="L24" s="53"/>
    </row>
    <row r="25" spans="1:12" s="41" customFormat="1" ht="17.100000000000001" customHeight="1">
      <c r="A25" s="189">
        <v>13</v>
      </c>
      <c r="B25" s="190" t="s">
        <v>156</v>
      </c>
      <c r="C25" s="190"/>
      <c r="D25" s="191"/>
      <c r="E25" s="190"/>
      <c r="F25" s="192">
        <f>SUM(F21:F24)</f>
        <v>-1941730</v>
      </c>
      <c r="G25" s="192">
        <f>SUM(G21:G24)</f>
        <v>2334485</v>
      </c>
      <c r="H25" s="53"/>
      <c r="I25" s="53"/>
      <c r="J25" s="53"/>
      <c r="K25" s="53"/>
      <c r="L25" s="53"/>
    </row>
    <row r="26" spans="1:12" s="41" customFormat="1" ht="17.100000000000001" customHeight="1">
      <c r="A26" s="118">
        <v>14</v>
      </c>
      <c r="B26" s="118" t="s">
        <v>200</v>
      </c>
      <c r="C26" s="118"/>
      <c r="D26" s="193"/>
      <c r="E26" s="118">
        <v>20</v>
      </c>
      <c r="F26" s="117">
        <f>SUM(F17+F25)</f>
        <v>-90606582</v>
      </c>
      <c r="G26" s="117">
        <f>SUM(G17+G25)</f>
        <v>-61961443</v>
      </c>
      <c r="H26" s="53"/>
      <c r="I26" s="53"/>
      <c r="J26" s="53"/>
      <c r="K26" s="53"/>
      <c r="L26" s="53"/>
    </row>
    <row r="27" spans="1:12" s="41" customFormat="1" ht="17.100000000000001" customHeight="1">
      <c r="A27" s="194">
        <v>15</v>
      </c>
      <c r="B27" s="195" t="s">
        <v>84</v>
      </c>
      <c r="C27" s="195"/>
      <c r="D27" s="196">
        <v>694</v>
      </c>
      <c r="E27" s="195"/>
      <c r="F27" s="197"/>
      <c r="G27" s="197"/>
      <c r="H27" s="53"/>
      <c r="I27" s="53"/>
      <c r="J27" s="53"/>
      <c r="K27" s="53"/>
      <c r="L27" s="53"/>
    </row>
    <row r="28" spans="1:12" s="41" customFormat="1" ht="17.100000000000001" customHeight="1">
      <c r="A28" s="118">
        <v>16</v>
      </c>
      <c r="B28" s="118" t="s">
        <v>201</v>
      </c>
      <c r="C28" s="118"/>
      <c r="D28" s="193"/>
      <c r="E28" s="118">
        <v>20</v>
      </c>
      <c r="F28" s="117">
        <f>SUM(F26+F27)</f>
        <v>-90606582</v>
      </c>
      <c r="G28" s="117">
        <f>SUM(G26+G27)</f>
        <v>-61961443</v>
      </c>
      <c r="H28" s="53"/>
      <c r="I28" s="53"/>
      <c r="J28" s="53"/>
      <c r="K28" s="53"/>
      <c r="L28" s="53"/>
    </row>
    <row r="29" spans="1:12" s="41" customFormat="1" ht="19.5" customHeight="1">
      <c r="A29" s="180">
        <v>17</v>
      </c>
      <c r="B29" s="181" t="s">
        <v>202</v>
      </c>
      <c r="C29" s="181"/>
      <c r="D29" s="182"/>
      <c r="E29" s="181"/>
      <c r="F29" s="183"/>
      <c r="G29" s="183"/>
      <c r="H29" s="53"/>
      <c r="I29" s="53"/>
      <c r="J29" s="53"/>
      <c r="K29" s="53"/>
      <c r="L29" s="53"/>
    </row>
    <row r="30" spans="1:12" s="41" customFormat="1" ht="17.100000000000001" customHeight="1">
      <c r="A30" s="198"/>
      <c r="B30" s="199"/>
      <c r="C30" s="199"/>
      <c r="D30" s="200"/>
      <c r="E30" s="199"/>
      <c r="F30" s="201"/>
      <c r="G30" s="201"/>
      <c r="H30" s="53"/>
      <c r="I30" s="53"/>
      <c r="J30" s="53"/>
      <c r="K30" s="53"/>
      <c r="L30" s="53"/>
    </row>
    <row r="31" spans="1:12" s="41" customFormat="1" ht="17.100000000000001" customHeight="1">
      <c r="A31" s="202"/>
      <c r="B31" s="202"/>
      <c r="C31" s="202"/>
      <c r="D31" s="203"/>
      <c r="E31" s="202"/>
      <c r="F31" s="204"/>
      <c r="G31" s="204"/>
      <c r="H31" s="53"/>
      <c r="I31" s="53"/>
      <c r="J31" s="53"/>
      <c r="K31" s="53"/>
      <c r="L31" s="53"/>
    </row>
    <row r="32" spans="1:12" s="41" customFormat="1" ht="17.100000000000001" customHeight="1">
      <c r="A32" s="202"/>
      <c r="B32" s="202"/>
      <c r="C32" s="205" t="s">
        <v>258</v>
      </c>
      <c r="D32" s="206"/>
      <c r="E32" s="207"/>
      <c r="F32" s="235" t="s">
        <v>259</v>
      </c>
      <c r="G32" s="208"/>
      <c r="H32" s="53"/>
      <c r="I32" s="53"/>
      <c r="J32" s="53"/>
      <c r="K32" s="53"/>
      <c r="L32" s="53"/>
    </row>
    <row r="33" spans="1:12" s="41" customFormat="1" ht="17.100000000000001" customHeight="1">
      <c r="A33" s="202"/>
      <c r="B33" s="202"/>
      <c r="C33" s="209" t="s">
        <v>119</v>
      </c>
      <c r="D33" s="203"/>
      <c r="E33" s="202"/>
      <c r="F33" s="235"/>
      <c r="G33" s="204"/>
      <c r="H33" s="53"/>
      <c r="I33" s="53"/>
      <c r="J33" s="53"/>
      <c r="K33" s="53"/>
      <c r="L33" s="53"/>
    </row>
    <row r="34" spans="1:12" s="41" customFormat="1" ht="17.100000000000001" customHeight="1">
      <c r="A34" s="202"/>
      <c r="B34" s="202"/>
      <c r="C34" s="209" t="s">
        <v>260</v>
      </c>
      <c r="D34" s="203"/>
      <c r="E34" s="202"/>
      <c r="F34" s="236" t="s">
        <v>304</v>
      </c>
      <c r="G34" s="204"/>
      <c r="H34" s="53"/>
      <c r="I34" s="53"/>
      <c r="J34" s="53"/>
      <c r="K34" s="53"/>
      <c r="L34" s="53"/>
    </row>
    <row r="35" spans="1:12" s="41" customFormat="1" ht="17.100000000000001" customHeight="1">
      <c r="A35" s="202"/>
      <c r="B35" s="202"/>
      <c r="C35" s="209"/>
      <c r="D35" s="203"/>
      <c r="E35" s="202"/>
      <c r="F35" s="204"/>
      <c r="G35" s="204"/>
      <c r="H35" s="53"/>
      <c r="I35" s="53"/>
      <c r="J35" s="53"/>
      <c r="K35" s="53"/>
      <c r="L35" s="53"/>
    </row>
    <row r="36" spans="1:12" s="41" customFormat="1" ht="17.100000000000001" customHeight="1">
      <c r="A36" s="202"/>
      <c r="B36" s="202"/>
      <c r="C36" s="209"/>
      <c r="D36" s="203"/>
      <c r="E36" s="202"/>
      <c r="F36" s="204"/>
      <c r="G36" s="204"/>
      <c r="H36" s="53"/>
      <c r="I36" s="53"/>
      <c r="J36" s="53"/>
      <c r="K36" s="53"/>
      <c r="L36" s="53"/>
    </row>
    <row r="37" spans="1:12" s="41" customFormat="1" ht="17.100000000000001" customHeight="1">
      <c r="A37" s="202"/>
      <c r="B37" s="202"/>
      <c r="C37" s="209"/>
      <c r="D37" s="203"/>
      <c r="E37" s="202"/>
      <c r="F37" s="204"/>
      <c r="G37" s="204"/>
      <c r="H37" s="53"/>
      <c r="I37" s="53"/>
      <c r="J37" s="53"/>
      <c r="K37" s="53"/>
      <c r="L37" s="53"/>
    </row>
    <row r="38" spans="1:12" s="41" customFormat="1" ht="17.100000000000001" customHeight="1">
      <c r="A38" s="202"/>
      <c r="B38" s="202"/>
      <c r="C38" s="209"/>
      <c r="D38" s="203"/>
      <c r="E38" s="202"/>
      <c r="F38" s="204"/>
      <c r="G38" s="204"/>
      <c r="H38" s="53"/>
      <c r="I38" s="53"/>
      <c r="J38" s="53"/>
      <c r="K38" s="53"/>
      <c r="L38" s="53"/>
    </row>
    <row r="39" spans="1:12" ht="17.100000000000001" customHeight="1">
      <c r="A39" s="71"/>
      <c r="B39" s="71"/>
      <c r="C39" s="73"/>
      <c r="D39" s="72"/>
      <c r="E39" s="71"/>
      <c r="F39" s="62"/>
      <c r="G39" s="62"/>
      <c r="H39" s="42"/>
      <c r="I39" s="42"/>
      <c r="J39" s="42"/>
      <c r="K39" s="42"/>
      <c r="L39" s="42"/>
    </row>
    <row r="40" spans="1:12" ht="17.100000000000001" customHeight="1">
      <c r="A40" s="71"/>
      <c r="B40" s="71"/>
      <c r="C40" s="73"/>
      <c r="D40" s="72"/>
      <c r="E40" s="71"/>
      <c r="F40" s="62"/>
      <c r="G40" s="62"/>
      <c r="H40" s="42"/>
      <c r="I40" s="42"/>
      <c r="J40" s="42"/>
      <c r="K40" s="42"/>
      <c r="L40" s="42"/>
    </row>
    <row r="41" spans="1:12" s="41" customFormat="1" ht="17.100000000000001" customHeight="1">
      <c r="A41" s="202"/>
      <c r="B41" s="202"/>
      <c r="C41" s="205" t="s">
        <v>283</v>
      </c>
      <c r="D41" s="203"/>
      <c r="E41" s="202"/>
      <c r="F41" s="204"/>
      <c r="G41" s="204"/>
      <c r="H41" s="53"/>
      <c r="I41" s="53"/>
      <c r="J41" s="53"/>
      <c r="K41" s="53"/>
      <c r="L41" s="53"/>
    </row>
    <row r="42" spans="1:12" s="41" customFormat="1" ht="17.100000000000001" customHeight="1">
      <c r="A42" s="202"/>
      <c r="B42" s="202"/>
      <c r="C42" s="209"/>
      <c r="D42" s="203"/>
      <c r="E42" s="202"/>
      <c r="F42" s="204"/>
      <c r="G42" s="204"/>
      <c r="H42" s="53"/>
      <c r="I42" s="53"/>
      <c r="J42" s="53"/>
      <c r="K42" s="53"/>
      <c r="L42" s="53"/>
    </row>
    <row r="43" spans="1:12" s="38" customFormat="1" ht="18" customHeight="1">
      <c r="A43" s="118" t="s">
        <v>128</v>
      </c>
      <c r="B43" s="212" t="s">
        <v>150</v>
      </c>
      <c r="C43" s="213"/>
      <c r="D43" s="214"/>
      <c r="E43" s="214" t="s">
        <v>123</v>
      </c>
      <c r="F43" s="177" t="s">
        <v>281</v>
      </c>
      <c r="G43" s="177" t="s">
        <v>269</v>
      </c>
      <c r="H43" s="115"/>
      <c r="I43" s="115"/>
      <c r="J43" s="115"/>
      <c r="K43" s="115"/>
      <c r="L43" s="115"/>
    </row>
    <row r="44" spans="1:12" s="38" customFormat="1" ht="17.100000000000001" customHeight="1">
      <c r="A44" s="207"/>
      <c r="B44" s="207"/>
      <c r="C44" s="215" t="s">
        <v>273</v>
      </c>
      <c r="D44" s="215"/>
      <c r="E44" s="215"/>
      <c r="F44" s="216"/>
      <c r="G44" s="216"/>
      <c r="H44" s="115"/>
      <c r="I44" s="115"/>
      <c r="J44" s="115"/>
      <c r="K44" s="115"/>
      <c r="L44" s="115"/>
    </row>
    <row r="45" spans="1:12" s="41" customFormat="1" ht="17.100000000000001" customHeight="1">
      <c r="C45" s="218" t="s">
        <v>140</v>
      </c>
      <c r="D45" s="219">
        <v>601</v>
      </c>
      <c r="E45" s="251"/>
      <c r="F45" s="220"/>
      <c r="G45" s="220">
        <v>2793602</v>
      </c>
      <c r="H45" s="53"/>
      <c r="I45" s="53"/>
      <c r="J45" s="53"/>
      <c r="K45" s="53"/>
      <c r="L45" s="53"/>
    </row>
    <row r="46" spans="1:12" s="41" customFormat="1" ht="17.100000000000001" customHeight="1">
      <c r="C46" s="218" t="s">
        <v>151</v>
      </c>
      <c r="D46" s="219">
        <v>602</v>
      </c>
      <c r="E46" s="251"/>
      <c r="F46" s="220">
        <v>47502903</v>
      </c>
      <c r="G46" s="220">
        <v>13529520</v>
      </c>
      <c r="H46" s="53"/>
      <c r="I46" s="53"/>
      <c r="J46" s="53"/>
      <c r="K46" s="53"/>
      <c r="L46" s="53"/>
    </row>
    <row r="47" spans="1:12" s="41" customFormat="1" ht="17.100000000000001" customHeight="1">
      <c r="C47" s="184" t="s">
        <v>272</v>
      </c>
      <c r="D47" s="188">
        <v>714</v>
      </c>
      <c r="E47" s="185"/>
      <c r="F47" s="187">
        <v>559803</v>
      </c>
      <c r="G47" s="187">
        <v>13251948</v>
      </c>
      <c r="H47" s="53"/>
      <c r="I47" s="53"/>
      <c r="J47" s="53"/>
      <c r="K47" s="53"/>
      <c r="L47" s="53"/>
    </row>
    <row r="48" spans="1:12" s="41" customFormat="1" ht="17.100000000000001" customHeight="1">
      <c r="C48" s="184" t="s">
        <v>274</v>
      </c>
      <c r="D48" s="188">
        <v>604</v>
      </c>
      <c r="E48" s="185"/>
      <c r="F48" s="187">
        <v>344303</v>
      </c>
      <c r="G48" s="187">
        <v>296083</v>
      </c>
      <c r="H48" s="53"/>
      <c r="I48" s="53"/>
      <c r="J48" s="53"/>
      <c r="K48" s="53"/>
      <c r="L48" s="53"/>
    </row>
    <row r="49" spans="3:12" s="41" customFormat="1" ht="17.100000000000001" customHeight="1">
      <c r="C49" s="184" t="s">
        <v>207</v>
      </c>
      <c r="D49" s="188">
        <v>608</v>
      </c>
      <c r="E49" s="185"/>
      <c r="F49" s="187"/>
      <c r="G49" s="187">
        <v>43678</v>
      </c>
      <c r="H49" s="53"/>
      <c r="I49" s="53"/>
      <c r="J49" s="53"/>
      <c r="K49" s="53"/>
      <c r="L49" s="53"/>
    </row>
    <row r="50" spans="3:12" s="41" customFormat="1" ht="17.100000000000001" customHeight="1">
      <c r="C50" s="184" t="s">
        <v>208</v>
      </c>
      <c r="D50" s="188">
        <v>615</v>
      </c>
      <c r="E50" s="185"/>
      <c r="F50" s="187">
        <v>62611</v>
      </c>
      <c r="G50" s="187">
        <v>135533</v>
      </c>
      <c r="H50" s="53"/>
      <c r="I50" s="53"/>
      <c r="J50" s="53"/>
      <c r="K50" s="53"/>
      <c r="L50" s="53"/>
    </row>
    <row r="51" spans="3:12" s="41" customFormat="1" ht="17.100000000000001" customHeight="1">
      <c r="C51" s="184" t="s">
        <v>209</v>
      </c>
      <c r="D51" s="188">
        <v>616</v>
      </c>
      <c r="E51" s="185"/>
      <c r="F51" s="187">
        <v>5833</v>
      </c>
      <c r="G51" s="187"/>
      <c r="H51" s="53"/>
      <c r="I51" s="53"/>
      <c r="J51" s="53"/>
      <c r="K51" s="53"/>
      <c r="L51" s="53"/>
    </row>
    <row r="52" spans="3:12" s="41" customFormat="1" ht="17.100000000000001" customHeight="1">
      <c r="C52" s="184" t="s">
        <v>210</v>
      </c>
      <c r="D52" s="188">
        <v>618</v>
      </c>
      <c r="E52" s="185"/>
      <c r="F52" s="187">
        <v>2335512</v>
      </c>
      <c r="G52" s="187">
        <v>2084570</v>
      </c>
      <c r="H52" s="53"/>
      <c r="I52" s="53"/>
      <c r="J52" s="53"/>
      <c r="K52" s="53"/>
      <c r="L52" s="53"/>
    </row>
    <row r="53" spans="3:12" s="41" customFormat="1" ht="17.100000000000001" customHeight="1">
      <c r="C53" s="184" t="s">
        <v>292</v>
      </c>
      <c r="D53" s="188">
        <v>618</v>
      </c>
      <c r="E53" s="185"/>
      <c r="F53" s="187">
        <v>640449</v>
      </c>
      <c r="G53" s="187"/>
      <c r="H53" s="53"/>
      <c r="I53" s="53"/>
      <c r="J53" s="53"/>
      <c r="K53" s="53"/>
      <c r="L53" s="53"/>
    </row>
    <row r="54" spans="3:12" s="41" customFormat="1" ht="17.100000000000001" customHeight="1">
      <c r="C54" s="184" t="s">
        <v>211</v>
      </c>
      <c r="D54" s="188">
        <v>621</v>
      </c>
      <c r="E54" s="185"/>
      <c r="F54" s="187">
        <v>2786600</v>
      </c>
      <c r="G54" s="187">
        <v>478000</v>
      </c>
      <c r="H54" s="53"/>
      <c r="I54" s="53"/>
      <c r="J54" s="53"/>
      <c r="K54" s="53"/>
      <c r="L54" s="53"/>
    </row>
    <row r="55" spans="3:12" s="41" customFormat="1" ht="17.100000000000001" customHeight="1">
      <c r="C55" s="184" t="s">
        <v>212</v>
      </c>
      <c r="D55" s="188">
        <v>625</v>
      </c>
      <c r="E55" s="185"/>
      <c r="F55" s="187">
        <v>718200</v>
      </c>
      <c r="G55" s="187">
        <v>993540</v>
      </c>
      <c r="H55" s="53"/>
      <c r="I55" s="53"/>
      <c r="J55" s="53"/>
      <c r="K55" s="53"/>
      <c r="L55" s="53"/>
    </row>
    <row r="56" spans="3:12" s="41" customFormat="1" ht="17.100000000000001" customHeight="1">
      <c r="C56" s="184" t="s">
        <v>213</v>
      </c>
      <c r="D56" s="188">
        <v>626</v>
      </c>
      <c r="E56" s="185"/>
      <c r="F56" s="187">
        <v>203472</v>
      </c>
      <c r="G56" s="187">
        <v>395206</v>
      </c>
      <c r="H56" s="53"/>
      <c r="I56" s="53"/>
      <c r="J56" s="53"/>
      <c r="K56" s="53"/>
      <c r="L56" s="53"/>
    </row>
    <row r="57" spans="3:12" s="41" customFormat="1" ht="17.100000000000001" customHeight="1">
      <c r="C57" s="184" t="s">
        <v>214</v>
      </c>
      <c r="D57" s="188">
        <v>627</v>
      </c>
      <c r="E57" s="185"/>
      <c r="F57" s="187"/>
      <c r="G57" s="187">
        <v>19550</v>
      </c>
      <c r="H57" s="53"/>
      <c r="I57" s="53"/>
      <c r="J57" s="53"/>
      <c r="K57" s="53"/>
      <c r="L57" s="53"/>
    </row>
    <row r="58" spans="3:12" s="41" customFormat="1" ht="17.100000000000001" customHeight="1">
      <c r="C58" s="184" t="s">
        <v>215</v>
      </c>
      <c r="D58" s="188">
        <v>628</v>
      </c>
      <c r="E58" s="185"/>
      <c r="F58" s="187">
        <v>37085</v>
      </c>
      <c r="G58" s="187">
        <v>87639</v>
      </c>
      <c r="H58" s="53"/>
      <c r="I58" s="53"/>
      <c r="J58" s="53"/>
      <c r="K58" s="53"/>
      <c r="L58" s="53"/>
    </row>
    <row r="59" spans="3:12" s="41" customFormat="1" ht="17.100000000000001" customHeight="1">
      <c r="C59" s="184" t="s">
        <v>216</v>
      </c>
      <c r="D59" s="188">
        <v>638</v>
      </c>
      <c r="E59" s="185"/>
      <c r="F59" s="187">
        <v>3900</v>
      </c>
      <c r="G59" s="187">
        <v>2400</v>
      </c>
      <c r="H59" s="53"/>
      <c r="I59" s="53"/>
      <c r="J59" s="53"/>
      <c r="K59" s="53"/>
      <c r="L59" s="53"/>
    </row>
    <row r="60" spans="3:12" s="41" customFormat="1" ht="17.100000000000001" customHeight="1">
      <c r="C60" s="184" t="s">
        <v>217</v>
      </c>
      <c r="D60" s="188">
        <v>641</v>
      </c>
      <c r="E60" s="185"/>
      <c r="F60" s="187">
        <v>20090854</v>
      </c>
      <c r="G60" s="187">
        <v>20865012</v>
      </c>
      <c r="H60" s="53"/>
      <c r="I60" s="53"/>
      <c r="J60" s="53"/>
      <c r="K60" s="53"/>
      <c r="L60" s="53"/>
    </row>
    <row r="61" spans="3:12" s="41" customFormat="1" ht="17.100000000000001" customHeight="1">
      <c r="C61" s="184" t="s">
        <v>218</v>
      </c>
      <c r="D61" s="188">
        <v>644</v>
      </c>
      <c r="E61" s="185"/>
      <c r="F61" s="187">
        <v>3173632</v>
      </c>
      <c r="G61" s="187">
        <v>3290574</v>
      </c>
      <c r="H61" s="53"/>
      <c r="I61" s="53"/>
      <c r="J61" s="53"/>
      <c r="K61" s="53"/>
      <c r="L61" s="53"/>
    </row>
    <row r="62" spans="3:12" s="41" customFormat="1" ht="17.100000000000001" customHeight="1">
      <c r="C62" s="184" t="s">
        <v>241</v>
      </c>
      <c r="D62" s="188">
        <v>661</v>
      </c>
      <c r="E62" s="185"/>
      <c r="F62" s="187"/>
      <c r="G62" s="187">
        <v>366739</v>
      </c>
      <c r="H62" s="53"/>
      <c r="I62" s="53"/>
      <c r="J62" s="53"/>
      <c r="K62" s="53"/>
      <c r="L62" s="53"/>
    </row>
    <row r="63" spans="3:12" s="41" customFormat="1" ht="17.100000000000001" customHeight="1">
      <c r="C63" s="184" t="s">
        <v>219</v>
      </c>
      <c r="D63" s="188">
        <v>648</v>
      </c>
      <c r="E63" s="185"/>
      <c r="F63" s="187">
        <v>35000</v>
      </c>
      <c r="G63" s="187">
        <v>1239754</v>
      </c>
      <c r="H63" s="53"/>
      <c r="I63" s="53"/>
      <c r="J63" s="53"/>
      <c r="K63" s="53"/>
      <c r="L63" s="53"/>
    </row>
    <row r="64" spans="3:12" s="41" customFormat="1" ht="17.100000000000001" customHeight="1">
      <c r="C64" s="184" t="s">
        <v>334</v>
      </c>
      <c r="D64" s="188">
        <v>6528</v>
      </c>
      <c r="E64" s="185"/>
      <c r="F64" s="187">
        <v>46675</v>
      </c>
      <c r="G64" s="187"/>
      <c r="H64" s="53"/>
      <c r="I64" s="53"/>
      <c r="J64" s="53"/>
      <c r="K64" s="53"/>
      <c r="L64" s="53"/>
    </row>
    <row r="65" spans="3:12" s="41" customFormat="1" ht="17.100000000000001" customHeight="1">
      <c r="C65" s="184" t="s">
        <v>293</v>
      </c>
      <c r="D65" s="188">
        <v>6521</v>
      </c>
      <c r="E65" s="185"/>
      <c r="F65" s="187">
        <v>1679288</v>
      </c>
      <c r="G65" s="187"/>
      <c r="H65" s="53"/>
      <c r="I65" s="53"/>
      <c r="J65" s="53"/>
      <c r="K65" s="53"/>
      <c r="L65" s="53"/>
    </row>
    <row r="66" spans="3:12" s="41" customFormat="1" ht="17.100000000000001" customHeight="1">
      <c r="C66" s="184" t="s">
        <v>294</v>
      </c>
      <c r="D66" s="188" t="s">
        <v>204</v>
      </c>
      <c r="E66" s="185"/>
      <c r="F66" s="187">
        <v>676582</v>
      </c>
      <c r="G66" s="187">
        <v>47299</v>
      </c>
      <c r="H66" s="53"/>
      <c r="I66" s="53"/>
      <c r="J66" s="53"/>
      <c r="K66" s="53"/>
      <c r="L66" s="53"/>
    </row>
    <row r="67" spans="3:12" s="41" customFormat="1" ht="17.100000000000001" customHeight="1">
      <c r="C67" s="184" t="s">
        <v>335</v>
      </c>
      <c r="D67" s="188"/>
      <c r="E67" s="185"/>
      <c r="F67" s="187">
        <f>16842868+10267-11375751</f>
        <v>5477384</v>
      </c>
      <c r="G67" s="187"/>
      <c r="H67" s="53"/>
      <c r="I67" s="53"/>
      <c r="J67" s="53"/>
      <c r="K67" s="53"/>
      <c r="L67" s="53"/>
    </row>
    <row r="68" spans="3:12" s="41" customFormat="1" ht="17.100000000000001" customHeight="1">
      <c r="C68" s="184" t="s">
        <v>295</v>
      </c>
      <c r="D68" s="188" t="s">
        <v>271</v>
      </c>
      <c r="E68" s="185"/>
      <c r="F68" s="187">
        <v>4791805</v>
      </c>
      <c r="G68" s="187">
        <v>834224</v>
      </c>
      <c r="H68" s="53"/>
      <c r="I68" s="53"/>
      <c r="J68" s="53"/>
      <c r="K68" s="53"/>
      <c r="L68" s="53"/>
    </row>
    <row r="69" spans="3:12" s="41" customFormat="1" ht="17.100000000000001" customHeight="1">
      <c r="C69" s="184" t="s">
        <v>296</v>
      </c>
      <c r="D69" s="188">
        <v>6525</v>
      </c>
      <c r="E69" s="185"/>
      <c r="F69" s="187">
        <v>4867727</v>
      </c>
      <c r="G69" s="187">
        <v>2898868</v>
      </c>
      <c r="H69" s="53"/>
      <c r="I69" s="53"/>
      <c r="J69" s="53"/>
      <c r="K69" s="53"/>
      <c r="L69" s="53"/>
    </row>
    <row r="70" spans="3:12" s="41" customFormat="1" ht="17.100000000000001" customHeight="1">
      <c r="C70" s="184" t="s">
        <v>297</v>
      </c>
      <c r="D70" s="188">
        <v>654</v>
      </c>
      <c r="E70" s="185"/>
      <c r="F70" s="187">
        <v>49000</v>
      </c>
      <c r="G70" s="187"/>
      <c r="H70" s="53"/>
      <c r="I70" s="53"/>
      <c r="J70" s="53"/>
      <c r="K70" s="53"/>
      <c r="L70" s="53"/>
    </row>
    <row r="71" spans="3:12" s="41" customFormat="1" ht="17.100000000000001" customHeight="1">
      <c r="C71" s="184" t="s">
        <v>298</v>
      </c>
      <c r="D71" s="188">
        <v>656</v>
      </c>
      <c r="E71" s="185"/>
      <c r="F71" s="187">
        <v>4931210</v>
      </c>
      <c r="G71" s="187"/>
      <c r="H71" s="53"/>
      <c r="I71" s="53"/>
      <c r="J71" s="53"/>
      <c r="K71" s="53"/>
      <c r="L71" s="53"/>
    </row>
    <row r="72" spans="3:12" s="41" customFormat="1" ht="17.100000000000001" customHeight="1">
      <c r="C72" s="184" t="s">
        <v>291</v>
      </c>
      <c r="D72" s="188">
        <v>658</v>
      </c>
      <c r="E72" s="185"/>
      <c r="F72" s="187">
        <v>1033269</v>
      </c>
      <c r="G72" s="187"/>
      <c r="H72" s="53"/>
      <c r="I72" s="53"/>
      <c r="J72" s="53"/>
      <c r="K72" s="53"/>
      <c r="L72" s="53"/>
    </row>
    <row r="73" spans="3:12" s="41" customFormat="1" ht="17.100000000000001" customHeight="1">
      <c r="C73" s="184" t="s">
        <v>291</v>
      </c>
      <c r="D73" s="188">
        <v>658</v>
      </c>
      <c r="E73" s="185"/>
      <c r="F73" s="187">
        <v>2442353</v>
      </c>
      <c r="G73" s="187">
        <v>108995</v>
      </c>
      <c r="H73" s="53"/>
      <c r="I73" s="53"/>
      <c r="J73" s="53"/>
      <c r="K73" s="53"/>
      <c r="L73" s="53"/>
    </row>
    <row r="74" spans="3:12" s="41" customFormat="1" ht="17.100000000000001" customHeight="1">
      <c r="C74" s="184" t="s">
        <v>220</v>
      </c>
      <c r="D74" s="188">
        <v>666</v>
      </c>
      <c r="E74" s="185"/>
      <c r="F74" s="187">
        <v>2043110</v>
      </c>
      <c r="G74" s="187">
        <v>4811171</v>
      </c>
      <c r="H74" s="53"/>
      <c r="I74" s="53"/>
      <c r="J74" s="53"/>
      <c r="K74" s="53"/>
      <c r="L74" s="53"/>
    </row>
    <row r="75" spans="3:12" s="41" customFormat="1" ht="17.100000000000001" customHeight="1">
      <c r="C75" s="184" t="s">
        <v>221</v>
      </c>
      <c r="D75" s="188">
        <v>681</v>
      </c>
      <c r="E75" s="185"/>
      <c r="F75" s="187"/>
      <c r="G75" s="187">
        <v>29955690</v>
      </c>
      <c r="H75" s="53"/>
      <c r="I75" s="53"/>
      <c r="J75" s="53"/>
      <c r="K75" s="53"/>
      <c r="L75" s="53"/>
    </row>
    <row r="76" spans="3:12" s="41" customFormat="1" ht="17.100000000000001" customHeight="1">
      <c r="C76" s="189" t="s">
        <v>299</v>
      </c>
      <c r="D76" s="191">
        <v>686</v>
      </c>
      <c r="E76" s="190"/>
      <c r="F76" s="192">
        <v>12630870</v>
      </c>
      <c r="G76" s="192"/>
      <c r="H76" s="53"/>
      <c r="I76" s="53"/>
      <c r="J76" s="53"/>
      <c r="K76" s="53"/>
      <c r="L76" s="53"/>
    </row>
    <row r="77" spans="3:12" s="38" customFormat="1" ht="17.100000000000001" customHeight="1">
      <c r="C77" s="118" t="s">
        <v>205</v>
      </c>
      <c r="D77" s="193"/>
      <c r="E77" s="118"/>
      <c r="F77" s="116">
        <f>SUM(F45:F76)</f>
        <v>119169430</v>
      </c>
      <c r="G77" s="116">
        <f>SUM(G45:G75)</f>
        <v>98529595</v>
      </c>
      <c r="H77" s="115"/>
      <c r="I77" s="115"/>
      <c r="J77" s="115"/>
      <c r="K77" s="115"/>
      <c r="L77" s="115"/>
    </row>
    <row r="78" spans="3:12" s="38" customFormat="1" ht="17.100000000000001" customHeight="1">
      <c r="C78" s="221"/>
      <c r="D78" s="206"/>
      <c r="E78" s="207"/>
      <c r="F78" s="217"/>
      <c r="G78" s="217"/>
      <c r="H78" s="115"/>
      <c r="I78" s="115"/>
      <c r="J78" s="115"/>
      <c r="K78" s="115"/>
      <c r="L78" s="115"/>
    </row>
    <row r="79" spans="3:12" s="38" customFormat="1" ht="17.100000000000001" customHeight="1">
      <c r="C79" s="221"/>
      <c r="D79" s="206"/>
      <c r="E79" s="207"/>
      <c r="F79" s="217"/>
      <c r="G79" s="217"/>
      <c r="H79" s="115"/>
      <c r="I79" s="115"/>
      <c r="J79" s="115"/>
      <c r="K79" s="115"/>
      <c r="L79" s="115"/>
    </row>
    <row r="80" spans="3:12" s="38" customFormat="1" ht="17.100000000000001" customHeight="1">
      <c r="C80" s="221"/>
      <c r="D80" s="206"/>
      <c r="E80" s="207"/>
      <c r="F80" s="217"/>
      <c r="G80" s="217"/>
      <c r="H80" s="115"/>
      <c r="I80" s="115"/>
      <c r="J80" s="115"/>
      <c r="K80" s="115"/>
      <c r="L80" s="115"/>
    </row>
    <row r="81" spans="3:12" s="38" customFormat="1" ht="17.100000000000001" customHeight="1">
      <c r="C81" s="222" t="s">
        <v>282</v>
      </c>
      <c r="D81" s="223"/>
      <c r="E81" s="252"/>
      <c r="F81" s="224"/>
      <c r="G81" s="224"/>
      <c r="H81" s="115"/>
      <c r="I81" s="115"/>
      <c r="J81" s="115"/>
      <c r="K81" s="115"/>
      <c r="L81" s="115"/>
    </row>
    <row r="82" spans="3:12" s="41" customFormat="1" ht="17.100000000000001" customHeight="1">
      <c r="C82" s="184" t="s">
        <v>222</v>
      </c>
      <c r="D82" s="188">
        <v>701</v>
      </c>
      <c r="E82" s="185"/>
      <c r="F82" s="225">
        <v>201599</v>
      </c>
      <c r="G82" s="225"/>
      <c r="H82" s="53"/>
      <c r="I82" s="53"/>
      <c r="J82" s="53"/>
      <c r="K82" s="53"/>
      <c r="L82" s="53"/>
    </row>
    <row r="83" spans="3:12" s="41" customFormat="1" ht="17.100000000000001" customHeight="1">
      <c r="C83" s="184" t="s">
        <v>255</v>
      </c>
      <c r="D83" s="188">
        <v>702</v>
      </c>
      <c r="E83" s="185"/>
      <c r="F83" s="225">
        <v>0</v>
      </c>
      <c r="G83" s="225">
        <v>24779319</v>
      </c>
      <c r="H83" s="53"/>
      <c r="I83" s="53"/>
      <c r="J83" s="53"/>
      <c r="K83" s="53"/>
      <c r="L83" s="53"/>
    </row>
    <row r="84" spans="3:12" s="41" customFormat="1" ht="17.100000000000001" customHeight="1">
      <c r="C84" s="184" t="s">
        <v>256</v>
      </c>
      <c r="D84" s="188">
        <v>705</v>
      </c>
      <c r="E84" s="185"/>
      <c r="F84" s="225">
        <v>6391547</v>
      </c>
      <c r="G84" s="225"/>
      <c r="H84" s="53"/>
      <c r="I84" s="53"/>
      <c r="J84" s="53"/>
      <c r="K84" s="53"/>
      <c r="L84" s="53"/>
    </row>
    <row r="85" spans="3:12" s="41" customFormat="1" ht="17.100000000000001" customHeight="1">
      <c r="C85" s="184" t="s">
        <v>242</v>
      </c>
      <c r="D85" s="188">
        <v>7089</v>
      </c>
      <c r="E85" s="185"/>
      <c r="F85" s="225">
        <v>61320</v>
      </c>
      <c r="G85" s="225"/>
      <c r="H85" s="53"/>
      <c r="I85" s="53"/>
      <c r="J85" s="53"/>
      <c r="K85" s="53"/>
      <c r="L85" s="53"/>
    </row>
    <row r="86" spans="3:12" s="41" customFormat="1" ht="17.100000000000001" customHeight="1">
      <c r="C86" s="184" t="s">
        <v>223</v>
      </c>
      <c r="D86" s="188">
        <v>7088</v>
      </c>
      <c r="E86" s="185"/>
      <c r="F86" s="225">
        <v>102333</v>
      </c>
      <c r="G86" s="225">
        <v>240397</v>
      </c>
      <c r="H86" s="53"/>
      <c r="I86" s="53"/>
      <c r="J86" s="53"/>
      <c r="K86" s="53"/>
      <c r="L86" s="53"/>
    </row>
    <row r="87" spans="3:12" s="41" customFormat="1" ht="17.100000000000001" customHeight="1">
      <c r="C87" s="184" t="s">
        <v>224</v>
      </c>
      <c r="D87" s="188">
        <v>732</v>
      </c>
      <c r="E87" s="185"/>
      <c r="F87" s="225">
        <v>7350000</v>
      </c>
      <c r="G87" s="225">
        <v>7500000</v>
      </c>
      <c r="H87" s="53"/>
      <c r="I87" s="53"/>
      <c r="J87" s="53"/>
      <c r="K87" s="53"/>
      <c r="L87" s="53"/>
    </row>
    <row r="88" spans="3:12" s="41" customFormat="1" ht="17.100000000000001" customHeight="1">
      <c r="C88" s="184" t="s">
        <v>301</v>
      </c>
      <c r="D88" s="188">
        <v>7521</v>
      </c>
      <c r="E88" s="185"/>
      <c r="F88" s="225">
        <v>968438</v>
      </c>
      <c r="G88" s="225"/>
      <c r="H88" s="53"/>
      <c r="I88" s="53"/>
      <c r="J88" s="53"/>
      <c r="K88" s="53"/>
      <c r="L88" s="53"/>
    </row>
    <row r="89" spans="3:12" s="41" customFormat="1" ht="17.100000000000001" customHeight="1">
      <c r="C89" s="184" t="s">
        <v>302</v>
      </c>
      <c r="D89" s="188">
        <v>7522</v>
      </c>
      <c r="E89" s="185"/>
      <c r="F89" s="225">
        <v>12652686</v>
      </c>
      <c r="G89" s="225"/>
      <c r="H89" s="53"/>
      <c r="I89" s="53"/>
      <c r="J89" s="53"/>
      <c r="K89" s="53"/>
      <c r="L89" s="53"/>
    </row>
    <row r="90" spans="3:12" s="41" customFormat="1" ht="17.100000000000001" customHeight="1">
      <c r="C90" s="184" t="s">
        <v>303</v>
      </c>
      <c r="D90" s="188">
        <v>7523</v>
      </c>
      <c r="E90" s="185"/>
      <c r="F90" s="225">
        <v>135490</v>
      </c>
      <c r="G90" s="225"/>
      <c r="H90" s="53"/>
      <c r="I90" s="53"/>
      <c r="J90" s="53"/>
      <c r="K90" s="53"/>
      <c r="L90" s="53"/>
    </row>
    <row r="91" spans="3:12" s="41" customFormat="1" ht="17.100000000000001" customHeight="1">
      <c r="C91" s="184" t="s">
        <v>253</v>
      </c>
      <c r="D91" s="188">
        <v>7525</v>
      </c>
      <c r="E91" s="185"/>
      <c r="F91" s="225"/>
      <c r="G91" s="225">
        <v>327400</v>
      </c>
      <c r="H91" s="53"/>
      <c r="I91" s="53"/>
      <c r="J91" s="53"/>
      <c r="K91" s="53"/>
      <c r="L91" s="53"/>
    </row>
    <row r="92" spans="3:12" s="41" customFormat="1" ht="17.100000000000001" customHeight="1">
      <c r="C92" s="184" t="s">
        <v>225</v>
      </c>
      <c r="D92" s="188">
        <v>7</v>
      </c>
      <c r="E92" s="185"/>
      <c r="F92" s="225"/>
      <c r="G92" s="225">
        <v>3597165</v>
      </c>
      <c r="H92" s="53"/>
      <c r="I92" s="53"/>
      <c r="J92" s="53"/>
      <c r="K92" s="53"/>
      <c r="L92" s="53"/>
    </row>
    <row r="93" spans="3:12" s="41" customFormat="1" ht="17.100000000000001" customHeight="1">
      <c r="C93" s="184" t="s">
        <v>226</v>
      </c>
      <c r="D93" s="188">
        <v>767</v>
      </c>
      <c r="E93" s="185"/>
      <c r="F93" s="187">
        <v>3480</v>
      </c>
      <c r="G93" s="187">
        <v>11827</v>
      </c>
      <c r="H93" s="53"/>
      <c r="I93" s="53"/>
      <c r="J93" s="53"/>
      <c r="K93" s="53"/>
      <c r="L93" s="53"/>
    </row>
    <row r="94" spans="3:12" s="41" customFormat="1" ht="17.100000000000001" customHeight="1">
      <c r="C94" s="184" t="s">
        <v>227</v>
      </c>
      <c r="D94" s="188">
        <v>766</v>
      </c>
      <c r="E94" s="185"/>
      <c r="F94" s="187"/>
      <c r="G94" s="187">
        <v>568</v>
      </c>
      <c r="H94" s="53"/>
      <c r="I94" s="53"/>
      <c r="J94" s="53"/>
      <c r="K94" s="53"/>
      <c r="L94" s="53"/>
    </row>
    <row r="95" spans="3:12" s="41" customFormat="1" ht="17.100000000000001" customHeight="1">
      <c r="C95" s="184" t="s">
        <v>252</v>
      </c>
      <c r="D95" s="188">
        <v>758</v>
      </c>
      <c r="E95" s="185"/>
      <c r="F95" s="187">
        <v>67900</v>
      </c>
      <c r="G95" s="187"/>
      <c r="H95" s="53"/>
      <c r="I95" s="53"/>
      <c r="J95" s="53"/>
      <c r="K95" s="53"/>
      <c r="L95" s="53"/>
    </row>
    <row r="96" spans="3:12" s="41" customFormat="1" ht="17.100000000000001" customHeight="1">
      <c r="C96" s="184" t="s">
        <v>228</v>
      </c>
      <c r="D96" s="188">
        <v>78625</v>
      </c>
      <c r="E96" s="185"/>
      <c r="F96" s="187">
        <v>598055</v>
      </c>
      <c r="G96" s="187"/>
      <c r="H96" s="53"/>
      <c r="I96" s="53"/>
      <c r="J96" s="53"/>
      <c r="K96" s="53"/>
      <c r="L96" s="53"/>
    </row>
    <row r="97" spans="3:12" s="41" customFormat="1" ht="17.100000000000001" customHeight="1">
      <c r="C97" s="194" t="s">
        <v>300</v>
      </c>
      <c r="D97" s="41">
        <v>7</v>
      </c>
      <c r="F97" s="53">
        <v>30000</v>
      </c>
      <c r="G97" s="53">
        <v>20000</v>
      </c>
      <c r="H97" s="53"/>
      <c r="I97" s="53"/>
      <c r="J97" s="53"/>
      <c r="K97" s="53"/>
      <c r="L97" s="53"/>
    </row>
    <row r="98" spans="3:12" s="41" customFormat="1" ht="17.100000000000001" customHeight="1">
      <c r="C98" s="194" t="s">
        <v>257</v>
      </c>
      <c r="D98" s="41">
        <v>781</v>
      </c>
      <c r="F98" s="53"/>
      <c r="G98" s="53">
        <v>91476</v>
      </c>
      <c r="H98" s="53"/>
      <c r="I98" s="53"/>
      <c r="J98" s="53"/>
      <c r="K98" s="53"/>
      <c r="L98" s="53"/>
    </row>
    <row r="99" spans="3:12" s="38" customFormat="1" ht="17.100000000000001" customHeight="1">
      <c r="C99" s="226" t="s">
        <v>206</v>
      </c>
      <c r="D99" s="227"/>
      <c r="E99" s="114"/>
      <c r="F99" s="228">
        <f>SUM(F82:F98)</f>
        <v>28562848</v>
      </c>
      <c r="G99" s="228">
        <f>SUM(G82:G98)</f>
        <v>36568152</v>
      </c>
      <c r="H99" s="115"/>
      <c r="I99" s="115"/>
      <c r="J99" s="115"/>
      <c r="K99" s="115"/>
      <c r="L99" s="115"/>
    </row>
    <row r="100" spans="3:12" s="41" customFormat="1" ht="17.100000000000001" customHeight="1">
      <c r="C100" s="184" t="s">
        <v>229</v>
      </c>
      <c r="D100" s="185"/>
      <c r="E100" s="185"/>
      <c r="F100" s="229">
        <f>-F77</f>
        <v>-119169430</v>
      </c>
      <c r="G100" s="229">
        <f>-G77</f>
        <v>-98529595</v>
      </c>
      <c r="H100" s="53"/>
      <c r="I100" s="53"/>
      <c r="J100" s="53"/>
      <c r="K100" s="53"/>
      <c r="L100" s="53"/>
    </row>
    <row r="101" spans="3:12" s="38" customFormat="1" ht="17.100000000000001" customHeight="1">
      <c r="C101" s="226" t="s">
        <v>230</v>
      </c>
      <c r="D101" s="114">
        <v>121</v>
      </c>
      <c r="E101" s="114"/>
      <c r="F101" s="230">
        <f>SUM(F99:F100)</f>
        <v>-90606582</v>
      </c>
      <c r="G101" s="230">
        <f>SUM(G99:G100)</f>
        <v>-61961443</v>
      </c>
      <c r="H101" s="115"/>
      <c r="I101" s="115"/>
      <c r="J101" s="115"/>
      <c r="K101" s="115"/>
      <c r="L101" s="115"/>
    </row>
    <row r="102" spans="3:12" s="41" customFormat="1" ht="17.100000000000001" customHeight="1">
      <c r="C102" s="198" t="s">
        <v>243</v>
      </c>
      <c r="D102" s="199"/>
      <c r="E102" s="199"/>
      <c r="F102" s="231">
        <f>-F28</f>
        <v>90606582</v>
      </c>
      <c r="G102" s="231">
        <f>-G28</f>
        <v>61961443</v>
      </c>
      <c r="H102" s="53"/>
      <c r="I102" s="53"/>
      <c r="J102" s="53"/>
      <c r="K102" s="53"/>
      <c r="L102" s="53"/>
    </row>
    <row r="103" spans="3:12" s="41" customFormat="1" ht="17.100000000000001" customHeight="1">
      <c r="F103" s="53">
        <f>SUM(F101:F102)</f>
        <v>0</v>
      </c>
      <c r="G103" s="53">
        <f>SUM(G101:G102)</f>
        <v>0</v>
      </c>
      <c r="H103" s="53"/>
      <c r="I103" s="53"/>
      <c r="J103" s="53"/>
      <c r="K103" s="53"/>
      <c r="L103" s="53"/>
    </row>
    <row r="104" spans="3:12" s="41" customFormat="1" ht="17.100000000000001" customHeight="1">
      <c r="F104" s="53"/>
      <c r="G104" s="53"/>
      <c r="H104" s="53"/>
      <c r="I104" s="53"/>
      <c r="J104" s="53"/>
      <c r="K104" s="53"/>
      <c r="L104" s="53"/>
    </row>
    <row r="105" spans="3:12" s="41" customFormat="1" ht="17.100000000000001" customHeight="1">
      <c r="F105" s="53" t="s">
        <v>119</v>
      </c>
      <c r="G105" s="53" t="s">
        <v>119</v>
      </c>
      <c r="H105" s="53"/>
      <c r="I105" s="53"/>
      <c r="J105" s="53"/>
      <c r="K105" s="53"/>
      <c r="L105" s="53"/>
    </row>
    <row r="106" spans="3:12" s="41" customFormat="1" ht="17.100000000000001" customHeight="1">
      <c r="F106" s="53"/>
      <c r="G106" s="53"/>
      <c r="H106" s="53"/>
      <c r="I106" s="53"/>
      <c r="J106" s="53"/>
      <c r="K106" s="53"/>
      <c r="L106" s="53"/>
    </row>
    <row r="107" spans="3:12" s="41" customFormat="1" ht="17.100000000000001" customHeight="1">
      <c r="F107" s="53"/>
      <c r="G107" s="53"/>
      <c r="H107" s="53"/>
      <c r="I107" s="53"/>
      <c r="J107" s="53"/>
      <c r="K107" s="53"/>
      <c r="L107" s="53"/>
    </row>
    <row r="108" spans="3:12" s="41" customFormat="1" ht="17.100000000000001" customHeight="1">
      <c r="F108" s="53" t="s">
        <v>119</v>
      </c>
      <c r="G108" s="53" t="s">
        <v>119</v>
      </c>
      <c r="H108" s="53"/>
      <c r="I108" s="53"/>
      <c r="J108" s="53"/>
      <c r="K108" s="53"/>
      <c r="L108" s="53"/>
    </row>
    <row r="109" spans="3:12" s="41" customFormat="1" ht="17.100000000000001" customHeight="1">
      <c r="F109" s="53"/>
      <c r="G109" s="53"/>
      <c r="H109" s="53"/>
      <c r="I109" s="53"/>
      <c r="J109" s="53"/>
      <c r="K109" s="53"/>
      <c r="L109" s="53"/>
    </row>
    <row r="110" spans="3:12" s="41" customFormat="1" ht="17.100000000000001" customHeight="1">
      <c r="F110" s="53"/>
      <c r="G110" s="53"/>
      <c r="H110" s="53"/>
      <c r="I110" s="53"/>
      <c r="J110" s="53"/>
      <c r="K110" s="53"/>
      <c r="L110" s="53"/>
    </row>
    <row r="111" spans="3:12" s="41" customFormat="1" ht="17.100000000000001" customHeight="1">
      <c r="F111" s="53"/>
      <c r="G111" s="53"/>
      <c r="H111" s="53"/>
      <c r="I111" s="53"/>
      <c r="J111" s="53"/>
      <c r="K111" s="53"/>
      <c r="L111" s="53"/>
    </row>
    <row r="112" spans="3:12" s="41" customFormat="1" ht="17.100000000000001" customHeight="1">
      <c r="F112" s="53"/>
      <c r="G112" s="53"/>
      <c r="H112" s="53"/>
      <c r="I112" s="53"/>
      <c r="J112" s="53"/>
      <c r="K112" s="53"/>
      <c r="L112" s="53"/>
    </row>
    <row r="113" spans="6:12" s="41" customFormat="1" ht="17.100000000000001" customHeight="1">
      <c r="F113" s="53" t="s">
        <v>119</v>
      </c>
      <c r="G113" s="53" t="s">
        <v>119</v>
      </c>
      <c r="H113" s="53"/>
      <c r="I113" s="53"/>
      <c r="J113" s="53"/>
      <c r="K113" s="53"/>
      <c r="L113" s="53"/>
    </row>
    <row r="114" spans="6:12" s="41" customFormat="1" ht="17.100000000000001" customHeight="1">
      <c r="F114" s="53"/>
      <c r="G114" s="53"/>
      <c r="H114" s="53"/>
      <c r="I114" s="53"/>
      <c r="J114" s="53"/>
      <c r="K114" s="53"/>
      <c r="L114" s="53"/>
    </row>
    <row r="115" spans="6:12" s="41" customFormat="1" ht="17.100000000000001" customHeight="1">
      <c r="F115" s="53"/>
      <c r="G115" s="53"/>
      <c r="H115" s="53"/>
      <c r="I115" s="53"/>
      <c r="J115" s="53"/>
      <c r="K115" s="53"/>
      <c r="L115" s="53"/>
    </row>
    <row r="116" spans="6:12" s="41" customFormat="1" ht="17.100000000000001" customHeight="1">
      <c r="F116" s="53"/>
      <c r="G116" s="53"/>
      <c r="H116" s="53"/>
      <c r="I116" s="53"/>
      <c r="J116" s="53"/>
      <c r="K116" s="53"/>
      <c r="L116" s="53"/>
    </row>
    <row r="117" spans="6:12" s="41" customFormat="1" ht="17.100000000000001" customHeight="1">
      <c r="F117" s="53"/>
      <c r="G117" s="53"/>
      <c r="H117" s="53"/>
      <c r="I117" s="53"/>
      <c r="J117" s="53"/>
      <c r="K117" s="53"/>
      <c r="L117" s="53"/>
    </row>
    <row r="118" spans="6:12" s="41" customFormat="1" ht="17.100000000000001" customHeight="1">
      <c r="F118" s="53"/>
      <c r="G118" s="53"/>
      <c r="H118" s="53"/>
      <c r="I118" s="53"/>
      <c r="J118" s="53"/>
      <c r="K118" s="53"/>
      <c r="L118" s="53"/>
    </row>
    <row r="119" spans="6:12" s="41" customFormat="1" ht="17.100000000000001" customHeight="1">
      <c r="F119" s="53"/>
      <c r="G119" s="53"/>
      <c r="H119" s="53"/>
      <c r="I119" s="53"/>
      <c r="J119" s="53"/>
      <c r="K119" s="53"/>
      <c r="L119" s="53"/>
    </row>
    <row r="120" spans="6:12" s="41" customFormat="1" ht="17.100000000000001" customHeight="1">
      <c r="F120" s="53"/>
      <c r="G120" s="53"/>
      <c r="H120" s="53"/>
      <c r="I120" s="53"/>
      <c r="J120" s="53"/>
      <c r="K120" s="53"/>
      <c r="L120" s="53"/>
    </row>
    <row r="121" spans="6:12" s="41" customFormat="1" ht="17.100000000000001" customHeight="1">
      <c r="F121" s="53"/>
      <c r="G121" s="53"/>
      <c r="H121" s="53"/>
      <c r="I121" s="53"/>
      <c r="J121" s="53"/>
      <c r="K121" s="53"/>
      <c r="L121" s="53"/>
    </row>
    <row r="122" spans="6:12" s="41" customFormat="1" ht="17.100000000000001" customHeight="1">
      <c r="F122" s="53"/>
      <c r="G122" s="53"/>
      <c r="H122" s="53"/>
      <c r="I122" s="53"/>
      <c r="J122" s="53"/>
      <c r="K122" s="53"/>
      <c r="L122" s="53"/>
    </row>
    <row r="123" spans="6:12" s="41" customFormat="1" ht="17.100000000000001" customHeight="1">
      <c r="F123" s="53"/>
      <c r="G123" s="53"/>
      <c r="H123" s="53"/>
      <c r="I123" s="53"/>
      <c r="J123" s="53"/>
      <c r="K123" s="53"/>
      <c r="L123" s="53"/>
    </row>
    <row r="124" spans="6:12" s="41" customFormat="1" ht="17.100000000000001" customHeight="1">
      <c r="F124" s="53"/>
      <c r="G124" s="53"/>
      <c r="H124" s="53"/>
      <c r="I124" s="53"/>
      <c r="J124" s="53"/>
      <c r="K124" s="53"/>
      <c r="L124" s="53"/>
    </row>
    <row r="125" spans="6:12" s="41" customFormat="1" ht="17.100000000000001" customHeight="1">
      <c r="F125" s="53"/>
      <c r="G125" s="53"/>
      <c r="H125" s="53"/>
      <c r="I125" s="53"/>
      <c r="J125" s="53"/>
      <c r="K125" s="53"/>
      <c r="L125" s="53"/>
    </row>
    <row r="126" spans="6:12" s="41" customFormat="1" ht="17.100000000000001" customHeight="1">
      <c r="F126" s="53"/>
      <c r="G126" s="53"/>
      <c r="H126" s="53"/>
      <c r="I126" s="53"/>
      <c r="J126" s="53"/>
      <c r="K126" s="53"/>
      <c r="L126" s="53"/>
    </row>
    <row r="127" spans="6:12" s="41" customFormat="1" ht="17.100000000000001" customHeight="1">
      <c r="F127" s="53"/>
      <c r="G127" s="53"/>
      <c r="H127" s="53"/>
      <c r="I127" s="53"/>
      <c r="J127" s="53"/>
      <c r="K127" s="53"/>
      <c r="L127" s="53"/>
    </row>
    <row r="128" spans="6:12" s="41" customFormat="1" ht="17.100000000000001" customHeight="1">
      <c r="F128" s="53"/>
      <c r="G128" s="53"/>
      <c r="H128" s="53"/>
      <c r="I128" s="53"/>
      <c r="J128" s="53"/>
      <c r="K128" s="53"/>
      <c r="L128" s="53"/>
    </row>
    <row r="129" spans="6:12" s="41" customFormat="1" ht="17.100000000000001" customHeight="1">
      <c r="F129" s="53"/>
      <c r="G129" s="53"/>
      <c r="H129" s="53"/>
      <c r="I129" s="53"/>
      <c r="J129" s="53"/>
      <c r="K129" s="53"/>
      <c r="L129" s="53"/>
    </row>
    <row r="130" spans="6:12" s="41" customFormat="1" ht="17.100000000000001" customHeight="1">
      <c r="F130" s="53"/>
      <c r="G130" s="53"/>
      <c r="H130" s="53"/>
      <c r="I130" s="53"/>
      <c r="J130" s="53"/>
      <c r="K130" s="53"/>
      <c r="L130" s="53"/>
    </row>
    <row r="131" spans="6:12" s="41" customFormat="1" ht="17.100000000000001" customHeight="1">
      <c r="F131" s="53"/>
      <c r="G131" s="53"/>
      <c r="H131" s="53"/>
      <c r="I131" s="53"/>
      <c r="J131" s="53"/>
      <c r="K131" s="53"/>
      <c r="L131" s="53"/>
    </row>
    <row r="132" spans="6:12" s="41" customFormat="1" ht="17.100000000000001" customHeight="1">
      <c r="F132" s="53"/>
      <c r="G132" s="53"/>
      <c r="H132" s="53"/>
      <c r="I132" s="53"/>
      <c r="J132" s="53"/>
      <c r="K132" s="53"/>
      <c r="L132" s="53"/>
    </row>
    <row r="133" spans="6:12" s="41" customFormat="1" ht="17.100000000000001" customHeight="1">
      <c r="F133" s="53"/>
      <c r="G133" s="53"/>
      <c r="H133" s="53"/>
      <c r="I133" s="53"/>
      <c r="J133" s="53"/>
      <c r="K133" s="53"/>
      <c r="L133" s="53"/>
    </row>
    <row r="134" spans="6:12" s="41" customFormat="1" ht="17.100000000000001" customHeight="1">
      <c r="F134" s="53"/>
      <c r="G134" s="53"/>
      <c r="H134" s="53"/>
      <c r="I134" s="53"/>
      <c r="J134" s="53"/>
      <c r="K134" s="53"/>
      <c r="L134" s="53"/>
    </row>
    <row r="135" spans="6:12" s="41" customFormat="1" ht="17.100000000000001" customHeight="1"/>
    <row r="136" spans="6:12" s="41" customFormat="1" ht="17.100000000000001" customHeight="1"/>
    <row r="137" spans="6:12" s="41" customFormat="1" ht="17.100000000000001" customHeight="1"/>
    <row r="138" spans="6:12" s="41" customFormat="1" ht="17.100000000000001" customHeight="1"/>
    <row r="139" spans="6:12" s="41" customFormat="1" ht="17.100000000000001" customHeight="1"/>
    <row r="140" spans="6:12" s="41" customFormat="1" ht="17.100000000000001" customHeight="1"/>
    <row r="141" spans="6:12" s="41" customFormat="1" ht="17.100000000000001" customHeight="1"/>
    <row r="142" spans="6:12" s="41" customFormat="1" ht="17.100000000000001" customHeight="1"/>
    <row r="143" spans="6:12" s="41" customFormat="1" ht="17.100000000000001" customHeight="1"/>
    <row r="144" spans="6:12" s="41" customFormat="1" ht="17.100000000000001" customHeight="1"/>
    <row r="145" s="41" customFormat="1" ht="17.100000000000001" customHeight="1"/>
    <row r="146" s="41" customFormat="1" ht="17.100000000000001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</sheetData>
  <phoneticPr fontId="6" type="noConversion"/>
  <pageMargins left="1" right="0" top="1" bottom="0.75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M32"/>
  <sheetViews>
    <sheetView topLeftCell="A19" zoomScale="115" workbookViewId="0">
      <selection activeCell="G34" sqref="G34"/>
    </sheetView>
  </sheetViews>
  <sheetFormatPr defaultRowHeight="12.75"/>
  <cols>
    <col min="1" max="1" width="2.140625" customWidth="1"/>
    <col min="2" max="2" width="29.85546875" style="32" customWidth="1"/>
    <col min="3" max="3" width="14.28515625" customWidth="1"/>
    <col min="4" max="4" width="12.42578125" customWidth="1"/>
    <col min="5" max="5" width="8.140625" customWidth="1"/>
    <col min="6" max="6" width="11" customWidth="1"/>
    <col min="7" max="7" width="11.7109375" customWidth="1"/>
    <col min="8" max="8" width="14.28515625" customWidth="1"/>
    <col min="9" max="9" width="13.42578125" customWidth="1"/>
    <col min="10" max="10" width="5.5703125" customWidth="1"/>
    <col min="11" max="11" width="13.7109375" customWidth="1"/>
  </cols>
  <sheetData>
    <row r="1" spans="1:13">
      <c r="B1" s="1" t="s">
        <v>190</v>
      </c>
    </row>
    <row r="2" spans="1:13" ht="8.25" customHeight="1">
      <c r="B2" s="1"/>
    </row>
    <row r="3" spans="1:13" s="1" customFormat="1" ht="20.100000000000001" customHeight="1">
      <c r="C3" s="20" t="s">
        <v>235</v>
      </c>
      <c r="D3" s="21"/>
      <c r="H3" s="13" t="s">
        <v>284</v>
      </c>
    </row>
    <row r="4" spans="1:13" ht="12" customHeight="1"/>
    <row r="5" spans="1:13" s="26" customFormat="1" ht="20.100000000000001" customHeight="1">
      <c r="A5" s="22"/>
      <c r="B5" s="33"/>
      <c r="C5" s="47" t="s">
        <v>179</v>
      </c>
      <c r="D5" s="23"/>
      <c r="E5" s="23"/>
      <c r="F5" s="23"/>
      <c r="G5" s="23"/>
      <c r="H5" s="23"/>
      <c r="I5" s="24"/>
      <c r="J5" s="27" t="s">
        <v>180</v>
      </c>
      <c r="K5" s="25"/>
    </row>
    <row r="6" spans="1:13" s="26" customFormat="1" ht="16.5" customHeight="1">
      <c r="A6" s="25"/>
      <c r="B6" s="34"/>
      <c r="C6" s="27" t="s">
        <v>63</v>
      </c>
      <c r="D6" s="27" t="s">
        <v>167</v>
      </c>
      <c r="E6" s="27" t="s">
        <v>238</v>
      </c>
      <c r="F6" s="27" t="s">
        <v>168</v>
      </c>
      <c r="G6" s="27" t="s">
        <v>237</v>
      </c>
      <c r="H6" s="27" t="s">
        <v>177</v>
      </c>
      <c r="I6" s="27" t="s">
        <v>170</v>
      </c>
      <c r="J6" s="28" t="s">
        <v>181</v>
      </c>
      <c r="K6" s="28" t="s">
        <v>170</v>
      </c>
    </row>
    <row r="7" spans="1:13" s="26" customFormat="1" ht="16.5" customHeight="1">
      <c r="A7" s="29"/>
      <c r="B7" s="35"/>
      <c r="C7" s="30"/>
      <c r="D7" s="30"/>
      <c r="E7" s="30" t="s">
        <v>236</v>
      </c>
      <c r="F7" s="30" t="s">
        <v>169</v>
      </c>
      <c r="G7" s="30" t="s">
        <v>239</v>
      </c>
      <c r="H7" s="30" t="s">
        <v>178</v>
      </c>
      <c r="I7" s="30"/>
      <c r="J7" s="31" t="s">
        <v>182</v>
      </c>
      <c r="K7" s="29"/>
    </row>
    <row r="8" spans="1:13" s="1" customFormat="1" ht="20.100000000000001" customHeight="1">
      <c r="A8" s="8"/>
      <c r="B8" s="8" t="s">
        <v>251</v>
      </c>
      <c r="C8" s="43">
        <v>2871317000</v>
      </c>
      <c r="D8" s="43">
        <v>274396894</v>
      </c>
      <c r="E8" s="43"/>
      <c r="F8" s="43"/>
      <c r="G8" s="43"/>
      <c r="H8" s="43">
        <v>-1782299427</v>
      </c>
      <c r="I8" s="43">
        <f>SUM(C8:H8)</f>
        <v>1363414467</v>
      </c>
      <c r="J8" s="43">
        <v>0</v>
      </c>
      <c r="K8" s="43">
        <f>SUM(I8:J8)</f>
        <v>1363414467</v>
      </c>
    </row>
    <row r="9" spans="1:13" s="17" customFormat="1" ht="20.100000000000001" customHeight="1">
      <c r="A9" s="16"/>
      <c r="B9" s="16" t="s">
        <v>176</v>
      </c>
      <c r="C9" s="44"/>
      <c r="D9" s="44"/>
      <c r="E9" s="44"/>
      <c r="F9" s="44"/>
      <c r="G9" s="44"/>
      <c r="H9" s="44"/>
      <c r="I9" s="43">
        <f t="shared" ref="I9:I26" si="0">SUM(C9:H9)</f>
        <v>0</v>
      </c>
      <c r="J9" s="44"/>
      <c r="K9" s="43">
        <f t="shared" ref="K9:K18" si="1">SUM(I9:J9)</f>
        <v>0</v>
      </c>
    </row>
    <row r="10" spans="1:13" s="1" customFormat="1" ht="14.25" customHeight="1">
      <c r="A10" s="8"/>
      <c r="B10" s="8" t="s">
        <v>171</v>
      </c>
      <c r="C10" s="43"/>
      <c r="D10" s="43"/>
      <c r="E10" s="43"/>
      <c r="F10" s="43"/>
      <c r="G10" s="43"/>
      <c r="H10" s="43"/>
      <c r="I10" s="43">
        <f t="shared" si="0"/>
        <v>0</v>
      </c>
      <c r="J10" s="43"/>
      <c r="K10" s="43">
        <f t="shared" si="1"/>
        <v>0</v>
      </c>
    </row>
    <row r="11" spans="1:13" s="17" customFormat="1" ht="20.100000000000001" customHeight="1">
      <c r="A11" s="16"/>
      <c r="B11" s="48" t="s">
        <v>189</v>
      </c>
      <c r="C11" s="44"/>
      <c r="D11" s="44"/>
      <c r="E11" s="44"/>
      <c r="F11" s="44"/>
      <c r="G11" s="44"/>
      <c r="H11" s="44"/>
      <c r="I11" s="43">
        <f t="shared" si="0"/>
        <v>0</v>
      </c>
      <c r="J11" s="44"/>
      <c r="K11" s="43">
        <f t="shared" si="1"/>
        <v>0</v>
      </c>
    </row>
    <row r="12" spans="1:13" s="14" customFormat="1" ht="20.100000000000001" customHeight="1">
      <c r="A12" s="18"/>
      <c r="B12" s="49" t="s">
        <v>240</v>
      </c>
      <c r="C12" s="45"/>
      <c r="D12" s="45"/>
      <c r="E12" s="45"/>
      <c r="F12" s="45"/>
      <c r="G12" s="45"/>
      <c r="H12" s="45"/>
      <c r="I12" s="43">
        <f t="shared" si="0"/>
        <v>0</v>
      </c>
      <c r="J12" s="45"/>
      <c r="K12" s="43">
        <f t="shared" si="1"/>
        <v>0</v>
      </c>
      <c r="M12" s="14" t="s">
        <v>119</v>
      </c>
    </row>
    <row r="13" spans="1:13" s="14" customFormat="1" ht="16.5" customHeight="1">
      <c r="A13" s="19"/>
      <c r="B13" s="50" t="s">
        <v>184</v>
      </c>
      <c r="C13" s="46"/>
      <c r="D13" s="46">
        <v>995200</v>
      </c>
      <c r="E13" s="46"/>
      <c r="F13" s="46"/>
      <c r="G13" s="46"/>
      <c r="H13" s="46"/>
      <c r="I13" s="43">
        <f t="shared" si="0"/>
        <v>995200</v>
      </c>
      <c r="J13" s="46"/>
      <c r="K13" s="43">
        <f t="shared" si="1"/>
        <v>995200</v>
      </c>
    </row>
    <row r="14" spans="1:13" s="17" customFormat="1" ht="20.100000000000001" customHeight="1">
      <c r="A14" s="19"/>
      <c r="B14" s="19" t="s">
        <v>185</v>
      </c>
      <c r="D14" s="46"/>
      <c r="E14" s="46"/>
      <c r="F14" s="46"/>
      <c r="G14" s="46"/>
      <c r="H14" s="46">
        <v>-61961443</v>
      </c>
      <c r="I14" s="43">
        <f t="shared" si="0"/>
        <v>-61961443</v>
      </c>
      <c r="J14" s="46"/>
      <c r="K14" s="43">
        <f t="shared" si="1"/>
        <v>-61961443</v>
      </c>
    </row>
    <row r="15" spans="1:13" s="17" customFormat="1" ht="20.100000000000001" customHeight="1">
      <c r="A15" s="18"/>
      <c r="B15" s="18" t="s">
        <v>173</v>
      </c>
      <c r="C15" s="45"/>
      <c r="D15" s="45"/>
      <c r="E15" s="45"/>
      <c r="F15" s="45"/>
      <c r="G15" s="45"/>
      <c r="H15" s="45"/>
      <c r="I15" s="43">
        <f t="shared" si="0"/>
        <v>0</v>
      </c>
      <c r="J15" s="45"/>
      <c r="K15" s="43">
        <f t="shared" si="1"/>
        <v>0</v>
      </c>
    </row>
    <row r="16" spans="1:13" s="14" customFormat="1" ht="13.5" customHeight="1">
      <c r="A16" s="18"/>
      <c r="B16" s="18" t="s">
        <v>186</v>
      </c>
      <c r="C16" s="45"/>
      <c r="D16" s="45"/>
      <c r="E16" s="45"/>
      <c r="F16" s="45"/>
      <c r="G16" s="45" t="s">
        <v>119</v>
      </c>
      <c r="H16" s="45"/>
      <c r="I16" s="43">
        <f t="shared" si="0"/>
        <v>0</v>
      </c>
      <c r="J16" s="45"/>
      <c r="K16" s="43">
        <f t="shared" si="1"/>
        <v>0</v>
      </c>
    </row>
    <row r="17" spans="1:12" s="14" customFormat="1" ht="9.75" customHeight="1">
      <c r="A17" s="19"/>
      <c r="B17" s="19" t="s">
        <v>187</v>
      </c>
      <c r="C17" s="46"/>
      <c r="D17" s="46"/>
      <c r="E17" s="46"/>
      <c r="F17" s="46" t="s">
        <v>119</v>
      </c>
      <c r="G17" s="46"/>
      <c r="H17" s="46"/>
      <c r="I17" s="43">
        <f t="shared" si="0"/>
        <v>0</v>
      </c>
      <c r="J17" s="46"/>
      <c r="K17" s="43">
        <f t="shared" si="1"/>
        <v>0</v>
      </c>
      <c r="L17" s="14" t="s">
        <v>119</v>
      </c>
    </row>
    <row r="18" spans="1:12" s="17" customFormat="1" ht="15" customHeight="1">
      <c r="A18" s="16"/>
      <c r="B18" s="16" t="s">
        <v>188</v>
      </c>
      <c r="C18" s="44"/>
      <c r="D18" s="44" t="s">
        <v>119</v>
      </c>
      <c r="E18" s="44"/>
      <c r="F18" s="44"/>
      <c r="G18" s="44"/>
      <c r="H18" s="44"/>
      <c r="I18" s="43">
        <f t="shared" si="0"/>
        <v>0</v>
      </c>
      <c r="J18" s="44"/>
      <c r="K18" s="43">
        <f t="shared" si="1"/>
        <v>0</v>
      </c>
    </row>
    <row r="19" spans="1:12" s="1" customFormat="1" ht="20.100000000000001" customHeight="1">
      <c r="A19" s="8"/>
      <c r="B19" s="8" t="s">
        <v>275</v>
      </c>
      <c r="C19" s="43">
        <f>SUM(C8:C18)</f>
        <v>2871317000</v>
      </c>
      <c r="D19" s="43">
        <f>SUM(D8:D18)</f>
        <v>275392094</v>
      </c>
      <c r="E19" s="43">
        <f t="shared" ref="E19:K19" si="2">SUM(E8:E18)</f>
        <v>0</v>
      </c>
      <c r="F19" s="43">
        <f t="shared" si="2"/>
        <v>0</v>
      </c>
      <c r="G19" s="43">
        <f t="shared" si="2"/>
        <v>0</v>
      </c>
      <c r="H19" s="43">
        <f t="shared" si="2"/>
        <v>-1844260870</v>
      </c>
      <c r="I19" s="43">
        <f t="shared" si="0"/>
        <v>1302448224</v>
      </c>
      <c r="J19" s="43">
        <f t="shared" si="2"/>
        <v>0</v>
      </c>
      <c r="K19" s="43">
        <f t="shared" si="2"/>
        <v>1302448224</v>
      </c>
    </row>
    <row r="20" spans="1:12" s="17" customFormat="1" ht="20.100000000000001" customHeight="1">
      <c r="A20" s="16"/>
      <c r="B20" s="16" t="s">
        <v>189</v>
      </c>
      <c r="C20" s="44"/>
      <c r="D20" s="44"/>
      <c r="E20" s="44"/>
      <c r="F20" s="44"/>
      <c r="G20" s="44"/>
      <c r="H20" s="44"/>
      <c r="I20" s="43">
        <f t="shared" si="0"/>
        <v>0</v>
      </c>
      <c r="J20" s="44"/>
      <c r="K20" s="43">
        <f>SUM(I20:J20)</f>
        <v>0</v>
      </c>
    </row>
    <row r="21" spans="1:12" s="14" customFormat="1" ht="15" customHeight="1">
      <c r="A21" s="18"/>
      <c r="B21" s="49" t="s">
        <v>183</v>
      </c>
      <c r="C21" s="45"/>
      <c r="D21" s="45"/>
      <c r="E21" s="45"/>
      <c r="F21" s="45"/>
      <c r="G21" s="45"/>
      <c r="H21" s="45"/>
      <c r="I21" s="43">
        <f t="shared" si="0"/>
        <v>0</v>
      </c>
      <c r="J21" s="45"/>
      <c r="K21" s="43">
        <f>SUM(I21:J21)</f>
        <v>0</v>
      </c>
    </row>
    <row r="22" spans="1:12" s="14" customFormat="1" ht="12.75" customHeight="1">
      <c r="A22" s="19"/>
      <c r="B22" s="50" t="s">
        <v>184</v>
      </c>
      <c r="C22" s="46"/>
      <c r="D22" s="46"/>
      <c r="E22" s="46"/>
      <c r="F22" s="46"/>
      <c r="G22" s="46"/>
      <c r="H22" s="46"/>
      <c r="I22" s="43">
        <f t="shared" si="0"/>
        <v>0</v>
      </c>
      <c r="J22" s="46"/>
      <c r="K22" s="43">
        <f>SUM(I22:J22)</f>
        <v>0</v>
      </c>
    </row>
    <row r="23" spans="1:12" s="17" customFormat="1" ht="20.100000000000001" customHeight="1">
      <c r="A23" s="16"/>
      <c r="B23" s="16" t="s">
        <v>172</v>
      </c>
      <c r="C23" s="44"/>
      <c r="D23" s="44"/>
      <c r="E23" s="44"/>
      <c r="F23" s="44"/>
      <c r="G23" s="44"/>
      <c r="H23" s="44">
        <v>-90606582</v>
      </c>
      <c r="I23" s="43">
        <f t="shared" si="0"/>
        <v>-90606582</v>
      </c>
      <c r="J23" s="44"/>
      <c r="K23" s="43">
        <f>SUM(I23:J23)</f>
        <v>-90606582</v>
      </c>
    </row>
    <row r="24" spans="1:12" s="17" customFormat="1" ht="20.100000000000001" customHeight="1">
      <c r="A24" s="16"/>
      <c r="B24" s="16" t="s">
        <v>173</v>
      </c>
      <c r="C24" s="44"/>
      <c r="D24" s="44"/>
      <c r="E24" s="44"/>
      <c r="F24" s="44"/>
      <c r="G24" s="44"/>
      <c r="H24" s="44"/>
      <c r="I24" s="43">
        <f t="shared" si="0"/>
        <v>0</v>
      </c>
      <c r="J24" s="44"/>
      <c r="K24" s="44"/>
      <c r="L24" s="17" t="s">
        <v>119</v>
      </c>
    </row>
    <row r="25" spans="1:12" s="17" customFormat="1" ht="13.5" customHeight="1">
      <c r="A25" s="16"/>
      <c r="B25" s="16" t="s">
        <v>174</v>
      </c>
      <c r="C25" s="44"/>
      <c r="D25" s="44"/>
      <c r="E25" s="44"/>
      <c r="F25" s="44"/>
      <c r="G25" s="44"/>
      <c r="H25" s="44"/>
      <c r="I25" s="43">
        <f t="shared" si="0"/>
        <v>0</v>
      </c>
      <c r="J25" s="44"/>
      <c r="K25" s="44"/>
    </row>
    <row r="26" spans="1:12" s="17" customFormat="1" ht="14.25" customHeight="1">
      <c r="A26" s="16"/>
      <c r="B26" s="16" t="s">
        <v>175</v>
      </c>
      <c r="C26" s="44"/>
      <c r="D26" s="44"/>
      <c r="E26" s="44"/>
      <c r="F26" s="44"/>
      <c r="G26" s="44"/>
      <c r="H26" s="44"/>
      <c r="I26" s="43">
        <f t="shared" si="0"/>
        <v>0</v>
      </c>
      <c r="J26" s="44"/>
      <c r="K26" s="44"/>
      <c r="L26" s="17" t="s">
        <v>119</v>
      </c>
    </row>
    <row r="27" spans="1:12" s="1" customFormat="1" ht="20.100000000000001" customHeight="1">
      <c r="A27" s="8"/>
      <c r="B27" s="8" t="s">
        <v>336</v>
      </c>
      <c r="C27" s="43">
        <f>SUM(C19:C26)</f>
        <v>2871317000</v>
      </c>
      <c r="D27" s="43">
        <f t="shared" ref="D27:K27" si="3">SUM(D19:D26)</f>
        <v>275392094</v>
      </c>
      <c r="E27" s="43">
        <f t="shared" si="3"/>
        <v>0</v>
      </c>
      <c r="F27" s="43">
        <f t="shared" si="3"/>
        <v>0</v>
      </c>
      <c r="G27" s="43">
        <f t="shared" si="3"/>
        <v>0</v>
      </c>
      <c r="H27" s="43">
        <f t="shared" si="3"/>
        <v>-1934867452</v>
      </c>
      <c r="I27" s="43">
        <f t="shared" si="3"/>
        <v>1211841642</v>
      </c>
      <c r="J27" s="43">
        <f t="shared" si="3"/>
        <v>0</v>
      </c>
      <c r="K27" s="43">
        <f t="shared" si="3"/>
        <v>1211841642</v>
      </c>
    </row>
    <row r="28" spans="1:12" ht="13.5" customHeight="1">
      <c r="D28" s="39"/>
    </row>
    <row r="29" spans="1:12" s="1" customFormat="1">
      <c r="B29" s="64"/>
      <c r="C29" s="1" t="s">
        <v>264</v>
      </c>
      <c r="H29" s="1" t="s">
        <v>259</v>
      </c>
    </row>
    <row r="30" spans="1:12" s="1" customFormat="1">
      <c r="B30" s="64"/>
    </row>
    <row r="31" spans="1:12">
      <c r="C31" t="s">
        <v>265</v>
      </c>
      <c r="H31" s="1" t="s">
        <v>261</v>
      </c>
      <c r="I31" t="s">
        <v>119</v>
      </c>
    </row>
    <row r="32" spans="1:12">
      <c r="F32" t="s">
        <v>119</v>
      </c>
    </row>
  </sheetData>
  <phoneticPr fontId="6" type="noConversion"/>
  <pageMargins left="0.25" right="0" top="1" bottom="0.5" header="0.5" footer="0.5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K48"/>
  <sheetViews>
    <sheetView workbookViewId="0">
      <selection activeCell="J37" sqref="J37"/>
    </sheetView>
  </sheetViews>
  <sheetFormatPr defaultRowHeight="12.75"/>
  <cols>
    <col min="1" max="1" width="5.5703125" style="3" customWidth="1"/>
    <col min="2" max="2" width="4.7109375" customWidth="1"/>
    <col min="4" max="4" width="31.5703125" customWidth="1"/>
    <col min="5" max="5" width="7" style="3" customWidth="1"/>
    <col min="6" max="6" width="4.85546875" style="3" customWidth="1"/>
    <col min="7" max="7" width="14.85546875" style="9" customWidth="1"/>
    <col min="8" max="8" width="13.7109375" customWidth="1"/>
    <col min="9" max="9" width="11.42578125" customWidth="1"/>
    <col min="10" max="10" width="10.7109375" customWidth="1"/>
  </cols>
  <sheetData>
    <row r="1" spans="1:11" ht="15.95" customHeight="1">
      <c r="B1" s="1" t="s">
        <v>190</v>
      </c>
    </row>
    <row r="2" spans="1:11" ht="15.95" customHeight="1">
      <c r="B2" s="1"/>
    </row>
    <row r="3" spans="1:11" s="75" customFormat="1" ht="15.95" customHeight="1">
      <c r="A3" s="77"/>
      <c r="B3" s="13" t="s">
        <v>337</v>
      </c>
      <c r="E3" s="77"/>
      <c r="F3" s="77"/>
      <c r="G3" s="119"/>
    </row>
    <row r="4" spans="1:11" s="75" customFormat="1" ht="15.95" customHeight="1">
      <c r="A4" s="77"/>
      <c r="B4" s="76"/>
      <c r="E4" s="77"/>
      <c r="F4" s="77"/>
      <c r="G4" s="119"/>
    </row>
    <row r="5" spans="1:11" ht="15.95" customHeight="1">
      <c r="A5" s="12"/>
      <c r="B5" s="82"/>
      <c r="C5" s="82"/>
      <c r="D5" s="82"/>
      <c r="E5" s="12"/>
      <c r="F5" s="12"/>
      <c r="G5" s="118" t="s">
        <v>281</v>
      </c>
      <c r="H5" s="8" t="s">
        <v>270</v>
      </c>
    </row>
    <row r="6" spans="1:11" ht="15.95" customHeight="1">
      <c r="A6" s="315" t="s">
        <v>1</v>
      </c>
      <c r="B6" s="36" t="s">
        <v>89</v>
      </c>
      <c r="C6" s="79"/>
      <c r="D6" s="79"/>
      <c r="E6" s="80"/>
      <c r="F6" s="80"/>
      <c r="G6" s="120"/>
      <c r="H6" s="120"/>
    </row>
    <row r="7" spans="1:11" ht="15.95" customHeight="1">
      <c r="A7" s="316">
        <v>1</v>
      </c>
      <c r="B7" s="4" t="s">
        <v>90</v>
      </c>
      <c r="C7" s="4"/>
      <c r="D7" s="4"/>
      <c r="E7" s="78" t="s">
        <v>115</v>
      </c>
      <c r="F7" s="78"/>
      <c r="G7" s="121">
        <v>-90606582</v>
      </c>
      <c r="H7" s="121">
        <v>-61961443</v>
      </c>
    </row>
    <row r="8" spans="1:11" ht="15.95" customHeight="1">
      <c r="A8" s="316">
        <v>2</v>
      </c>
      <c r="B8" s="4" t="s">
        <v>91</v>
      </c>
      <c r="C8" s="4"/>
      <c r="D8" s="4"/>
      <c r="E8" s="78"/>
      <c r="F8" s="78"/>
      <c r="G8" s="121"/>
      <c r="H8" s="121"/>
    </row>
    <row r="9" spans="1:11" ht="15.95" customHeight="1">
      <c r="A9" s="316"/>
      <c r="B9" s="4"/>
      <c r="C9" s="4" t="s">
        <v>92</v>
      </c>
      <c r="D9" s="4"/>
      <c r="E9" s="78" t="s">
        <v>115</v>
      </c>
      <c r="F9" s="78"/>
      <c r="G9" s="121">
        <v>12032815</v>
      </c>
      <c r="H9" s="121">
        <v>29955690</v>
      </c>
    </row>
    <row r="10" spans="1:11" ht="15.95" customHeight="1">
      <c r="A10" s="316"/>
      <c r="B10" s="4"/>
      <c r="C10" s="4" t="s">
        <v>93</v>
      </c>
      <c r="D10" s="4"/>
      <c r="E10" s="78" t="s">
        <v>116</v>
      </c>
      <c r="F10" s="78"/>
      <c r="G10" s="121">
        <v>-2043110</v>
      </c>
      <c r="H10" s="121">
        <v>4810690</v>
      </c>
    </row>
    <row r="11" spans="1:11" ht="15.95" customHeight="1">
      <c r="A11" s="316"/>
      <c r="B11" s="4"/>
      <c r="C11" s="4" t="s">
        <v>94</v>
      </c>
      <c r="D11" s="4"/>
      <c r="E11" s="78" t="s">
        <v>117</v>
      </c>
      <c r="F11" s="78"/>
      <c r="G11" s="121">
        <v>0</v>
      </c>
      <c r="H11" s="121">
        <v>0</v>
      </c>
    </row>
    <row r="12" spans="1:11" ht="15.95" customHeight="1">
      <c r="A12" s="316"/>
      <c r="B12" s="4"/>
      <c r="C12" s="4" t="s">
        <v>95</v>
      </c>
      <c r="D12" s="4"/>
      <c r="E12" s="78" t="s">
        <v>117</v>
      </c>
      <c r="F12" s="78"/>
      <c r="G12" s="121">
        <v>0</v>
      </c>
      <c r="H12" s="121"/>
      <c r="K12" t="s">
        <v>119</v>
      </c>
    </row>
    <row r="13" spans="1:11" ht="15.95" customHeight="1">
      <c r="A13" s="316">
        <v>3</v>
      </c>
      <c r="B13" s="4" t="s">
        <v>96</v>
      </c>
      <c r="C13" s="4"/>
      <c r="D13" s="4"/>
      <c r="E13" s="78" t="s">
        <v>116</v>
      </c>
      <c r="F13" s="78"/>
      <c r="G13" s="121">
        <f>-21675866-4931210-51959</f>
        <v>-26659035</v>
      </c>
      <c r="H13" s="121">
        <v>-2487065</v>
      </c>
    </row>
    <row r="14" spans="1:11" ht="15.95" customHeight="1">
      <c r="A14" s="316"/>
      <c r="B14" s="4" t="s">
        <v>97</v>
      </c>
      <c r="C14" s="4"/>
      <c r="D14" s="4"/>
      <c r="E14" s="78"/>
      <c r="F14" s="78"/>
      <c r="G14" s="121"/>
      <c r="H14" s="121"/>
    </row>
    <row r="15" spans="1:11" ht="15.95" customHeight="1">
      <c r="A15" s="316">
        <v>4</v>
      </c>
      <c r="B15" s="4" t="s">
        <v>99</v>
      </c>
      <c r="C15" s="4"/>
      <c r="D15" s="4"/>
      <c r="E15" s="78" t="s">
        <v>118</v>
      </c>
      <c r="F15" s="78"/>
      <c r="G15" s="121">
        <f>45818376+559803</f>
        <v>46378179</v>
      </c>
      <c r="H15" s="121">
        <v>26602870</v>
      </c>
      <c r="J15" t="s">
        <v>119</v>
      </c>
      <c r="K15" t="s">
        <v>119</v>
      </c>
    </row>
    <row r="16" spans="1:11" ht="15.95" customHeight="1">
      <c r="A16" s="316">
        <v>5</v>
      </c>
      <c r="B16" s="4" t="s">
        <v>98</v>
      </c>
      <c r="C16" s="4"/>
      <c r="D16" s="4"/>
      <c r="E16" s="78" t="s">
        <v>118</v>
      </c>
      <c r="F16" s="78"/>
      <c r="G16" s="121">
        <f>-702312-1033269-2442253-640449</f>
        <v>-4818283</v>
      </c>
      <c r="H16" s="121">
        <v>5206560</v>
      </c>
    </row>
    <row r="17" spans="1:11" ht="15.95" customHeight="1">
      <c r="A17" s="316"/>
      <c r="B17" s="4" t="s">
        <v>100</v>
      </c>
      <c r="C17" s="4"/>
      <c r="D17" s="4"/>
      <c r="E17" s="78" t="s">
        <v>115</v>
      </c>
      <c r="F17" s="78"/>
      <c r="G17" s="121">
        <v>29286154</v>
      </c>
      <c r="H17" s="121">
        <v>29876122</v>
      </c>
    </row>
    <row r="18" spans="1:11" ht="15.95" customHeight="1">
      <c r="A18" s="316">
        <v>6</v>
      </c>
      <c r="B18" s="4" t="s">
        <v>101</v>
      </c>
      <c r="C18" s="4"/>
      <c r="D18" s="4"/>
      <c r="E18" s="78" t="s">
        <v>117</v>
      </c>
      <c r="F18" s="78"/>
      <c r="G18" s="121">
        <v>-30886</v>
      </c>
      <c r="H18" s="121"/>
    </row>
    <row r="19" spans="1:11" ht="15.95" customHeight="1">
      <c r="A19" s="316">
        <v>7</v>
      </c>
      <c r="B19" s="4" t="s">
        <v>102</v>
      </c>
      <c r="C19" s="4"/>
      <c r="D19" s="4"/>
      <c r="E19" s="78" t="s">
        <v>117</v>
      </c>
      <c r="F19" s="78"/>
      <c r="G19" s="121">
        <v>0</v>
      </c>
      <c r="H19" s="121">
        <v>0</v>
      </c>
    </row>
    <row r="20" spans="1:11" ht="15.95" customHeight="1">
      <c r="A20" s="316"/>
      <c r="B20" s="15" t="s">
        <v>103</v>
      </c>
      <c r="C20" s="4"/>
      <c r="D20" s="4"/>
      <c r="E20" s="78"/>
      <c r="F20" s="78" t="s">
        <v>115</v>
      </c>
      <c r="G20" s="121">
        <f>SUM(G7:G19)</f>
        <v>-36460748</v>
      </c>
      <c r="H20" s="121">
        <v>32003424</v>
      </c>
    </row>
    <row r="21" spans="1:11" ht="15.95" customHeight="1">
      <c r="A21" s="316"/>
      <c r="B21" s="4"/>
      <c r="C21" s="4"/>
      <c r="D21" s="4"/>
      <c r="E21" s="78"/>
      <c r="F21" s="78"/>
      <c r="G21" s="121"/>
      <c r="H21" s="121"/>
    </row>
    <row r="22" spans="1:11" ht="15.95" customHeight="1">
      <c r="A22" s="316" t="s">
        <v>51</v>
      </c>
      <c r="B22" s="5" t="s">
        <v>85</v>
      </c>
      <c r="C22" s="4"/>
      <c r="D22" s="4"/>
      <c r="E22" s="78"/>
      <c r="F22" s="78"/>
      <c r="G22" s="121"/>
      <c r="H22" s="121"/>
    </row>
    <row r="23" spans="1:11" ht="15.95" customHeight="1">
      <c r="A23" s="316">
        <v>1</v>
      </c>
      <c r="B23" s="4" t="s">
        <v>104</v>
      </c>
      <c r="C23" s="4"/>
      <c r="D23" s="4"/>
      <c r="E23" s="78" t="s">
        <v>117</v>
      </c>
      <c r="F23" s="78"/>
      <c r="G23" s="121">
        <v>0</v>
      </c>
      <c r="H23" s="121"/>
    </row>
    <row r="24" spans="1:11" ht="15.95" customHeight="1">
      <c r="A24" s="316">
        <v>2</v>
      </c>
      <c r="B24" s="4" t="s">
        <v>86</v>
      </c>
      <c r="C24" s="4"/>
      <c r="D24" s="4"/>
      <c r="E24" s="78" t="s">
        <v>117</v>
      </c>
      <c r="F24" s="78"/>
      <c r="G24" s="121"/>
      <c r="H24" s="121">
        <v>-259087</v>
      </c>
    </row>
    <row r="25" spans="1:11" ht="15.95" customHeight="1">
      <c r="A25" s="316">
        <v>3</v>
      </c>
      <c r="B25" s="4" t="s">
        <v>105</v>
      </c>
      <c r="C25" s="4"/>
      <c r="D25" s="4"/>
      <c r="E25" s="78" t="s">
        <v>115</v>
      </c>
      <c r="F25" s="78"/>
      <c r="G25" s="121">
        <f>968438+12652686+135490</f>
        <v>13756614</v>
      </c>
      <c r="H25" s="121"/>
    </row>
    <row r="26" spans="1:11" ht="15.95" customHeight="1">
      <c r="A26" s="316">
        <v>4</v>
      </c>
      <c r="B26" s="4" t="s">
        <v>106</v>
      </c>
      <c r="C26" s="4"/>
      <c r="D26" s="4"/>
      <c r="E26" s="78" t="s">
        <v>115</v>
      </c>
      <c r="F26" s="78"/>
      <c r="G26" s="121">
        <v>3145</v>
      </c>
      <c r="H26" s="121">
        <v>0</v>
      </c>
    </row>
    <row r="27" spans="1:11" ht="15.95" customHeight="1">
      <c r="A27" s="316">
        <v>5</v>
      </c>
      <c r="B27" s="4" t="s">
        <v>87</v>
      </c>
      <c r="C27" s="4"/>
      <c r="D27" s="4"/>
      <c r="E27" s="78" t="s">
        <v>115</v>
      </c>
      <c r="F27" s="78"/>
      <c r="G27" s="121"/>
      <c r="H27" s="121"/>
    </row>
    <row r="28" spans="1:11" ht="15.95" customHeight="1">
      <c r="A28" s="316"/>
      <c r="B28" s="4" t="s">
        <v>107</v>
      </c>
      <c r="C28" s="4"/>
      <c r="D28" s="4"/>
      <c r="E28" s="78" t="s">
        <v>119</v>
      </c>
      <c r="F28" s="78" t="s">
        <v>118</v>
      </c>
      <c r="G28" s="121">
        <f>SUM(G23:G27)</f>
        <v>13759759</v>
      </c>
      <c r="H28" s="121">
        <f>SUM(H23:H27)</f>
        <v>-259087</v>
      </c>
    </row>
    <row r="29" spans="1:11" ht="15.95" customHeight="1">
      <c r="A29" s="316"/>
      <c r="B29" s="4"/>
      <c r="C29" s="4"/>
      <c r="D29" s="4"/>
      <c r="E29" s="78"/>
      <c r="F29" s="78"/>
      <c r="G29" s="121"/>
      <c r="H29" s="121"/>
      <c r="K29" t="s">
        <v>119</v>
      </c>
    </row>
    <row r="30" spans="1:11" ht="15.95" customHeight="1">
      <c r="A30" s="316" t="s">
        <v>60</v>
      </c>
      <c r="B30" s="5" t="s">
        <v>108</v>
      </c>
      <c r="C30" s="4"/>
      <c r="D30" s="4"/>
      <c r="E30" s="78"/>
      <c r="F30" s="78"/>
      <c r="G30" s="121"/>
      <c r="H30" s="121"/>
    </row>
    <row r="31" spans="1:11" ht="15.95" customHeight="1">
      <c r="A31" s="316">
        <v>1</v>
      </c>
      <c r="B31" s="4" t="s">
        <v>278</v>
      </c>
      <c r="C31" s="4"/>
      <c r="D31" s="4"/>
      <c r="E31" s="78" t="s">
        <v>115</v>
      </c>
      <c r="F31" s="78"/>
      <c r="G31" s="121">
        <f>46675+1679288+17529717+4791805+4867727</f>
        <v>28915212</v>
      </c>
      <c r="H31" s="121">
        <v>995200</v>
      </c>
    </row>
    <row r="32" spans="1:11" ht="15.95" customHeight="1">
      <c r="A32" s="316">
        <v>2</v>
      </c>
      <c r="B32" s="4" t="s">
        <v>109</v>
      </c>
      <c r="C32" s="4"/>
      <c r="D32" s="4"/>
      <c r="E32" s="78" t="s">
        <v>115</v>
      </c>
      <c r="F32" s="78"/>
      <c r="G32" s="121">
        <v>0</v>
      </c>
      <c r="H32" s="121">
        <v>0</v>
      </c>
    </row>
    <row r="33" spans="1:8" ht="15.95" customHeight="1">
      <c r="A33" s="316">
        <v>3</v>
      </c>
      <c r="B33" s="4" t="s">
        <v>110</v>
      </c>
      <c r="C33" s="4"/>
      <c r="D33" s="4"/>
      <c r="E33" s="78" t="s">
        <v>117</v>
      </c>
      <c r="F33" s="78"/>
      <c r="G33" s="121">
        <v>0</v>
      </c>
      <c r="H33" s="121"/>
    </row>
    <row r="34" spans="1:8" ht="15.95" customHeight="1">
      <c r="A34" s="316">
        <v>4</v>
      </c>
      <c r="B34" s="4" t="s">
        <v>111</v>
      </c>
      <c r="C34" s="4"/>
      <c r="D34" s="4"/>
      <c r="E34" s="78" t="s">
        <v>117</v>
      </c>
      <c r="F34" s="78"/>
      <c r="G34" s="121">
        <v>0</v>
      </c>
      <c r="H34" s="121"/>
    </row>
    <row r="35" spans="1:8" ht="15.95" customHeight="1">
      <c r="A35" s="316"/>
      <c r="B35" s="4" t="s">
        <v>112</v>
      </c>
      <c r="C35" s="4"/>
      <c r="D35" s="4"/>
      <c r="E35" s="78"/>
      <c r="F35" s="78" t="s">
        <v>118</v>
      </c>
      <c r="G35" s="121">
        <f>SUM(G31:G34)</f>
        <v>28915212</v>
      </c>
      <c r="H35" s="121">
        <v>0</v>
      </c>
    </row>
    <row r="36" spans="1:8" ht="15.95" customHeight="1">
      <c r="A36" s="316"/>
      <c r="B36" s="5" t="s">
        <v>88</v>
      </c>
      <c r="C36" s="4"/>
      <c r="D36" s="4"/>
      <c r="E36" s="78" t="s">
        <v>120</v>
      </c>
      <c r="F36" s="78"/>
      <c r="G36" s="121">
        <f>G38-G37</f>
        <v>-5161528</v>
      </c>
      <c r="H36" s="121">
        <f>H38-H37</f>
        <v>-4758565</v>
      </c>
    </row>
    <row r="37" spans="1:8" ht="15.95" customHeight="1">
      <c r="A37" s="316"/>
      <c r="B37" s="5" t="s">
        <v>113</v>
      </c>
      <c r="C37" s="4"/>
      <c r="D37" s="4"/>
      <c r="E37" s="78" t="s">
        <v>121</v>
      </c>
      <c r="F37" s="78"/>
      <c r="G37" s="121">
        <v>7230848</v>
      </c>
      <c r="H37" s="121">
        <v>11989413</v>
      </c>
    </row>
    <row r="38" spans="1:8" ht="15.95" customHeight="1">
      <c r="A38" s="317"/>
      <c r="B38" s="6" t="s">
        <v>114</v>
      </c>
      <c r="C38" s="7"/>
      <c r="D38" s="7"/>
      <c r="E38" s="81" t="s">
        <v>122</v>
      </c>
      <c r="F38" s="81"/>
      <c r="G38" s="122">
        <v>2069320</v>
      </c>
      <c r="H38" s="122">
        <f>7124009+106839</f>
        <v>7230848</v>
      </c>
    </row>
    <row r="40" spans="1:8">
      <c r="D40" s="1" t="s">
        <v>264</v>
      </c>
      <c r="G40" s="38" t="s">
        <v>259</v>
      </c>
    </row>
    <row r="42" spans="1:8">
      <c r="D42" t="s">
        <v>260</v>
      </c>
      <c r="G42" s="38" t="s">
        <v>261</v>
      </c>
    </row>
    <row r="45" spans="1:8">
      <c r="G45" s="42"/>
    </row>
    <row r="48" spans="1:8">
      <c r="G48" s="42">
        <f>SUM(G45:G47)</f>
        <v>0</v>
      </c>
    </row>
  </sheetData>
  <phoneticPr fontId="6" type="noConversion"/>
  <pageMargins left="1" right="0.2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Kapaku</vt:lpstr>
      <vt:lpstr>Aktivet</vt:lpstr>
      <vt:lpstr>PASIVET&amp;KAPITALI</vt:lpstr>
      <vt:lpstr>PASH sip.natyres</vt:lpstr>
      <vt:lpstr>Ndryshimet ne kapital</vt:lpstr>
      <vt:lpstr>P.fluk parase MID</vt:lpstr>
      <vt:lpstr>'PASIVET&amp;KAPITALI'!Print_Area</vt:lpstr>
    </vt:vector>
  </TitlesOfParts>
  <Company>BAM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 Gjergji</dc:creator>
  <cp:lastModifiedBy>User</cp:lastModifiedBy>
  <cp:lastPrinted>2012-12-27T10:39:52Z</cp:lastPrinted>
  <dcterms:created xsi:type="dcterms:W3CDTF">2009-02-13T20:18:31Z</dcterms:created>
  <dcterms:modified xsi:type="dcterms:W3CDTF">2019-02-03T10:14:12Z</dcterms:modified>
</cp:coreProperties>
</file>