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1" activeTab="5"/>
  </bookViews>
  <sheets>
    <sheet name="KAPAKU I BIL 2011" sheetId="1" r:id="rId1"/>
    <sheet name="AKTIVI 2011" sheetId="2" r:id="rId2"/>
    <sheet name="PASIVI 2011" sheetId="3" r:id="rId3"/>
    <sheet name="TE ARDHURAT 2011" sheetId="4" r:id="rId4"/>
    <sheet name="FLUKSI MET 1" sheetId="5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T " sheetId="12" r:id="rId10"/>
    <sheet name="Pasq 1-2" sheetId="15" r:id="rId11"/>
    <sheet name="Pasq 3" sheetId="16" r:id="rId12"/>
  </sheets>
  <calcPr calcId="124519"/>
</workbook>
</file>

<file path=xl/calcChain.xml><?xml version="1.0" encoding="utf-8"?>
<calcChain xmlns="http://schemas.openxmlformats.org/spreadsheetml/2006/main">
  <c r="F50" i="15"/>
  <c r="F38" s="1"/>
  <c r="F28"/>
  <c r="I263" i="12"/>
  <c r="G246"/>
  <c r="I244"/>
  <c r="H244"/>
  <c r="I243"/>
  <c r="I242"/>
  <c r="I241"/>
  <c r="I246" s="1"/>
  <c r="I196"/>
  <c r="H177"/>
  <c r="I179"/>
  <c r="I177"/>
  <c r="D15" i="8"/>
  <c r="G41" i="3"/>
  <c r="F7" i="14"/>
  <c r="F5"/>
  <c r="G5" s="1"/>
  <c r="D11"/>
  <c r="C11"/>
  <c r="B11"/>
  <c r="G10"/>
  <c r="G9"/>
  <c r="G8"/>
  <c r="F11" l="1"/>
  <c r="G11" s="1"/>
  <c r="G7"/>
  <c r="J31" i="3" l="1"/>
  <c r="G36" i="5"/>
  <c r="G34"/>
  <c r="G28"/>
  <c r="G16"/>
  <c r="G9"/>
  <c r="G18" s="1"/>
  <c r="G21" s="1"/>
  <c r="G35" s="1"/>
  <c r="G37" s="1"/>
  <c r="F36" s="1"/>
  <c r="G12" i="3"/>
  <c r="G33" i="2"/>
  <c r="G43" s="1"/>
  <c r="G28"/>
  <c r="G18"/>
  <c r="G10"/>
  <c r="G8"/>
  <c r="G6"/>
  <c r="H42" i="3"/>
  <c r="H32"/>
  <c r="H25"/>
  <c r="H24" s="1"/>
  <c r="H11"/>
  <c r="H8"/>
  <c r="H6"/>
  <c r="G30" i="4"/>
  <c r="G31" s="1"/>
  <c r="G20"/>
  <c r="G15"/>
  <c r="G7"/>
  <c r="G21" s="1"/>
  <c r="F30" i="7"/>
  <c r="G30"/>
  <c r="H30"/>
  <c r="I30"/>
  <c r="J30"/>
  <c r="K30"/>
  <c r="L30"/>
  <c r="M30"/>
  <c r="N30"/>
  <c r="F29"/>
  <c r="G29"/>
  <c r="H29"/>
  <c r="I29"/>
  <c r="J29"/>
  <c r="K29"/>
  <c r="L29"/>
  <c r="M29"/>
  <c r="N29"/>
  <c r="E29"/>
  <c r="N28"/>
  <c r="M28"/>
  <c r="J28"/>
  <c r="K28" s="1"/>
  <c r="H28"/>
  <c r="L11"/>
  <c r="L12"/>
  <c r="L13"/>
  <c r="L14"/>
  <c r="L15"/>
  <c r="L16"/>
  <c r="L17"/>
  <c r="L18"/>
  <c r="L19"/>
  <c r="L20"/>
  <c r="L21"/>
  <c r="L22"/>
  <c r="L23"/>
  <c r="L24"/>
  <c r="L25"/>
  <c r="L26"/>
  <c r="L27"/>
  <c r="L10"/>
  <c r="K11"/>
  <c r="K12"/>
  <c r="K13"/>
  <c r="K14"/>
  <c r="K15"/>
  <c r="K16"/>
  <c r="K17"/>
  <c r="K18"/>
  <c r="K19"/>
  <c r="K20"/>
  <c r="K21"/>
  <c r="K22"/>
  <c r="K23"/>
  <c r="K24"/>
  <c r="K25"/>
  <c r="K26"/>
  <c r="K27"/>
  <c r="K10"/>
  <c r="J11"/>
  <c r="J12"/>
  <c r="J13"/>
  <c r="J14"/>
  <c r="M14" s="1"/>
  <c r="J15"/>
  <c r="J16"/>
  <c r="J17"/>
  <c r="J18"/>
  <c r="M18" s="1"/>
  <c r="J19"/>
  <c r="J20"/>
  <c r="J21"/>
  <c r="J22"/>
  <c r="M22" s="1"/>
  <c r="J23"/>
  <c r="J24"/>
  <c r="J25"/>
  <c r="J26"/>
  <c r="M26" s="1"/>
  <c r="J27"/>
  <c r="E28" i="15"/>
  <c r="G88" i="12"/>
  <c r="F9" i="5"/>
  <c r="K7" i="7"/>
  <c r="E30"/>
  <c r="M27"/>
  <c r="H27"/>
  <c r="H26"/>
  <c r="H25"/>
  <c r="M24"/>
  <c r="H24"/>
  <c r="H23"/>
  <c r="H22"/>
  <c r="H21"/>
  <c r="M21" s="1"/>
  <c r="M20"/>
  <c r="H20"/>
  <c r="H19"/>
  <c r="M19" s="1"/>
  <c r="H18"/>
  <c r="H17"/>
  <c r="M17" s="1"/>
  <c r="M16"/>
  <c r="H16"/>
  <c r="H15"/>
  <c r="M15" s="1"/>
  <c r="H14"/>
  <c r="H13"/>
  <c r="M13" s="1"/>
  <c r="M12"/>
  <c r="H12"/>
  <c r="H11"/>
  <c r="M11" s="1"/>
  <c r="J10"/>
  <c r="H10"/>
  <c r="N9"/>
  <c r="M9"/>
  <c r="L9"/>
  <c r="K9"/>
  <c r="J9"/>
  <c r="I9"/>
  <c r="H9"/>
  <c r="G9"/>
  <c r="F9"/>
  <c r="E9"/>
  <c r="I7"/>
  <c r="F7"/>
  <c r="E7"/>
  <c r="K6"/>
  <c r="J6"/>
  <c r="L6" s="1"/>
  <c r="H6"/>
  <c r="B2"/>
  <c r="F242" i="12"/>
  <c r="F243"/>
  <c r="E244"/>
  <c r="F244" s="1"/>
  <c r="E1" i="5"/>
  <c r="D1" i="4"/>
  <c r="E1" i="3"/>
  <c r="F18" i="5"/>
  <c r="H89" i="12"/>
  <c r="G138"/>
  <c r="H138"/>
  <c r="I136"/>
  <c r="I135"/>
  <c r="I131"/>
  <c r="I87"/>
  <c r="I89" s="1"/>
  <c r="G86"/>
  <c r="G83"/>
  <c r="G84"/>
  <c r="G85"/>
  <c r="E50" i="16"/>
  <c r="E42"/>
  <c r="B33"/>
  <c r="B34" s="1"/>
  <c r="B35" s="1"/>
  <c r="B36" s="1"/>
  <c r="B37" s="1"/>
  <c r="B38" s="1"/>
  <c r="B39" s="1"/>
  <c r="B40" s="1"/>
  <c r="B41" s="1"/>
  <c r="B32"/>
  <c r="E30"/>
  <c r="B27"/>
  <c r="B28" s="1"/>
  <c r="B29" s="1"/>
  <c r="E25"/>
  <c r="B19"/>
  <c r="B20" s="1"/>
  <c r="B21" s="1"/>
  <c r="B22" s="1"/>
  <c r="B23" s="1"/>
  <c r="B24" s="1"/>
  <c r="B18"/>
  <c r="E16"/>
  <c r="B14"/>
  <c r="B15" s="1"/>
  <c r="E12"/>
  <c r="B5"/>
  <c r="B6" s="1"/>
  <c r="B7" s="1"/>
  <c r="B8" s="1"/>
  <c r="B9" s="1"/>
  <c r="B10" s="1"/>
  <c r="B11" s="1"/>
  <c r="F54" i="15"/>
  <c r="E54"/>
  <c r="E50"/>
  <c r="E38"/>
  <c r="F34"/>
  <c r="E34"/>
  <c r="F19"/>
  <c r="E19"/>
  <c r="E16"/>
  <c r="F11"/>
  <c r="E11"/>
  <c r="F7"/>
  <c r="E7"/>
  <c r="E24" s="1"/>
  <c r="I252" i="12"/>
  <c r="I262" s="1"/>
  <c r="H252"/>
  <c r="H262" s="1"/>
  <c r="D246"/>
  <c r="F241"/>
  <c r="I230"/>
  <c r="H230"/>
  <c r="I209"/>
  <c r="H209"/>
  <c r="I186"/>
  <c r="H186"/>
  <c r="H179"/>
  <c r="M178" s="1"/>
  <c r="I168"/>
  <c r="H168"/>
  <c r="H144"/>
  <c r="G144"/>
  <c r="F144"/>
  <c r="E144"/>
  <c r="I143"/>
  <c r="I142"/>
  <c r="I139"/>
  <c r="I144" s="1"/>
  <c r="F138"/>
  <c r="E138"/>
  <c r="H134"/>
  <c r="G134"/>
  <c r="F134"/>
  <c r="E134"/>
  <c r="I133"/>
  <c r="I132"/>
  <c r="I119"/>
  <c r="H119"/>
  <c r="I108"/>
  <c r="H108"/>
  <c r="B45"/>
  <c r="B94" s="1"/>
  <c r="B141" s="1"/>
  <c r="B188" s="1"/>
  <c r="B235" s="1"/>
  <c r="B280" s="1"/>
  <c r="H31" i="3" l="1"/>
  <c r="H43" s="1"/>
  <c r="G32" i="4"/>
  <c r="N12" i="7"/>
  <c r="N16"/>
  <c r="N20"/>
  <c r="N24"/>
  <c r="N27"/>
  <c r="F148" i="12"/>
  <c r="F246"/>
  <c r="G87"/>
  <c r="G89" s="1"/>
  <c r="N14" i="7"/>
  <c r="N18"/>
  <c r="N22"/>
  <c r="N26"/>
  <c r="L7"/>
  <c r="M6"/>
  <c r="N6" s="1"/>
  <c r="M7"/>
  <c r="N7" s="1"/>
  <c r="H7"/>
  <c r="J7"/>
  <c r="N11"/>
  <c r="N13"/>
  <c r="N15"/>
  <c r="N17"/>
  <c r="N19"/>
  <c r="N21"/>
  <c r="M23"/>
  <c r="N23" s="1"/>
  <c r="M25"/>
  <c r="N25" s="1"/>
  <c r="I138" i="12"/>
  <c r="E43" i="16"/>
  <c r="F24" i="15"/>
  <c r="G148" i="12"/>
  <c r="H148"/>
  <c r="B273"/>
  <c r="H263"/>
  <c r="H265" s="1"/>
  <c r="I265"/>
  <c r="I134"/>
  <c r="G33" i="4" l="1"/>
  <c r="G34" s="1"/>
  <c r="M10" i="7"/>
  <c r="I148" i="12"/>
  <c r="E17" i="8"/>
  <c r="F17"/>
  <c r="D17"/>
  <c r="G25" i="3"/>
  <c r="G24" s="1"/>
  <c r="G11"/>
  <c r="J11" s="1"/>
  <c r="F15" i="4"/>
  <c r="F20" s="1"/>
  <c r="G25" i="8"/>
  <c r="F24"/>
  <c r="E24"/>
  <c r="D24"/>
  <c r="C24"/>
  <c r="G23"/>
  <c r="F22"/>
  <c r="E22"/>
  <c r="D22"/>
  <c r="C22"/>
  <c r="G22" s="1"/>
  <c r="G21"/>
  <c r="G20"/>
  <c r="G19"/>
  <c r="G18"/>
  <c r="C17"/>
  <c r="G15"/>
  <c r="G14"/>
  <c r="G13"/>
  <c r="F12"/>
  <c r="E12"/>
  <c r="D12"/>
  <c r="C12"/>
  <c r="C26" s="1"/>
  <c r="G11"/>
  <c r="G10"/>
  <c r="G9"/>
  <c r="F34" i="5"/>
  <c r="F28"/>
  <c r="F21"/>
  <c r="F7" i="4"/>
  <c r="F30"/>
  <c r="G8" i="3"/>
  <c r="F28" i="2"/>
  <c r="F18"/>
  <c r="H18" s="1"/>
  <c r="F10"/>
  <c r="F6"/>
  <c r="H10" l="1"/>
  <c r="N10" i="7"/>
  <c r="G17" i="8"/>
  <c r="F35" i="5"/>
  <c r="F37" s="1"/>
  <c r="E26" i="8"/>
  <c r="G24"/>
  <c r="D26"/>
  <c r="F26"/>
  <c r="G6" i="3"/>
  <c r="G31" s="1"/>
  <c r="F31" i="4"/>
  <c r="F32" s="1"/>
  <c r="G12" i="8"/>
  <c r="G26" l="1"/>
  <c r="F21" i="4"/>
  <c r="F33"/>
  <c r="F34" s="1"/>
  <c r="G42" i="3" s="1"/>
  <c r="G32" s="1"/>
  <c r="G43" l="1"/>
  <c r="F37" i="2"/>
  <c r="F33" s="1"/>
  <c r="E59" i="15"/>
  <c r="H59" s="1"/>
  <c r="F43" i="2" l="1"/>
  <c r="I15" s="1"/>
  <c r="G27" i="8"/>
  <c r="F59" i="15"/>
  <c r="J44" i="3" l="1"/>
</calcChain>
</file>

<file path=xl/sharedStrings.xml><?xml version="1.0" encoding="utf-8"?>
<sst xmlns="http://schemas.openxmlformats.org/spreadsheetml/2006/main" count="927" uniqueCount="682">
  <si>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</si>
  <si>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</si>
  <si>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</si>
  <si>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</si>
  <si>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</si>
  <si>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</si>
  <si>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</si>
  <si>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</si>
  <si>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</si>
  <si>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</si>
  <si>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</si>
  <si>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</si>
  <si>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</si>
  <si>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</si>
  <si>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</si>
  <si>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</si>
  <si>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</si>
  <si>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</si>
  <si>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</si>
  <si>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</si>
  <si>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</si>
  <si>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</si>
  <si>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</si>
  <si>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</si>
  <si>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</si>
  <si>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</si>
  <si>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</si>
  <si>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</si>
  <si>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</si>
  <si>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</si>
  <si>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</si>
  <si>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</si>
  <si>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</si>
  <si>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</si>
  <si>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</si>
  <si>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</si>
  <si>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</si>
  <si>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</si>
  <si>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</si>
  <si>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</si>
  <si>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</si>
  <si>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</si>
  <si>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</si>
  <si>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</si>
  <si>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</si>
  <si>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</si>
  <si>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</si>
  <si>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</si>
  <si>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</si>
  <si>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</si>
  <si>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</si>
  <si>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</si>
  <si>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</si>
  <si>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</si>
  <si>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</si>
  <si>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</si>
  <si>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</si>
  <si>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</si>
  <si>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</si>
  <si>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</si>
  <si>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</si>
  <si>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</si>
  <si>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</si>
  <si>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</si>
  <si>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</si>
  <si>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</si>
  <si>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</si>
  <si>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</si>
  <si>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</si>
  <si>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</si>
  <si>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</si>
  <si>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</si>
  <si>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</si>
  <si>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</si>
  <si>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</si>
  <si>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</si>
  <si>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</si>
  <si>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</si>
  <si>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</si>
  <si>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tjere(Humbje e vitit)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</si>
  <si>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</si>
  <si>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</si>
  <si>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</si>
  <si>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</si>
  <si>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</si>
  <si>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</si>
  <si>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</si>
  <si>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</si>
  <si>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</si>
  <si>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</si>
  <si>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</si>
  <si>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</si>
  <si>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</si>
  <si>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</si>
  <si>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</si>
  <si>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</si>
  <si>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</si>
  <si>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</si>
  <si>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</si>
  <si>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</si>
  <si>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</si>
  <si>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</si>
  <si>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</si>
  <si>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</si>
  <si>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</si>
  <si>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</si>
  <si>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</si>
  <si>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</si>
  <si>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</si>
  <si>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</si>
  <si>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</si>
  <si>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</si>
  <si>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</si>
  <si>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</si>
  <si>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</si>
  <si>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</si>
  <si>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</si>
  <si>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</si>
  <si>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</si>
  <si>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</si>
  <si>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</si>
  <si>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</si>
  <si>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</si>
  <si>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</si>
  <si>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</si>
  <si>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</si>
  <si>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</si>
  <si>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</si>
  <si>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</si>
  <si>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</si>
  <si>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</si>
  <si>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</si>
  <si>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</si>
  <si>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</si>
  <si>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</si>
  <si>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</si>
  <si>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</si>
  <si>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</si>
  <si>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</si>
  <si>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</si>
  <si>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</si>
  <si>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</si>
  <si>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</si>
  <si>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</si>
  <si>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</si>
  <si>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</si>
  <si>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</si>
  <si>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</si>
  <si>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</si>
  <si>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</si>
  <si>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</si>
  <si>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</si>
  <si>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</si>
  <si>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</si>
  <si>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</si>
  <si>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</si>
  <si>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</si>
  <si>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</si>
  <si>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</si>
  <si>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</si>
  <si>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</si>
  <si>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</si>
  <si>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</si>
  <si>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</si>
  <si>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</si>
  <si>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</si>
  <si>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</si>
  <si>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</si>
  <si>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</si>
  <si>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</si>
  <si>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</si>
  <si>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</si>
  <si>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</si>
  <si>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</si>
  <si>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</si>
  <si>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</si>
  <si>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</si>
  <si>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</si>
  <si>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</si>
  <si>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>Shuma mj.transporti</t>
  </si>
  <si>
    <t xml:space="preserve">             TOTALI</t>
  </si>
  <si>
    <t>Administratori</t>
  </si>
  <si>
    <t>Sqarim:</t>
  </si>
  <si>
    <t>percaktuara ne SKK 2 dhe konkretisht paragrafeve 49-55.  Rradha e dhenies se spjegimeve duhet te jete :</t>
  </si>
  <si>
    <t>Monedha</t>
  </si>
  <si>
    <t>Totali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</si>
  <si>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</si>
  <si>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</si>
  <si>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</si>
  <si>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</si>
  <si>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</si>
  <si>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</si>
  <si>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</si>
  <si>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</si>
  <si>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</si>
  <si>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</si>
  <si>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</si>
  <si>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>Kapitali aksionar qe i perket aksionerve te shoqerise meme</t>
  </si>
  <si>
    <t>Kapitali</t>
  </si>
  <si>
    <t xml:space="preserve">T o t a l i </t>
  </si>
  <si>
    <t>x</t>
  </si>
  <si>
    <t>Dividentet e paguar</t>
  </si>
  <si>
    <t>Fitimi neto per periudhen kontabel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</si>
  <si>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</si>
  <si>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</si>
  <si>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</si>
  <si>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</si>
  <si>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</si>
  <si>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</si>
  <si>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</si>
  <si>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</si>
  <si>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KAMEZ,TIRANE</t>
  </si>
  <si>
    <t>Shpenzime te tjera (FURNITURA NENTRAJNIME)</t>
  </si>
  <si>
    <t>NJESI MATJE</t>
  </si>
  <si>
    <t>PAISJE ZYRE E INFORMATIKE</t>
  </si>
  <si>
    <t>Mjete Transporti</t>
  </si>
  <si>
    <t>%</t>
  </si>
  <si>
    <t>Shenime per pasqyrat financiare</t>
  </si>
  <si>
    <t>(Te gjitha balancat jane ne leke)</t>
  </si>
  <si>
    <t>1. Informacione te Pergjithshme</t>
  </si>
  <si>
    <t>ME KAPTAL100.000  LEK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</si>
  <si>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</si>
  <si>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</si>
  <si>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</si>
  <si>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</si>
  <si>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</si>
  <si>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</si>
  <si>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</si>
  <si>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</si>
  <si>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</si>
  <si>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</si>
  <si>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</si>
  <si>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</si>
  <si>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</si>
  <si>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</si>
  <si>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</si>
  <si>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</si>
  <si>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</si>
  <si>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</si>
  <si>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</si>
  <si>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</si>
  <si>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</si>
  <si>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</si>
  <si>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 xml:space="preserve">euro </t>
  </si>
  <si>
    <t>dollari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</si>
  <si>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</si>
  <si>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</si>
  <si>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</si>
  <si>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</si>
  <si>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</si>
  <si>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</si>
  <si>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</si>
  <si>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</si>
  <si>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</si>
  <si>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 xml:space="preserve">me vleren e tyre nominale (minus provizionet e krijuara per renie ne vlere),keshtu qe 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</si>
  <si>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</si>
  <si>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</si>
  <si>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</si>
  <si>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</si>
  <si>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</si>
  <si>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</si>
  <si>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</si>
  <si>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</si>
  <si>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</si>
  <si>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</si>
  <si>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</si>
  <si>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</si>
  <si>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</si>
  <si>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</si>
  <si>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</si>
  <si>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</si>
  <si>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</si>
  <si>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</si>
  <si>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</si>
  <si>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</si>
  <si>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</si>
  <si>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</si>
  <si>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</si>
  <si>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</si>
  <si>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</si>
  <si>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</si>
  <si>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</si>
  <si>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Emertimi I llogarise</t>
  </si>
  <si>
    <t>kembimit</t>
  </si>
  <si>
    <t>monedhes</t>
  </si>
  <si>
    <t>Ne leke</t>
  </si>
  <si>
    <t>Euro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</si>
  <si>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</si>
  <si>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</si>
  <si>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</si>
  <si>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</si>
  <si>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</si>
  <si>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</si>
  <si>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</si>
  <si>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2008 deklarohen si vijon:</t>
  </si>
  <si>
    <t>Ushtrim i mbyllur</t>
  </si>
  <si>
    <t>Aktive te tjera financiare afatshkurtera</t>
  </si>
  <si>
    <t>( i ) Llogari / Kerkesa te arketueshme</t>
  </si>
  <si>
    <t>( ii ) Llogari / Kerkesa te tjera te arketueshme (TVSH)</t>
  </si>
  <si>
    <t>( iii ) Instrumenta te tjera borxhi</t>
  </si>
  <si>
    <t>( iv ) Investime te tjera financiare</t>
  </si>
  <si>
    <t>S h u m a :</t>
  </si>
  <si>
    <t xml:space="preserve">5.I n v e n t a r i </t>
  </si>
  <si>
    <t>Gjendja e inventarit ne fillim dhe ne fund te ushtrimit paraqitet:</t>
  </si>
  <si>
    <t>I n v e n t a r i</t>
  </si>
  <si>
    <t>( i  )  Lendet e para</t>
  </si>
  <si>
    <t>( ii ) Prodhim ne poces</t>
  </si>
  <si>
    <t>( iii ) Produkte te gatshme</t>
  </si>
  <si>
    <t>( iv ) Mallra per rishitje</t>
  </si>
  <si>
    <t>( v  ) Parapagesat per furnizime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</si>
  <si>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</si>
  <si>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</si>
  <si>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</si>
  <si>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leke.</t>
  </si>
  <si>
    <t>6.Aktivet Afatgjata Materiale (AAM-te)</t>
  </si>
  <si>
    <t>Gjendja dhe levizja e aktiveve afatgjata materiale ne pasqyrat financiare paraqitet si vijon:</t>
  </si>
  <si>
    <t>Makineri</t>
  </si>
  <si>
    <t xml:space="preserve">Aktivet te </t>
  </si>
  <si>
    <t xml:space="preserve">         Gjendjet dhe levizjet</t>
  </si>
  <si>
    <t>MJETE</t>
  </si>
  <si>
    <t xml:space="preserve">dhe </t>
  </si>
  <si>
    <t>tjera afatgjata</t>
  </si>
  <si>
    <t>TRANSPO</t>
  </si>
  <si>
    <t>paisje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</si>
  <si>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</si>
  <si>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</si>
  <si>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</si>
  <si>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</si>
  <si>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</si>
  <si>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</si>
  <si>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te perputhura me te dhenat e kontabilitetit dhe te inventarizimeve fizike qe shoqeria e ka kryer ne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</si>
  <si>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</si>
  <si>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</si>
  <si>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</si>
  <si>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</si>
  <si>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</si>
  <si>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</si>
  <si>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</si>
  <si>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</si>
  <si>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>vijon:</t>
  </si>
  <si>
    <t xml:space="preserve">H u a m a r r j e t </t>
  </si>
  <si>
    <t>(  i  ) Huate dhe obligacionet afatshkurtera</t>
  </si>
  <si>
    <t>( ii  ) Kthimet / ripagesat e huave afatgjata(leasing)</t>
  </si>
  <si>
    <t>( iii ) Bono te konvertueshme</t>
  </si>
  <si>
    <t>S h u m a:</t>
  </si>
  <si>
    <t>8.Detyrimet afatshkurtera-Huate dhe parapagimet</t>
  </si>
  <si>
    <t>Huamarrjet dhe parapagimet</t>
  </si>
  <si>
    <t>(  i  ) Te pagueshme ndaj furnitorve</t>
  </si>
  <si>
    <t>( ii  ) Te pagueshme ndaj punonjesve</t>
  </si>
  <si>
    <t>( iii ) Detyrime tatimore +sigurime shoqerore</t>
  </si>
  <si>
    <t>( iv ) Hua te tjera</t>
  </si>
  <si>
    <t>9.Detyrime Afatgjata -Huate afatgjata</t>
  </si>
  <si>
    <t>Huate afatgjata  ne fillim dhe ne fund te ushtrimit kontabel 2008 paraqiten si vijon: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</si>
  <si>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</si>
  <si>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</si>
  <si>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</si>
  <si>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</si>
  <si>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</si>
  <si>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</si>
  <si>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 xml:space="preserve">ndare ne 100 kuota  me vlere nominale 1000 leke/kuote. </t>
  </si>
  <si>
    <t>11.Fitimi (humbja) e vitit financiar</t>
  </si>
  <si>
    <t>a.) Te ardhurat</t>
  </si>
  <si>
    <t>Te ardhurat e realizuara gjate ushtrimit ,sipas segmenteve (kategorive) te biznesit paraqitet si</t>
  </si>
  <si>
    <t xml:space="preserve">T e   a r d h u r a t </t>
  </si>
  <si>
    <t>Te ardhurat nga shitja e produkteve</t>
  </si>
  <si>
    <t>Te ardhurat nga kryerja e sherbimeve (ndertimi)</t>
  </si>
  <si>
    <t>Te ardhura te tjera</t>
  </si>
  <si>
    <t>Te ardhura financiare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</si>
  <si>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</si>
  <si>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</si>
  <si>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</si>
  <si>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</si>
  <si>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</si>
  <si>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</si>
  <si>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</si>
  <si>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</si>
  <si>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</si>
  <si>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</si>
  <si>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</si>
  <si>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</si>
  <si>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</si>
  <si>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</si>
  <si>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Humbjet nga kursi kembimit    769,670(-)</t>
  </si>
  <si>
    <t>d.)Shpenzime personeli</t>
  </si>
  <si>
    <t>Numri mesatar I punonjesve dhe pagat sipas kategorive kryesore jane si me poshte: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</si>
  <si>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</si>
  <si>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</si>
  <si>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</si>
  <si>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</si>
  <si>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</si>
  <si>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</si>
  <si>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</si>
  <si>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</si>
  <si>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</si>
  <si>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</si>
  <si>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</si>
  <si>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</si>
  <si>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</si>
  <si>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</si>
  <si>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</si>
  <si>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</si>
  <si>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</si>
  <si>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</si>
  <si>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</si>
  <si>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</si>
  <si>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</si>
  <si>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</si>
  <si>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</si>
  <si>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</si>
  <si>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</si>
  <si>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</si>
  <si>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</si>
  <si>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</si>
  <si>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</si>
  <si>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</si>
  <si>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</si>
  <si>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</si>
  <si>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</si>
  <si>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</si>
  <si>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</si>
  <si>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 xml:space="preserve">DREJTUESI  I SUBJEKTIT </t>
  </si>
  <si>
    <t>NPIT</t>
  </si>
  <si>
    <t xml:space="preserve">Pasqyra nr.1 </t>
  </si>
  <si>
    <t>Ne 000/leke</t>
  </si>
  <si>
    <t xml:space="preserve">                                      A N E K S   S T A T I S T I K O R </t>
  </si>
  <si>
    <t>TE  ARDHURAT</t>
  </si>
  <si>
    <t xml:space="preserve">Numri </t>
  </si>
  <si>
    <t>Kodi</t>
  </si>
  <si>
    <t>Llogarise</t>
  </si>
  <si>
    <t>Statistikor</t>
  </si>
  <si>
    <t>Shitjet gjithsej  ( a +b + c )</t>
  </si>
  <si>
    <t>a)</t>
  </si>
  <si>
    <t>&gt;Te ardhurat nga shitja e Produktit vet</t>
  </si>
  <si>
    <t>701/702/703</t>
  </si>
  <si>
    <t>b)</t>
  </si>
  <si>
    <t>&gt;Te ardhura nga shitja e sherbimeve</t>
  </si>
  <si>
    <t>c)</t>
  </si>
  <si>
    <t>&gt;Te ardhura nga shitja e mallrave</t>
  </si>
  <si>
    <t>Te ardhura nga shitje te tjera ( a+b+c )</t>
  </si>
  <si>
    <t>&gt;Qeraja</t>
  </si>
  <si>
    <t>&gt;Komisione</t>
  </si>
  <si>
    <t>&gt;Transport per te trete</t>
  </si>
  <si>
    <t>Ndryshimet ne inventarin e produkteve te gatshme</t>
  </si>
  <si>
    <t>e prodhimeve ne proces:</t>
  </si>
  <si>
    <t xml:space="preserve">                                  Shtesat  (+)</t>
  </si>
  <si>
    <t xml:space="preserve">                                  Paksimet ( - )</t>
  </si>
  <si>
    <t>Prodhimi per qellimet e vet ndermarrjes dhe per kapital:</t>
  </si>
  <si>
    <t>nga i cili : Prodhim i aktiveve afatgjata</t>
  </si>
  <si>
    <t>Te ardhura nga grantet (Subvencione)</t>
  </si>
  <si>
    <t>Te tjera</t>
  </si>
  <si>
    <t>Te ardhura nga shitja e aktiveve afatgjata</t>
  </si>
  <si>
    <t>I)</t>
  </si>
  <si>
    <t>Totali I te ardhurave I=(1+2+/-3+4+5+6+7+8)</t>
  </si>
  <si>
    <t xml:space="preserve">Pasqyra nr.2 </t>
  </si>
  <si>
    <t>SHPENZIMET</t>
  </si>
  <si>
    <t>Blerje,shpenzime (a+/-b+c+/-d+e)</t>
  </si>
  <si>
    <t>Blerje,shpenzime materiale dhe materiale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</si>
  <si>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</si>
  <si>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</si>
  <si>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</si>
  <si>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</si>
  <si>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</si>
  <si>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</si>
  <si>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</si>
  <si>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>Shpenzime per sherbime</t>
  </si>
  <si>
    <t>605/2</t>
  </si>
  <si>
    <t>Shpenzime per personelin (a+b)</t>
  </si>
  <si>
    <t>Shpenzimet per sig.shoqerore dhe shendetsore</t>
  </si>
  <si>
    <t>Amortizimet dhe zhvlersimet</t>
  </si>
  <si>
    <t>Sherbimet  nga te trete (a+b+c+d+e+f+g+h+i+j+k+l+m)</t>
  </si>
  <si>
    <t>Sherbimet nga nen/kontraktoret</t>
  </si>
  <si>
    <t>Trajtime te pergjithshme</t>
  </si>
  <si>
    <t>Qera</t>
  </si>
  <si>
    <t>Mirembajtje dhe riparime</t>
  </si>
  <si>
    <t>Shpenzime per Siguracione</t>
  </si>
  <si>
    <t>f)</t>
  </si>
  <si>
    <t>Kerkim studime</t>
  </si>
  <si>
    <t>g)</t>
  </si>
  <si>
    <t>Sherbime te tjera</t>
  </si>
  <si>
    <t>h)</t>
  </si>
  <si>
    <t>Shpenzime per koncensione,patenta dhe licensa</t>
  </si>
  <si>
    <t>i)</t>
  </si>
  <si>
    <t>Shpenzime per bublicitet,reklama</t>
  </si>
  <si>
    <t>j)</t>
  </si>
  <si>
    <t>Transferime,udhetime,dieta</t>
  </si>
  <si>
    <t>k)</t>
  </si>
  <si>
    <t>Shpenzime postare dhe telekomunikacioni</t>
  </si>
  <si>
    <t>Shpenzime transporti</t>
  </si>
  <si>
    <t>&gt;per blerje</t>
  </si>
  <si>
    <t>&gt;per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</si>
  <si>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</si>
  <si>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</si>
  <si>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</si>
  <si>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</si>
  <si>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</si>
  <si>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</si>
  <si>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 dhe tatime te tjera</t>
  </si>
  <si>
    <t>635+638</t>
  </si>
  <si>
    <t>II)</t>
  </si>
  <si>
    <t>TOTALI SHPENZIMEVE II=( 1+2+3+4+5 )</t>
  </si>
  <si>
    <t>INFORMAT:</t>
  </si>
  <si>
    <t xml:space="preserve">E m e r t I m i </t>
  </si>
  <si>
    <t>Numri mesatar i te punesuarve</t>
  </si>
  <si>
    <t>Investimet</t>
  </si>
  <si>
    <t>Shtimi i aseteve fikse</t>
  </si>
  <si>
    <t>&gt; nga te cilat asete te reja</t>
  </si>
  <si>
    <t>Paksimi i aseteve fikse</t>
  </si>
  <si>
    <t xml:space="preserve">&gt; nga te cilat shitja e aseteve ekzistuese </t>
  </si>
  <si>
    <t>SUBJEKTI</t>
  </si>
  <si>
    <t>NIPT</t>
  </si>
  <si>
    <t>Pasqyra nr.3</t>
  </si>
  <si>
    <t>Aktiviteti</t>
  </si>
  <si>
    <t>Te Ardhurat nga aktiviteti</t>
  </si>
  <si>
    <t>Tregeti</t>
  </si>
  <si>
    <t>Tregeti karburanti</t>
  </si>
  <si>
    <t>Tregeti ushqimore,pije</t>
  </si>
  <si>
    <t>Tregeti materiale ndertimi</t>
  </si>
  <si>
    <t>Tregeti cigaresh</t>
  </si>
  <si>
    <t>Formaci</t>
  </si>
  <si>
    <t>Eksport mallrash</t>
  </si>
  <si>
    <t>Tregeti te tjera</t>
  </si>
  <si>
    <t>Totali te ardhurave nga tregetia</t>
  </si>
  <si>
    <t>Ndertim</t>
  </si>
  <si>
    <t>Ndertim banese</t>
  </si>
  <si>
    <t>Ndertim pune publike</t>
  </si>
  <si>
    <t>Ndertime te tjera</t>
  </si>
  <si>
    <t>Totali te ardhurave nga ndertimi</t>
  </si>
  <si>
    <t>Prodhim</t>
  </si>
  <si>
    <t>Eksport,prodhime te ndryshme</t>
  </si>
  <si>
    <t>Fason te cdo lloji</t>
  </si>
  <si>
    <t>Prodhim materiale ndertimi</t>
  </si>
  <si>
    <t>Prodhim ushqimore</t>
  </si>
  <si>
    <t>Prodhim pije alkolike,etj</t>
  </si>
  <si>
    <t>Prodhim energji</t>
  </si>
  <si>
    <t>Prodhim hidrokarbure</t>
  </si>
  <si>
    <t>Prodhime te tjera</t>
  </si>
  <si>
    <t>Totali te ardhurave nga prodhimi</t>
  </si>
  <si>
    <t>Transport</t>
  </si>
  <si>
    <t>Transport mallrash</t>
  </si>
  <si>
    <t>Transport malli nderkometare</t>
  </si>
  <si>
    <t>Transport udhetaresh</t>
  </si>
  <si>
    <t>Transport udhetaresh nderkombetare</t>
  </si>
  <si>
    <t>Totali te ardhurave nga transporti</t>
  </si>
  <si>
    <t>Sherbimi</t>
  </si>
  <si>
    <t>Sherbime financiare</t>
  </si>
  <si>
    <t>Siguracione</t>
  </si>
  <si>
    <t>Sherbime mjeksore</t>
  </si>
  <si>
    <t>Bar-resorante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</si>
  <si>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</si>
  <si>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</si>
  <si>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</si>
  <si>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</si>
  <si>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</si>
  <si>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</si>
  <si>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Totali te ardhurave nga sherbimet</t>
  </si>
  <si>
    <t>TOTALI ( I+II+III+IV+V )</t>
  </si>
  <si>
    <t>Me page  deri ne  19.000 leke</t>
  </si>
  <si>
    <t>Me page  deri ne  19.001 deri ne 30.000 leke</t>
  </si>
  <si>
    <t>Me page  deri ne  30.001 deri ne 66.500 leke</t>
  </si>
  <si>
    <t>Me page  deri ne  66.501 deri ne 84.100 leke</t>
  </si>
  <si>
    <t>Me page  me te larte   se  84.100 leke</t>
  </si>
  <si>
    <t>Gjendja me 31.12.2011</t>
  </si>
  <si>
    <t>31.Dhjetor 2011</t>
  </si>
  <si>
    <t>ARKA</t>
  </si>
  <si>
    <t>Tregeti artikuj industrial  (mat mobileri)</t>
  </si>
  <si>
    <t>BRITANIA SHPK</t>
  </si>
  <si>
    <t>L02228018C</t>
  </si>
  <si>
    <t>28.10.2010</t>
  </si>
  <si>
    <t>NDERTIME</t>
  </si>
  <si>
    <t>GJENERATOR</t>
  </si>
  <si>
    <t>COP</t>
  </si>
  <si>
    <t>KOVA ESKAVATORI</t>
  </si>
  <si>
    <t>CEKIC  16 T</t>
  </si>
  <si>
    <t>ESKAVATOR ME ZINXHIR</t>
  </si>
  <si>
    <t>KAMION MAN TIPPER VP 99</t>
  </si>
  <si>
    <t>KAMION TIP MAN TIPPER VP 2000</t>
  </si>
  <si>
    <t>KAMION BENZ</t>
  </si>
  <si>
    <t>ESKAVATOR ME GOMA</t>
  </si>
  <si>
    <t>ESKAVATOR CAT 320 B VP 1995</t>
  </si>
  <si>
    <t>ESKAVATOR RAUPENBAGGER TIP LIEBHERR 912 LITR VP 94</t>
  </si>
  <si>
    <t>ESKAVATOR JCB 3CX SITEMASTER 2DR 93</t>
  </si>
  <si>
    <t>KAMION WINGETR 4S 6000 DUMPER  VP 99</t>
  </si>
  <si>
    <t>KAMION BARFORD SX 6000 VP 2004</t>
  </si>
  <si>
    <t>RRUL NGJESHES</t>
  </si>
  <si>
    <t>FADROM ME GOMA TIP COTERPIL</t>
  </si>
  <si>
    <t>SHKELQIM ALIAJ</t>
  </si>
  <si>
    <t xml:space="preserve">BRITANIA </t>
  </si>
  <si>
    <t>"BRITANIA" SHPK</t>
  </si>
  <si>
    <t>TE  VETEM Z .SHKELQIM ALIAJ       me  100% TE AKSIONEVE</t>
  </si>
  <si>
    <t>NE FUSHEN E NDERTIMEVE</t>
  </si>
  <si>
    <t xml:space="preserve">      eshteshtrim rrugesh,nivelime etj.</t>
  </si>
  <si>
    <t>CREDINS BANK</t>
  </si>
  <si>
    <t>BRITANIA  SHPK</t>
  </si>
  <si>
    <t xml:space="preserve">Te ardhura dhe shpenzime te tjera financiare </t>
  </si>
  <si>
    <r>
      <t>Njesia Ekonomike :</t>
    </r>
    <r>
      <rPr>
        <b/>
        <sz val="11"/>
        <rFont val="Arial"/>
        <family val="2"/>
      </rPr>
      <t>"BRITANIA "</t>
    </r>
    <r>
      <rPr>
        <sz val="11"/>
        <rFont val="Arial"/>
        <family val="2"/>
      </rPr>
      <t xml:space="preserve"> SHPK </t>
    </r>
  </si>
  <si>
    <t>2012</t>
  </si>
  <si>
    <t>31.12.2012</t>
  </si>
  <si>
    <t>KAMION IVECO MAGIRUS TIPI -J4C</t>
  </si>
  <si>
    <t xml:space="preserve">Parapagime  per fatura te pa mberritura </t>
  </si>
  <si>
    <t>31.Dhjetor 2012</t>
  </si>
  <si>
    <t xml:space="preserve">      Ushtrimi  2012(000 leke)</t>
  </si>
  <si>
    <t>" BRITANIA  "  sh.p.k. eshte rregjistruar si nje shoqeri me pergjegjesi te kufizuar me ne vitin 2011 me ortak</t>
  </si>
  <si>
    <t>te SNK-ve, eshte bere ne menyre perspektive. Si pasoje  shifrat  e vitit 2011nuk jane te krahasueshme</t>
  </si>
  <si>
    <t xml:space="preserve">zerat e pasqyrave financiare te periudhes krahasuese 2011 jane riklasifikuar ne pershtatje me formatin </t>
  </si>
  <si>
    <t>31 dhjetor 2011 jane si me poshte:</t>
  </si>
  <si>
    <t>KRIJUAR NGA QKR  ME DATEN 28.10.2010 JANAR 2011</t>
  </si>
  <si>
    <t>leke</t>
  </si>
  <si>
    <t>(Ortaku)</t>
  </si>
  <si>
    <t>TATIM FITIMI  +</t>
  </si>
  <si>
    <t>TAP</t>
  </si>
  <si>
    <t>tin e shoqerise dhe vendimet e depozituara nr QKR. Me 31.12.2010 ai  eshte 100.000 leke, i</t>
  </si>
  <si>
    <t>Inventari i Aktiveve Afatgjata Materiale  2013</t>
  </si>
  <si>
    <t>1.01.2013</t>
  </si>
  <si>
    <t>31.12.2013</t>
  </si>
  <si>
    <t>Viti 2013</t>
  </si>
  <si>
    <t>GJYSME  RRIMORKJE TIP STAS</t>
  </si>
  <si>
    <t>Viti   2013</t>
  </si>
  <si>
    <t>01.01.2013</t>
  </si>
  <si>
    <t>11.03.2014</t>
  </si>
  <si>
    <t>Pasqyra   e   te   Ardhurave   dhe   Shpenzimeve     2013</t>
  </si>
  <si>
    <t>Pasqyrat    Financiare    te    Vitit   2013</t>
  </si>
  <si>
    <t>2013</t>
  </si>
  <si>
    <t xml:space="preserve">  Pasqyrat    Financiare    te    Vitit   2013</t>
  </si>
  <si>
    <t>Pasqyra   e   Fluksit   Monetar  -  Metoda  indirekte   2013</t>
  </si>
  <si>
    <t>Primi i aksionit</t>
  </si>
  <si>
    <t>Aksione te thesarit</t>
  </si>
  <si>
    <t>Rezerva ligjore statutore</t>
  </si>
  <si>
    <t>Fitimi i pashperndare</t>
  </si>
  <si>
    <t>Pozicioni me 01 Janar 2012</t>
  </si>
  <si>
    <t>Emetimi i kapitalit aksioner</t>
  </si>
  <si>
    <t>Pozicioni me 31 Dhjetor 2013</t>
  </si>
  <si>
    <t>VITI 2013</t>
  </si>
  <si>
    <t>Kosto e AAM-ve me 01.01.2013</t>
  </si>
  <si>
    <t>Kosto e AAM-ve 31.12.2013</t>
  </si>
  <si>
    <t>Vlera neto e AAM-ve 01.01.2013</t>
  </si>
  <si>
    <t>Vlera neto e AAM-ve 31.12.2013</t>
  </si>
  <si>
    <t>Amortizimi AAM-ve 31.12.2012</t>
  </si>
  <si>
    <t>Pasqyrat Financiare 2013</t>
  </si>
  <si>
    <t>Per vitin e mbyllur me 31 Dhjetor 2013</t>
  </si>
  <si>
    <t xml:space="preserve">Veprimtaria kryesore e shoqerise per ushtrimin 2013      </t>
  </si>
  <si>
    <t>me ato te vitit 2013 pasi jane zbatuar politika kontabel te ndryshme.</t>
  </si>
  <si>
    <t xml:space="preserve">Ne paraqitjen e pasqyrave financiarev te vitit 2013eshte zbatuar formati  i SKK-2 dhe  per rrjedhim </t>
  </si>
  <si>
    <t>aktuale e tatimit mbi fitimin per ushtrimin 2013 eshte 10 %.</t>
  </si>
  <si>
    <t>Gjendjet e mjeteve monetare ne banke dhe arke, ne leke dhe valute ,ne data 31 dhjetor 2013 dhe</t>
  </si>
  <si>
    <t>Gjendja me 31.12.2013</t>
  </si>
  <si>
    <t>31.Dhjetor 2013</t>
  </si>
  <si>
    <t xml:space="preserve">rizimeve  fizike e kryer ne fund te te ushtrimit  2013.Veprimet ekonomike qe lidhen me </t>
  </si>
  <si>
    <t>A     Kosto e AAM-ve me 01.01.2013</t>
  </si>
  <si>
    <t xml:space="preserve">       Kosto e AAM-ve me 31.12.2013</t>
  </si>
  <si>
    <t>B    Amortizimi AAM-ve me 01.01.2013</t>
  </si>
  <si>
    <t xml:space="preserve">      Amortizimi I AAM-ve me 31.12.2013</t>
  </si>
  <si>
    <t>C.  Zhvlersimi I AAM-ve me 01.01.2013</t>
  </si>
  <si>
    <t xml:space="preserve">      Zhvlersimi I AAM-ve me 31.12.2013</t>
  </si>
  <si>
    <t>D  Vlera neto e AAM-ve me 01.01.2013</t>
  </si>
  <si>
    <t xml:space="preserve">    Vlera neto e AAM-ve me 31.12.2013</t>
  </si>
  <si>
    <t>Huat dhe parapagimet afatshkurtera ne fillim  dhe ne fund te ushtrimit kontabel 2013paraqiten si</t>
  </si>
  <si>
    <t xml:space="preserve">Huate dhe parapagimet afatshkurtera ne fillim dhe ne fund te ushtrimit kontabel 2013 paraqiten </t>
  </si>
  <si>
    <t xml:space="preserve">banken "______________"me ____._____.2013 dhe sipas termave te kontrates  do te shlyhen deri ne </t>
  </si>
  <si>
    <t xml:space="preserve">vitin  X  .Principiali i qerase financiare  afatgjate me  31.12.2013  eshte   0  leke. </t>
  </si>
  <si>
    <t xml:space="preserve">      Ushtrimi  2013(000 leke)</t>
  </si>
  <si>
    <t>Nga analiza e gjendjes  dhe performaces financiare te shoqerise,rezulton se ne ushtrimin 2013</t>
  </si>
  <si>
    <t>Shifrat krahasuese te deklaruara ne pasqyrat financiare 2013 jane riklasifikuar per tu pershtatur</t>
  </si>
  <si>
    <t xml:space="preserve">Kurset e kembimit , te perdorura nga shoqeria per monedhat e huaja me kryesore  me 31.12.2013 Jane </t>
  </si>
  <si>
    <t>FIRST INVESTMENT BANK</t>
  </si>
  <si>
    <t>UNION BANK</t>
  </si>
  <si>
    <r>
      <t xml:space="preserve">ruar". Vlera e inventareve te njohura si shpenzim gjate periudhes kontabel 2013 eshte </t>
    </r>
    <r>
      <rPr>
        <b/>
        <sz val="11"/>
        <color theme="1"/>
        <rFont val="Calibri"/>
        <family val="2"/>
        <scheme val="minor"/>
      </rPr>
      <t>7,085,332</t>
    </r>
  </si>
  <si>
    <t>Amortizimi i AAM-ve 31.12.2013</t>
  </si>
  <si>
    <t>Zhvleresimi AAM-ve 01.01.2013</t>
  </si>
  <si>
    <t>Zhvleresimi AAM-ve 31.12.2013</t>
  </si>
  <si>
    <t>S H E N I M E T          SH P J E G U E S E</t>
  </si>
  <si>
    <t xml:space="preserve">fund te muajt dhjetor 2013 Si politike kontabel  per kontabilizimin dhe spjegimin e AAM-ve,  </t>
  </si>
  <si>
    <t xml:space="preserve">shoqeria ka zgjedhur modelin e kostos (SNK-5).Vlersimi fillestar ne momentin e marrjes ne inventar </t>
  </si>
  <si>
    <t>Shoqeria  ka marre hua afatshkurter per vitin ushtrimor 2013</t>
  </si>
  <si>
    <t>( v  ) Parapagimet e arketuara (fatura te pa mberritura)</t>
  </si>
  <si>
    <t xml:space="preserve">Gjate ushtrimit kontabel  2013   posti fitim(humbja)  e ushtrimit eshte                                            leke, </t>
  </si>
  <si>
    <t>shume e cila do te shperndahet ne vitet  ne vazhdim</t>
  </si>
  <si>
    <t>pasqyrat financiare eshte bere sipas natyres se tyre.</t>
  </si>
  <si>
    <t xml:space="preserve">pasqyruar ne llogarite e ushtrimit.Sipas natyres se tyre shpenzimet e ushtrimit 2013 jane treguar </t>
  </si>
  <si>
    <t>Shpenzimet e tatimit mbi fitimin per ushtrimin kontabel 2013 dhe 2012 jane si vijon:</t>
  </si>
  <si>
    <t>Viti  2013</t>
  </si>
  <si>
    <t>Viti   2012</t>
  </si>
  <si>
    <t>Te punesuar mesatarisht per vitin 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</si>
</sst>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Book Antiqua"/>
      <family val="1"/>
    </font>
    <font>
      <u/>
      <sz val="14"/>
      <name val="Book Antiqua"/>
      <family val="1"/>
    </font>
    <font>
      <b/>
      <sz val="14"/>
      <name val="Book Antiqua"/>
      <family val="1"/>
    </font>
    <font>
      <b/>
      <u/>
      <sz val="12"/>
      <name val="Book Antiqua"/>
      <family val="1"/>
    </font>
    <font>
      <b/>
      <sz val="10"/>
      <name val="Book Antiqua"/>
      <family val="1"/>
    </font>
    <font>
      <b/>
      <sz val="12"/>
      <color theme="1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i/>
      <sz val="14"/>
      <name val="Arial"/>
      <family val="2"/>
    </font>
    <font>
      <b/>
      <i/>
      <u/>
      <sz val="11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MS Sans Serif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8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0" fontId="2" fillId="0" borderId="8" xfId="0" applyFont="1" applyBorder="1"/>
    <xf numFmtId="0" fontId="9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0" fillId="0" borderId="0" xfId="0" applyNumberFormat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3" fillId="0" borderId="0" xfId="0" applyFont="1"/>
    <xf numFmtId="0" fontId="23" fillId="0" borderId="4" xfId="0" applyFont="1" applyBorder="1"/>
    <xf numFmtId="0" fontId="24" fillId="0" borderId="16" xfId="0" applyFont="1" applyBorder="1" applyAlignment="1">
      <alignment horizontal="center"/>
    </xf>
    <xf numFmtId="0" fontId="23" fillId="0" borderId="17" xfId="0" applyFont="1" applyBorder="1"/>
    <xf numFmtId="0" fontId="23" fillId="0" borderId="6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18" xfId="0" applyFont="1" applyFill="1" applyBorder="1"/>
    <xf numFmtId="0" fontId="23" fillId="0" borderId="20" xfId="0" applyFont="1" applyBorder="1"/>
    <xf numFmtId="0" fontId="23" fillId="0" borderId="21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23" fillId="0" borderId="0" xfId="0" applyFont="1" applyBorder="1"/>
    <xf numFmtId="0" fontId="17" fillId="0" borderId="0" xfId="0" applyFont="1" applyBorder="1"/>
    <xf numFmtId="0" fontId="23" fillId="0" borderId="0" xfId="0" applyFont="1" applyBorder="1" applyAlignment="1"/>
    <xf numFmtId="0" fontId="28" fillId="0" borderId="0" xfId="0" applyFont="1" applyBorder="1"/>
    <xf numFmtId="0" fontId="6" fillId="0" borderId="8" xfId="0" applyFont="1" applyBorder="1"/>
    <xf numFmtId="0" fontId="23" fillId="0" borderId="22" xfId="0" applyFont="1" applyBorder="1"/>
    <xf numFmtId="0" fontId="23" fillId="0" borderId="22" xfId="0" applyFont="1" applyBorder="1" applyAlignment="1"/>
    <xf numFmtId="0" fontId="23" fillId="0" borderId="0" xfId="0" applyFont="1" applyFill="1" applyBorder="1"/>
    <xf numFmtId="0" fontId="23" fillId="0" borderId="23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4" fillId="0" borderId="0" xfId="0" applyFont="1" applyBorder="1"/>
    <xf numFmtId="0" fontId="3" fillId="0" borderId="0" xfId="0" applyFont="1"/>
    <xf numFmtId="0" fontId="9" fillId="0" borderId="0" xfId="0" applyFont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9" xfId="0" applyFont="1" applyBorder="1"/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0" borderId="0" xfId="0" applyFont="1"/>
    <xf numFmtId="0" fontId="6" fillId="3" borderId="14" xfId="0" applyFont="1" applyFill="1" applyBorder="1" applyAlignment="1">
      <alignment horizontal="center"/>
    </xf>
    <xf numFmtId="0" fontId="0" fillId="3" borderId="8" xfId="0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12" fillId="0" borderId="24" xfId="0" applyFont="1" applyFill="1" applyBorder="1" applyAlignment="1">
      <alignment horizontal="center"/>
    </xf>
    <xf numFmtId="0" fontId="31" fillId="0" borderId="25" xfId="0" applyFont="1" applyFill="1" applyBorder="1"/>
    <xf numFmtId="0" fontId="31" fillId="0" borderId="26" xfId="0" applyFont="1" applyBorder="1"/>
    <xf numFmtId="0" fontId="31" fillId="0" borderId="27" xfId="0" applyFont="1" applyFill="1" applyBorder="1"/>
    <xf numFmtId="0" fontId="32" fillId="0" borderId="28" xfId="0" applyFont="1" applyFill="1" applyBorder="1" applyAlignment="1">
      <alignment horizontal="center"/>
    </xf>
    <xf numFmtId="164" fontId="32" fillId="0" borderId="29" xfId="1" applyNumberFormat="1" applyFont="1" applyFill="1" applyBorder="1" applyAlignment="1">
      <alignment horizontal="right"/>
    </xf>
    <xf numFmtId="164" fontId="32" fillId="0" borderId="29" xfId="1" applyNumberFormat="1" applyFont="1" applyFill="1" applyBorder="1"/>
    <xf numFmtId="37" fontId="32" fillId="0" borderId="29" xfId="0" applyNumberFormat="1" applyFont="1" applyFill="1" applyBorder="1"/>
    <xf numFmtId="37" fontId="32" fillId="0" borderId="30" xfId="0" applyNumberFormat="1" applyFont="1" applyFill="1" applyBorder="1"/>
    <xf numFmtId="0" fontId="32" fillId="0" borderId="31" xfId="0" applyFont="1" applyFill="1" applyBorder="1" applyAlignment="1">
      <alignment horizontal="center"/>
    </xf>
    <xf numFmtId="0" fontId="32" fillId="0" borderId="32" xfId="0" applyFont="1" applyFill="1" applyBorder="1"/>
    <xf numFmtId="164" fontId="32" fillId="0" borderId="32" xfId="1" applyNumberFormat="1" applyFont="1" applyFill="1" applyBorder="1"/>
    <xf numFmtId="37" fontId="32" fillId="0" borderId="32" xfId="0" applyNumberFormat="1" applyFont="1" applyFill="1" applyBorder="1"/>
    <xf numFmtId="0" fontId="32" fillId="5" borderId="31" xfId="0" applyFont="1" applyFill="1" applyBorder="1" applyAlignment="1">
      <alignment horizontal="center"/>
    </xf>
    <xf numFmtId="0" fontId="31" fillId="5" borderId="32" xfId="0" applyFont="1" applyFill="1" applyBorder="1"/>
    <xf numFmtId="164" fontId="32" fillId="5" borderId="32" xfId="1" applyNumberFormat="1" applyFont="1" applyFill="1" applyBorder="1"/>
    <xf numFmtId="164" fontId="32" fillId="2" borderId="32" xfId="1" applyNumberFormat="1" applyFont="1" applyFill="1" applyBorder="1"/>
    <xf numFmtId="37" fontId="32" fillId="2" borderId="3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31" fillId="0" borderId="31" xfId="0" applyFont="1" applyFill="1" applyBorder="1"/>
    <xf numFmtId="0" fontId="31" fillId="0" borderId="32" xfId="0" applyFont="1" applyBorder="1"/>
    <xf numFmtId="0" fontId="31" fillId="0" borderId="32" xfId="0" applyFont="1" applyFill="1" applyBorder="1"/>
    <xf numFmtId="164" fontId="31" fillId="0" borderId="32" xfId="1" applyNumberFormat="1" applyFont="1" applyFill="1" applyBorder="1"/>
    <xf numFmtId="37" fontId="32" fillId="5" borderId="32" xfId="0" applyNumberFormat="1" applyFont="1" applyFill="1" applyBorder="1"/>
    <xf numFmtId="0" fontId="32" fillId="5" borderId="33" xfId="0" applyFont="1" applyFill="1" applyBorder="1" applyAlignment="1">
      <alignment horizontal="center"/>
    </xf>
    <xf numFmtId="37" fontId="32" fillId="5" borderId="34" xfId="0" applyNumberFormat="1" applyFont="1" applyFill="1" applyBorder="1"/>
    <xf numFmtId="1" fontId="6" fillId="0" borderId="8" xfId="3" applyNumberFormat="1" applyFont="1" applyBorder="1"/>
    <xf numFmtId="0" fontId="18" fillId="0" borderId="0" xfId="0" applyFont="1"/>
    <xf numFmtId="0" fontId="6" fillId="2" borderId="8" xfId="0" applyFont="1" applyFill="1" applyBorder="1"/>
    <xf numFmtId="164" fontId="0" fillId="0" borderId="0" xfId="0" applyNumberFormat="1"/>
    <xf numFmtId="0" fontId="11" fillId="0" borderId="7" xfId="0" applyFont="1" applyBorder="1" applyAlignment="1">
      <alignment horizontal="left" vertical="center"/>
    </xf>
    <xf numFmtId="3" fontId="12" fillId="0" borderId="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Border="1"/>
    <xf numFmtId="0" fontId="33" fillId="0" borderId="0" xfId="0" applyFont="1"/>
    <xf numFmtId="0" fontId="3" fillId="0" borderId="29" xfId="0" applyFont="1" applyFill="1" applyBorder="1"/>
    <xf numFmtId="0" fontId="3" fillId="0" borderId="32" xfId="0" applyFont="1" applyFill="1" applyBorder="1"/>
    <xf numFmtId="164" fontId="5" fillId="2" borderId="32" xfId="1" applyNumberFormat="1" applyFont="1" applyFill="1" applyBorder="1"/>
    <xf numFmtId="37" fontId="5" fillId="2" borderId="30" xfId="0" applyNumberFormat="1" applyFont="1" applyFill="1" applyBorder="1"/>
    <xf numFmtId="37" fontId="5" fillId="2" borderId="34" xfId="0" applyNumberFormat="1" applyFont="1" applyFill="1" applyBorder="1"/>
    <xf numFmtId="37" fontId="5" fillId="2" borderId="35" xfId="0" applyNumberFormat="1" applyFont="1" applyFill="1" applyBorder="1"/>
    <xf numFmtId="37" fontId="5" fillId="5" borderId="34" xfId="0" applyNumberFormat="1" applyFont="1" applyFill="1" applyBorder="1"/>
    <xf numFmtId="0" fontId="3" fillId="5" borderId="32" xfId="0" applyFont="1" applyFill="1" applyBorder="1"/>
    <xf numFmtId="164" fontId="5" fillId="5" borderId="32" xfId="1" applyNumberFormat="1" applyFont="1" applyFill="1" applyBorder="1"/>
    <xf numFmtId="0" fontId="3" fillId="5" borderId="34" xfId="0" applyFont="1" applyFill="1" applyBorder="1"/>
    <xf numFmtId="37" fontId="5" fillId="5" borderId="32" xfId="0" applyNumberFormat="1" applyFont="1" applyFill="1" applyBorder="1"/>
    <xf numFmtId="37" fontId="5" fillId="2" borderId="32" xfId="0" applyNumberFormat="1" applyFont="1" applyFill="1" applyBorder="1"/>
    <xf numFmtId="0" fontId="34" fillId="0" borderId="0" xfId="0" applyFont="1"/>
    <xf numFmtId="0" fontId="35" fillId="7" borderId="0" xfId="0" applyFont="1" applyFill="1"/>
    <xf numFmtId="0" fontId="36" fillId="7" borderId="0" xfId="0" applyFont="1" applyFill="1"/>
    <xf numFmtId="0" fontId="34" fillId="7" borderId="0" xfId="0" applyFont="1" applyFill="1"/>
    <xf numFmtId="0" fontId="2" fillId="8" borderId="0" xfId="0" applyFont="1" applyFill="1"/>
    <xf numFmtId="0" fontId="34" fillId="8" borderId="0" xfId="0" applyFont="1" applyFill="1"/>
    <xf numFmtId="0" fontId="0" fillId="8" borderId="0" xfId="0" applyFill="1"/>
    <xf numFmtId="0" fontId="35" fillId="0" borderId="0" xfId="0" applyFont="1"/>
    <xf numFmtId="0" fontId="37" fillId="0" borderId="0" xfId="0" applyFont="1"/>
    <xf numFmtId="0" fontId="36" fillId="0" borderId="5" xfId="0" applyFont="1" applyBorder="1"/>
    <xf numFmtId="0" fontId="34" fillId="0" borderId="5" xfId="0" applyFont="1" applyBorder="1"/>
    <xf numFmtId="0" fontId="38" fillId="0" borderId="0" xfId="0" applyFont="1"/>
    <xf numFmtId="0" fontId="36" fillId="0" borderId="0" xfId="0" applyFont="1"/>
    <xf numFmtId="0" fontId="39" fillId="0" borderId="0" xfId="0" applyFont="1"/>
    <xf numFmtId="0" fontId="40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29" fillId="3" borderId="1" xfId="0" applyFont="1" applyFill="1" applyBorder="1"/>
    <xf numFmtId="0" fontId="29" fillId="3" borderId="3" xfId="0" applyFont="1" applyFill="1" applyBorder="1"/>
    <xf numFmtId="0" fontId="29" fillId="3" borderId="9" xfId="0" applyFont="1" applyFill="1" applyBorder="1"/>
    <xf numFmtId="0" fontId="29" fillId="3" borderId="10" xfId="0" applyFont="1" applyFill="1" applyBorder="1"/>
    <xf numFmtId="0" fontId="6" fillId="3" borderId="4" xfId="0" applyFont="1" applyFill="1" applyBorder="1"/>
    <xf numFmtId="0" fontId="6" fillId="3" borderId="0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5" xfId="0" applyFont="1" applyFill="1" applyBorder="1"/>
    <xf numFmtId="0" fontId="6" fillId="3" borderId="11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1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/>
    <xf numFmtId="0" fontId="0" fillId="3" borderId="2" xfId="0" applyFill="1" applyBorder="1"/>
    <xf numFmtId="0" fontId="42" fillId="3" borderId="13" xfId="0" applyFont="1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42" fillId="3" borderId="14" xfId="0" applyFont="1" applyFill="1" applyBorder="1" applyAlignment="1">
      <alignment horizontal="center"/>
    </xf>
    <xf numFmtId="0" fontId="0" fillId="3" borderId="7" xfId="0" applyFill="1" applyBorder="1"/>
    <xf numFmtId="0" fontId="6" fillId="3" borderId="7" xfId="0" applyFont="1" applyFill="1" applyBorder="1"/>
    <xf numFmtId="0" fontId="0" fillId="3" borderId="5" xfId="0" applyFill="1" applyBorder="1"/>
    <xf numFmtId="0" fontId="6" fillId="3" borderId="3" xfId="0" applyFont="1" applyFill="1" applyBorder="1"/>
    <xf numFmtId="0" fontId="0" fillId="3" borderId="13" xfId="0" applyFill="1" applyBorder="1" applyAlignment="1">
      <alignment horizontal="center"/>
    </xf>
    <xf numFmtId="0" fontId="6" fillId="3" borderId="6" xfId="0" applyFont="1" applyFill="1" applyBorder="1"/>
    <xf numFmtId="0" fontId="0" fillId="3" borderId="15" xfId="0" applyFill="1" applyBorder="1" applyAlignment="1">
      <alignment horizontal="center"/>
    </xf>
    <xf numFmtId="0" fontId="6" fillId="3" borderId="12" xfId="0" applyFont="1" applyFill="1" applyBorder="1"/>
    <xf numFmtId="0" fontId="0" fillId="3" borderId="14" xfId="0" applyFill="1" applyBorder="1" applyAlignment="1">
      <alignment horizontal="center"/>
    </xf>
    <xf numFmtId="0" fontId="34" fillId="3" borderId="9" xfId="0" applyFont="1" applyFill="1" applyBorder="1"/>
    <xf numFmtId="0" fontId="34" fillId="3" borderId="7" xfId="0" applyFont="1" applyFill="1" applyBorder="1"/>
    <xf numFmtId="0" fontId="34" fillId="3" borderId="10" xfId="0" applyFont="1" applyFill="1" applyBorder="1"/>
    <xf numFmtId="3" fontId="0" fillId="3" borderId="8" xfId="0" applyNumberFormat="1" applyFill="1" applyBorder="1"/>
    <xf numFmtId="3" fontId="6" fillId="3" borderId="8" xfId="0" applyNumberFormat="1" applyFont="1" applyFill="1" applyBorder="1"/>
    <xf numFmtId="0" fontId="2" fillId="3" borderId="0" xfId="0" applyFont="1" applyFill="1" applyBorder="1"/>
    <xf numFmtId="0" fontId="25" fillId="0" borderId="0" xfId="0" applyFont="1"/>
    <xf numFmtId="3" fontId="6" fillId="0" borderId="0" xfId="0" applyNumberFormat="1" applyFont="1" applyBorder="1"/>
    <xf numFmtId="0" fontId="25" fillId="3" borderId="0" xfId="0" applyFont="1" applyFill="1" applyBorder="1"/>
    <xf numFmtId="0" fontId="39" fillId="3" borderId="4" xfId="0" applyFont="1" applyFill="1" applyBorder="1"/>
    <xf numFmtId="0" fontId="0" fillId="3" borderId="6" xfId="0" applyFill="1" applyBorder="1"/>
    <xf numFmtId="0" fontId="34" fillId="3" borderId="13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6" fillId="3" borderId="9" xfId="0" applyFont="1" applyFill="1" applyBorder="1"/>
    <xf numFmtId="0" fontId="36" fillId="3" borderId="10" xfId="0" applyFont="1" applyFill="1" applyBorder="1"/>
    <xf numFmtId="3" fontId="43" fillId="0" borderId="8" xfId="0" applyNumberFormat="1" applyFont="1" applyBorder="1" applyAlignment="1">
      <alignment horizontal="center"/>
    </xf>
    <xf numFmtId="3" fontId="43" fillId="0" borderId="8" xfId="0" applyNumberFormat="1" applyFont="1" applyBorder="1"/>
    <xf numFmtId="0" fontId="0" fillId="3" borderId="8" xfId="0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11" fillId="0" borderId="0" xfId="0" applyFont="1"/>
    <xf numFmtId="0" fontId="28" fillId="0" borderId="36" xfId="0" applyFont="1" applyBorder="1"/>
    <xf numFmtId="0" fontId="28" fillId="0" borderId="37" xfId="0" applyFont="1" applyBorder="1"/>
    <xf numFmtId="0" fontId="28" fillId="0" borderId="38" xfId="0" applyFont="1" applyBorder="1"/>
    <xf numFmtId="0" fontId="19" fillId="9" borderId="39" xfId="0" applyFont="1" applyFill="1" applyBorder="1" applyAlignment="1">
      <alignment horizontal="center"/>
    </xf>
    <xf numFmtId="0" fontId="19" fillId="9" borderId="13" xfId="0" applyFont="1" applyFill="1" applyBorder="1" applyAlignment="1">
      <alignment horizontal="center"/>
    </xf>
    <xf numFmtId="0" fontId="19" fillId="9" borderId="40" xfId="0" applyFont="1" applyFill="1" applyBorder="1" applyAlignment="1">
      <alignment horizontal="center"/>
    </xf>
    <xf numFmtId="0" fontId="19" fillId="9" borderId="41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9" borderId="42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43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44" xfId="0" applyNumberFormat="1" applyBorder="1"/>
    <xf numFmtId="0" fontId="2" fillId="0" borderId="39" xfId="0" applyFont="1" applyBorder="1" applyAlignment="1">
      <alignment horizontal="right"/>
    </xf>
    <xf numFmtId="0" fontId="2" fillId="0" borderId="13" xfId="0" applyFont="1" applyBorder="1"/>
    <xf numFmtId="0" fontId="0" fillId="0" borderId="13" xfId="0" applyBorder="1" applyAlignment="1">
      <alignment horizontal="left"/>
    </xf>
    <xf numFmtId="0" fontId="6" fillId="9" borderId="39" xfId="0" applyFont="1" applyFill="1" applyBorder="1" applyAlignment="1">
      <alignment horizontal="center"/>
    </xf>
    <xf numFmtId="0" fontId="6" fillId="9" borderId="13" xfId="0" applyFont="1" applyFill="1" applyBorder="1"/>
    <xf numFmtId="0" fontId="6" fillId="9" borderId="1" xfId="0" applyFont="1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3" fontId="0" fillId="9" borderId="13" xfId="0" applyNumberFormat="1" applyFill="1" applyBorder="1"/>
    <xf numFmtId="3" fontId="0" fillId="9" borderId="40" xfId="0" applyNumberFormat="1" applyFill="1" applyBorder="1"/>
    <xf numFmtId="0" fontId="6" fillId="9" borderId="41" xfId="0" applyFont="1" applyFill="1" applyBorder="1" applyAlignment="1">
      <alignment horizontal="center"/>
    </xf>
    <xf numFmtId="0" fontId="6" fillId="9" borderId="14" xfId="0" applyFont="1" applyFill="1" applyBorder="1"/>
    <xf numFmtId="0" fontId="6" fillId="9" borderId="11" xfId="0" applyFont="1" applyFill="1" applyBorder="1" applyAlignment="1">
      <alignment horizontal="left"/>
    </xf>
    <xf numFmtId="0" fontId="0" fillId="9" borderId="14" xfId="0" applyFill="1" applyBorder="1" applyAlignment="1">
      <alignment horizontal="left"/>
    </xf>
    <xf numFmtId="3" fontId="6" fillId="9" borderId="14" xfId="0" applyNumberFormat="1" applyFont="1" applyFill="1" applyBorder="1"/>
    <xf numFmtId="0" fontId="2" fillId="0" borderId="41" xfId="0" applyFont="1" applyBorder="1"/>
    <xf numFmtId="0" fontId="2" fillId="0" borderId="14" xfId="0" applyFont="1" applyBorder="1"/>
    <xf numFmtId="0" fontId="0" fillId="0" borderId="14" xfId="0" applyBorder="1" applyAlignment="1">
      <alignment horizontal="left"/>
    </xf>
    <xf numFmtId="0" fontId="2" fillId="0" borderId="43" xfId="0" applyFont="1" applyBorder="1"/>
    <xf numFmtId="0" fontId="11" fillId="0" borderId="8" xfId="0" applyFont="1" applyBorder="1"/>
    <xf numFmtId="3" fontId="6" fillId="0" borderId="44" xfId="0" applyNumberFormat="1" applyFont="1" applyBorder="1"/>
    <xf numFmtId="0" fontId="6" fillId="0" borderId="45" xfId="0" applyFont="1" applyBorder="1" applyAlignment="1">
      <alignment horizontal="center"/>
    </xf>
    <xf numFmtId="0" fontId="6" fillId="0" borderId="46" xfId="0" applyFont="1" applyBorder="1"/>
    <xf numFmtId="0" fontId="6" fillId="0" borderId="46" xfId="0" applyFont="1" applyBorder="1" applyAlignment="1">
      <alignment horizontal="left"/>
    </xf>
    <xf numFmtId="3" fontId="6" fillId="0" borderId="46" xfId="0" applyNumberFormat="1" applyFont="1" applyBorder="1"/>
    <xf numFmtId="0" fontId="6" fillId="9" borderId="47" xfId="0" applyFont="1" applyFill="1" applyBorder="1" applyAlignment="1">
      <alignment horizontal="center"/>
    </xf>
    <xf numFmtId="0" fontId="19" fillId="9" borderId="48" xfId="0" applyFont="1" applyFill="1" applyBorder="1" applyAlignment="1">
      <alignment horizontal="center"/>
    </xf>
    <xf numFmtId="0" fontId="6" fillId="9" borderId="4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0" fillId="0" borderId="43" xfId="0" applyBorder="1"/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right"/>
    </xf>
    <xf numFmtId="0" fontId="44" fillId="0" borderId="0" xfId="0" applyFont="1" applyFill="1" applyBorder="1"/>
    <xf numFmtId="3" fontId="0" fillId="0" borderId="0" xfId="0" applyNumberFormat="1" applyBorder="1"/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0" xfId="0" applyFont="1" applyBorder="1"/>
    <xf numFmtId="0" fontId="0" fillId="0" borderId="45" xfId="0" applyBorder="1"/>
    <xf numFmtId="0" fontId="11" fillId="0" borderId="46" xfId="0" applyFont="1" applyBorder="1"/>
    <xf numFmtId="0" fontId="0" fillId="0" borderId="46" xfId="0" applyBorder="1"/>
    <xf numFmtId="0" fontId="0" fillId="0" borderId="46" xfId="0" applyBorder="1" applyAlignment="1">
      <alignment horizontal="left"/>
    </xf>
    <xf numFmtId="3" fontId="0" fillId="0" borderId="46" xfId="0" applyNumberFormat="1" applyBorder="1"/>
    <xf numFmtId="3" fontId="0" fillId="0" borderId="51" xfId="0" applyNumberFormat="1" applyBorder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8" xfId="0" applyFont="1" applyBorder="1"/>
    <xf numFmtId="0" fontId="35" fillId="0" borderId="8" xfId="0" applyFont="1" applyBorder="1"/>
    <xf numFmtId="0" fontId="28" fillId="0" borderId="9" xfId="0" applyFont="1" applyBorder="1"/>
    <xf numFmtId="0" fontId="28" fillId="0" borderId="10" xfId="0" applyFont="1" applyBorder="1"/>
    <xf numFmtId="0" fontId="11" fillId="0" borderId="9" xfId="0" applyFont="1" applyBorder="1"/>
    <xf numFmtId="0" fontId="11" fillId="0" borderId="10" xfId="0" applyFont="1" applyBorder="1"/>
    <xf numFmtId="0" fontId="19" fillId="0" borderId="9" xfId="0" applyFont="1" applyBorder="1"/>
    <xf numFmtId="0" fontId="19" fillId="0" borderId="10" xfId="0" applyFont="1" applyBorder="1"/>
    <xf numFmtId="1" fontId="0" fillId="0" borderId="8" xfId="0" applyNumberFormat="1" applyBorder="1"/>
    <xf numFmtId="1" fontId="45" fillId="0" borderId="8" xfId="0" applyNumberFormat="1" applyFont="1" applyBorder="1"/>
    <xf numFmtId="3" fontId="18" fillId="3" borderId="8" xfId="0" applyNumberFormat="1" applyFont="1" applyFill="1" applyBorder="1"/>
    <xf numFmtId="0" fontId="34" fillId="3" borderId="0" xfId="0" applyFont="1" applyFill="1" applyBorder="1"/>
    <xf numFmtId="3" fontId="0" fillId="3" borderId="0" xfId="0" applyNumberFormat="1" applyFill="1" applyBorder="1"/>
    <xf numFmtId="0" fontId="3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6" fillId="3" borderId="8" xfId="0" applyFont="1" applyFill="1" applyBorder="1"/>
    <xf numFmtId="3" fontId="6" fillId="9" borderId="42" xfId="0" applyNumberFormat="1" applyFont="1" applyFill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6" fillId="0" borderId="0" xfId="0" applyFont="1"/>
    <xf numFmtId="0" fontId="26" fillId="0" borderId="0" xfId="0" applyFont="1" applyAlignment="1">
      <alignment vertical="center"/>
    </xf>
    <xf numFmtId="0" fontId="0" fillId="10" borderId="0" xfId="0" applyFill="1"/>
    <xf numFmtId="49" fontId="6" fillId="0" borderId="8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/>
    <xf numFmtId="0" fontId="47" fillId="0" borderId="0" xfId="0" applyFont="1" applyAlignment="1">
      <alignment horizontal="center"/>
    </xf>
    <xf numFmtId="0" fontId="53" fillId="0" borderId="0" xfId="0" applyFont="1"/>
    <xf numFmtId="3" fontId="53" fillId="0" borderId="0" xfId="0" applyNumberFormat="1" applyFont="1"/>
    <xf numFmtId="0" fontId="53" fillId="0" borderId="0" xfId="0" applyFont="1" applyAlignment="1">
      <alignment horizontal="center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2" fillId="0" borderId="55" xfId="0" applyFont="1" applyBorder="1"/>
    <xf numFmtId="0" fontId="2" fillId="0" borderId="56" xfId="0" applyFont="1" applyBorder="1"/>
    <xf numFmtId="0" fontId="9" fillId="0" borderId="55" xfId="0" applyFont="1" applyBorder="1"/>
    <xf numFmtId="0" fontId="9" fillId="0" borderId="56" xfId="0" applyFont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164" fontId="5" fillId="5" borderId="61" xfId="1" applyNumberFormat="1" applyFont="1" applyFill="1" applyBorder="1"/>
    <xf numFmtId="0" fontId="6" fillId="0" borderId="24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4" fillId="0" borderId="0" xfId="0" applyFont="1" applyBorder="1"/>
    <xf numFmtId="0" fontId="51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6" fillId="0" borderId="0" xfId="0" applyFont="1" applyAlignment="1">
      <alignment horizontal="center"/>
    </xf>
    <xf numFmtId="43" fontId="18" fillId="6" borderId="0" xfId="1" applyFont="1" applyFill="1"/>
    <xf numFmtId="0" fontId="18" fillId="6" borderId="0" xfId="0" applyFont="1" applyFill="1"/>
    <xf numFmtId="0" fontId="59" fillId="6" borderId="13" xfId="0" applyFont="1" applyFill="1" applyBorder="1" applyAlignment="1">
      <alignment horizontal="center"/>
    </xf>
    <xf numFmtId="3" fontId="59" fillId="6" borderId="13" xfId="0" applyNumberFormat="1" applyFont="1" applyFill="1" applyBorder="1"/>
    <xf numFmtId="0" fontId="60" fillId="0" borderId="0" xfId="0" applyFont="1"/>
    <xf numFmtId="21" fontId="59" fillId="6" borderId="14" xfId="0" applyNumberFormat="1" applyFont="1" applyFill="1" applyBorder="1" applyAlignment="1">
      <alignment horizontal="center"/>
    </xf>
    <xf numFmtId="22" fontId="59" fillId="6" borderId="14" xfId="0" applyNumberFormat="1" applyFont="1" applyFill="1" applyBorder="1" applyAlignment="1">
      <alignment horizontal="center"/>
    </xf>
    <xf numFmtId="0" fontId="59" fillId="6" borderId="14" xfId="0" applyFont="1" applyFill="1" applyBorder="1" applyAlignment="1">
      <alignment horizontal="center"/>
    </xf>
    <xf numFmtId="46" fontId="59" fillId="6" borderId="14" xfId="0" applyNumberFormat="1" applyFont="1" applyFill="1" applyBorder="1" applyAlignment="1">
      <alignment horizontal="center"/>
    </xf>
    <xf numFmtId="3" fontId="59" fillId="6" borderId="14" xfId="0" applyNumberFormat="1" applyFont="1" applyFill="1" applyBorder="1"/>
    <xf numFmtId="0" fontId="57" fillId="0" borderId="8" xfId="0" applyFont="1" applyBorder="1" applyAlignment="1">
      <alignment horizontal="center"/>
    </xf>
    <xf numFmtId="0" fontId="57" fillId="0" borderId="8" xfId="0" applyFont="1" applyBorder="1"/>
    <xf numFmtId="0" fontId="61" fillId="0" borderId="8" xfId="0" applyFont="1" applyBorder="1"/>
    <xf numFmtId="3" fontId="57" fillId="0" borderId="8" xfId="2" applyNumberFormat="1" applyFont="1" applyBorder="1"/>
    <xf numFmtId="3" fontId="57" fillId="0" borderId="8" xfId="0" applyNumberFormat="1" applyFont="1" applyBorder="1"/>
    <xf numFmtId="0" fontId="62" fillId="0" borderId="8" xfId="0" applyFont="1" applyBorder="1" applyAlignment="1">
      <alignment horizontal="center" vertical="center"/>
    </xf>
    <xf numFmtId="0" fontId="62" fillId="6" borderId="8" xfId="0" applyFont="1" applyFill="1" applyBorder="1" applyAlignment="1">
      <alignment vertical="center"/>
    </xf>
    <xf numFmtId="0" fontId="63" fillId="6" borderId="8" xfId="0" applyFont="1" applyFill="1" applyBorder="1" applyAlignment="1">
      <alignment vertical="center"/>
    </xf>
    <xf numFmtId="0" fontId="62" fillId="6" borderId="8" xfId="0" applyFont="1" applyFill="1" applyBorder="1" applyAlignment="1">
      <alignment horizontal="center" vertical="center"/>
    </xf>
    <xf numFmtId="3" fontId="62" fillId="6" borderId="8" xfId="2" applyNumberFormat="1" applyFont="1" applyFill="1" applyBorder="1" applyAlignment="1">
      <alignment vertical="center"/>
    </xf>
    <xf numFmtId="3" fontId="62" fillId="6" borderId="8" xfId="2" applyNumberFormat="1" applyFont="1" applyFill="1" applyBorder="1"/>
    <xf numFmtId="3" fontId="62" fillId="6" borderId="8" xfId="0" applyNumberFormat="1" applyFont="1" applyFill="1" applyBorder="1" applyAlignment="1">
      <alignment vertical="center"/>
    </xf>
    <xf numFmtId="3" fontId="62" fillId="6" borderId="8" xfId="0" applyNumberFormat="1" applyFont="1" applyFill="1" applyBorder="1"/>
    <xf numFmtId="0" fontId="57" fillId="0" borderId="8" xfId="0" applyFont="1" applyBorder="1" applyAlignment="1">
      <alignment horizontal="center" vertical="center"/>
    </xf>
    <xf numFmtId="0" fontId="57" fillId="0" borderId="8" xfId="0" applyFont="1" applyBorder="1" applyAlignment="1">
      <alignment vertical="center"/>
    </xf>
    <xf numFmtId="0" fontId="63" fillId="0" borderId="8" xfId="0" applyFont="1" applyBorder="1" applyAlignment="1">
      <alignment vertical="center"/>
    </xf>
    <xf numFmtId="3" fontId="57" fillId="0" borderId="8" xfId="2" applyNumberFormat="1" applyFont="1" applyBorder="1" applyAlignment="1">
      <alignment vertical="center"/>
    </xf>
    <xf numFmtId="0" fontId="64" fillId="6" borderId="8" xfId="0" applyFont="1" applyFill="1" applyBorder="1" applyAlignment="1">
      <alignment vertical="center"/>
    </xf>
    <xf numFmtId="0" fontId="58" fillId="6" borderId="8" xfId="0" applyFont="1" applyFill="1" applyBorder="1" applyAlignment="1">
      <alignment vertical="center"/>
    </xf>
    <xf numFmtId="0" fontId="62" fillId="0" borderId="8" xfId="0" applyFont="1" applyFill="1" applyBorder="1" applyAlignment="1">
      <alignment horizontal="center" vertical="center"/>
    </xf>
    <xf numFmtId="0" fontId="63" fillId="0" borderId="14" xfId="0" applyFont="1" applyBorder="1" applyAlignment="1">
      <alignment vertical="center"/>
    </xf>
    <xf numFmtId="0" fontId="58" fillId="0" borderId="14" xfId="0" applyFont="1" applyBorder="1" applyAlignment="1">
      <alignment vertical="center"/>
    </xf>
    <xf numFmtId="0" fontId="57" fillId="0" borderId="14" xfId="0" applyFont="1" applyBorder="1" applyAlignment="1">
      <alignment horizontal="center" vertical="center"/>
    </xf>
    <xf numFmtId="0" fontId="60" fillId="0" borderId="0" xfId="0" applyFont="1" applyFill="1"/>
    <xf numFmtId="0" fontId="58" fillId="0" borderId="8" xfId="0" applyFont="1" applyBorder="1" applyAlignment="1">
      <alignment vertical="center"/>
    </xf>
    <xf numFmtId="0" fontId="63" fillId="0" borderId="8" xfId="0" applyFont="1" applyBorder="1" applyAlignment="1">
      <alignment vertical="center" wrapText="1"/>
    </xf>
    <xf numFmtId="0" fontId="59" fillId="6" borderId="8" xfId="0" applyFont="1" applyFill="1" applyBorder="1" applyAlignment="1">
      <alignment vertical="center"/>
    </xf>
    <xf numFmtId="0" fontId="62" fillId="0" borderId="8" xfId="0" applyFont="1" applyBorder="1" applyAlignment="1">
      <alignment vertical="center"/>
    </xf>
    <xf numFmtId="3" fontId="62" fillId="0" borderId="8" xfId="2" applyNumberFormat="1" applyFont="1" applyBorder="1" applyAlignment="1">
      <alignment vertical="center"/>
    </xf>
    <xf numFmtId="0" fontId="57" fillId="0" borderId="0" xfId="0" applyFont="1"/>
    <xf numFmtId="0" fontId="57" fillId="0" borderId="0" xfId="0" applyFont="1" applyAlignment="1">
      <alignment horizontal="center"/>
    </xf>
    <xf numFmtId="3" fontId="57" fillId="0" borderId="0" xfId="0" applyNumberFormat="1" applyFont="1"/>
    <xf numFmtId="0" fontId="62" fillId="0" borderId="0" xfId="0" applyFont="1"/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3" fontId="60" fillId="0" borderId="0" xfId="0" applyNumberFormat="1" applyFont="1"/>
    <xf numFmtId="3" fontId="67" fillId="0" borderId="8" xfId="2" applyNumberFormat="1" applyFont="1" applyFill="1" applyBorder="1" applyAlignment="1">
      <alignment vertical="center"/>
    </xf>
    <xf numFmtId="3" fontId="67" fillId="0" borderId="14" xfId="0" applyNumberFormat="1" applyFont="1" applyBorder="1" applyAlignment="1">
      <alignment vertical="center"/>
    </xf>
    <xf numFmtId="3" fontId="67" fillId="0" borderId="8" xfId="2" applyNumberFormat="1" applyFont="1" applyFill="1" applyBorder="1" applyAlignment="1">
      <alignment horizontal="center" vertical="center"/>
    </xf>
    <xf numFmtId="3" fontId="67" fillId="0" borderId="8" xfId="0" applyNumberFormat="1" applyFont="1" applyBorder="1" applyAlignment="1">
      <alignment vertical="center"/>
    </xf>
    <xf numFmtId="3" fontId="67" fillId="0" borderId="8" xfId="0" applyNumberFormat="1" applyFont="1" applyFill="1" applyBorder="1" applyAlignment="1">
      <alignment vertical="center"/>
    </xf>
    <xf numFmtId="0" fontId="68" fillId="0" borderId="0" xfId="0" applyFont="1"/>
    <xf numFmtId="1" fontId="6" fillId="0" borderId="8" xfId="3" applyNumberFormat="1" applyFont="1" applyBorder="1" applyAlignment="1">
      <alignment horizontal="center"/>
    </xf>
    <xf numFmtId="0" fontId="69" fillId="0" borderId="62" xfId="0" applyNumberFormat="1" applyFont="1" applyFill="1" applyBorder="1" applyAlignment="1" applyProtection="1">
      <alignment horizontal="center" vertical="center" wrapText="1"/>
    </xf>
    <xf numFmtId="0" fontId="69" fillId="0" borderId="63" xfId="0" applyNumberFormat="1" applyFont="1" applyFill="1" applyBorder="1" applyAlignment="1" applyProtection="1">
      <alignment horizontal="center" vertical="center" wrapText="1"/>
    </xf>
    <xf numFmtId="0" fontId="69" fillId="0" borderId="64" xfId="0" applyNumberFormat="1" applyFont="1" applyFill="1" applyBorder="1" applyAlignment="1" applyProtection="1">
      <alignment horizontal="center" vertical="center" wrapText="1"/>
    </xf>
    <xf numFmtId="0" fontId="69" fillId="0" borderId="65" xfId="0" applyNumberFormat="1" applyFont="1" applyFill="1" applyBorder="1" applyAlignment="1" applyProtection="1"/>
    <xf numFmtId="3" fontId="69" fillId="0" borderId="66" xfId="0" applyNumberFormat="1" applyFont="1" applyFill="1" applyBorder="1" applyAlignment="1" applyProtection="1"/>
    <xf numFmtId="3" fontId="69" fillId="0" borderId="67" xfId="0" applyNumberFormat="1" applyFont="1" applyFill="1" applyBorder="1" applyAlignment="1" applyProtection="1"/>
    <xf numFmtId="0" fontId="69" fillId="0" borderId="68" xfId="0" applyNumberFormat="1" applyFont="1" applyFill="1" applyBorder="1" applyAlignment="1" applyProtection="1"/>
    <xf numFmtId="3" fontId="69" fillId="0" borderId="8" xfId="0" applyNumberFormat="1" applyFont="1" applyFill="1" applyBorder="1" applyAlignment="1" applyProtection="1"/>
    <xf numFmtId="3" fontId="69" fillId="0" borderId="69" xfId="0" applyNumberFormat="1" applyFont="1" applyFill="1" applyBorder="1" applyAlignment="1" applyProtection="1"/>
    <xf numFmtId="0" fontId="0" fillId="0" borderId="68" xfId="0" applyNumberFormat="1" applyFill="1" applyBorder="1" applyAlignment="1" applyProtection="1"/>
    <xf numFmtId="3" fontId="0" fillId="0" borderId="8" xfId="0" applyNumberFormat="1" applyFill="1" applyBorder="1" applyAlignment="1" applyProtection="1"/>
    <xf numFmtId="3" fontId="2" fillId="0" borderId="8" xfId="0" applyNumberFormat="1" applyFont="1" applyFill="1" applyBorder="1" applyAlignment="1" applyProtection="1"/>
    <xf numFmtId="0" fontId="70" fillId="0" borderId="70" xfId="0" applyNumberFormat="1" applyFont="1" applyFill="1" applyBorder="1" applyAlignment="1" applyProtection="1"/>
    <xf numFmtId="3" fontId="71" fillId="0" borderId="71" xfId="0" applyNumberFormat="1" applyFont="1" applyFill="1" applyBorder="1" applyAlignment="1" applyProtection="1"/>
    <xf numFmtId="3" fontId="71" fillId="0" borderId="72" xfId="0" applyNumberFormat="1" applyFont="1" applyFill="1" applyBorder="1" applyAlignment="1" applyProtection="1"/>
    <xf numFmtId="3" fontId="18" fillId="6" borderId="0" xfId="0" applyNumberFormat="1" applyFont="1" applyFill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6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1" fontId="3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 textRotation="75"/>
    </xf>
    <xf numFmtId="0" fontId="62" fillId="0" borderId="14" xfId="0" applyFont="1" applyBorder="1" applyAlignment="1">
      <alignment horizontal="center" vertical="center" textRotation="75"/>
    </xf>
    <xf numFmtId="0" fontId="59" fillId="6" borderId="13" xfId="0" applyFont="1" applyFill="1" applyBorder="1" applyAlignment="1">
      <alignment horizontal="center" vertical="center"/>
    </xf>
    <xf numFmtId="0" fontId="59" fillId="6" borderId="14" xfId="0" applyFont="1" applyFill="1" applyBorder="1" applyAlignment="1">
      <alignment horizontal="center" vertical="center"/>
    </xf>
    <xf numFmtId="0" fontId="59" fillId="0" borderId="13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omma_21.Aktivet Afatgjata Materiale  09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opLeftCell="B1" workbookViewId="0">
      <selection activeCell="P15" sqref="P15"/>
    </sheetView>
  </sheetViews>
  <sheetFormatPr defaultRowHeight="15"/>
  <cols>
    <col min="1" max="1" width="4" customWidth="1"/>
    <col min="3" max="3" width="7.85546875" customWidth="1"/>
    <col min="7" max="7" width="6.42578125" customWidth="1"/>
    <col min="8" max="8" width="7" customWidth="1"/>
  </cols>
  <sheetData>
    <row r="1" spans="1:13" ht="15.75" thickTop="1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5"/>
      <c r="M1" s="1"/>
    </row>
    <row r="2" spans="1:13" ht="15.75">
      <c r="A2" s="369"/>
      <c r="B2" s="133" t="s">
        <v>0</v>
      </c>
      <c r="C2" s="134"/>
      <c r="D2" s="135"/>
      <c r="E2" s="462" t="s">
        <v>565</v>
      </c>
      <c r="F2" s="463"/>
      <c r="G2" s="463"/>
      <c r="H2" s="463"/>
      <c r="I2" s="464"/>
      <c r="J2" s="3"/>
      <c r="K2" s="370"/>
      <c r="L2" s="2"/>
      <c r="M2" s="131"/>
    </row>
    <row r="3" spans="1:13" ht="15.75">
      <c r="A3" s="369"/>
      <c r="B3" s="133" t="s">
        <v>1</v>
      </c>
      <c r="C3" s="134"/>
      <c r="D3" s="135"/>
      <c r="E3" s="462" t="s">
        <v>566</v>
      </c>
      <c r="F3" s="463"/>
      <c r="G3" s="463"/>
      <c r="H3" s="463"/>
      <c r="I3" s="464"/>
      <c r="J3" s="3"/>
      <c r="K3" s="370"/>
      <c r="L3" s="2"/>
      <c r="M3" s="131"/>
    </row>
    <row r="4" spans="1:13">
      <c r="A4" s="369"/>
      <c r="B4" s="133" t="s">
        <v>2</v>
      </c>
      <c r="C4" s="134"/>
      <c r="D4" s="135"/>
      <c r="E4" s="465" t="s">
        <v>211</v>
      </c>
      <c r="F4" s="466"/>
      <c r="G4" s="466"/>
      <c r="H4" s="466"/>
      <c r="I4" s="467"/>
      <c r="J4" s="3"/>
      <c r="K4" s="370"/>
      <c r="L4" s="2"/>
      <c r="M4" s="131"/>
    </row>
    <row r="5" spans="1:13">
      <c r="A5" s="369"/>
      <c r="B5" s="2"/>
      <c r="C5" s="2"/>
      <c r="D5" s="2"/>
      <c r="E5" s="3"/>
      <c r="F5" s="3"/>
      <c r="G5" s="4"/>
      <c r="H5" s="4"/>
      <c r="I5" s="3"/>
      <c r="J5" s="3"/>
      <c r="K5" s="370"/>
      <c r="L5" s="2"/>
      <c r="M5" s="131"/>
    </row>
    <row r="6" spans="1:13">
      <c r="A6" s="369"/>
      <c r="B6" s="133" t="s">
        <v>3</v>
      </c>
      <c r="C6" s="134"/>
      <c r="D6" s="135"/>
      <c r="E6" s="465" t="s">
        <v>567</v>
      </c>
      <c r="F6" s="466"/>
      <c r="G6" s="466"/>
      <c r="H6" s="466"/>
      <c r="I6" s="467"/>
      <c r="J6" s="3"/>
      <c r="K6" s="370"/>
      <c r="L6" s="2"/>
      <c r="M6" s="131"/>
    </row>
    <row r="7" spans="1:13">
      <c r="A7" s="369"/>
      <c r="B7" s="133" t="s">
        <v>4</v>
      </c>
      <c r="C7" s="134"/>
      <c r="D7" s="135"/>
      <c r="E7" s="465"/>
      <c r="F7" s="466"/>
      <c r="G7" s="466"/>
      <c r="H7" s="466"/>
      <c r="I7" s="467"/>
      <c r="J7" s="3"/>
      <c r="K7" s="370"/>
      <c r="L7" s="2"/>
      <c r="M7" s="131"/>
    </row>
    <row r="8" spans="1:13">
      <c r="A8" s="369"/>
      <c r="B8" s="2"/>
      <c r="C8" s="2"/>
      <c r="D8" s="2"/>
      <c r="E8" s="3"/>
      <c r="F8" s="3"/>
      <c r="G8" s="3"/>
      <c r="H8" s="3"/>
      <c r="I8" s="3"/>
      <c r="J8" s="3"/>
      <c r="K8" s="370"/>
      <c r="L8" s="2"/>
      <c r="M8" s="131"/>
    </row>
    <row r="9" spans="1:13" ht="15.75">
      <c r="A9" s="369"/>
      <c r="B9" s="133" t="s">
        <v>5</v>
      </c>
      <c r="C9" s="134"/>
      <c r="D9" s="135"/>
      <c r="E9" s="462" t="s">
        <v>568</v>
      </c>
      <c r="F9" s="463"/>
      <c r="G9" s="463"/>
      <c r="H9" s="463"/>
      <c r="I9" s="464"/>
      <c r="J9" s="3"/>
      <c r="K9" s="370"/>
      <c r="L9" s="2"/>
      <c r="M9" s="131"/>
    </row>
    <row r="10" spans="1:13">
      <c r="A10" s="369"/>
      <c r="B10" s="2"/>
      <c r="C10" s="2"/>
      <c r="D10" s="2"/>
      <c r="E10" s="3"/>
      <c r="F10" s="3"/>
      <c r="G10" s="3"/>
      <c r="H10" s="3"/>
      <c r="I10" s="3"/>
      <c r="J10" s="3"/>
      <c r="K10" s="370"/>
      <c r="L10" s="2"/>
      <c r="M10" s="131"/>
    </row>
    <row r="11" spans="1:13">
      <c r="A11" s="369"/>
      <c r="B11" s="2"/>
      <c r="C11" s="2"/>
      <c r="D11" s="2"/>
      <c r="E11" s="3"/>
      <c r="F11" s="3"/>
      <c r="G11" s="3"/>
      <c r="H11" s="3"/>
      <c r="I11" s="3"/>
      <c r="J11" s="3"/>
      <c r="K11" s="370"/>
      <c r="L11" s="2"/>
      <c r="M11" s="131"/>
    </row>
    <row r="12" spans="1:13">
      <c r="A12" s="371"/>
      <c r="B12" s="5"/>
      <c r="C12" s="5"/>
      <c r="D12" s="5"/>
      <c r="E12" s="6"/>
      <c r="F12" s="6"/>
      <c r="G12" s="6"/>
      <c r="H12" s="6"/>
      <c r="I12" s="6"/>
      <c r="J12" s="6"/>
      <c r="K12" s="372"/>
      <c r="L12" s="5"/>
      <c r="M12" s="1"/>
    </row>
    <row r="13" spans="1:13">
      <c r="A13" s="371"/>
      <c r="B13" s="5"/>
      <c r="C13" s="5"/>
      <c r="D13" s="5"/>
      <c r="E13" s="5"/>
      <c r="F13" s="5"/>
      <c r="G13" s="5"/>
      <c r="H13" s="5"/>
      <c r="I13" s="5"/>
      <c r="J13" s="5"/>
      <c r="K13" s="372"/>
      <c r="L13" s="5"/>
      <c r="M13" s="1"/>
    </row>
    <row r="14" spans="1:13">
      <c r="A14" s="371"/>
      <c r="B14" s="5"/>
      <c r="C14" s="5"/>
      <c r="D14" s="5"/>
      <c r="E14" s="5"/>
      <c r="F14" s="5"/>
      <c r="G14" s="5"/>
      <c r="H14" s="5"/>
      <c r="I14" s="5"/>
      <c r="J14" s="5"/>
      <c r="K14" s="372"/>
      <c r="L14" s="5"/>
      <c r="M14" s="1"/>
    </row>
    <row r="15" spans="1:13">
      <c r="A15" s="371"/>
      <c r="B15" s="5"/>
      <c r="C15" s="5"/>
      <c r="D15" s="5"/>
      <c r="E15" s="5"/>
      <c r="F15" s="5"/>
      <c r="G15" s="5"/>
      <c r="H15" s="5"/>
      <c r="I15" s="5"/>
      <c r="J15" s="5"/>
      <c r="K15" s="372"/>
      <c r="L15" s="5"/>
      <c r="M15" s="1"/>
    </row>
    <row r="16" spans="1:13">
      <c r="A16" s="371"/>
      <c r="B16" s="5"/>
      <c r="C16" s="5"/>
      <c r="D16" s="5"/>
      <c r="E16" s="5"/>
      <c r="F16" s="5"/>
      <c r="G16" s="5"/>
      <c r="H16" s="5"/>
      <c r="I16" s="5"/>
      <c r="J16" s="5"/>
      <c r="K16" s="372"/>
      <c r="L16" s="5"/>
      <c r="M16" s="1"/>
    </row>
    <row r="17" spans="1:13">
      <c r="A17" s="371"/>
      <c r="B17" s="5"/>
      <c r="C17" s="5"/>
      <c r="D17" s="5"/>
      <c r="E17" s="5"/>
      <c r="F17" s="5"/>
      <c r="G17" s="5"/>
      <c r="H17" s="5"/>
      <c r="I17" s="5"/>
      <c r="J17" s="5"/>
      <c r="K17" s="372"/>
      <c r="L17" s="5"/>
      <c r="M17" s="1"/>
    </row>
    <row r="18" spans="1:13" ht="33.75">
      <c r="A18" s="468" t="s">
        <v>6</v>
      </c>
      <c r="B18" s="469"/>
      <c r="C18" s="469"/>
      <c r="D18" s="469"/>
      <c r="E18" s="469"/>
      <c r="F18" s="469"/>
      <c r="G18" s="469"/>
      <c r="H18" s="469"/>
      <c r="I18" s="469"/>
      <c r="J18" s="470"/>
      <c r="K18" s="372"/>
      <c r="L18" s="5"/>
      <c r="M18" s="1"/>
    </row>
    <row r="19" spans="1:13">
      <c r="A19" s="371"/>
      <c r="B19" s="460" t="s">
        <v>7</v>
      </c>
      <c r="C19" s="460"/>
      <c r="D19" s="460"/>
      <c r="E19" s="460"/>
      <c r="F19" s="460"/>
      <c r="G19" s="460"/>
      <c r="H19" s="460"/>
      <c r="I19" s="460"/>
      <c r="J19" s="5"/>
      <c r="K19" s="372"/>
      <c r="L19" s="5"/>
      <c r="M19" s="1"/>
    </row>
    <row r="20" spans="1:13">
      <c r="A20" s="371"/>
      <c r="B20" s="460" t="s">
        <v>8</v>
      </c>
      <c r="C20" s="460"/>
      <c r="D20" s="460"/>
      <c r="E20" s="460"/>
      <c r="F20" s="460"/>
      <c r="G20" s="460"/>
      <c r="H20" s="460"/>
      <c r="I20" s="460"/>
      <c r="J20" s="5"/>
      <c r="K20" s="372"/>
      <c r="L20" s="5"/>
      <c r="M20" s="1"/>
    </row>
    <row r="21" spans="1:13">
      <c r="A21" s="371"/>
      <c r="B21" s="5"/>
      <c r="C21" s="5"/>
      <c r="D21" s="5"/>
      <c r="E21" s="5"/>
      <c r="F21" s="5"/>
      <c r="G21" s="5"/>
      <c r="H21" s="5"/>
      <c r="I21" s="5"/>
      <c r="J21" s="5"/>
      <c r="K21" s="372"/>
      <c r="L21" s="5"/>
      <c r="M21" s="1"/>
    </row>
    <row r="22" spans="1:13">
      <c r="A22" s="371"/>
      <c r="B22" s="5"/>
      <c r="C22" s="5"/>
      <c r="D22" s="5"/>
      <c r="E22" s="5"/>
      <c r="F22" s="5"/>
      <c r="G22" s="5"/>
      <c r="H22" s="5"/>
      <c r="I22" s="5"/>
      <c r="J22" s="5"/>
      <c r="K22" s="372"/>
      <c r="L22" s="5"/>
      <c r="M22" s="1"/>
    </row>
    <row r="23" spans="1:13" ht="33.75">
      <c r="A23" s="371"/>
      <c r="B23" s="5"/>
      <c r="C23" s="5"/>
      <c r="D23" s="136"/>
      <c r="E23" s="137" t="s">
        <v>616</v>
      </c>
      <c r="F23" s="91"/>
      <c r="G23" s="5"/>
      <c r="H23" s="5"/>
      <c r="I23" s="5"/>
      <c r="J23" s="5"/>
      <c r="K23" s="372"/>
      <c r="L23" s="5"/>
      <c r="M23" s="1"/>
    </row>
    <row r="24" spans="1:13">
      <c r="A24" s="371"/>
      <c r="B24" s="5"/>
      <c r="C24" s="5"/>
      <c r="D24" s="5"/>
      <c r="E24" s="5"/>
      <c r="F24" s="5"/>
      <c r="G24" s="5"/>
      <c r="H24" s="5"/>
      <c r="I24" s="5"/>
      <c r="J24" s="5"/>
      <c r="K24" s="372"/>
      <c r="L24" s="5"/>
      <c r="M24" s="1"/>
    </row>
    <row r="25" spans="1:13">
      <c r="A25" s="371"/>
      <c r="B25" s="5"/>
      <c r="C25" s="5"/>
      <c r="D25" s="5"/>
      <c r="E25" s="5"/>
      <c r="F25" s="5"/>
      <c r="G25" s="5"/>
      <c r="H25" s="5"/>
      <c r="I25" s="5"/>
      <c r="J25" s="5"/>
      <c r="K25" s="372"/>
      <c r="L25" s="5"/>
      <c r="M25" s="1"/>
    </row>
    <row r="26" spans="1:13">
      <c r="A26" s="371"/>
      <c r="B26" s="5"/>
      <c r="C26" s="5"/>
      <c r="D26" s="5"/>
      <c r="E26" s="5"/>
      <c r="F26" s="5"/>
      <c r="G26" s="5"/>
      <c r="H26" s="5"/>
      <c r="I26" s="5"/>
      <c r="J26" s="5"/>
      <c r="K26" s="372"/>
      <c r="L26" s="5"/>
      <c r="M26" s="1"/>
    </row>
    <row r="27" spans="1:13">
      <c r="A27" s="371"/>
      <c r="B27" s="5"/>
      <c r="C27" s="5"/>
      <c r="D27" s="5"/>
      <c r="E27" s="5"/>
      <c r="F27" s="5"/>
      <c r="G27" s="5"/>
      <c r="H27" s="5"/>
      <c r="I27" s="5"/>
      <c r="J27" s="5"/>
      <c r="K27" s="372"/>
      <c r="L27" s="5"/>
      <c r="M27" s="1"/>
    </row>
    <row r="28" spans="1:13">
      <c r="A28" s="371"/>
      <c r="B28" s="5"/>
      <c r="C28" s="5"/>
      <c r="D28" s="5"/>
      <c r="E28" s="5"/>
      <c r="F28" s="5"/>
      <c r="G28" s="5"/>
      <c r="H28" s="5"/>
      <c r="I28" s="5"/>
      <c r="J28" s="5"/>
      <c r="K28" s="372"/>
      <c r="L28" s="5"/>
      <c r="M28" s="1"/>
    </row>
    <row r="29" spans="1:13">
      <c r="A29" s="371"/>
      <c r="B29" s="5"/>
      <c r="C29" s="5"/>
      <c r="D29" s="5"/>
      <c r="E29" s="5"/>
      <c r="F29" s="5"/>
      <c r="G29" s="5"/>
      <c r="H29" s="5"/>
      <c r="I29" s="5"/>
      <c r="J29" s="5"/>
      <c r="K29" s="372"/>
      <c r="L29" s="5"/>
      <c r="M29" s="1"/>
    </row>
    <row r="30" spans="1:13">
      <c r="A30" s="371"/>
      <c r="B30" s="5"/>
      <c r="C30" s="5"/>
      <c r="D30" s="5"/>
      <c r="E30" s="5"/>
      <c r="F30" s="5"/>
      <c r="G30" s="5"/>
      <c r="H30" s="5"/>
      <c r="I30" s="5"/>
      <c r="J30" s="5"/>
      <c r="K30" s="372"/>
      <c r="L30" s="5"/>
      <c r="M30" s="1"/>
    </row>
    <row r="31" spans="1:13">
      <c r="A31" s="371"/>
      <c r="B31" s="5"/>
      <c r="C31" s="5"/>
      <c r="D31" s="5"/>
      <c r="E31" s="5"/>
      <c r="F31" s="5"/>
      <c r="G31" s="5"/>
      <c r="H31" s="5"/>
      <c r="I31" s="5"/>
      <c r="J31" s="5"/>
      <c r="K31" s="372"/>
      <c r="L31" s="5"/>
      <c r="M31" s="1"/>
    </row>
    <row r="32" spans="1:13">
      <c r="A32" s="369"/>
      <c r="B32" s="133" t="s">
        <v>9</v>
      </c>
      <c r="C32" s="134"/>
      <c r="D32" s="134"/>
      <c r="E32" s="134"/>
      <c r="F32" s="135"/>
      <c r="G32" s="457" t="s">
        <v>10</v>
      </c>
      <c r="H32" s="458"/>
      <c r="I32" s="2"/>
      <c r="J32" s="2"/>
      <c r="K32" s="370"/>
      <c r="L32" s="2"/>
      <c r="M32" s="131"/>
    </row>
    <row r="33" spans="1:13">
      <c r="A33" s="369"/>
      <c r="B33" s="133" t="s">
        <v>11</v>
      </c>
      <c r="C33" s="134"/>
      <c r="D33" s="134"/>
      <c r="E33" s="134"/>
      <c r="F33" s="135"/>
      <c r="G33" s="457" t="s">
        <v>12</v>
      </c>
      <c r="H33" s="458"/>
      <c r="I33" s="2"/>
      <c r="J33" s="2"/>
      <c r="K33" s="370"/>
      <c r="L33" s="2"/>
      <c r="M33" s="131"/>
    </row>
    <row r="34" spans="1:13">
      <c r="A34" s="369"/>
      <c r="B34" s="133" t="s">
        <v>13</v>
      </c>
      <c r="C34" s="134"/>
      <c r="D34" s="134"/>
      <c r="E34" s="134"/>
      <c r="F34" s="135"/>
      <c r="G34" s="457" t="s">
        <v>14</v>
      </c>
      <c r="H34" s="458"/>
      <c r="I34" s="2"/>
      <c r="J34" s="2"/>
      <c r="K34" s="370"/>
      <c r="L34" s="2"/>
      <c r="M34" s="131"/>
    </row>
    <row r="35" spans="1:13">
      <c r="A35" s="369"/>
      <c r="B35" s="133" t="s">
        <v>15</v>
      </c>
      <c r="C35" s="134"/>
      <c r="D35" s="134"/>
      <c r="E35" s="134"/>
      <c r="F35" s="135"/>
      <c r="G35" s="457" t="s">
        <v>12</v>
      </c>
      <c r="H35" s="458"/>
      <c r="I35" s="2"/>
      <c r="J35" s="2"/>
      <c r="K35" s="370"/>
      <c r="L35" s="2"/>
      <c r="M35" s="131"/>
    </row>
    <row r="36" spans="1:13">
      <c r="A36" s="371"/>
      <c r="B36" s="5"/>
      <c r="C36" s="5"/>
      <c r="D36" s="5"/>
      <c r="E36" s="5"/>
      <c r="F36" s="5"/>
      <c r="G36" s="5"/>
      <c r="H36" s="5"/>
      <c r="I36" s="5"/>
      <c r="J36" s="5"/>
      <c r="K36" s="372"/>
      <c r="L36" s="5"/>
      <c r="M36" s="1"/>
    </row>
    <row r="37" spans="1:13" ht="15.75">
      <c r="A37" s="373"/>
      <c r="B37" s="133" t="s">
        <v>16</v>
      </c>
      <c r="C37" s="134"/>
      <c r="D37" s="134"/>
      <c r="E37" s="134"/>
      <c r="F37" s="355" t="s">
        <v>17</v>
      </c>
      <c r="G37" s="461" t="s">
        <v>617</v>
      </c>
      <c r="H37" s="458"/>
      <c r="I37" s="8"/>
      <c r="J37" s="8"/>
      <c r="K37" s="374"/>
      <c r="L37" s="8"/>
      <c r="M37" s="132"/>
    </row>
    <row r="38" spans="1:13" ht="15.75">
      <c r="A38" s="373"/>
      <c r="B38" s="133"/>
      <c r="C38" s="134"/>
      <c r="D38" s="134"/>
      <c r="E38" s="134"/>
      <c r="F38" s="355" t="s">
        <v>18</v>
      </c>
      <c r="G38" s="459" t="s">
        <v>613</v>
      </c>
      <c r="H38" s="458"/>
      <c r="I38" s="8"/>
      <c r="J38" s="8"/>
      <c r="K38" s="374"/>
      <c r="L38" s="8"/>
      <c r="M38" s="132"/>
    </row>
    <row r="39" spans="1:13" ht="15.75">
      <c r="A39" s="373"/>
      <c r="B39" s="2"/>
      <c r="C39" s="2"/>
      <c r="D39" s="2"/>
      <c r="E39" s="2"/>
      <c r="F39" s="354"/>
      <c r="G39" s="354"/>
      <c r="H39" s="354"/>
      <c r="I39" s="8"/>
      <c r="J39" s="8"/>
      <c r="K39" s="374"/>
      <c r="L39" s="8"/>
      <c r="M39" s="132"/>
    </row>
    <row r="40" spans="1:13" ht="15.75">
      <c r="A40" s="373"/>
      <c r="B40" s="133" t="s">
        <v>19</v>
      </c>
      <c r="C40" s="134"/>
      <c r="D40" s="134"/>
      <c r="E40" s="138"/>
      <c r="F40" s="135"/>
      <c r="G40" s="457" t="s">
        <v>618</v>
      </c>
      <c r="H40" s="458"/>
      <c r="I40" s="8"/>
      <c r="J40" s="8"/>
      <c r="K40" s="374"/>
      <c r="L40" s="8"/>
      <c r="M40" s="132"/>
    </row>
    <row r="41" spans="1:13">
      <c r="A41" s="371"/>
      <c r="B41" s="5"/>
      <c r="C41" s="5"/>
      <c r="D41" s="5"/>
      <c r="E41" s="5"/>
      <c r="F41" s="5"/>
      <c r="G41" s="5"/>
      <c r="H41" s="5"/>
      <c r="I41" s="5"/>
      <c r="J41" s="5"/>
      <c r="K41" s="372"/>
      <c r="L41" s="5"/>
      <c r="M41" s="1"/>
    </row>
    <row r="42" spans="1:13">
      <c r="A42" s="371"/>
      <c r="B42" s="5"/>
      <c r="C42" s="5"/>
      <c r="D42" s="5"/>
      <c r="E42" s="5"/>
      <c r="F42" s="5"/>
      <c r="G42" s="5"/>
      <c r="H42" s="5"/>
      <c r="I42" s="5"/>
      <c r="J42" s="5"/>
      <c r="K42" s="372"/>
      <c r="L42" s="1"/>
      <c r="M42" s="1"/>
    </row>
    <row r="43" spans="1:13" ht="15.75" thickBot="1">
      <c r="A43" s="375"/>
      <c r="B43" s="376"/>
      <c r="C43" s="376"/>
      <c r="D43" s="376"/>
      <c r="E43" s="376"/>
      <c r="F43" s="376"/>
      <c r="G43" s="376"/>
      <c r="H43" s="376"/>
      <c r="I43" s="376"/>
      <c r="J43" s="376"/>
      <c r="K43" s="377"/>
    </row>
    <row r="44" spans="1:13" ht="15.75" thickTop="1"/>
  </sheetData>
  <mergeCells count="16">
    <mergeCell ref="E3:I3"/>
    <mergeCell ref="E2:I2"/>
    <mergeCell ref="B19:I19"/>
    <mergeCell ref="E4:I4"/>
    <mergeCell ref="E9:I9"/>
    <mergeCell ref="A18:J18"/>
    <mergeCell ref="E6:I6"/>
    <mergeCell ref="E7:I7"/>
    <mergeCell ref="G40:H40"/>
    <mergeCell ref="G38:H38"/>
    <mergeCell ref="B20:I20"/>
    <mergeCell ref="G32:H32"/>
    <mergeCell ref="G33:H33"/>
    <mergeCell ref="G34:H34"/>
    <mergeCell ref="G35:H35"/>
    <mergeCell ref="G37:H3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80"/>
  <sheetViews>
    <sheetView topLeftCell="A247" workbookViewId="0">
      <selection activeCell="B1" sqref="B1:J281"/>
    </sheetView>
  </sheetViews>
  <sheetFormatPr defaultRowHeight="15"/>
  <cols>
    <col min="1" max="1" width="2.7109375" customWidth="1"/>
    <col min="6" max="6" width="10.140625" bestFit="1" customWidth="1"/>
    <col min="7" max="7" width="9.85546875" bestFit="1" customWidth="1"/>
    <col min="8" max="8" width="11.42578125" customWidth="1"/>
    <col min="9" max="9" width="13" customWidth="1"/>
    <col min="10" max="10" width="8.85546875" style="174"/>
    <col min="13" max="13" width="9.85546875" bestFit="1" customWidth="1"/>
  </cols>
  <sheetData>
    <row r="1" spans="1:10" ht="16.5">
      <c r="A1" s="194"/>
      <c r="B1" s="195" t="s">
        <v>587</v>
      </c>
      <c r="C1" s="196"/>
      <c r="D1" s="197"/>
      <c r="E1" s="197"/>
      <c r="F1" s="197"/>
      <c r="G1" s="197"/>
      <c r="H1" s="198" t="s">
        <v>637</v>
      </c>
      <c r="I1" s="199"/>
      <c r="J1" s="174">
        <v>1</v>
      </c>
    </row>
    <row r="2" spans="1:10" ht="16.5">
      <c r="A2" s="194"/>
      <c r="B2" s="201" t="s">
        <v>217</v>
      </c>
      <c r="C2" s="201"/>
      <c r="D2" s="201"/>
      <c r="E2" s="202"/>
      <c r="F2" s="194"/>
      <c r="G2" s="194"/>
      <c r="H2" s="194"/>
      <c r="I2" s="194"/>
    </row>
    <row r="3" spans="1:10" ht="16.5">
      <c r="A3" s="194"/>
      <c r="B3" s="201" t="s">
        <v>638</v>
      </c>
      <c r="C3" s="201"/>
      <c r="D3" s="201"/>
      <c r="E3" s="202"/>
      <c r="F3" s="194"/>
      <c r="G3" s="194"/>
      <c r="H3" s="194"/>
      <c r="I3" s="194"/>
    </row>
    <row r="4" spans="1:10">
      <c r="A4" s="194"/>
      <c r="B4" s="203" t="s">
        <v>218</v>
      </c>
      <c r="C4" s="203"/>
      <c r="D4" s="203"/>
      <c r="E4" s="204"/>
      <c r="F4" s="204"/>
      <c r="G4" s="204"/>
      <c r="H4" s="204"/>
      <c r="I4" s="204"/>
    </row>
    <row r="5" spans="1:10" ht="16.5">
      <c r="A5" s="194"/>
      <c r="B5" s="205" t="s">
        <v>219</v>
      </c>
      <c r="C5" s="202"/>
      <c r="D5" s="202"/>
      <c r="E5" s="194"/>
      <c r="F5" s="194" t="s">
        <v>605</v>
      </c>
      <c r="G5" s="194"/>
      <c r="H5" s="194"/>
      <c r="I5" s="194"/>
    </row>
    <row r="6" spans="1:10" ht="16.5">
      <c r="A6" s="194"/>
      <c r="B6" s="202" t="s">
        <v>601</v>
      </c>
      <c r="C6" s="202"/>
      <c r="D6" s="202"/>
      <c r="E6" s="202"/>
      <c r="F6" s="202"/>
      <c r="G6" s="202"/>
      <c r="H6" s="202"/>
      <c r="I6" s="202"/>
    </row>
    <row r="7" spans="1:10" ht="16.5">
      <c r="A7" s="194"/>
      <c r="B7" s="202" t="s">
        <v>588</v>
      </c>
      <c r="C7" s="202"/>
      <c r="D7" s="202"/>
      <c r="E7" s="202"/>
      <c r="F7" s="202"/>
      <c r="G7" s="202"/>
      <c r="H7" s="202" t="s">
        <v>220</v>
      </c>
      <c r="I7" s="202"/>
    </row>
    <row r="8" spans="1:10" ht="16.5">
      <c r="A8" s="194"/>
      <c r="B8" s="202" t="s">
        <v>639</v>
      </c>
      <c r="C8" s="202"/>
      <c r="D8" s="202"/>
      <c r="E8" s="202"/>
      <c r="F8" s="202"/>
      <c r="G8" s="201" t="s">
        <v>589</v>
      </c>
      <c r="H8" s="201"/>
      <c r="I8" s="201"/>
    </row>
    <row r="9" spans="1:10" ht="16.5">
      <c r="A9" s="194"/>
      <c r="B9" s="202" t="s">
        <v>590</v>
      </c>
      <c r="C9" s="202"/>
      <c r="D9" s="202"/>
      <c r="E9" s="202"/>
      <c r="F9" s="202"/>
      <c r="G9" s="202"/>
      <c r="H9" s="202"/>
      <c r="I9" s="202"/>
    </row>
    <row r="10" spans="1:10" ht="16.5">
      <c r="A10" s="194"/>
      <c r="B10" s="205" t="s">
        <v>221</v>
      </c>
      <c r="C10" s="202"/>
      <c r="D10" s="202"/>
      <c r="E10" s="202"/>
      <c r="F10" s="202"/>
      <c r="G10" s="202"/>
      <c r="H10" s="202"/>
      <c r="I10" s="202"/>
    </row>
    <row r="11" spans="1:10" ht="16.5">
      <c r="A11" s="194"/>
      <c r="B11" s="205" t="s">
        <v>222</v>
      </c>
      <c r="C11" s="202"/>
      <c r="D11" s="202"/>
      <c r="E11" s="202"/>
      <c r="F11" s="202"/>
      <c r="G11" s="202"/>
      <c r="H11" s="202"/>
      <c r="I11" s="202"/>
    </row>
    <row r="12" spans="1:10" ht="16.5">
      <c r="A12" s="194"/>
      <c r="B12" s="202" t="s">
        <v>223</v>
      </c>
      <c r="C12" s="202"/>
      <c r="D12" s="202"/>
      <c r="E12" s="202"/>
      <c r="F12" s="202"/>
      <c r="G12" s="202"/>
      <c r="H12" s="202"/>
      <c r="I12" s="202"/>
    </row>
    <row r="13" spans="1:10" ht="16.5">
      <c r="A13" s="194"/>
      <c r="B13" s="202" t="s">
        <v>224</v>
      </c>
      <c r="C13" s="202"/>
      <c r="D13" s="202"/>
      <c r="E13" s="202"/>
      <c r="F13" s="202"/>
      <c r="G13" s="202"/>
      <c r="H13" s="202"/>
      <c r="I13" s="202"/>
    </row>
    <row r="14" spans="1:10" ht="16.5">
      <c r="A14" s="194"/>
      <c r="B14" s="202" t="s">
        <v>225</v>
      </c>
      <c r="C14" s="202"/>
      <c r="D14" s="202"/>
      <c r="E14" s="202"/>
      <c r="F14" s="202"/>
      <c r="G14" s="202"/>
      <c r="H14" s="202"/>
      <c r="I14" s="202"/>
    </row>
    <row r="15" spans="1:10" ht="16.5">
      <c r="A15" s="194"/>
      <c r="B15" s="202" t="s">
        <v>226</v>
      </c>
      <c r="C15" s="202"/>
      <c r="D15" s="202"/>
      <c r="E15" s="202"/>
      <c r="F15" s="202"/>
      <c r="G15" s="202"/>
      <c r="H15" s="202"/>
      <c r="I15" s="202"/>
    </row>
    <row r="16" spans="1:10">
      <c r="A16" s="194"/>
      <c r="B16" s="206" t="s">
        <v>227</v>
      </c>
      <c r="C16" s="206"/>
      <c r="D16" s="206"/>
      <c r="E16" s="206"/>
      <c r="F16" s="206"/>
      <c r="G16" s="206"/>
      <c r="H16" s="206"/>
      <c r="I16" s="206"/>
    </row>
    <row r="17" spans="1:9">
      <c r="A17" s="194"/>
      <c r="B17" s="206" t="s">
        <v>602</v>
      </c>
      <c r="C17" s="206"/>
      <c r="D17" s="206"/>
      <c r="E17" s="206"/>
      <c r="F17" s="206"/>
      <c r="G17" s="206"/>
      <c r="H17" s="206"/>
      <c r="I17" s="206"/>
    </row>
    <row r="18" spans="1:9">
      <c r="A18" s="194"/>
      <c r="B18" s="206" t="s">
        <v>640</v>
      </c>
      <c r="C18" s="206"/>
      <c r="D18" s="206"/>
      <c r="E18" s="206"/>
      <c r="F18" s="206"/>
      <c r="G18" s="206"/>
      <c r="H18" s="206"/>
      <c r="I18" s="206"/>
    </row>
    <row r="19" spans="1:9" ht="16.5">
      <c r="A19" s="194"/>
      <c r="B19" s="202" t="s">
        <v>641</v>
      </c>
      <c r="C19" s="202"/>
      <c r="D19" s="202"/>
      <c r="E19" s="202"/>
      <c r="F19" s="202"/>
      <c r="G19" s="202"/>
      <c r="H19" s="202"/>
      <c r="I19" s="202"/>
    </row>
    <row r="20" spans="1:9" ht="16.5">
      <c r="A20" s="194"/>
      <c r="B20" s="202" t="s">
        <v>603</v>
      </c>
      <c r="C20" s="202"/>
      <c r="D20" s="202"/>
      <c r="E20" s="202"/>
      <c r="F20" s="202"/>
      <c r="G20" s="202"/>
      <c r="H20" s="202"/>
      <c r="I20" s="202"/>
    </row>
    <row r="21" spans="1:9" ht="16.5">
      <c r="A21" s="194"/>
      <c r="B21" s="202" t="s">
        <v>228</v>
      </c>
      <c r="C21" s="202"/>
      <c r="D21" s="202"/>
      <c r="E21" s="202"/>
      <c r="F21" s="202"/>
      <c r="G21" s="202"/>
      <c r="H21" s="202"/>
      <c r="I21" s="202"/>
    </row>
    <row r="22" spans="1:9" ht="16.5">
      <c r="A22" s="194"/>
      <c r="B22" s="205" t="s">
        <v>229</v>
      </c>
      <c r="C22" s="202"/>
      <c r="D22" s="202"/>
      <c r="E22" s="202"/>
      <c r="F22" s="202"/>
      <c r="G22" s="202"/>
      <c r="H22" s="202"/>
      <c r="I22" s="202"/>
    </row>
    <row r="23" spans="1:9" ht="16.5">
      <c r="A23" s="194"/>
      <c r="B23" s="201" t="s">
        <v>230</v>
      </c>
      <c r="C23" s="202"/>
      <c r="D23" s="202"/>
      <c r="E23" s="202"/>
      <c r="F23" s="202"/>
      <c r="G23" s="202"/>
      <c r="H23" s="202"/>
      <c r="I23" s="202"/>
    </row>
    <row r="24" spans="1:9" ht="16.5">
      <c r="A24" s="194"/>
      <c r="B24" s="202" t="s">
        <v>231</v>
      </c>
      <c r="C24" s="202"/>
      <c r="D24" s="202"/>
      <c r="E24" s="202"/>
      <c r="F24" s="202"/>
      <c r="G24" s="202"/>
      <c r="H24" s="202"/>
      <c r="I24" s="202"/>
    </row>
    <row r="25" spans="1:9" ht="16.5">
      <c r="A25" s="194"/>
      <c r="B25" s="202" t="s">
        <v>232</v>
      </c>
      <c r="C25" s="202"/>
      <c r="D25" s="202"/>
      <c r="E25" s="202"/>
      <c r="F25" s="202"/>
      <c r="G25" s="202"/>
      <c r="H25" s="202"/>
      <c r="I25" s="202"/>
    </row>
    <row r="26" spans="1:9" ht="16.5">
      <c r="A26" s="194"/>
      <c r="B26" s="202" t="s">
        <v>233</v>
      </c>
      <c r="C26" s="202"/>
      <c r="D26" s="202"/>
      <c r="E26" s="202"/>
      <c r="F26" s="202"/>
      <c r="G26" s="202"/>
      <c r="H26" s="202"/>
      <c r="I26" s="202"/>
    </row>
    <row r="27" spans="1:9" ht="16.5">
      <c r="A27" s="194"/>
      <c r="B27" s="202" t="s">
        <v>234</v>
      </c>
      <c r="C27" s="202"/>
      <c r="D27" s="202"/>
      <c r="E27" s="202"/>
      <c r="F27" s="202"/>
      <c r="G27" s="202"/>
      <c r="H27" s="202"/>
      <c r="I27" s="202"/>
    </row>
    <row r="28" spans="1:9" ht="16.5">
      <c r="A28" s="194"/>
      <c r="B28" s="202" t="s">
        <v>235</v>
      </c>
      <c r="C28" s="202"/>
      <c r="D28" s="202"/>
      <c r="E28" s="202"/>
      <c r="F28" s="202"/>
      <c r="G28" s="202"/>
      <c r="H28" s="202"/>
      <c r="I28" s="202"/>
    </row>
    <row r="29" spans="1:9" ht="16.5">
      <c r="A29" s="194"/>
      <c r="B29" s="202" t="s">
        <v>236</v>
      </c>
      <c r="C29" s="202"/>
      <c r="D29" s="202"/>
      <c r="E29" s="202"/>
      <c r="F29" s="202"/>
      <c r="G29" s="202"/>
      <c r="H29" s="202"/>
      <c r="I29" s="202"/>
    </row>
    <row r="30" spans="1:9" ht="16.5">
      <c r="A30" s="194"/>
      <c r="B30" s="205" t="s">
        <v>237</v>
      </c>
      <c r="C30" s="202"/>
      <c r="D30" s="202"/>
      <c r="E30" s="202"/>
      <c r="F30" s="202"/>
      <c r="G30" s="202"/>
      <c r="H30" s="202"/>
      <c r="I30" s="202"/>
    </row>
    <row r="31" spans="1:9" ht="16.5">
      <c r="A31" s="194"/>
      <c r="B31" s="202" t="s">
        <v>238</v>
      </c>
      <c r="C31" s="202"/>
      <c r="D31" s="202"/>
      <c r="E31" s="202"/>
      <c r="F31" s="202"/>
      <c r="G31" s="202"/>
      <c r="H31" s="202"/>
      <c r="I31" s="202"/>
    </row>
    <row r="32" spans="1:9" ht="16.5">
      <c r="A32" s="194"/>
      <c r="B32" s="202" t="s">
        <v>239</v>
      </c>
      <c r="C32" s="202"/>
      <c r="D32" s="202"/>
      <c r="E32" s="202"/>
      <c r="F32" s="202"/>
      <c r="G32" s="202"/>
      <c r="H32" s="202"/>
      <c r="I32" s="202"/>
    </row>
    <row r="33" spans="1:10" ht="16.5">
      <c r="A33" s="194"/>
      <c r="B33" s="202" t="s">
        <v>240</v>
      </c>
      <c r="C33" s="202"/>
      <c r="D33" s="202"/>
      <c r="E33" s="202"/>
      <c r="F33" s="202"/>
      <c r="G33" s="202"/>
      <c r="H33" s="202"/>
      <c r="I33" s="202"/>
    </row>
    <row r="34" spans="1:10" ht="16.5">
      <c r="A34" s="194"/>
      <c r="B34" s="202" t="s">
        <v>241</v>
      </c>
      <c r="C34" s="202"/>
      <c r="D34" s="202"/>
      <c r="E34" s="202"/>
      <c r="F34" s="202"/>
      <c r="G34" s="202"/>
      <c r="H34" s="202"/>
      <c r="I34" s="202"/>
    </row>
    <row r="35" spans="1:10" ht="16.5">
      <c r="A35" s="194"/>
      <c r="B35" s="202" t="s">
        <v>242</v>
      </c>
      <c r="C35" s="202"/>
      <c r="D35" s="202"/>
      <c r="E35" s="202"/>
      <c r="F35" s="202"/>
      <c r="G35" s="202"/>
      <c r="H35" s="202"/>
      <c r="I35" s="202"/>
    </row>
    <row r="36" spans="1:10" ht="16.5">
      <c r="A36" s="194"/>
      <c r="B36" s="202" t="s">
        <v>662</v>
      </c>
      <c r="C36" s="202"/>
      <c r="D36" s="202"/>
      <c r="E36" s="202"/>
      <c r="F36" s="202"/>
      <c r="G36" s="202"/>
      <c r="H36" s="202"/>
      <c r="I36" s="202"/>
    </row>
    <row r="37" spans="1:10" ht="16.5">
      <c r="A37" s="194"/>
      <c r="B37" s="202" t="s">
        <v>243</v>
      </c>
      <c r="C37" s="202">
        <v>140.19999999999999</v>
      </c>
      <c r="D37" s="343" t="s">
        <v>244</v>
      </c>
      <c r="E37" s="202">
        <v>101.82</v>
      </c>
      <c r="F37" s="202"/>
      <c r="G37" s="202"/>
      <c r="H37" s="202"/>
      <c r="I37" s="202"/>
    </row>
    <row r="38" spans="1:10" ht="16.5">
      <c r="B38" s="201" t="s">
        <v>245</v>
      </c>
    </row>
    <row r="39" spans="1:10">
      <c r="A39" s="207"/>
      <c r="B39" s="207" t="s">
        <v>246</v>
      </c>
      <c r="C39" s="207"/>
      <c r="D39" s="207"/>
      <c r="E39" s="207"/>
      <c r="F39" s="207"/>
      <c r="G39" s="207"/>
      <c r="H39" s="207"/>
      <c r="I39" s="207"/>
    </row>
    <row r="40" spans="1:10">
      <c r="A40" s="207"/>
      <c r="B40" s="207" t="s">
        <v>247</v>
      </c>
      <c r="C40" s="207"/>
      <c r="D40" s="207"/>
      <c r="E40" s="207"/>
      <c r="F40" s="207"/>
      <c r="G40" s="207"/>
      <c r="H40" s="207"/>
      <c r="I40" s="207"/>
    </row>
    <row r="41" spans="1:10">
      <c r="A41" s="207"/>
      <c r="B41" s="207" t="s">
        <v>248</v>
      </c>
      <c r="C41" s="207"/>
      <c r="D41" s="207"/>
      <c r="E41" s="207"/>
      <c r="F41" s="207"/>
      <c r="G41" s="207"/>
      <c r="H41" s="207"/>
      <c r="I41" s="207"/>
    </row>
    <row r="42" spans="1:10">
      <c r="A42" s="207"/>
      <c r="B42" s="207" t="s">
        <v>249</v>
      </c>
      <c r="C42" s="207"/>
      <c r="D42" s="207"/>
      <c r="E42" s="207"/>
      <c r="F42" s="207"/>
      <c r="G42" s="207"/>
      <c r="H42" s="207"/>
      <c r="I42" s="207"/>
    </row>
    <row r="43" spans="1:10">
      <c r="A43" s="207"/>
      <c r="B43" s="207" t="s">
        <v>642</v>
      </c>
      <c r="C43" s="207"/>
      <c r="D43" s="207"/>
      <c r="E43" s="207"/>
      <c r="F43" s="207"/>
      <c r="G43" s="207"/>
      <c r="H43" s="207"/>
      <c r="I43" s="207"/>
    </row>
    <row r="44" spans="1:10">
      <c r="A44" s="207"/>
      <c r="B44" s="207"/>
      <c r="C44" s="207"/>
      <c r="D44" s="207"/>
      <c r="E44" s="207"/>
      <c r="F44" s="207"/>
      <c r="G44" s="207"/>
      <c r="H44" s="207"/>
      <c r="I44" s="207"/>
    </row>
    <row r="45" spans="1:10" ht="16.5">
      <c r="A45" s="207"/>
      <c r="B45" s="195" t="str">
        <f>B1</f>
        <v>"BRITANIA" SHPK</v>
      </c>
      <c r="C45" s="196"/>
      <c r="D45" s="197"/>
      <c r="E45" s="197"/>
      <c r="F45" s="197"/>
      <c r="G45" s="197"/>
      <c r="H45" s="198" t="s">
        <v>637</v>
      </c>
      <c r="I45" s="199"/>
      <c r="J45" s="174">
        <v>2</v>
      </c>
    </row>
    <row r="46" spans="1:10">
      <c r="A46" s="207"/>
      <c r="B46" s="208" t="s">
        <v>250</v>
      </c>
      <c r="C46" s="207"/>
      <c r="D46" s="207"/>
      <c r="E46" s="207"/>
      <c r="F46" s="207"/>
      <c r="G46" s="207"/>
      <c r="H46" s="207"/>
      <c r="I46" s="207"/>
    </row>
    <row r="47" spans="1:10">
      <c r="A47" s="207"/>
      <c r="B47" s="207" t="s">
        <v>251</v>
      </c>
      <c r="C47" s="207"/>
      <c r="D47" s="207"/>
      <c r="E47" s="207"/>
      <c r="F47" s="207"/>
      <c r="G47" s="207"/>
      <c r="H47" s="207"/>
      <c r="I47" s="207"/>
    </row>
    <row r="48" spans="1:10">
      <c r="A48" s="207"/>
      <c r="B48" s="207" t="s">
        <v>252</v>
      </c>
      <c r="C48" s="207"/>
      <c r="D48" s="207"/>
      <c r="E48" s="207"/>
      <c r="F48" s="207"/>
      <c r="G48" s="207"/>
      <c r="H48" s="207"/>
      <c r="I48" s="207"/>
    </row>
    <row r="49" spans="1:9">
      <c r="A49" s="207"/>
      <c r="B49" s="207" t="s">
        <v>253</v>
      </c>
      <c r="C49" s="207"/>
      <c r="D49" s="207"/>
      <c r="E49" s="207"/>
      <c r="F49" s="207"/>
      <c r="G49" s="207"/>
      <c r="H49" s="207"/>
      <c r="I49" s="207"/>
    </row>
    <row r="50" spans="1:9">
      <c r="A50" s="207"/>
      <c r="B50" s="207" t="s">
        <v>254</v>
      </c>
      <c r="C50" s="207"/>
      <c r="D50" s="207"/>
      <c r="E50" s="207"/>
      <c r="F50" s="207"/>
      <c r="G50" s="207"/>
      <c r="H50" s="207"/>
      <c r="I50" s="207"/>
    </row>
    <row r="51" spans="1:9">
      <c r="A51" s="207"/>
      <c r="B51" s="207" t="s">
        <v>255</v>
      </c>
      <c r="C51" s="207"/>
      <c r="D51" s="207"/>
      <c r="E51" s="207"/>
      <c r="F51" s="207"/>
      <c r="G51" s="207"/>
      <c r="H51" s="207"/>
      <c r="I51" s="207"/>
    </row>
    <row r="52" spans="1:9">
      <c r="A52" s="207"/>
      <c r="B52" s="207" t="s">
        <v>256</v>
      </c>
      <c r="C52" s="207"/>
      <c r="D52" s="207"/>
      <c r="E52" s="207"/>
      <c r="F52" s="207"/>
      <c r="G52" s="207"/>
      <c r="H52" s="207"/>
      <c r="I52" s="207"/>
    </row>
    <row r="53" spans="1:9">
      <c r="A53" s="207"/>
      <c r="B53" s="208" t="s">
        <v>257</v>
      </c>
      <c r="C53" s="207"/>
      <c r="D53" s="207"/>
      <c r="E53" s="207"/>
      <c r="F53" s="207"/>
      <c r="G53" s="207"/>
      <c r="H53" s="207"/>
      <c r="I53" s="207"/>
    </row>
    <row r="54" spans="1:9">
      <c r="A54" s="207"/>
      <c r="B54" s="209" t="s">
        <v>258</v>
      </c>
      <c r="C54" s="209"/>
      <c r="D54" s="209"/>
      <c r="E54" s="209"/>
      <c r="F54" s="209"/>
      <c r="G54" s="209"/>
      <c r="H54" s="209"/>
      <c r="I54" s="209"/>
    </row>
    <row r="55" spans="1:9">
      <c r="A55" s="207"/>
      <c r="B55" s="209" t="s">
        <v>259</v>
      </c>
      <c r="C55" s="209"/>
      <c r="D55" s="209"/>
      <c r="E55" s="209"/>
      <c r="F55" s="209"/>
      <c r="G55" s="209"/>
      <c r="H55" s="209"/>
      <c r="I55" s="209"/>
    </row>
    <row r="56" spans="1:9">
      <c r="A56" s="207"/>
      <c r="B56" s="209" t="s">
        <v>260</v>
      </c>
      <c r="C56" s="209"/>
      <c r="D56" s="209"/>
      <c r="E56" s="209"/>
      <c r="F56" s="209"/>
      <c r="G56" s="209"/>
      <c r="H56" s="209"/>
      <c r="I56" s="209"/>
    </row>
    <row r="57" spans="1:9">
      <c r="A57" s="207"/>
      <c r="B57" s="209" t="s">
        <v>261</v>
      </c>
      <c r="C57" s="209"/>
      <c r="D57" s="209"/>
      <c r="E57" s="209"/>
      <c r="F57" s="209"/>
      <c r="G57" s="209"/>
      <c r="H57" s="209"/>
      <c r="I57" s="209"/>
    </row>
    <row r="58" spans="1:9">
      <c r="A58" s="207"/>
      <c r="B58" s="209" t="s">
        <v>262</v>
      </c>
      <c r="C58" s="209"/>
      <c r="D58" s="209"/>
      <c r="E58" s="209"/>
      <c r="F58" s="209"/>
      <c r="G58" s="209"/>
      <c r="H58" s="209"/>
      <c r="I58" s="209"/>
    </row>
    <row r="59" spans="1:9">
      <c r="B59" s="209" t="s">
        <v>263</v>
      </c>
      <c r="C59" s="1"/>
      <c r="D59" s="1"/>
      <c r="E59" s="1"/>
      <c r="F59" s="1"/>
      <c r="G59" s="1"/>
      <c r="H59" s="1"/>
      <c r="I59" s="1"/>
    </row>
    <row r="60" spans="1:9">
      <c r="B60" s="210" t="s">
        <v>264</v>
      </c>
    </row>
    <row r="61" spans="1:9">
      <c r="B61" t="s">
        <v>265</v>
      </c>
    </row>
    <row r="62" spans="1:9">
      <c r="B62" t="s">
        <v>266</v>
      </c>
    </row>
    <row r="63" spans="1:9">
      <c r="B63" t="s">
        <v>267</v>
      </c>
    </row>
    <row r="64" spans="1:9">
      <c r="B64" t="s">
        <v>268</v>
      </c>
    </row>
    <row r="65" spans="2:9">
      <c r="B65" t="s">
        <v>269</v>
      </c>
    </row>
    <row r="66" spans="2:9">
      <c r="B66" t="s">
        <v>270</v>
      </c>
    </row>
    <row r="67" spans="2:9">
      <c r="B67" t="s">
        <v>271</v>
      </c>
    </row>
    <row r="68" spans="2:9">
      <c r="B68" t="s">
        <v>272</v>
      </c>
    </row>
    <row r="69" spans="2:9">
      <c r="B69" t="s">
        <v>273</v>
      </c>
    </row>
    <row r="70" spans="2:9">
      <c r="B70" t="s">
        <v>274</v>
      </c>
    </row>
    <row r="71" spans="2:9">
      <c r="B71" s="95" t="s">
        <v>275</v>
      </c>
    </row>
    <row r="72" spans="2:9">
      <c r="B72" t="s">
        <v>276</v>
      </c>
    </row>
    <row r="73" spans="2:9">
      <c r="B73" t="s">
        <v>277</v>
      </c>
    </row>
    <row r="74" spans="2:9">
      <c r="B74" t="s">
        <v>278</v>
      </c>
    </row>
    <row r="75" spans="2:9">
      <c r="B75" t="s">
        <v>279</v>
      </c>
    </row>
    <row r="76" spans="2:9">
      <c r="B76" s="211" t="s">
        <v>280</v>
      </c>
    </row>
    <row r="77" spans="2:9">
      <c r="B77" t="s">
        <v>643</v>
      </c>
    </row>
    <row r="78" spans="2:9">
      <c r="B78" t="s">
        <v>604</v>
      </c>
    </row>
    <row r="79" spans="2:9">
      <c r="B79" s="212"/>
      <c r="C79" s="213"/>
      <c r="D79" s="214"/>
      <c r="E79" s="139" t="s">
        <v>281</v>
      </c>
      <c r="F79" s="215" t="s">
        <v>644</v>
      </c>
      <c r="G79" s="216"/>
      <c r="H79" s="217" t="s">
        <v>561</v>
      </c>
      <c r="I79" s="218"/>
    </row>
    <row r="80" spans="2:9">
      <c r="B80" s="219" t="s">
        <v>282</v>
      </c>
      <c r="C80" s="220"/>
      <c r="D80" s="221" t="s">
        <v>184</v>
      </c>
      <c r="E80" s="221" t="s">
        <v>283</v>
      </c>
      <c r="F80" s="214" t="s">
        <v>166</v>
      </c>
      <c r="G80" s="139"/>
      <c r="H80" s="214" t="s">
        <v>166</v>
      </c>
      <c r="I80" s="139"/>
    </row>
    <row r="81" spans="2:10">
      <c r="B81" s="222"/>
      <c r="C81" s="223"/>
      <c r="D81" s="222"/>
      <c r="E81" s="222"/>
      <c r="F81" s="224" t="s">
        <v>284</v>
      </c>
      <c r="G81" s="141" t="s">
        <v>285</v>
      </c>
      <c r="H81" s="224" t="s">
        <v>284</v>
      </c>
      <c r="I81" s="141" t="s">
        <v>285</v>
      </c>
    </row>
    <row r="82" spans="2:10" ht="12" customHeight="1">
      <c r="B82" s="225" t="s">
        <v>591</v>
      </c>
      <c r="C82" s="226"/>
      <c r="D82" s="97" t="s">
        <v>14</v>
      </c>
      <c r="E82" s="96">
        <v>1</v>
      </c>
      <c r="F82" s="338">
        <v>0</v>
      </c>
      <c r="G82" s="338">
        <v>0</v>
      </c>
      <c r="H82" s="338">
        <v>2457710</v>
      </c>
      <c r="I82" s="338">
        <v>2457710</v>
      </c>
    </row>
    <row r="83" spans="2:10" ht="12" customHeight="1">
      <c r="B83" s="225" t="s">
        <v>663</v>
      </c>
      <c r="C83" s="226"/>
      <c r="D83" s="97" t="s">
        <v>286</v>
      </c>
      <c r="E83" s="227">
        <v>140.19999999999999</v>
      </c>
      <c r="F83" s="338">
        <v>1.28</v>
      </c>
      <c r="G83" s="339">
        <f t="shared" ref="G83:G86" si="0">F83*E83</f>
        <v>179.45599999999999</v>
      </c>
      <c r="H83" s="97"/>
      <c r="I83" s="98"/>
    </row>
    <row r="84" spans="2:10" ht="12" customHeight="1">
      <c r="B84" s="225" t="s">
        <v>663</v>
      </c>
      <c r="C84" s="226"/>
      <c r="D84" s="97" t="s">
        <v>14</v>
      </c>
      <c r="E84" s="227">
        <v>1</v>
      </c>
      <c r="F84" s="338">
        <v>-248</v>
      </c>
      <c r="G84" s="338">
        <f t="shared" si="0"/>
        <v>-248</v>
      </c>
      <c r="H84" s="97"/>
      <c r="I84" s="98"/>
    </row>
    <row r="85" spans="2:10" ht="12" customHeight="1">
      <c r="B85" s="228" t="s">
        <v>664</v>
      </c>
      <c r="C85" s="229"/>
      <c r="D85" s="97" t="s">
        <v>14</v>
      </c>
      <c r="E85" s="227">
        <v>1</v>
      </c>
      <c r="F85" s="338">
        <v>30414</v>
      </c>
      <c r="G85" s="338">
        <f t="shared" si="0"/>
        <v>30414</v>
      </c>
      <c r="H85" s="97"/>
      <c r="I85" s="98"/>
    </row>
    <row r="86" spans="2:10" ht="12" customHeight="1">
      <c r="B86" s="228"/>
      <c r="C86" s="229"/>
      <c r="D86" s="97"/>
      <c r="E86" s="227">
        <v>1</v>
      </c>
      <c r="F86" s="338"/>
      <c r="G86" s="338">
        <f t="shared" si="0"/>
        <v>0</v>
      </c>
      <c r="H86" s="97"/>
      <c r="I86" s="98">
        <v>0</v>
      </c>
    </row>
    <row r="87" spans="2:10" ht="12" customHeight="1">
      <c r="B87" s="230"/>
      <c r="C87" s="231" t="s">
        <v>287</v>
      </c>
      <c r="D87" s="123"/>
      <c r="E87" s="232" t="s">
        <v>200</v>
      </c>
      <c r="F87" s="232" t="s">
        <v>200</v>
      </c>
      <c r="G87" s="233">
        <f>SUM(G82:G86)</f>
        <v>30345.455999999998</v>
      </c>
      <c r="H87" s="232" t="s">
        <v>200</v>
      </c>
      <c r="I87" s="233">
        <f>SUM(I82:I86)</f>
        <v>2457710</v>
      </c>
    </row>
    <row r="88" spans="2:10" ht="12" customHeight="1">
      <c r="B88" s="230" t="s">
        <v>563</v>
      </c>
      <c r="C88" s="231"/>
      <c r="D88" s="123" t="s">
        <v>606</v>
      </c>
      <c r="E88" s="232"/>
      <c r="F88" s="232">
        <v>128700</v>
      </c>
      <c r="G88" s="233">
        <f>F88</f>
        <v>128700</v>
      </c>
      <c r="H88" s="232"/>
      <c r="I88" s="233">
        <v>61386</v>
      </c>
    </row>
    <row r="89" spans="2:10" ht="12" customHeight="1">
      <c r="B89" s="345"/>
      <c r="C89" s="345" t="s">
        <v>172</v>
      </c>
      <c r="D89" s="123"/>
      <c r="E89" s="232"/>
      <c r="F89" s="232"/>
      <c r="G89" s="233">
        <f>SUM(G87:G88)</f>
        <v>159045.45600000001</v>
      </c>
      <c r="H89" s="233">
        <f t="shared" ref="H89:I89" si="1">SUM(H87:H88)</f>
        <v>0</v>
      </c>
      <c r="I89" s="233">
        <f t="shared" si="1"/>
        <v>2519096</v>
      </c>
    </row>
    <row r="90" spans="2:10">
      <c r="B90" t="s">
        <v>288</v>
      </c>
    </row>
    <row r="91" spans="2:10">
      <c r="B91" t="s">
        <v>289</v>
      </c>
    </row>
    <row r="92" spans="2:10">
      <c r="B92" t="s">
        <v>290</v>
      </c>
    </row>
    <row r="93" spans="2:10">
      <c r="B93" t="s">
        <v>291</v>
      </c>
    </row>
    <row r="94" spans="2:10" ht="16.5">
      <c r="B94" s="195" t="str">
        <f>B45</f>
        <v>"BRITANIA" SHPK</v>
      </c>
      <c r="C94" s="196"/>
      <c r="D94" s="197"/>
      <c r="E94" s="197"/>
      <c r="F94" s="197"/>
      <c r="G94" s="197"/>
      <c r="H94" s="198" t="s">
        <v>637</v>
      </c>
      <c r="I94" s="199"/>
      <c r="J94" s="174">
        <v>3</v>
      </c>
    </row>
    <row r="95" spans="2:10">
      <c r="B95" s="211" t="s">
        <v>292</v>
      </c>
    </row>
    <row r="96" spans="2:10">
      <c r="B96" t="s">
        <v>293</v>
      </c>
    </row>
    <row r="97" spans="2:9">
      <c r="B97" t="s">
        <v>294</v>
      </c>
    </row>
    <row r="98" spans="2:9">
      <c r="B98" s="228"/>
      <c r="C98" s="234"/>
      <c r="D98" s="234"/>
      <c r="E98" s="234"/>
      <c r="F98" s="234"/>
      <c r="G98" s="229"/>
      <c r="H98" s="235" t="s">
        <v>295</v>
      </c>
      <c r="I98" s="235" t="s">
        <v>295</v>
      </c>
    </row>
    <row r="99" spans="2:9">
      <c r="B99" s="236"/>
      <c r="C99" s="223" t="s">
        <v>296</v>
      </c>
      <c r="D99" s="223"/>
      <c r="E99" s="223"/>
      <c r="F99" s="223"/>
      <c r="G99" s="237"/>
      <c r="H99" s="238" t="s">
        <v>645</v>
      </c>
      <c r="I99" s="238" t="s">
        <v>599</v>
      </c>
    </row>
    <row r="100" spans="2:9">
      <c r="B100" s="225" t="s">
        <v>297</v>
      </c>
      <c r="C100" s="239"/>
      <c r="D100" s="239"/>
      <c r="E100" s="239"/>
      <c r="F100" s="239"/>
      <c r="G100" s="226"/>
      <c r="H100" s="98">
        <v>1040265</v>
      </c>
      <c r="I100" s="98">
        <v>1637840</v>
      </c>
    </row>
    <row r="101" spans="2:9">
      <c r="B101" s="225" t="s">
        <v>298</v>
      </c>
      <c r="C101" s="239"/>
      <c r="D101" s="239"/>
      <c r="E101" s="239"/>
      <c r="F101" s="239"/>
      <c r="G101" s="226"/>
      <c r="H101" s="98">
        <v>562397</v>
      </c>
      <c r="I101" s="98">
        <v>91120</v>
      </c>
    </row>
    <row r="102" spans="2:9">
      <c r="B102" s="225" t="s">
        <v>299</v>
      </c>
      <c r="C102" s="239"/>
      <c r="D102" s="239"/>
      <c r="E102" s="239"/>
      <c r="F102" s="239" t="s">
        <v>607</v>
      </c>
      <c r="G102" s="226"/>
      <c r="H102" s="98">
        <v>3801753</v>
      </c>
      <c r="I102" s="98">
        <v>344369</v>
      </c>
    </row>
    <row r="103" spans="2:9">
      <c r="B103" s="225" t="s">
        <v>300</v>
      </c>
      <c r="C103" s="239"/>
      <c r="D103" s="239"/>
      <c r="E103" s="239"/>
      <c r="F103" s="239"/>
      <c r="G103" s="226"/>
      <c r="H103" s="98"/>
      <c r="I103" s="98"/>
    </row>
    <row r="104" spans="2:9">
      <c r="B104" s="225"/>
      <c r="C104" s="239"/>
      <c r="D104" s="239"/>
      <c r="E104" s="239"/>
      <c r="F104" s="239"/>
      <c r="G104" s="226"/>
      <c r="H104" s="98"/>
      <c r="I104" s="98"/>
    </row>
    <row r="105" spans="2:9">
      <c r="B105" s="225"/>
      <c r="C105" s="239"/>
      <c r="D105" s="239"/>
      <c r="E105" s="239"/>
      <c r="F105" s="239"/>
      <c r="G105" s="226"/>
      <c r="H105" s="98"/>
      <c r="I105" s="98"/>
    </row>
    <row r="106" spans="2:9">
      <c r="B106" s="225"/>
      <c r="C106" s="239"/>
      <c r="D106" s="239"/>
      <c r="E106" s="239"/>
      <c r="F106" s="239"/>
      <c r="G106" s="226"/>
      <c r="H106" s="98"/>
      <c r="I106" s="98"/>
    </row>
    <row r="107" spans="2:9">
      <c r="B107" s="225"/>
      <c r="C107" s="239"/>
      <c r="D107" s="239"/>
      <c r="E107" s="239"/>
      <c r="F107" s="239"/>
      <c r="G107" s="226"/>
      <c r="H107" s="98"/>
      <c r="I107" s="98"/>
    </row>
    <row r="108" spans="2:9">
      <c r="B108" s="230"/>
      <c r="C108" s="240" t="s">
        <v>301</v>
      </c>
      <c r="D108" s="240"/>
      <c r="E108" s="240"/>
      <c r="F108" s="240"/>
      <c r="G108" s="231"/>
      <c r="H108" s="233">
        <f>SUM(H100:H107)</f>
        <v>5404415</v>
      </c>
      <c r="I108" s="233">
        <f>SUM(I100:I107)</f>
        <v>2073329</v>
      </c>
    </row>
    <row r="109" spans="2:9">
      <c r="B109" s="211" t="s">
        <v>302</v>
      </c>
    </row>
    <row r="110" spans="2:9">
      <c r="B110" t="s">
        <v>303</v>
      </c>
    </row>
    <row r="111" spans="2:9">
      <c r="B111" s="228"/>
      <c r="C111" s="234"/>
      <c r="D111" s="234"/>
      <c r="E111" s="234"/>
      <c r="F111" s="234"/>
      <c r="G111" s="229"/>
      <c r="H111" s="235" t="s">
        <v>295</v>
      </c>
      <c r="I111" s="235" t="s">
        <v>295</v>
      </c>
    </row>
    <row r="112" spans="2:9">
      <c r="B112" s="236"/>
      <c r="C112" s="241"/>
      <c r="D112" s="223" t="s">
        <v>304</v>
      </c>
      <c r="E112" s="223"/>
      <c r="F112" s="241"/>
      <c r="G112" s="237"/>
      <c r="H112" s="238" t="s">
        <v>645</v>
      </c>
      <c r="I112" s="238" t="s">
        <v>599</v>
      </c>
    </row>
    <row r="113" spans="2:9">
      <c r="B113" s="225" t="s">
        <v>305</v>
      </c>
      <c r="C113" s="239"/>
      <c r="D113" s="239"/>
      <c r="E113" s="239"/>
      <c r="F113" s="239"/>
      <c r="G113" s="226"/>
      <c r="H113" s="98">
        <v>8958713</v>
      </c>
      <c r="I113" s="98">
        <v>96824</v>
      </c>
    </row>
    <row r="114" spans="2:9">
      <c r="B114" s="225" t="s">
        <v>306</v>
      </c>
      <c r="C114" s="239"/>
      <c r="D114" s="239"/>
      <c r="E114" s="239"/>
      <c r="F114" s="239"/>
      <c r="G114" s="226"/>
      <c r="H114" s="98">
        <v>0</v>
      </c>
      <c r="I114" s="98"/>
    </row>
    <row r="115" spans="2:9">
      <c r="B115" s="225" t="s">
        <v>307</v>
      </c>
      <c r="C115" s="239"/>
      <c r="D115" s="239"/>
      <c r="E115" s="239"/>
      <c r="F115" s="239"/>
      <c r="G115" s="226"/>
      <c r="H115" s="98"/>
      <c r="I115" s="98"/>
    </row>
    <row r="116" spans="2:9">
      <c r="B116" s="225" t="s">
        <v>308</v>
      </c>
      <c r="C116" s="239"/>
      <c r="D116" s="239"/>
      <c r="E116" s="239"/>
      <c r="F116" s="239"/>
      <c r="G116" s="226"/>
      <c r="H116" s="98">
        <v>0</v>
      </c>
      <c r="I116" s="98"/>
    </row>
    <row r="117" spans="2:9">
      <c r="B117" s="225" t="s">
        <v>309</v>
      </c>
      <c r="C117" s="239"/>
      <c r="D117" s="239"/>
      <c r="E117" s="239"/>
      <c r="F117" s="239"/>
      <c r="G117" s="226"/>
      <c r="H117" s="98"/>
      <c r="I117" s="98"/>
    </row>
    <row r="118" spans="2:9">
      <c r="B118" s="225"/>
      <c r="C118" s="239"/>
      <c r="D118" s="239"/>
      <c r="E118" s="239"/>
      <c r="F118" s="239"/>
      <c r="G118" s="226"/>
      <c r="H118" s="98"/>
      <c r="I118" s="98"/>
    </row>
    <row r="119" spans="2:9">
      <c r="B119" s="230"/>
      <c r="C119" s="240" t="s">
        <v>301</v>
      </c>
      <c r="D119" s="240"/>
      <c r="E119" s="240"/>
      <c r="F119" s="240"/>
      <c r="G119" s="231"/>
      <c r="H119" s="233">
        <f>SUM(H113:H118)</f>
        <v>8958713</v>
      </c>
      <c r="I119" s="233">
        <f>SUM(I113:I118)</f>
        <v>96824</v>
      </c>
    </row>
    <row r="120" spans="2:9">
      <c r="B120" t="s">
        <v>310</v>
      </c>
    </row>
    <row r="121" spans="2:9">
      <c r="B121" t="s">
        <v>646</v>
      </c>
    </row>
    <row r="122" spans="2:9">
      <c r="B122" t="s">
        <v>311</v>
      </c>
    </row>
    <row r="123" spans="2:9">
      <c r="B123" t="s">
        <v>312</v>
      </c>
    </row>
    <row r="124" spans="2:9">
      <c r="B124" t="s">
        <v>665</v>
      </c>
      <c r="I124" s="1"/>
    </row>
    <row r="125" spans="2:9">
      <c r="B125" s="174" t="s">
        <v>313</v>
      </c>
    </row>
    <row r="126" spans="2:9">
      <c r="B126" s="211" t="s">
        <v>314</v>
      </c>
    </row>
    <row r="127" spans="2:9">
      <c r="B127" t="s">
        <v>315</v>
      </c>
    </row>
    <row r="128" spans="2:9">
      <c r="B128" s="212"/>
      <c r="C128" s="213"/>
      <c r="D128" s="242"/>
      <c r="E128" s="243"/>
      <c r="F128" s="243"/>
      <c r="G128" s="243" t="s">
        <v>316</v>
      </c>
      <c r="H128" s="243" t="s">
        <v>317</v>
      </c>
      <c r="I128" s="243"/>
    </row>
    <row r="129" spans="2:10">
      <c r="B129" s="219" t="s">
        <v>318</v>
      </c>
      <c r="C129" s="220"/>
      <c r="D129" s="244"/>
      <c r="E129" s="245" t="s">
        <v>54</v>
      </c>
      <c r="F129" s="245" t="s">
        <v>319</v>
      </c>
      <c r="G129" s="245" t="s">
        <v>320</v>
      </c>
      <c r="H129" s="245" t="s">
        <v>321</v>
      </c>
      <c r="I129" s="245" t="s">
        <v>199</v>
      </c>
    </row>
    <row r="130" spans="2:10">
      <c r="B130" s="222"/>
      <c r="C130" s="223"/>
      <c r="D130" s="246"/>
      <c r="E130" s="247"/>
      <c r="F130" s="247" t="s">
        <v>322</v>
      </c>
      <c r="G130" s="247" t="s">
        <v>323</v>
      </c>
      <c r="H130" s="247" t="s">
        <v>324</v>
      </c>
      <c r="I130" s="247"/>
    </row>
    <row r="131" spans="2:10">
      <c r="B131" s="248" t="s">
        <v>647</v>
      </c>
      <c r="C131" s="249"/>
      <c r="D131" s="250"/>
      <c r="E131" s="251"/>
      <c r="F131" s="251">
        <v>26098502</v>
      </c>
      <c r="G131" s="251"/>
      <c r="H131" s="251"/>
      <c r="I131" s="251">
        <f>E131+F131+G131+H131</f>
        <v>26098502</v>
      </c>
    </row>
    <row r="132" spans="2:10">
      <c r="B132" s="248"/>
      <c r="C132" s="249" t="s">
        <v>325</v>
      </c>
      <c r="D132" s="250"/>
      <c r="E132" s="251"/>
      <c r="F132" s="251">
        <v>1229378</v>
      </c>
      <c r="G132" s="251"/>
      <c r="H132" s="251"/>
      <c r="I132" s="251">
        <f>E132+F132+G132+H132</f>
        <v>1229378</v>
      </c>
    </row>
    <row r="133" spans="2:10">
      <c r="B133" s="248"/>
      <c r="C133" s="249" t="s">
        <v>326</v>
      </c>
      <c r="D133" s="250"/>
      <c r="E133" s="251"/>
      <c r="F133" s="251"/>
      <c r="G133" s="251"/>
      <c r="H133" s="251"/>
      <c r="I133" s="251">
        <f>E133+F133+G133+H133</f>
        <v>0</v>
      </c>
    </row>
    <row r="134" spans="2:10">
      <c r="B134" s="248" t="s">
        <v>648</v>
      </c>
      <c r="C134" s="249"/>
      <c r="D134" s="250"/>
      <c r="E134" s="251">
        <f>E131+E132-E133</f>
        <v>0</v>
      </c>
      <c r="F134" s="251">
        <f>F131+F132-F133</f>
        <v>27327880</v>
      </c>
      <c r="G134" s="251">
        <f>G131+G132-G133</f>
        <v>0</v>
      </c>
      <c r="H134" s="251">
        <f>H131+H132-H133</f>
        <v>0</v>
      </c>
      <c r="I134" s="251">
        <f>I131+I132-I133</f>
        <v>27327880</v>
      </c>
    </row>
    <row r="135" spans="2:10">
      <c r="B135" s="248" t="s">
        <v>649</v>
      </c>
      <c r="C135" s="249"/>
      <c r="D135" s="250"/>
      <c r="E135" s="251"/>
      <c r="F135" s="251">
        <v>3736609</v>
      </c>
      <c r="G135" s="251"/>
      <c r="H135" s="251"/>
      <c r="I135" s="251">
        <f>F135+G135+H135</f>
        <v>3736609</v>
      </c>
    </row>
    <row r="136" spans="2:10">
      <c r="B136" s="248"/>
      <c r="C136" s="249" t="s">
        <v>327</v>
      </c>
      <c r="D136" s="250"/>
      <c r="E136" s="251"/>
      <c r="F136" s="251">
        <v>2236189</v>
      </c>
      <c r="G136" s="251"/>
      <c r="H136" s="251"/>
      <c r="I136" s="251">
        <f>F136+G136+H136</f>
        <v>2236189</v>
      </c>
    </row>
    <row r="137" spans="2:10">
      <c r="B137" s="248"/>
      <c r="C137" s="249" t="s">
        <v>328</v>
      </c>
      <c r="D137" s="250"/>
      <c r="E137" s="251"/>
      <c r="F137" s="251"/>
      <c r="G137" s="251"/>
      <c r="H137" s="251"/>
      <c r="I137" s="251"/>
    </row>
    <row r="138" spans="2:10">
      <c r="B138" s="248" t="s">
        <v>650</v>
      </c>
      <c r="C138" s="249"/>
      <c r="D138" s="250"/>
      <c r="E138" s="251">
        <f>E135+E136-E137</f>
        <v>0</v>
      </c>
      <c r="F138" s="340">
        <f>F135+F136-F137</f>
        <v>5972798</v>
      </c>
      <c r="G138" s="340">
        <f t="shared" ref="G138:I138" si="2">G135+G136-G137</f>
        <v>0</v>
      </c>
      <c r="H138" s="340">
        <f t="shared" si="2"/>
        <v>0</v>
      </c>
      <c r="I138" s="340">
        <f t="shared" si="2"/>
        <v>5972798</v>
      </c>
    </row>
    <row r="139" spans="2:10">
      <c r="B139" s="248" t="s">
        <v>651</v>
      </c>
      <c r="C139" s="249"/>
      <c r="D139" s="250"/>
      <c r="E139" s="251"/>
      <c r="F139" s="251"/>
      <c r="G139" s="251"/>
      <c r="H139" s="251"/>
      <c r="I139" s="251">
        <f>E139+F139+G139+H139</f>
        <v>0</v>
      </c>
    </row>
    <row r="140" spans="2:10">
      <c r="B140" s="341"/>
      <c r="C140" s="341"/>
      <c r="D140" s="341"/>
      <c r="E140" s="342"/>
      <c r="F140" s="342"/>
      <c r="G140" s="342"/>
      <c r="H140" s="342"/>
      <c r="I140" s="342"/>
    </row>
    <row r="141" spans="2:10" ht="16.5">
      <c r="B141" s="195" t="str">
        <f>B94</f>
        <v>"BRITANIA" SHPK</v>
      </c>
      <c r="C141" s="196"/>
      <c r="D141" s="197"/>
      <c r="E141" s="197"/>
      <c r="F141" s="197"/>
      <c r="G141" s="197"/>
      <c r="H141" s="198" t="s">
        <v>637</v>
      </c>
      <c r="I141" s="199"/>
      <c r="J141" s="174">
        <v>4</v>
      </c>
    </row>
    <row r="142" spans="2:10">
      <c r="B142" s="248"/>
      <c r="C142" s="249" t="s">
        <v>325</v>
      </c>
      <c r="D142" s="250"/>
      <c r="E142" s="251"/>
      <c r="F142" s="251"/>
      <c r="G142" s="251"/>
      <c r="H142" s="251"/>
      <c r="I142" s="251">
        <f>E142+F142+G142+H142</f>
        <v>0</v>
      </c>
    </row>
    <row r="143" spans="2:10">
      <c r="B143" s="248"/>
      <c r="C143" s="249" t="s">
        <v>326</v>
      </c>
      <c r="D143" s="250"/>
      <c r="E143" s="251"/>
      <c r="F143" s="251"/>
      <c r="G143" s="251"/>
      <c r="H143" s="251"/>
      <c r="I143" s="251">
        <f>E143+F143+G143+H143</f>
        <v>0</v>
      </c>
    </row>
    <row r="144" spans="2:10">
      <c r="B144" s="248" t="s">
        <v>652</v>
      </c>
      <c r="C144" s="249"/>
      <c r="D144" s="250"/>
      <c r="E144" s="251">
        <f>E139+E142-E143</f>
        <v>0</v>
      </c>
      <c r="F144" s="251">
        <f>F139+F142-F143</f>
        <v>0</v>
      </c>
      <c r="G144" s="251">
        <f>G139+G142-G143</f>
        <v>0</v>
      </c>
      <c r="H144" s="251">
        <f>H139+H142-H143</f>
        <v>0</v>
      </c>
      <c r="I144" s="251">
        <f>I139+I142-I143</f>
        <v>0</v>
      </c>
    </row>
    <row r="145" spans="2:9">
      <c r="B145" s="248"/>
      <c r="C145" s="249"/>
      <c r="D145" s="250"/>
      <c r="E145" s="251"/>
      <c r="F145" s="251"/>
      <c r="G145" s="251"/>
      <c r="H145" s="251"/>
      <c r="I145" s="251"/>
    </row>
    <row r="146" spans="2:9">
      <c r="B146" s="248" t="s">
        <v>653</v>
      </c>
      <c r="C146" s="249"/>
      <c r="D146" s="250"/>
      <c r="E146" s="251"/>
      <c r="F146" s="251"/>
      <c r="G146" s="251"/>
      <c r="H146" s="251">
        <v>0</v>
      </c>
      <c r="I146" s="251">
        <v>0</v>
      </c>
    </row>
    <row r="147" spans="2:9">
      <c r="B147" s="248"/>
      <c r="C147" s="249"/>
      <c r="D147" s="250"/>
      <c r="E147" s="251"/>
      <c r="F147" s="251"/>
      <c r="G147" s="251"/>
      <c r="H147" s="251"/>
      <c r="I147" s="251"/>
    </row>
    <row r="148" spans="2:9">
      <c r="B148" s="248" t="s">
        <v>654</v>
      </c>
      <c r="C148" s="249"/>
      <c r="D148" s="250"/>
      <c r="E148" s="251"/>
      <c r="F148" s="340">
        <f>F134-F138</f>
        <v>21355082</v>
      </c>
      <c r="G148" s="252">
        <f>G134-G138</f>
        <v>0</v>
      </c>
      <c r="H148" s="252">
        <f>H134-H138</f>
        <v>0</v>
      </c>
      <c r="I148" s="252">
        <f>H148+G148+F148</f>
        <v>21355082</v>
      </c>
    </row>
    <row r="149" spans="2:9">
      <c r="B149" t="s">
        <v>329</v>
      </c>
    </row>
    <row r="150" spans="2:9">
      <c r="B150" s="253" t="s">
        <v>330</v>
      </c>
    </row>
    <row r="151" spans="2:9">
      <c r="B151" t="s">
        <v>670</v>
      </c>
    </row>
    <row r="152" spans="2:9">
      <c r="B152" t="s">
        <v>671</v>
      </c>
    </row>
    <row r="153" spans="2:9">
      <c r="B153" t="s">
        <v>331</v>
      </c>
    </row>
    <row r="154" spans="2:9">
      <c r="B154" t="s">
        <v>332</v>
      </c>
    </row>
    <row r="155" spans="2:9">
      <c r="B155" t="s">
        <v>333</v>
      </c>
    </row>
    <row r="156" spans="2:9">
      <c r="B156" t="s">
        <v>334</v>
      </c>
    </row>
    <row r="157" spans="2:9">
      <c r="B157" t="s">
        <v>335</v>
      </c>
    </row>
    <row r="158" spans="2:9">
      <c r="B158" t="s">
        <v>336</v>
      </c>
    </row>
    <row r="159" spans="2:9">
      <c r="B159" t="s">
        <v>337</v>
      </c>
    </row>
    <row r="160" spans="2:9">
      <c r="B160" s="211" t="s">
        <v>338</v>
      </c>
    </row>
    <row r="161" spans="2:11">
      <c r="B161" t="s">
        <v>655</v>
      </c>
    </row>
    <row r="162" spans="2:11">
      <c r="B162" t="s">
        <v>339</v>
      </c>
    </row>
    <row r="163" spans="2:11">
      <c r="B163" s="228"/>
      <c r="C163" s="234"/>
      <c r="D163" s="234"/>
      <c r="E163" s="234"/>
      <c r="F163" s="234"/>
      <c r="G163" s="229"/>
      <c r="H163" s="235" t="s">
        <v>295</v>
      </c>
      <c r="I163" s="235" t="s">
        <v>295</v>
      </c>
    </row>
    <row r="164" spans="2:11">
      <c r="B164" s="236"/>
      <c r="C164" s="223" t="s">
        <v>340</v>
      </c>
      <c r="D164" s="223"/>
      <c r="E164" s="241"/>
      <c r="F164" s="241"/>
      <c r="G164" s="237"/>
      <c r="H164" s="238" t="s">
        <v>645</v>
      </c>
      <c r="I164" s="238" t="s">
        <v>562</v>
      </c>
    </row>
    <row r="165" spans="2:11">
      <c r="B165" s="225" t="s">
        <v>341</v>
      </c>
      <c r="C165" s="239"/>
      <c r="D165" s="239"/>
      <c r="E165" s="239"/>
      <c r="F165" s="239"/>
      <c r="G165" s="226"/>
      <c r="H165" s="98">
        <v>13860000</v>
      </c>
      <c r="I165" s="97">
        <v>0</v>
      </c>
    </row>
    <row r="166" spans="2:11">
      <c r="B166" s="225" t="s">
        <v>342</v>
      </c>
      <c r="C166" s="239"/>
      <c r="D166" s="239"/>
      <c r="E166" s="239"/>
      <c r="F166" s="239"/>
      <c r="G166" s="226"/>
      <c r="H166" s="98">
        <v>0</v>
      </c>
      <c r="I166" s="97">
        <v>0</v>
      </c>
    </row>
    <row r="167" spans="2:11">
      <c r="B167" s="225" t="s">
        <v>343</v>
      </c>
      <c r="C167" s="239"/>
      <c r="D167" s="239"/>
      <c r="E167" s="239"/>
      <c r="F167" s="239"/>
      <c r="G167" s="226"/>
      <c r="H167" s="98">
        <v>0</v>
      </c>
      <c r="I167" s="97">
        <v>0</v>
      </c>
    </row>
    <row r="168" spans="2:11">
      <c r="B168" s="230"/>
      <c r="C168" s="240" t="s">
        <v>344</v>
      </c>
      <c r="D168" s="240"/>
      <c r="E168" s="240"/>
      <c r="F168" s="240"/>
      <c r="G168" s="231"/>
      <c r="H168" s="233">
        <f>SUM(H165:H167)</f>
        <v>13860000</v>
      </c>
      <c r="I168" s="123">
        <f>SUM(I165:I167)</f>
        <v>0</v>
      </c>
    </row>
    <row r="169" spans="2:11">
      <c r="B169" t="s">
        <v>672</v>
      </c>
      <c r="K169" s="352"/>
    </row>
    <row r="170" spans="2:11">
      <c r="B170" s="211" t="s">
        <v>345</v>
      </c>
    </row>
    <row r="171" spans="2:11">
      <c r="B171" t="s">
        <v>656</v>
      </c>
    </row>
    <row r="172" spans="2:11">
      <c r="B172" s="228"/>
      <c r="C172" s="234"/>
      <c r="D172" s="234"/>
      <c r="E172" s="234"/>
      <c r="F172" s="234"/>
      <c r="G172" s="229"/>
      <c r="H172" s="235" t="s">
        <v>295</v>
      </c>
      <c r="I172" s="235" t="s">
        <v>295</v>
      </c>
    </row>
    <row r="173" spans="2:11">
      <c r="B173" s="236"/>
      <c r="C173" s="223" t="s">
        <v>346</v>
      </c>
      <c r="D173" s="223"/>
      <c r="E173" s="223"/>
      <c r="F173" s="241"/>
      <c r="G173" s="237"/>
      <c r="H173" s="238" t="s">
        <v>645</v>
      </c>
      <c r="I173" s="238" t="s">
        <v>562</v>
      </c>
    </row>
    <row r="174" spans="2:11">
      <c r="B174" s="225" t="s">
        <v>347</v>
      </c>
      <c r="C174" s="239"/>
      <c r="D174" s="239"/>
      <c r="E174" s="239"/>
      <c r="F174" s="239"/>
      <c r="G174" s="226"/>
      <c r="H174" s="98">
        <v>15133444</v>
      </c>
      <c r="I174" s="98">
        <v>24412644</v>
      </c>
    </row>
    <row r="175" spans="2:11">
      <c r="B175" s="225" t="s">
        <v>348</v>
      </c>
      <c r="C175" s="239"/>
      <c r="D175" s="239"/>
      <c r="E175" s="239"/>
      <c r="F175" s="239"/>
      <c r="G175" s="226"/>
      <c r="H175" s="98">
        <v>320630</v>
      </c>
      <c r="I175" s="98">
        <v>217275</v>
      </c>
    </row>
    <row r="176" spans="2:11">
      <c r="B176" s="225" t="s">
        <v>349</v>
      </c>
      <c r="C176" s="239"/>
      <c r="D176" s="239"/>
      <c r="E176" s="239"/>
      <c r="F176" s="239"/>
      <c r="G176" s="226"/>
      <c r="H176" s="98">
        <v>78554</v>
      </c>
      <c r="I176" s="98">
        <v>60620</v>
      </c>
    </row>
    <row r="177" spans="2:13">
      <c r="B177" s="225" t="s">
        <v>350</v>
      </c>
      <c r="C177" s="239"/>
      <c r="D177" s="239"/>
      <c r="E177" s="239" t="s">
        <v>608</v>
      </c>
      <c r="F177" s="239"/>
      <c r="G177" s="226" t="s">
        <v>609</v>
      </c>
      <c r="H177" s="98">
        <f>9513+31606</f>
        <v>41119</v>
      </c>
      <c r="I177" s="98">
        <f>17728+31344</f>
        <v>49072</v>
      </c>
    </row>
    <row r="178" spans="2:13">
      <c r="B178" s="225" t="s">
        <v>673</v>
      </c>
      <c r="C178" s="239"/>
      <c r="D178" s="239"/>
      <c r="E178" s="239"/>
      <c r="F178" s="239"/>
      <c r="G178" s="226"/>
      <c r="H178" s="98">
        <v>2000000</v>
      </c>
      <c r="I178" s="98"/>
      <c r="M178" s="94">
        <f>H179+28730</f>
        <v>17602477</v>
      </c>
    </row>
    <row r="179" spans="2:13">
      <c r="B179" s="230"/>
      <c r="C179" s="240" t="s">
        <v>344</v>
      </c>
      <c r="D179" s="240"/>
      <c r="E179" s="240"/>
      <c r="F179" s="240"/>
      <c r="G179" s="231"/>
      <c r="H179" s="233">
        <f>SUM(H174:H178)</f>
        <v>17573747</v>
      </c>
      <c r="I179" s="233">
        <f>SUM(I174:I178)</f>
        <v>24739611</v>
      </c>
    </row>
    <row r="180" spans="2:13">
      <c r="B180" s="211" t="s">
        <v>351</v>
      </c>
    </row>
    <row r="181" spans="2:13">
      <c r="B181" t="s">
        <v>352</v>
      </c>
    </row>
    <row r="182" spans="2:13">
      <c r="B182" s="228"/>
      <c r="C182" s="234"/>
      <c r="D182" s="234"/>
      <c r="E182" s="234"/>
      <c r="F182" s="234"/>
      <c r="G182" s="229"/>
      <c r="H182" s="235" t="s">
        <v>295</v>
      </c>
      <c r="I182" s="235" t="s">
        <v>295</v>
      </c>
    </row>
    <row r="183" spans="2:13">
      <c r="B183" s="236"/>
      <c r="C183" s="223" t="s">
        <v>353</v>
      </c>
      <c r="D183" s="223"/>
      <c r="E183" s="241"/>
      <c r="F183" s="241"/>
      <c r="G183" s="237"/>
      <c r="H183" s="238" t="s">
        <v>645</v>
      </c>
      <c r="I183" s="238" t="s">
        <v>599</v>
      </c>
    </row>
    <row r="184" spans="2:13">
      <c r="B184" s="225" t="s">
        <v>354</v>
      </c>
      <c r="C184" s="239"/>
      <c r="D184" s="239"/>
      <c r="E184" s="239"/>
      <c r="F184" s="239"/>
      <c r="G184" s="226"/>
      <c r="H184" s="98"/>
      <c r="I184" s="98"/>
    </row>
    <row r="185" spans="2:13">
      <c r="B185" s="225" t="s">
        <v>355</v>
      </c>
      <c r="C185" s="239"/>
      <c r="D185" s="239"/>
      <c r="E185" s="239"/>
      <c r="F185" s="239"/>
      <c r="G185" s="226"/>
      <c r="H185" s="98">
        <v>0</v>
      </c>
      <c r="I185" s="98">
        <v>0</v>
      </c>
    </row>
    <row r="186" spans="2:13">
      <c r="B186" s="230"/>
      <c r="C186" s="240" t="s">
        <v>301</v>
      </c>
      <c r="D186" s="240"/>
      <c r="E186" s="240"/>
      <c r="F186" s="240"/>
      <c r="G186" s="231"/>
      <c r="H186" s="233">
        <f>SUM(H184:H185)</f>
        <v>0</v>
      </c>
      <c r="I186" s="233">
        <f>SUM(I184:I185)</f>
        <v>0</v>
      </c>
    </row>
    <row r="187" spans="2:13">
      <c r="B187" s="220"/>
      <c r="C187" s="220"/>
      <c r="D187" s="220"/>
      <c r="E187" s="220"/>
      <c r="F187" s="220"/>
      <c r="G187" s="220"/>
      <c r="H187" s="255"/>
      <c r="I187" s="255"/>
    </row>
    <row r="188" spans="2:13" ht="16.5">
      <c r="B188" s="195" t="str">
        <f>B141</f>
        <v>"BRITANIA" SHPK</v>
      </c>
      <c r="C188" s="196"/>
      <c r="D188" s="197"/>
      <c r="E188" s="197"/>
      <c r="F188" s="197"/>
      <c r="G188" s="197"/>
      <c r="H188" s="198" t="s">
        <v>637</v>
      </c>
      <c r="I188" s="199"/>
      <c r="J188" s="174">
        <v>5</v>
      </c>
    </row>
    <row r="189" spans="2:13">
      <c r="B189" t="s">
        <v>356</v>
      </c>
    </row>
    <row r="190" spans="2:13">
      <c r="B190" t="s">
        <v>657</v>
      </c>
    </row>
    <row r="191" spans="2:13">
      <c r="B191" t="s">
        <v>658</v>
      </c>
    </row>
    <row r="192" spans="2:13">
      <c r="B192" s="211" t="s">
        <v>357</v>
      </c>
    </row>
    <row r="193" spans="2:10">
      <c r="B193" t="s">
        <v>358</v>
      </c>
    </row>
    <row r="194" spans="2:10">
      <c r="B194" t="s">
        <v>610</v>
      </c>
    </row>
    <row r="195" spans="2:10">
      <c r="B195" t="s">
        <v>359</v>
      </c>
    </row>
    <row r="196" spans="2:10">
      <c r="B196" t="s">
        <v>674</v>
      </c>
      <c r="I196" s="456">
        <f>'TE ARDHURAT 2011'!F34</f>
        <v>2131981.2000000002</v>
      </c>
      <c r="J196" s="388" t="s">
        <v>606</v>
      </c>
    </row>
    <row r="197" spans="2:10">
      <c r="B197" t="s">
        <v>675</v>
      </c>
    </row>
    <row r="198" spans="2:10">
      <c r="B198" s="211" t="s">
        <v>360</v>
      </c>
    </row>
    <row r="199" spans="2:10">
      <c r="B199" s="254" t="s">
        <v>361</v>
      </c>
    </row>
    <row r="200" spans="2:10">
      <c r="B200" t="s">
        <v>362</v>
      </c>
    </row>
    <row r="201" spans="2:10">
      <c r="B201" t="s">
        <v>339</v>
      </c>
    </row>
    <row r="202" spans="2:10">
      <c r="B202" s="228"/>
      <c r="C202" s="234"/>
      <c r="D202" s="234"/>
      <c r="E202" s="234"/>
      <c r="F202" s="234"/>
      <c r="G202" s="229"/>
      <c r="H202" s="235" t="s">
        <v>295</v>
      </c>
      <c r="I202" s="235" t="s">
        <v>295</v>
      </c>
    </row>
    <row r="203" spans="2:10">
      <c r="B203" s="236"/>
      <c r="C203" s="223" t="s">
        <v>363</v>
      </c>
      <c r="D203" s="223"/>
      <c r="E203" s="241"/>
      <c r="F203" s="241"/>
      <c r="G203" s="237"/>
      <c r="H203" s="238" t="s">
        <v>645</v>
      </c>
      <c r="I203" s="238" t="s">
        <v>599</v>
      </c>
    </row>
    <row r="204" spans="2:10">
      <c r="B204" s="225" t="s">
        <v>364</v>
      </c>
      <c r="C204" s="239"/>
      <c r="D204" s="239"/>
      <c r="E204" s="239"/>
      <c r="F204" s="239"/>
      <c r="G204" s="226"/>
      <c r="H204" s="98">
        <v>16427458</v>
      </c>
      <c r="I204" s="98">
        <v>10794798</v>
      </c>
    </row>
    <row r="205" spans="2:10">
      <c r="B205" s="225" t="s">
        <v>365</v>
      </c>
      <c r="C205" s="239"/>
      <c r="D205" s="239"/>
      <c r="E205" s="239"/>
      <c r="F205" s="239"/>
      <c r="G205" s="226"/>
      <c r="H205" s="98">
        <v>0</v>
      </c>
      <c r="I205" s="98">
        <v>0</v>
      </c>
    </row>
    <row r="206" spans="2:10">
      <c r="B206" s="225" t="s">
        <v>366</v>
      </c>
      <c r="C206" s="239"/>
      <c r="D206" s="239"/>
      <c r="E206" s="239"/>
      <c r="F206" s="239"/>
      <c r="G206" s="226"/>
      <c r="H206" s="98">
        <v>0</v>
      </c>
      <c r="I206" s="98"/>
    </row>
    <row r="207" spans="2:10">
      <c r="B207" s="225" t="s">
        <v>367</v>
      </c>
      <c r="C207" s="239"/>
      <c r="D207" s="239"/>
      <c r="E207" s="239"/>
      <c r="F207" s="239"/>
      <c r="G207" s="226"/>
      <c r="H207" s="98"/>
      <c r="I207" s="98"/>
    </row>
    <row r="208" spans="2:10">
      <c r="B208" s="225"/>
      <c r="C208" s="239"/>
      <c r="D208" s="239"/>
      <c r="E208" s="239"/>
      <c r="F208" s="239"/>
      <c r="G208" s="226"/>
      <c r="H208" s="98"/>
      <c r="I208" s="98"/>
    </row>
    <row r="209" spans="2:9">
      <c r="B209" s="230"/>
      <c r="C209" s="240" t="s">
        <v>301</v>
      </c>
      <c r="D209" s="240"/>
      <c r="E209" s="240"/>
      <c r="F209" s="240"/>
      <c r="G209" s="231"/>
      <c r="H209" s="233">
        <f>SUM(H204:H208)</f>
        <v>16427458</v>
      </c>
      <c r="I209" s="233">
        <f>SUM(I204:I208)</f>
        <v>10794798</v>
      </c>
    </row>
    <row r="210" spans="2:9">
      <c r="B210" t="s">
        <v>368</v>
      </c>
    </row>
    <row r="211" spans="2:9">
      <c r="B211" t="s">
        <v>369</v>
      </c>
    </row>
    <row r="212" spans="2:9">
      <c r="B212" t="s">
        <v>370</v>
      </c>
    </row>
    <row r="213" spans="2:9">
      <c r="B213" t="s">
        <v>676</v>
      </c>
    </row>
    <row r="214" spans="2:9">
      <c r="B214" s="254" t="s">
        <v>371</v>
      </c>
    </row>
    <row r="215" spans="2:9">
      <c r="B215" t="s">
        <v>372</v>
      </c>
    </row>
    <row r="216" spans="2:9">
      <c r="B216" t="s">
        <v>373</v>
      </c>
    </row>
    <row r="217" spans="2:9">
      <c r="B217" t="s">
        <v>374</v>
      </c>
    </row>
    <row r="218" spans="2:9">
      <c r="B218" t="s">
        <v>375</v>
      </c>
    </row>
    <row r="219" spans="2:9">
      <c r="B219" t="s">
        <v>677</v>
      </c>
    </row>
    <row r="220" spans="2:9">
      <c r="B220" t="s">
        <v>376</v>
      </c>
    </row>
    <row r="221" spans="2:9">
      <c r="B221" s="254" t="s">
        <v>377</v>
      </c>
    </row>
    <row r="222" spans="2:9">
      <c r="B222" t="s">
        <v>378</v>
      </c>
    </row>
    <row r="223" spans="2:9">
      <c r="B223" s="228"/>
      <c r="C223" s="234"/>
      <c r="D223" s="234"/>
      <c r="E223" s="234"/>
      <c r="F223" s="234"/>
      <c r="G223" s="229"/>
      <c r="H223" s="235" t="s">
        <v>295</v>
      </c>
      <c r="I223" s="235" t="s">
        <v>295</v>
      </c>
    </row>
    <row r="224" spans="2:9">
      <c r="B224" s="236"/>
      <c r="C224" s="223"/>
      <c r="D224" s="223"/>
      <c r="E224" s="241"/>
      <c r="F224" s="241"/>
      <c r="G224" s="237"/>
      <c r="H224" s="238" t="s">
        <v>645</v>
      </c>
      <c r="I224" s="238" t="s">
        <v>599</v>
      </c>
    </row>
    <row r="225" spans="2:10">
      <c r="B225" s="225" t="s">
        <v>379</v>
      </c>
      <c r="C225" s="239"/>
      <c r="D225" s="239"/>
      <c r="E225" s="239"/>
      <c r="F225" s="239"/>
      <c r="G225" s="226"/>
      <c r="H225" s="98"/>
      <c r="I225" s="98">
        <v>0</v>
      </c>
    </row>
    <row r="226" spans="2:10">
      <c r="B226" s="225" t="s">
        <v>380</v>
      </c>
      <c r="C226" s="239"/>
      <c r="D226" s="239"/>
      <c r="E226" s="239"/>
      <c r="F226" s="239"/>
      <c r="G226" s="226"/>
      <c r="H226" s="98"/>
      <c r="I226" s="98">
        <v>0</v>
      </c>
    </row>
    <row r="227" spans="2:10">
      <c r="B227" s="225" t="s">
        <v>381</v>
      </c>
      <c r="C227" s="239"/>
      <c r="D227" s="239"/>
      <c r="E227" s="239"/>
      <c r="F227" s="239"/>
      <c r="G227" s="226"/>
      <c r="H227" s="98">
        <v>0</v>
      </c>
      <c r="I227" s="98">
        <v>0</v>
      </c>
    </row>
    <row r="228" spans="2:10">
      <c r="B228" s="225" t="s">
        <v>382</v>
      </c>
      <c r="C228" s="239"/>
      <c r="D228" s="239"/>
      <c r="E228" s="239"/>
      <c r="F228" s="239"/>
      <c r="G228" s="226"/>
      <c r="H228" s="98">
        <v>0</v>
      </c>
      <c r="I228" s="98">
        <v>0</v>
      </c>
    </row>
    <row r="229" spans="2:10">
      <c r="B229" s="225" t="s">
        <v>593</v>
      </c>
      <c r="C229" s="239"/>
      <c r="D229" s="239"/>
      <c r="E229" s="239"/>
      <c r="F229" s="239"/>
      <c r="G229" s="226"/>
      <c r="H229" s="98">
        <v>20081</v>
      </c>
      <c r="I229" s="98">
        <v>7950</v>
      </c>
    </row>
    <row r="230" spans="2:10">
      <c r="B230" s="230"/>
      <c r="C230" s="240" t="s">
        <v>301</v>
      </c>
      <c r="D230" s="240"/>
      <c r="E230" s="240"/>
      <c r="F230" s="240"/>
      <c r="G230" s="231"/>
      <c r="H230" s="233">
        <f>SUM(H225:H229)</f>
        <v>20081</v>
      </c>
      <c r="I230" s="233">
        <f>SUM(I225:I229)</f>
        <v>7950</v>
      </c>
    </row>
    <row r="231" spans="2:10">
      <c r="B231" s="220"/>
      <c r="C231" s="220"/>
      <c r="D231" s="220"/>
      <c r="E231" s="220"/>
      <c r="F231" s="220"/>
      <c r="G231" s="220"/>
      <c r="H231" s="255"/>
      <c r="I231" s="255"/>
    </row>
    <row r="232" spans="2:10">
      <c r="B232" s="220"/>
      <c r="C232" s="220"/>
      <c r="D232" s="220"/>
      <c r="E232" s="220"/>
      <c r="F232" s="220"/>
      <c r="G232" s="220"/>
      <c r="H232" s="255"/>
      <c r="I232" s="255"/>
    </row>
    <row r="233" spans="2:10">
      <c r="B233" s="220"/>
      <c r="C233" s="220"/>
      <c r="D233" s="220"/>
      <c r="E233" s="220"/>
      <c r="F233" s="220"/>
      <c r="G233" s="220"/>
      <c r="H233" s="255"/>
      <c r="I233" s="255"/>
    </row>
    <row r="234" spans="2:10">
      <c r="B234" s="220"/>
      <c r="C234" s="220"/>
      <c r="D234" s="220"/>
      <c r="E234" s="220"/>
      <c r="F234" s="220"/>
      <c r="G234" s="220"/>
      <c r="H234" s="255"/>
      <c r="I234" s="255"/>
    </row>
    <row r="235" spans="2:10" ht="16.5">
      <c r="B235" s="195" t="str">
        <f>B188</f>
        <v>"BRITANIA" SHPK</v>
      </c>
      <c r="C235" s="196"/>
      <c r="D235" s="197"/>
      <c r="E235" s="197"/>
      <c r="F235" s="197"/>
      <c r="G235" s="197"/>
      <c r="H235" s="198" t="s">
        <v>637</v>
      </c>
      <c r="I235" s="199"/>
      <c r="J235" s="174">
        <v>6</v>
      </c>
    </row>
    <row r="236" spans="2:10">
      <c r="B236" s="256" t="s">
        <v>383</v>
      </c>
    </row>
    <row r="237" spans="2:10">
      <c r="B237" t="s">
        <v>384</v>
      </c>
    </row>
    <row r="238" spans="2:10">
      <c r="B238" s="228"/>
      <c r="C238" s="229"/>
      <c r="D238" s="225" t="s">
        <v>659</v>
      </c>
      <c r="E238" s="239"/>
      <c r="F238" s="226"/>
      <c r="G238" s="225" t="s">
        <v>600</v>
      </c>
      <c r="H238" s="239"/>
      <c r="I238" s="226"/>
    </row>
    <row r="239" spans="2:10">
      <c r="B239" s="257" t="s">
        <v>385</v>
      </c>
      <c r="C239" s="258"/>
      <c r="D239" s="259" t="s">
        <v>386</v>
      </c>
      <c r="E239" s="259" t="s">
        <v>387</v>
      </c>
      <c r="F239" s="259" t="s">
        <v>388</v>
      </c>
      <c r="G239" s="259" t="s">
        <v>386</v>
      </c>
      <c r="H239" s="259" t="s">
        <v>387</v>
      </c>
      <c r="I239" s="259" t="s">
        <v>388</v>
      </c>
    </row>
    <row r="240" spans="2:10">
      <c r="B240" s="236"/>
      <c r="C240" s="237"/>
      <c r="D240" s="260" t="s">
        <v>389</v>
      </c>
      <c r="E240" s="260"/>
      <c r="F240" s="260" t="s">
        <v>390</v>
      </c>
      <c r="G240" s="260" t="s">
        <v>389</v>
      </c>
      <c r="H240" s="260"/>
      <c r="I240" s="260" t="s">
        <v>390</v>
      </c>
    </row>
    <row r="241" spans="2:9">
      <c r="B241" s="248" t="s">
        <v>391</v>
      </c>
      <c r="C241" s="250"/>
      <c r="D241" s="261">
        <v>1</v>
      </c>
      <c r="E241" s="98">
        <v>1112</v>
      </c>
      <c r="F241" s="98">
        <f>E241*16.7%</f>
        <v>185.70399999999998</v>
      </c>
      <c r="G241" s="261">
        <v>1</v>
      </c>
      <c r="H241" s="98">
        <v>1075</v>
      </c>
      <c r="I241" s="98">
        <f>H241*16.7%</f>
        <v>179.52499999999998</v>
      </c>
    </row>
    <row r="242" spans="2:9">
      <c r="B242" s="248" t="s">
        <v>392</v>
      </c>
      <c r="C242" s="250"/>
      <c r="D242" s="261">
        <v>2</v>
      </c>
      <c r="E242" s="98">
        <v>320</v>
      </c>
      <c r="F242" s="98">
        <f t="shared" ref="F242:F244" si="3">E242*16.7%</f>
        <v>53.44</v>
      </c>
      <c r="G242" s="261">
        <v>1</v>
      </c>
      <c r="H242" s="98">
        <v>600</v>
      </c>
      <c r="I242" s="98">
        <f t="shared" ref="I242:I244" si="4">H242*16.7%</f>
        <v>100.19999999999999</v>
      </c>
    </row>
    <row r="243" spans="2:9">
      <c r="B243" s="248" t="s">
        <v>393</v>
      </c>
      <c r="C243" s="250"/>
      <c r="D243" s="261">
        <v>1</v>
      </c>
      <c r="E243" s="98">
        <v>100</v>
      </c>
      <c r="F243" s="98">
        <f t="shared" si="3"/>
        <v>16.7</v>
      </c>
      <c r="G243" s="261">
        <v>1</v>
      </c>
      <c r="H243" s="98">
        <v>160</v>
      </c>
      <c r="I243" s="98">
        <f t="shared" si="4"/>
        <v>26.72</v>
      </c>
    </row>
    <row r="244" spans="2:9">
      <c r="B244" s="248" t="s">
        <v>394</v>
      </c>
      <c r="C244" s="250"/>
      <c r="D244" s="261">
        <v>4</v>
      </c>
      <c r="E244" s="98">
        <f>E246-E241-E242-E243</f>
        <v>1336</v>
      </c>
      <c r="F244" s="98">
        <f t="shared" si="3"/>
        <v>223.11199999999997</v>
      </c>
      <c r="G244" s="261">
        <v>4</v>
      </c>
      <c r="H244" s="98">
        <f>H246-H241-H242-H243</f>
        <v>1382</v>
      </c>
      <c r="I244" s="98">
        <f t="shared" si="4"/>
        <v>230.79399999999998</v>
      </c>
    </row>
    <row r="245" spans="2:9">
      <c r="B245" s="248"/>
      <c r="C245" s="250"/>
      <c r="D245" s="98"/>
      <c r="E245" s="98"/>
      <c r="F245" s="98"/>
      <c r="G245" s="98"/>
      <c r="H245" s="98"/>
      <c r="I245" s="98"/>
    </row>
    <row r="246" spans="2:9">
      <c r="B246" s="262" t="s">
        <v>301</v>
      </c>
      <c r="C246" s="263"/>
      <c r="D246" s="264">
        <f t="shared" ref="D246" si="5">SUM(D241:D245)</f>
        <v>8</v>
      </c>
      <c r="E246" s="265">
        <v>2868</v>
      </c>
      <c r="F246" s="265">
        <f>SUM(F241:F245)</f>
        <v>478.9559999999999</v>
      </c>
      <c r="G246" s="264">
        <f t="shared" ref="G246" si="6">SUM(G241:G245)</f>
        <v>7</v>
      </c>
      <c r="H246" s="265">
        <v>3217</v>
      </c>
      <c r="I246" s="265">
        <f>SUM(I241:I245)</f>
        <v>537.23899999999992</v>
      </c>
    </row>
    <row r="247" spans="2:9">
      <c r="B247" s="211" t="s">
        <v>395</v>
      </c>
    </row>
    <row r="248" spans="2:9">
      <c r="B248" t="s">
        <v>678</v>
      </c>
    </row>
    <row r="249" spans="2:9">
      <c r="B249" s="228"/>
      <c r="C249" s="234"/>
      <c r="D249" s="234"/>
      <c r="E249" s="234"/>
      <c r="F249" s="234"/>
      <c r="G249" s="229"/>
      <c r="H249" s="235" t="s">
        <v>295</v>
      </c>
      <c r="I249" s="235" t="s">
        <v>295</v>
      </c>
    </row>
    <row r="250" spans="2:9">
      <c r="B250" s="236"/>
      <c r="C250" s="223"/>
      <c r="D250" s="223"/>
      <c r="E250" s="241"/>
      <c r="F250" s="241"/>
      <c r="G250" s="237"/>
      <c r="H250" s="238" t="s">
        <v>645</v>
      </c>
      <c r="I250" s="238" t="s">
        <v>599</v>
      </c>
    </row>
    <row r="251" spans="2:9">
      <c r="B251" s="266" t="s">
        <v>26</v>
      </c>
      <c r="C251" s="239" t="s">
        <v>396</v>
      </c>
      <c r="D251" s="239"/>
      <c r="E251" s="239"/>
      <c r="F251" s="239"/>
      <c r="G251" s="226"/>
      <c r="H251" s="98">
        <v>2368868</v>
      </c>
      <c r="I251" s="98">
        <v>2074624</v>
      </c>
    </row>
    <row r="252" spans="2:9">
      <c r="B252" s="266" t="s">
        <v>50</v>
      </c>
      <c r="C252" s="239" t="s">
        <v>397</v>
      </c>
      <c r="D252" s="239"/>
      <c r="E252" s="239"/>
      <c r="F252" s="239"/>
      <c r="G252" s="226"/>
      <c r="H252" s="98">
        <f>H253+H254+H255+H256+H257+H258</f>
        <v>0</v>
      </c>
      <c r="I252" s="98">
        <f>I253+I254+I255+I256+I257+I258</f>
        <v>0</v>
      </c>
    </row>
    <row r="253" spans="2:9">
      <c r="B253" s="142">
        <v>1</v>
      </c>
      <c r="C253" s="239" t="s">
        <v>398</v>
      </c>
      <c r="D253" s="239"/>
      <c r="E253" s="239"/>
      <c r="F253" s="239"/>
      <c r="G253" s="226"/>
      <c r="H253" s="98"/>
      <c r="I253" s="98"/>
    </row>
    <row r="254" spans="2:9">
      <c r="B254" s="142">
        <v>2</v>
      </c>
      <c r="C254" s="239" t="s">
        <v>399</v>
      </c>
      <c r="D254" s="239"/>
      <c r="E254" s="239"/>
      <c r="F254" s="239"/>
      <c r="G254" s="226"/>
      <c r="H254" s="98"/>
      <c r="I254" s="98"/>
    </row>
    <row r="255" spans="2:9">
      <c r="B255" s="142">
        <v>3</v>
      </c>
      <c r="C255" s="239" t="s">
        <v>400</v>
      </c>
      <c r="D255" s="239"/>
      <c r="E255" s="239"/>
      <c r="F255" s="239"/>
      <c r="G255" s="226"/>
      <c r="H255" s="98"/>
      <c r="I255" s="98"/>
    </row>
    <row r="256" spans="2:9">
      <c r="B256" s="142">
        <v>4</v>
      </c>
      <c r="C256" s="239" t="s">
        <v>401</v>
      </c>
      <c r="D256" s="239"/>
      <c r="E256" s="239"/>
      <c r="F256" s="239"/>
      <c r="G256" s="226"/>
      <c r="H256" s="98"/>
      <c r="I256" s="98"/>
    </row>
    <row r="257" spans="2:9">
      <c r="B257" s="142">
        <v>5</v>
      </c>
      <c r="C257" s="239" t="s">
        <v>402</v>
      </c>
      <c r="D257" s="239"/>
      <c r="E257" s="239"/>
      <c r="F257" s="239"/>
      <c r="G257" s="226"/>
      <c r="H257" s="98"/>
      <c r="I257" s="98"/>
    </row>
    <row r="258" spans="2:9">
      <c r="B258" s="142">
        <v>6</v>
      </c>
      <c r="C258" s="239" t="s">
        <v>403</v>
      </c>
      <c r="D258" s="239"/>
      <c r="E258" s="239"/>
      <c r="F258" s="239"/>
      <c r="G258" s="226"/>
      <c r="H258" s="98"/>
      <c r="I258" s="98"/>
    </row>
    <row r="259" spans="2:9">
      <c r="B259" s="142"/>
      <c r="C259" s="239"/>
      <c r="D259" s="239"/>
      <c r="E259" s="239"/>
      <c r="F259" s="239"/>
      <c r="G259" s="226"/>
      <c r="H259" s="98"/>
      <c r="I259" s="98"/>
    </row>
    <row r="260" spans="2:9">
      <c r="B260" s="266" t="s">
        <v>89</v>
      </c>
      <c r="C260" s="239" t="s">
        <v>404</v>
      </c>
      <c r="D260" s="239"/>
      <c r="E260" s="239"/>
      <c r="F260" s="239"/>
      <c r="G260" s="226"/>
      <c r="H260" s="98"/>
      <c r="I260" s="98"/>
    </row>
    <row r="261" spans="2:9">
      <c r="B261" s="266"/>
      <c r="C261" s="239"/>
      <c r="D261" s="239"/>
      <c r="E261" s="239"/>
      <c r="F261" s="239"/>
      <c r="G261" s="226"/>
      <c r="H261" s="98"/>
      <c r="I261" s="98"/>
    </row>
    <row r="262" spans="2:9">
      <c r="B262" s="266" t="s">
        <v>405</v>
      </c>
      <c r="C262" s="239" t="s">
        <v>406</v>
      </c>
      <c r="D262" s="239"/>
      <c r="E262" s="239"/>
      <c r="F262" s="239"/>
      <c r="G262" s="226"/>
      <c r="H262" s="98">
        <f>H251+H252+H260</f>
        <v>2368868</v>
      </c>
      <c r="I262" s="98">
        <f>I251+I252+I260</f>
        <v>2074624</v>
      </c>
    </row>
    <row r="263" spans="2:9">
      <c r="B263" s="266" t="s">
        <v>407</v>
      </c>
      <c r="C263" s="239" t="s">
        <v>408</v>
      </c>
      <c r="D263" s="239"/>
      <c r="E263" s="239"/>
      <c r="F263" s="239"/>
      <c r="G263" s="226"/>
      <c r="H263" s="98">
        <f>H262*10%</f>
        <v>236886.80000000002</v>
      </c>
      <c r="I263" s="98">
        <f>I262*10%</f>
        <v>207462.40000000002</v>
      </c>
    </row>
    <row r="264" spans="2:9">
      <c r="B264" s="266"/>
      <c r="C264" s="239"/>
      <c r="D264" s="239"/>
      <c r="E264" s="239"/>
      <c r="F264" s="239"/>
      <c r="G264" s="226"/>
      <c r="H264" s="98"/>
      <c r="I264" s="98"/>
    </row>
    <row r="265" spans="2:9">
      <c r="B265" s="267" t="s">
        <v>409</v>
      </c>
      <c r="C265" s="240" t="s">
        <v>410</v>
      </c>
      <c r="D265" s="240"/>
      <c r="E265" s="240"/>
      <c r="F265" s="240"/>
      <c r="G265" s="231"/>
      <c r="H265" s="233">
        <f>H262-H263</f>
        <v>2131981.2000000002</v>
      </c>
      <c r="I265" s="233">
        <f>I262-I263</f>
        <v>1867161.6000000001</v>
      </c>
    </row>
    <row r="266" spans="2:9">
      <c r="B266" t="s">
        <v>411</v>
      </c>
    </row>
    <row r="267" spans="2:9">
      <c r="B267" t="s">
        <v>412</v>
      </c>
    </row>
    <row r="268" spans="2:9">
      <c r="B268" s="254" t="s">
        <v>413</v>
      </c>
    </row>
    <row r="269" spans="2:9">
      <c r="B269" s="254" t="s">
        <v>414</v>
      </c>
    </row>
    <row r="270" spans="2:9">
      <c r="B270" t="s">
        <v>415</v>
      </c>
    </row>
    <row r="271" spans="2:9">
      <c r="B271" t="s">
        <v>660</v>
      </c>
    </row>
    <row r="272" spans="2:9">
      <c r="B272" t="s">
        <v>416</v>
      </c>
    </row>
    <row r="273" spans="2:9">
      <c r="B273" s="387">
        <f>H262/H209%</f>
        <v>14.420173833346585</v>
      </c>
      <c r="C273" s="388" t="s">
        <v>216</v>
      </c>
    </row>
    <row r="274" spans="2:9">
      <c r="B274" s="254" t="s">
        <v>417</v>
      </c>
    </row>
    <row r="275" spans="2:9">
      <c r="B275" t="s">
        <v>661</v>
      </c>
    </row>
    <row r="276" spans="2:9">
      <c r="B276" t="s">
        <v>418</v>
      </c>
    </row>
    <row r="277" spans="2:9">
      <c r="B277" t="s">
        <v>419</v>
      </c>
    </row>
    <row r="278" spans="2:9">
      <c r="G278" s="536" t="s">
        <v>420</v>
      </c>
      <c r="H278" s="536"/>
      <c r="I278" s="536"/>
    </row>
    <row r="279" spans="2:9">
      <c r="H279" s="174" t="s">
        <v>585</v>
      </c>
    </row>
    <row r="280" spans="2:9" ht="16.5">
      <c r="B280" s="195" t="str">
        <f>B235</f>
        <v>"BRITANIA" SHPK</v>
      </c>
      <c r="C280" s="196"/>
      <c r="D280" s="197"/>
      <c r="E280" s="197"/>
      <c r="F280" s="197"/>
      <c r="G280" s="197"/>
      <c r="H280" s="199"/>
      <c r="I280" s="200"/>
    </row>
  </sheetData>
  <mergeCells count="1">
    <mergeCell ref="G278:I278"/>
  </mergeCells>
  <pageMargins left="0.7" right="0.48" top="0.77" bottom="0.59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3"/>
  <sheetViews>
    <sheetView topLeftCell="A31" workbookViewId="0">
      <selection activeCell="H70" sqref="H70"/>
    </sheetView>
  </sheetViews>
  <sheetFormatPr defaultRowHeight="15"/>
  <cols>
    <col min="1" max="1" width="5.28515625" customWidth="1"/>
    <col min="2" max="2" width="48.28515625" customWidth="1"/>
    <col min="4" max="4" width="9.5703125" customWidth="1"/>
    <col min="5" max="5" width="11.28515625" customWidth="1"/>
    <col min="6" max="6" width="10.5703125" customWidth="1"/>
  </cols>
  <sheetData>
    <row r="1" spans="1:6" ht="15" customHeight="1">
      <c r="A1" s="209" t="s">
        <v>594</v>
      </c>
      <c r="B1" s="209"/>
    </row>
    <row r="2" spans="1:6" ht="15.6" customHeight="1">
      <c r="A2" s="209" t="s">
        <v>421</v>
      </c>
      <c r="B2" s="210" t="s">
        <v>566</v>
      </c>
    </row>
    <row r="3" spans="1:6" ht="15" customHeight="1" thickBot="1">
      <c r="B3" s="268" t="s">
        <v>422</v>
      </c>
      <c r="F3" s="269" t="s">
        <v>423</v>
      </c>
    </row>
    <row r="4" spans="1:6" ht="12" customHeight="1">
      <c r="A4" s="270"/>
      <c r="B4" s="271" t="s">
        <v>424</v>
      </c>
      <c r="C4" s="271"/>
      <c r="D4" s="271"/>
      <c r="E4" s="271"/>
      <c r="F4" s="272"/>
    </row>
    <row r="5" spans="1:6" ht="12" customHeight="1">
      <c r="A5" s="273" t="s">
        <v>20</v>
      </c>
      <c r="B5" s="274" t="s">
        <v>425</v>
      </c>
      <c r="C5" s="274" t="s">
        <v>426</v>
      </c>
      <c r="D5" s="274" t="s">
        <v>427</v>
      </c>
      <c r="E5" s="274" t="s">
        <v>679</v>
      </c>
      <c r="F5" s="275" t="s">
        <v>680</v>
      </c>
    </row>
    <row r="6" spans="1:6" ht="12" customHeight="1">
      <c r="A6" s="276"/>
      <c r="B6" s="277"/>
      <c r="C6" s="277" t="s">
        <v>428</v>
      </c>
      <c r="D6" s="277" t="s">
        <v>429</v>
      </c>
      <c r="E6" s="277"/>
      <c r="F6" s="278"/>
    </row>
    <row r="7" spans="1:6" ht="12" customHeight="1">
      <c r="A7" s="279">
        <v>1</v>
      </c>
      <c r="B7" s="123" t="s">
        <v>430</v>
      </c>
      <c r="C7" s="280">
        <v>70</v>
      </c>
      <c r="D7" s="280">
        <v>11100</v>
      </c>
      <c r="E7" s="233">
        <f>E8+E9+E10</f>
        <v>16427</v>
      </c>
      <c r="F7" s="304">
        <f>F8+F9+F10</f>
        <v>10795</v>
      </c>
    </row>
    <row r="8" spans="1:6" ht="12" customHeight="1">
      <c r="A8" s="281" t="s">
        <v>431</v>
      </c>
      <c r="B8" s="7" t="s">
        <v>432</v>
      </c>
      <c r="C8" s="282" t="s">
        <v>433</v>
      </c>
      <c r="D8" s="283">
        <v>11101</v>
      </c>
      <c r="E8" s="98"/>
      <c r="F8" s="284"/>
    </row>
    <row r="9" spans="1:6" ht="12" customHeight="1">
      <c r="A9" s="281" t="s">
        <v>434</v>
      </c>
      <c r="B9" s="7" t="s">
        <v>435</v>
      </c>
      <c r="C9" s="283">
        <v>704</v>
      </c>
      <c r="D9" s="283">
        <v>11102</v>
      </c>
      <c r="E9" s="98">
        <v>16427</v>
      </c>
      <c r="F9" s="98">
        <v>10795</v>
      </c>
    </row>
    <row r="10" spans="1:6" ht="12" customHeight="1">
      <c r="A10" s="281" t="s">
        <v>436</v>
      </c>
      <c r="B10" s="7" t="s">
        <v>437</v>
      </c>
      <c r="C10" s="283">
        <v>705</v>
      </c>
      <c r="D10" s="283">
        <v>11103</v>
      </c>
      <c r="E10" s="98"/>
      <c r="F10" s="284"/>
    </row>
    <row r="11" spans="1:6" ht="12" customHeight="1">
      <c r="A11" s="279">
        <v>2</v>
      </c>
      <c r="B11" s="123" t="s">
        <v>438</v>
      </c>
      <c r="C11" s="280">
        <v>708</v>
      </c>
      <c r="D11" s="280">
        <v>11104</v>
      </c>
      <c r="E11" s="233">
        <f>E12+E13+E14</f>
        <v>0</v>
      </c>
      <c r="F11" s="304">
        <f>F12+F13+F14</f>
        <v>0</v>
      </c>
    </row>
    <row r="12" spans="1:6" ht="12" customHeight="1">
      <c r="A12" s="281" t="s">
        <v>431</v>
      </c>
      <c r="B12" s="7" t="s">
        <v>439</v>
      </c>
      <c r="C12" s="283">
        <v>7081</v>
      </c>
      <c r="D12" s="283">
        <v>111041</v>
      </c>
      <c r="E12" s="98"/>
      <c r="F12" s="284"/>
    </row>
    <row r="13" spans="1:6" ht="12" customHeight="1">
      <c r="A13" s="281" t="s">
        <v>434</v>
      </c>
      <c r="B13" s="7" t="s">
        <v>440</v>
      </c>
      <c r="C13" s="283">
        <v>7082</v>
      </c>
      <c r="D13" s="283">
        <v>111042</v>
      </c>
      <c r="E13" s="98"/>
      <c r="F13" s="284"/>
    </row>
    <row r="14" spans="1:6" ht="12" customHeight="1">
      <c r="A14" s="285" t="s">
        <v>436</v>
      </c>
      <c r="B14" s="286" t="s">
        <v>441</v>
      </c>
      <c r="C14" s="287">
        <v>7083</v>
      </c>
      <c r="D14" s="287">
        <v>111043</v>
      </c>
      <c r="E14" s="98"/>
      <c r="F14" s="284"/>
    </row>
    <row r="15" spans="1:6" ht="12" customHeight="1">
      <c r="A15" s="288">
        <v>3</v>
      </c>
      <c r="B15" s="289" t="s">
        <v>442</v>
      </c>
      <c r="C15" s="290"/>
      <c r="D15" s="291"/>
      <c r="E15" s="292"/>
      <c r="F15" s="293"/>
    </row>
    <row r="16" spans="1:6" ht="12" customHeight="1">
      <c r="A16" s="294"/>
      <c r="B16" s="295" t="s">
        <v>443</v>
      </c>
      <c r="C16" s="296">
        <v>71</v>
      </c>
      <c r="D16" s="297">
        <v>11201</v>
      </c>
      <c r="E16" s="298">
        <f>E17+E18</f>
        <v>0</v>
      </c>
      <c r="F16" s="346">
        <v>0</v>
      </c>
    </row>
    <row r="17" spans="1:6" ht="12" customHeight="1">
      <c r="A17" s="299"/>
      <c r="B17" s="300" t="s">
        <v>444</v>
      </c>
      <c r="C17" s="301"/>
      <c r="D17" s="301">
        <v>112012</v>
      </c>
      <c r="E17" s="98"/>
      <c r="F17" s="284"/>
    </row>
    <row r="18" spans="1:6" ht="12" customHeight="1">
      <c r="A18" s="302"/>
      <c r="B18" s="7" t="s">
        <v>445</v>
      </c>
      <c r="C18" s="283"/>
      <c r="D18" s="283">
        <v>112013</v>
      </c>
      <c r="E18" s="98"/>
      <c r="F18" s="284"/>
    </row>
    <row r="19" spans="1:6" ht="12" customHeight="1">
      <c r="A19" s="279">
        <v>4</v>
      </c>
      <c r="B19" s="123" t="s">
        <v>446</v>
      </c>
      <c r="C19" s="280">
        <v>72</v>
      </c>
      <c r="D19" s="280">
        <v>11300</v>
      </c>
      <c r="E19" s="233">
        <f>E20</f>
        <v>0</v>
      </c>
      <c r="F19" s="304">
        <f>F20</f>
        <v>0</v>
      </c>
    </row>
    <row r="20" spans="1:6" ht="12" customHeight="1">
      <c r="A20" s="302"/>
      <c r="B20" s="303" t="s">
        <v>447</v>
      </c>
      <c r="C20" s="283"/>
      <c r="D20" s="283">
        <v>11301</v>
      </c>
      <c r="E20" s="98"/>
      <c r="F20" s="284"/>
    </row>
    <row r="21" spans="1:6" ht="12" customHeight="1">
      <c r="A21" s="279">
        <v>5</v>
      </c>
      <c r="B21" s="123" t="s">
        <v>448</v>
      </c>
      <c r="C21" s="280">
        <v>73</v>
      </c>
      <c r="D21" s="280">
        <v>11400</v>
      </c>
      <c r="E21" s="233">
        <v>0</v>
      </c>
      <c r="F21" s="304">
        <v>0</v>
      </c>
    </row>
    <row r="22" spans="1:6" ht="12" customHeight="1">
      <c r="A22" s="279">
        <v>6</v>
      </c>
      <c r="B22" s="123" t="s">
        <v>449</v>
      </c>
      <c r="C22" s="280">
        <v>75</v>
      </c>
      <c r="D22" s="280">
        <v>11500</v>
      </c>
      <c r="E22" s="233"/>
      <c r="F22" s="304">
        <v>0</v>
      </c>
    </row>
    <row r="23" spans="1:6" ht="12" customHeight="1">
      <c r="A23" s="279">
        <v>7</v>
      </c>
      <c r="B23" s="123" t="s">
        <v>450</v>
      </c>
      <c r="C23" s="280">
        <v>77</v>
      </c>
      <c r="D23" s="280">
        <v>11600</v>
      </c>
      <c r="E23" s="233">
        <v>0</v>
      </c>
      <c r="F23" s="304">
        <v>0</v>
      </c>
    </row>
    <row r="24" spans="1:6" ht="12" customHeight="1" thickBot="1">
      <c r="A24" s="305" t="s">
        <v>451</v>
      </c>
      <c r="B24" s="306" t="s">
        <v>452</v>
      </c>
      <c r="C24" s="307"/>
      <c r="D24" s="307">
        <v>11800</v>
      </c>
      <c r="E24" s="308">
        <f>E7+E11+E16+E19+E21+E22+E23</f>
        <v>16427</v>
      </c>
      <c r="F24" s="347">
        <f>F7+F11+F16+F19+F21+F22+F23</f>
        <v>10795</v>
      </c>
    </row>
    <row r="25" spans="1:6" ht="14.45" customHeight="1" thickBot="1">
      <c r="B25" s="268" t="s">
        <v>453</v>
      </c>
      <c r="F25" s="269" t="s">
        <v>423</v>
      </c>
    </row>
    <row r="26" spans="1:6" ht="12" customHeight="1">
      <c r="A26" s="309" t="s">
        <v>20</v>
      </c>
      <c r="B26" s="310" t="s">
        <v>454</v>
      </c>
      <c r="C26" s="311" t="s">
        <v>426</v>
      </c>
      <c r="D26" s="311" t="s">
        <v>427</v>
      </c>
      <c r="E26" s="274" t="s">
        <v>679</v>
      </c>
      <c r="F26" s="275" t="s">
        <v>680</v>
      </c>
    </row>
    <row r="27" spans="1:6" ht="12" customHeight="1">
      <c r="A27" s="294"/>
      <c r="B27" s="312"/>
      <c r="C27" s="312" t="s">
        <v>428</v>
      </c>
      <c r="D27" s="312" t="s">
        <v>429</v>
      </c>
      <c r="E27" s="312"/>
      <c r="F27" s="313"/>
    </row>
    <row r="28" spans="1:6" ht="12" customHeight="1">
      <c r="A28" s="279">
        <v>1</v>
      </c>
      <c r="B28" s="123" t="s">
        <v>455</v>
      </c>
      <c r="C28" s="280">
        <v>60</v>
      </c>
      <c r="D28" s="280">
        <v>12100</v>
      </c>
      <c r="E28" s="233">
        <f>E29+E30</f>
        <v>7085</v>
      </c>
      <c r="F28" s="233">
        <f>F29+F30</f>
        <v>837</v>
      </c>
    </row>
    <row r="29" spans="1:6" ht="12" customHeight="1">
      <c r="A29" s="281" t="s">
        <v>431</v>
      </c>
      <c r="B29" s="7" t="s">
        <v>456</v>
      </c>
      <c r="C29" s="282" t="s">
        <v>457</v>
      </c>
      <c r="D29" s="283">
        <v>12101</v>
      </c>
      <c r="E29" s="98">
        <v>15947</v>
      </c>
      <c r="F29" s="98">
        <v>934</v>
      </c>
    </row>
    <row r="30" spans="1:6" ht="12" customHeight="1">
      <c r="A30" s="281" t="s">
        <v>434</v>
      </c>
      <c r="B30" s="7" t="s">
        <v>458</v>
      </c>
      <c r="C30" s="283"/>
      <c r="D30" s="283">
        <v>12102</v>
      </c>
      <c r="E30" s="98">
        <v>-8862</v>
      </c>
      <c r="F30" s="98">
        <v>-97</v>
      </c>
    </row>
    <row r="31" spans="1:6" ht="12" customHeight="1">
      <c r="A31" s="281" t="s">
        <v>436</v>
      </c>
      <c r="B31" s="7" t="s">
        <v>459</v>
      </c>
      <c r="C31" s="282" t="s">
        <v>460</v>
      </c>
      <c r="D31" s="283">
        <v>12103</v>
      </c>
      <c r="E31" s="98"/>
      <c r="F31" s="284"/>
    </row>
    <row r="32" spans="1:6" ht="12" customHeight="1">
      <c r="A32" s="281" t="s">
        <v>461</v>
      </c>
      <c r="B32" s="7" t="s">
        <v>462</v>
      </c>
      <c r="C32" s="283"/>
      <c r="D32" s="283">
        <v>12104</v>
      </c>
      <c r="E32" s="98"/>
      <c r="F32" s="284"/>
    </row>
    <row r="33" spans="1:6" ht="12" customHeight="1">
      <c r="A33" s="281" t="s">
        <v>463</v>
      </c>
      <c r="B33" s="7" t="s">
        <v>464</v>
      </c>
      <c r="C33" s="282" t="s">
        <v>465</v>
      </c>
      <c r="D33" s="283">
        <v>12105</v>
      </c>
      <c r="E33" s="98"/>
      <c r="F33" s="284"/>
    </row>
    <row r="34" spans="1:6" ht="12" customHeight="1">
      <c r="A34" s="279">
        <v>2</v>
      </c>
      <c r="B34" s="123" t="s">
        <v>466</v>
      </c>
      <c r="C34" s="280">
        <v>64</v>
      </c>
      <c r="D34" s="280">
        <v>12200</v>
      </c>
      <c r="E34" s="233">
        <f>E35+E36</f>
        <v>3347</v>
      </c>
      <c r="F34" s="304">
        <f>F35+F36</f>
        <v>3755</v>
      </c>
    </row>
    <row r="35" spans="1:6" ht="12" customHeight="1">
      <c r="A35" s="281" t="s">
        <v>431</v>
      </c>
      <c r="B35" s="7" t="s">
        <v>110</v>
      </c>
      <c r="C35" s="283">
        <v>641</v>
      </c>
      <c r="D35" s="283">
        <v>12201</v>
      </c>
      <c r="E35" s="98">
        <v>2868</v>
      </c>
      <c r="F35" s="98">
        <v>3218</v>
      </c>
    </row>
    <row r="36" spans="1:6" ht="12" customHeight="1">
      <c r="A36" s="281" t="s">
        <v>434</v>
      </c>
      <c r="B36" s="7" t="s">
        <v>467</v>
      </c>
      <c r="C36" s="283">
        <v>644</v>
      </c>
      <c r="D36" s="283">
        <v>12202</v>
      </c>
      <c r="E36" s="98">
        <v>479</v>
      </c>
      <c r="F36" s="98">
        <v>537</v>
      </c>
    </row>
    <row r="37" spans="1:6" ht="12" customHeight="1">
      <c r="A37" s="279">
        <v>3</v>
      </c>
      <c r="B37" s="123" t="s">
        <v>468</v>
      </c>
      <c r="C37" s="280">
        <v>68</v>
      </c>
      <c r="D37" s="280">
        <v>12300</v>
      </c>
      <c r="E37" s="233">
        <v>2236</v>
      </c>
      <c r="F37" s="233">
        <v>3447</v>
      </c>
    </row>
    <row r="38" spans="1:6" ht="12" customHeight="1">
      <c r="A38" s="279">
        <v>4</v>
      </c>
      <c r="B38" s="123" t="s">
        <v>469</v>
      </c>
      <c r="C38" s="280">
        <v>61</v>
      </c>
      <c r="D38" s="280">
        <v>12400</v>
      </c>
      <c r="E38" s="233">
        <f>E39+E40+E41+E42+E43+E44+E45+E46+E47+E48+E49+E50+E53</f>
        <v>1390</v>
      </c>
      <c r="F38" s="233">
        <f>F39+F40+F41+F42+F43+F44+F45+F46+F47+F48+F49+F50+F53</f>
        <v>681</v>
      </c>
    </row>
    <row r="39" spans="1:6" ht="12" customHeight="1">
      <c r="A39" s="281" t="s">
        <v>431</v>
      </c>
      <c r="B39" s="7" t="s">
        <v>470</v>
      </c>
      <c r="C39" s="283"/>
      <c r="D39" s="283">
        <v>12401</v>
      </c>
      <c r="E39" s="98"/>
      <c r="F39" s="284"/>
    </row>
    <row r="40" spans="1:6" ht="12" customHeight="1">
      <c r="A40" s="281" t="s">
        <v>434</v>
      </c>
      <c r="B40" s="7" t="s">
        <v>471</v>
      </c>
      <c r="C40" s="283">
        <v>611</v>
      </c>
      <c r="D40" s="283">
        <v>12402</v>
      </c>
      <c r="E40" s="98"/>
      <c r="F40" s="284"/>
    </row>
    <row r="41" spans="1:6" ht="12" customHeight="1">
      <c r="A41" s="281" t="s">
        <v>436</v>
      </c>
      <c r="B41" s="7" t="s">
        <v>472</v>
      </c>
      <c r="C41" s="283">
        <v>613</v>
      </c>
      <c r="D41" s="283">
        <v>12403</v>
      </c>
      <c r="E41" s="98"/>
      <c r="F41" s="284"/>
    </row>
    <row r="42" spans="1:6" ht="12" customHeight="1">
      <c r="A42" s="281" t="s">
        <v>461</v>
      </c>
      <c r="B42" s="7" t="s">
        <v>473</v>
      </c>
      <c r="C42" s="283">
        <v>616</v>
      </c>
      <c r="D42" s="283">
        <v>12404</v>
      </c>
      <c r="E42" s="98"/>
      <c r="F42" s="284"/>
    </row>
    <row r="43" spans="1:6" ht="12" customHeight="1">
      <c r="A43" s="281" t="s">
        <v>463</v>
      </c>
      <c r="B43" s="7" t="s">
        <v>474</v>
      </c>
      <c r="C43" s="283">
        <v>616</v>
      </c>
      <c r="D43" s="283">
        <v>12405</v>
      </c>
      <c r="E43" s="98"/>
      <c r="F43" s="284"/>
    </row>
    <row r="44" spans="1:6" ht="12" customHeight="1">
      <c r="A44" s="281" t="s">
        <v>475</v>
      </c>
      <c r="B44" s="7" t="s">
        <v>476</v>
      </c>
      <c r="C44" s="283">
        <v>617</v>
      </c>
      <c r="D44" s="283">
        <v>12406</v>
      </c>
      <c r="E44" s="98"/>
      <c r="F44" s="284"/>
    </row>
    <row r="45" spans="1:6" ht="12" customHeight="1">
      <c r="A45" s="281" t="s">
        <v>477</v>
      </c>
      <c r="B45" s="7" t="s">
        <v>478</v>
      </c>
      <c r="C45" s="283">
        <v>618</v>
      </c>
      <c r="D45" s="283">
        <v>12407</v>
      </c>
      <c r="E45" s="98">
        <v>1370</v>
      </c>
      <c r="F45" s="98">
        <v>673</v>
      </c>
    </row>
    <row r="46" spans="1:6" ht="12" customHeight="1">
      <c r="A46" s="281" t="s">
        <v>479</v>
      </c>
      <c r="B46" s="7" t="s">
        <v>480</v>
      </c>
      <c r="C46" s="283">
        <v>623</v>
      </c>
      <c r="D46" s="283">
        <v>12408</v>
      </c>
      <c r="E46" s="98"/>
      <c r="F46" s="284"/>
    </row>
    <row r="47" spans="1:6" ht="12" customHeight="1">
      <c r="A47" s="281" t="s">
        <v>481</v>
      </c>
      <c r="B47" s="7" t="s">
        <v>482</v>
      </c>
      <c r="C47" s="283">
        <v>624</v>
      </c>
      <c r="D47" s="283">
        <v>12409</v>
      </c>
      <c r="E47" s="98"/>
      <c r="F47" s="284"/>
    </row>
    <row r="48" spans="1:6" ht="12" customHeight="1">
      <c r="A48" s="281" t="s">
        <v>483</v>
      </c>
      <c r="B48" s="7" t="s">
        <v>484</v>
      </c>
      <c r="C48" s="283">
        <v>625</v>
      </c>
      <c r="D48" s="283">
        <v>12410</v>
      </c>
      <c r="E48" s="98"/>
      <c r="F48" s="284"/>
    </row>
    <row r="49" spans="1:8" ht="12" customHeight="1">
      <c r="A49" s="281" t="s">
        <v>485</v>
      </c>
      <c r="B49" s="7" t="s">
        <v>486</v>
      </c>
      <c r="C49" s="283">
        <v>626</v>
      </c>
      <c r="D49" s="283">
        <v>12411</v>
      </c>
      <c r="E49" s="98"/>
      <c r="F49" s="284"/>
    </row>
    <row r="50" spans="1:8" ht="12" customHeight="1">
      <c r="A50" s="281" t="s">
        <v>451</v>
      </c>
      <c r="B50" s="7" t="s">
        <v>487</v>
      </c>
      <c r="C50" s="283">
        <v>627</v>
      </c>
      <c r="D50" s="283">
        <v>12412</v>
      </c>
      <c r="E50" s="98">
        <f>E51+E52</f>
        <v>0</v>
      </c>
      <c r="F50" s="284">
        <f>F51+F52</f>
        <v>0</v>
      </c>
    </row>
    <row r="51" spans="1:8" ht="12" customHeight="1">
      <c r="A51" s="314"/>
      <c r="B51" s="7" t="s">
        <v>488</v>
      </c>
      <c r="C51" s="283">
        <v>6271</v>
      </c>
      <c r="D51" s="283">
        <v>124121</v>
      </c>
      <c r="E51" s="98"/>
      <c r="F51" s="284"/>
    </row>
    <row r="52" spans="1:8" ht="12" customHeight="1">
      <c r="A52" s="314"/>
      <c r="B52" s="7" t="s">
        <v>489</v>
      </c>
      <c r="C52" s="283">
        <v>6272</v>
      </c>
      <c r="D52" s="283">
        <v>124122</v>
      </c>
      <c r="E52" s="98"/>
      <c r="F52" s="284"/>
    </row>
    <row r="53" spans="1:8" ht="12" customHeight="1">
      <c r="A53" s="281" t="s">
        <v>490</v>
      </c>
      <c r="B53" s="7" t="s">
        <v>491</v>
      </c>
      <c r="C53" s="283">
        <v>628</v>
      </c>
      <c r="D53" s="283">
        <v>12413</v>
      </c>
      <c r="E53" s="98">
        <v>20</v>
      </c>
      <c r="F53" s="98">
        <v>8</v>
      </c>
    </row>
    <row r="54" spans="1:8" ht="12" customHeight="1">
      <c r="A54" s="279">
        <v>5</v>
      </c>
      <c r="B54" s="123" t="s">
        <v>492</v>
      </c>
      <c r="C54" s="280">
        <v>63</v>
      </c>
      <c r="D54" s="280">
        <v>12500</v>
      </c>
      <c r="E54" s="233">
        <f>E55+E56+E57+E58</f>
        <v>0</v>
      </c>
      <c r="F54" s="304">
        <f>F55+F56+F57+F58</f>
        <v>0</v>
      </c>
    </row>
    <row r="55" spans="1:8" ht="12" customHeight="1">
      <c r="A55" s="281" t="s">
        <v>431</v>
      </c>
      <c r="B55" s="7" t="s">
        <v>493</v>
      </c>
      <c r="C55" s="283">
        <v>632</v>
      </c>
      <c r="D55" s="283">
        <v>12501</v>
      </c>
      <c r="E55" s="98"/>
      <c r="F55" s="284"/>
    </row>
    <row r="56" spans="1:8" ht="12" customHeight="1">
      <c r="A56" s="281" t="s">
        <v>434</v>
      </c>
      <c r="B56" s="7" t="s">
        <v>494</v>
      </c>
      <c r="C56" s="283">
        <v>633</v>
      </c>
      <c r="D56" s="283">
        <v>12502</v>
      </c>
      <c r="E56" s="98"/>
      <c r="F56" s="284"/>
    </row>
    <row r="57" spans="1:8" ht="12" customHeight="1">
      <c r="A57" s="281" t="s">
        <v>436</v>
      </c>
      <c r="B57" s="7" t="s">
        <v>495</v>
      </c>
      <c r="C57" s="283">
        <v>634</v>
      </c>
      <c r="D57" s="283">
        <v>12503</v>
      </c>
      <c r="E57" s="98"/>
      <c r="F57" s="284"/>
    </row>
    <row r="58" spans="1:8" ht="12" customHeight="1">
      <c r="A58" s="281" t="s">
        <v>461</v>
      </c>
      <c r="B58" s="7" t="s">
        <v>496</v>
      </c>
      <c r="C58" s="282" t="s">
        <v>497</v>
      </c>
      <c r="D58" s="283">
        <v>12504</v>
      </c>
      <c r="E58" s="98"/>
      <c r="F58" s="284"/>
    </row>
    <row r="59" spans="1:8" ht="12" customHeight="1" thickBot="1">
      <c r="A59" s="305" t="s">
        <v>498</v>
      </c>
      <c r="B59" s="315" t="s">
        <v>499</v>
      </c>
      <c r="C59" s="315"/>
      <c r="D59" s="307">
        <v>12600</v>
      </c>
      <c r="E59" s="316">
        <f>E28+E34+E37+E38+E54</f>
        <v>14058</v>
      </c>
      <c r="F59" s="348">
        <f>F28+F34+F37+F38+F54</f>
        <v>8720</v>
      </c>
      <c r="H59" s="94">
        <f>G59-E59</f>
        <v>-14058</v>
      </c>
    </row>
    <row r="60" spans="1:8" ht="12" customHeight="1" thickBot="1">
      <c r="A60" s="9"/>
      <c r="B60" s="317" t="s">
        <v>500</v>
      </c>
      <c r="C60" s="9"/>
      <c r="D60" s="9"/>
      <c r="E60" s="318"/>
      <c r="F60" s="318"/>
    </row>
    <row r="61" spans="1:8" ht="12" customHeight="1">
      <c r="A61" s="319" t="s">
        <v>20</v>
      </c>
      <c r="B61" s="320" t="s">
        <v>501</v>
      </c>
      <c r="C61" s="321"/>
      <c r="D61" s="321"/>
      <c r="E61" s="274" t="s">
        <v>679</v>
      </c>
      <c r="F61" s="275" t="s">
        <v>680</v>
      </c>
    </row>
    <row r="62" spans="1:8" ht="12" customHeight="1">
      <c r="A62" s="314">
        <v>1</v>
      </c>
      <c r="B62" s="7" t="s">
        <v>502</v>
      </c>
      <c r="C62" s="97"/>
      <c r="D62" s="283">
        <v>14000</v>
      </c>
      <c r="E62" s="233">
        <v>8</v>
      </c>
      <c r="F62" s="304"/>
    </row>
    <row r="63" spans="1:8" ht="12" customHeight="1">
      <c r="A63" s="314">
        <v>2</v>
      </c>
      <c r="B63" s="7" t="s">
        <v>503</v>
      </c>
      <c r="C63" s="97"/>
      <c r="D63" s="283">
        <v>15000</v>
      </c>
      <c r="E63" s="98">
        <v>0</v>
      </c>
      <c r="F63" s="284">
        <v>0</v>
      </c>
    </row>
    <row r="64" spans="1:8" ht="12" customHeight="1">
      <c r="A64" s="302" t="s">
        <v>431</v>
      </c>
      <c r="B64" s="7" t="s">
        <v>504</v>
      </c>
      <c r="C64" s="97"/>
      <c r="D64" s="283">
        <v>15001</v>
      </c>
      <c r="E64" s="98">
        <v>0</v>
      </c>
      <c r="F64" s="284">
        <v>0</v>
      </c>
    </row>
    <row r="65" spans="1:6" ht="12" customHeight="1">
      <c r="A65" s="314"/>
      <c r="B65" s="303" t="s">
        <v>505</v>
      </c>
      <c r="C65" s="97"/>
      <c r="D65" s="283">
        <v>150011</v>
      </c>
      <c r="E65" s="98">
        <v>0</v>
      </c>
      <c r="F65" s="284">
        <v>0</v>
      </c>
    </row>
    <row r="66" spans="1:6" ht="12" customHeight="1">
      <c r="A66" s="302" t="s">
        <v>434</v>
      </c>
      <c r="B66" s="7" t="s">
        <v>506</v>
      </c>
      <c r="C66" s="97"/>
      <c r="D66" s="283">
        <v>15002</v>
      </c>
      <c r="E66" s="98">
        <v>0</v>
      </c>
      <c r="F66" s="284">
        <v>0</v>
      </c>
    </row>
    <row r="67" spans="1:6" ht="12" customHeight="1" thickBot="1">
      <c r="A67" s="322"/>
      <c r="B67" s="323" t="s">
        <v>507</v>
      </c>
      <c r="C67" s="324"/>
      <c r="D67" s="325">
        <v>150021</v>
      </c>
      <c r="E67" s="326">
        <v>0</v>
      </c>
      <c r="F67" s="327">
        <v>0</v>
      </c>
    </row>
    <row r="68" spans="1:6" ht="12" customHeight="1">
      <c r="E68" s="328" t="s">
        <v>181</v>
      </c>
      <c r="F68" s="94"/>
    </row>
    <row r="69" spans="1:6" ht="12" customHeight="1">
      <c r="E69" s="329" t="s">
        <v>585</v>
      </c>
    </row>
    <row r="70" spans="1:6" ht="12" customHeight="1"/>
    <row r="71" spans="1:6" ht="12" customHeight="1"/>
    <row r="72" spans="1:6" ht="12" customHeight="1"/>
    <row r="73" spans="1:6" ht="12" customHeight="1"/>
  </sheetData>
  <pageMargins left="0.7" right="0.7" top="0.16" bottom="0.26" header="0.16" footer="0.16"/>
  <pageSetup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E52"/>
  <sheetViews>
    <sheetView workbookViewId="0">
      <selection activeCell="I47" sqref="I47"/>
    </sheetView>
  </sheetViews>
  <sheetFormatPr defaultRowHeight="15"/>
  <cols>
    <col min="1" max="1" width="6" customWidth="1"/>
    <col min="4" max="4" width="35.140625" customWidth="1"/>
    <col min="5" max="5" width="22.7109375" customWidth="1"/>
  </cols>
  <sheetData>
    <row r="1" spans="2:5" ht="15.75">
      <c r="B1" s="537" t="s">
        <v>508</v>
      </c>
      <c r="C1" s="537"/>
      <c r="D1" s="140" t="s">
        <v>587</v>
      </c>
    </row>
    <row r="2" spans="2:5" ht="15.75">
      <c r="C2" s="140" t="s">
        <v>509</v>
      </c>
      <c r="D2" s="140" t="s">
        <v>566</v>
      </c>
      <c r="E2" s="386" t="s">
        <v>510</v>
      </c>
    </row>
    <row r="3" spans="2:5" ht="16.5">
      <c r="B3" s="330"/>
      <c r="C3" s="330"/>
      <c r="D3" s="330" t="s">
        <v>511</v>
      </c>
      <c r="E3" s="331" t="s">
        <v>512</v>
      </c>
    </row>
    <row r="4" spans="2:5" ht="13.9" customHeight="1">
      <c r="B4" s="97">
        <v>1</v>
      </c>
      <c r="C4" s="7" t="s">
        <v>513</v>
      </c>
      <c r="D4" s="7" t="s">
        <v>514</v>
      </c>
      <c r="E4" s="98"/>
    </row>
    <row r="5" spans="2:5" ht="13.9" customHeight="1">
      <c r="B5" s="97">
        <f>B4+1</f>
        <v>2</v>
      </c>
      <c r="C5" s="7" t="s">
        <v>513</v>
      </c>
      <c r="D5" s="7" t="s">
        <v>515</v>
      </c>
      <c r="E5" s="98">
        <v>0</v>
      </c>
    </row>
    <row r="6" spans="2:5" ht="13.9" customHeight="1">
      <c r="B6" s="97">
        <f t="shared" ref="B6:B41" si="0">B5+1</f>
        <v>3</v>
      </c>
      <c r="C6" s="7" t="s">
        <v>513</v>
      </c>
      <c r="D6" s="7" t="s">
        <v>516</v>
      </c>
      <c r="E6" s="98">
        <v>0</v>
      </c>
    </row>
    <row r="7" spans="2:5" ht="13.9" customHeight="1">
      <c r="B7" s="97">
        <f t="shared" si="0"/>
        <v>4</v>
      </c>
      <c r="C7" s="7" t="s">
        <v>513</v>
      </c>
      <c r="D7" s="7" t="s">
        <v>517</v>
      </c>
      <c r="E7" s="98">
        <v>0</v>
      </c>
    </row>
    <row r="8" spans="2:5" ht="13.9" customHeight="1">
      <c r="B8" s="97">
        <f t="shared" si="0"/>
        <v>5</v>
      </c>
      <c r="C8" s="7" t="s">
        <v>513</v>
      </c>
      <c r="D8" s="7" t="s">
        <v>564</v>
      </c>
      <c r="E8" s="98">
        <v>0</v>
      </c>
    </row>
    <row r="9" spans="2:5" ht="13.9" customHeight="1">
      <c r="B9" s="97">
        <f t="shared" si="0"/>
        <v>6</v>
      </c>
      <c r="C9" s="7" t="s">
        <v>513</v>
      </c>
      <c r="D9" s="7" t="s">
        <v>518</v>
      </c>
      <c r="E9" s="98">
        <v>0</v>
      </c>
    </row>
    <row r="10" spans="2:5" ht="13.9" customHeight="1">
      <c r="B10" s="97">
        <f t="shared" si="0"/>
        <v>7</v>
      </c>
      <c r="C10" s="7" t="s">
        <v>513</v>
      </c>
      <c r="D10" s="7" t="s">
        <v>519</v>
      </c>
      <c r="E10" s="98">
        <v>0</v>
      </c>
    </row>
    <row r="11" spans="2:5" ht="13.9" customHeight="1">
      <c r="B11" s="97">
        <f t="shared" si="0"/>
        <v>8</v>
      </c>
      <c r="C11" s="7" t="s">
        <v>513</v>
      </c>
      <c r="D11" s="7" t="s">
        <v>520</v>
      </c>
      <c r="E11" s="98">
        <v>0</v>
      </c>
    </row>
    <row r="12" spans="2:5" ht="13.9" customHeight="1">
      <c r="B12" s="123" t="s">
        <v>26</v>
      </c>
      <c r="C12" s="123"/>
      <c r="D12" s="123" t="s">
        <v>521</v>
      </c>
      <c r="E12" s="233">
        <f>SUM(E4:E11)</f>
        <v>0</v>
      </c>
    </row>
    <row r="13" spans="2:5" ht="13.9" customHeight="1">
      <c r="B13" s="97">
        <v>9</v>
      </c>
      <c r="C13" s="7" t="s">
        <v>522</v>
      </c>
      <c r="D13" s="7" t="s">
        <v>523</v>
      </c>
      <c r="E13" s="98">
        <v>0</v>
      </c>
    </row>
    <row r="14" spans="2:5" ht="13.9" customHeight="1">
      <c r="B14" s="97">
        <f t="shared" si="0"/>
        <v>10</v>
      </c>
      <c r="C14" s="7" t="s">
        <v>522</v>
      </c>
      <c r="D14" s="7" t="s">
        <v>524</v>
      </c>
      <c r="E14" s="98">
        <v>0</v>
      </c>
    </row>
    <row r="15" spans="2:5" ht="13.9" customHeight="1">
      <c r="B15" s="97">
        <f t="shared" si="0"/>
        <v>11</v>
      </c>
      <c r="C15" s="7" t="s">
        <v>522</v>
      </c>
      <c r="D15" s="7" t="s">
        <v>525</v>
      </c>
      <c r="E15" s="98">
        <v>16427458</v>
      </c>
    </row>
    <row r="16" spans="2:5" ht="13.9" customHeight="1">
      <c r="B16" s="123" t="s">
        <v>50</v>
      </c>
      <c r="C16" s="123"/>
      <c r="D16" s="123" t="s">
        <v>526</v>
      </c>
      <c r="E16" s="233">
        <f>SUM(E13:E15)</f>
        <v>16427458</v>
      </c>
    </row>
    <row r="17" spans="2:5" ht="13.9" customHeight="1">
      <c r="B17" s="97">
        <v>12</v>
      </c>
      <c r="C17" s="7" t="s">
        <v>527</v>
      </c>
      <c r="D17" s="7" t="s">
        <v>528</v>
      </c>
      <c r="E17" s="98">
        <v>0</v>
      </c>
    </row>
    <row r="18" spans="2:5" ht="13.9" customHeight="1">
      <c r="B18" s="97">
        <f t="shared" si="0"/>
        <v>13</v>
      </c>
      <c r="C18" s="7" t="s">
        <v>527</v>
      </c>
      <c r="D18" s="7" t="s">
        <v>529</v>
      </c>
      <c r="E18" s="98">
        <v>0</v>
      </c>
    </row>
    <row r="19" spans="2:5" ht="13.9" customHeight="1">
      <c r="B19" s="97">
        <f t="shared" si="0"/>
        <v>14</v>
      </c>
      <c r="C19" s="7" t="s">
        <v>527</v>
      </c>
      <c r="D19" s="7" t="s">
        <v>530</v>
      </c>
      <c r="E19" s="98">
        <v>0</v>
      </c>
    </row>
    <row r="20" spans="2:5" ht="13.9" customHeight="1">
      <c r="B20" s="97">
        <f t="shared" si="0"/>
        <v>15</v>
      </c>
      <c r="C20" s="7" t="s">
        <v>527</v>
      </c>
      <c r="D20" s="7" t="s">
        <v>531</v>
      </c>
      <c r="E20" s="98">
        <v>0</v>
      </c>
    </row>
    <row r="21" spans="2:5" ht="13.9" customHeight="1">
      <c r="B21" s="97">
        <f t="shared" si="0"/>
        <v>16</v>
      </c>
      <c r="C21" s="7" t="s">
        <v>527</v>
      </c>
      <c r="D21" s="7" t="s">
        <v>532</v>
      </c>
      <c r="E21" s="98">
        <v>0</v>
      </c>
    </row>
    <row r="22" spans="2:5" ht="13.9" customHeight="1">
      <c r="B22" s="97">
        <f t="shared" si="0"/>
        <v>17</v>
      </c>
      <c r="C22" s="7" t="s">
        <v>527</v>
      </c>
      <c r="D22" s="7" t="s">
        <v>533</v>
      </c>
      <c r="E22" s="98">
        <v>0</v>
      </c>
    </row>
    <row r="23" spans="2:5" ht="13.9" customHeight="1">
      <c r="B23" s="97">
        <f t="shared" si="0"/>
        <v>18</v>
      </c>
      <c r="C23" s="7" t="s">
        <v>527</v>
      </c>
      <c r="D23" s="7" t="s">
        <v>534</v>
      </c>
      <c r="E23" s="98">
        <v>0</v>
      </c>
    </row>
    <row r="24" spans="2:5" ht="13.9" customHeight="1">
      <c r="B24" s="97">
        <f t="shared" si="0"/>
        <v>19</v>
      </c>
      <c r="C24" s="7" t="s">
        <v>527</v>
      </c>
      <c r="D24" s="7" t="s">
        <v>535</v>
      </c>
      <c r="E24" s="98">
        <v>0</v>
      </c>
    </row>
    <row r="25" spans="2:5" ht="13.9" customHeight="1">
      <c r="B25" s="123" t="s">
        <v>50</v>
      </c>
      <c r="C25" s="123"/>
      <c r="D25" s="123" t="s">
        <v>536</v>
      </c>
      <c r="E25" s="233">
        <f>SUM(E17:E24)</f>
        <v>0</v>
      </c>
    </row>
    <row r="26" spans="2:5" ht="13.9" customHeight="1">
      <c r="B26" s="97">
        <v>20</v>
      </c>
      <c r="C26" s="7" t="s">
        <v>537</v>
      </c>
      <c r="D26" s="7" t="s">
        <v>538</v>
      </c>
      <c r="E26" s="98">
        <v>0</v>
      </c>
    </row>
    <row r="27" spans="2:5" ht="13.9" customHeight="1">
      <c r="B27" s="97">
        <f t="shared" si="0"/>
        <v>21</v>
      </c>
      <c r="C27" s="7" t="s">
        <v>537</v>
      </c>
      <c r="D27" s="7" t="s">
        <v>539</v>
      </c>
      <c r="E27" s="98">
        <v>0</v>
      </c>
    </row>
    <row r="28" spans="2:5" ht="13.9" customHeight="1">
      <c r="B28" s="97">
        <f t="shared" si="0"/>
        <v>22</v>
      </c>
      <c r="C28" s="7" t="s">
        <v>537</v>
      </c>
      <c r="D28" s="7" t="s">
        <v>540</v>
      </c>
      <c r="E28" s="98">
        <v>0</v>
      </c>
    </row>
    <row r="29" spans="2:5" ht="13.9" customHeight="1">
      <c r="B29" s="97">
        <f t="shared" si="0"/>
        <v>23</v>
      </c>
      <c r="C29" s="7" t="s">
        <v>537</v>
      </c>
      <c r="D29" s="7" t="s">
        <v>541</v>
      </c>
      <c r="E29" s="98">
        <v>0</v>
      </c>
    </row>
    <row r="30" spans="2:5" ht="13.9" customHeight="1">
      <c r="B30" s="123" t="s">
        <v>405</v>
      </c>
      <c r="C30" s="123"/>
      <c r="D30" s="123" t="s">
        <v>542</v>
      </c>
      <c r="E30" s="233">
        <f>SUM(E26:E29)</f>
        <v>0</v>
      </c>
    </row>
    <row r="31" spans="2:5" ht="13.9" customHeight="1">
      <c r="B31" s="97">
        <v>24</v>
      </c>
      <c r="C31" s="7" t="s">
        <v>543</v>
      </c>
      <c r="D31" s="7" t="s">
        <v>544</v>
      </c>
      <c r="E31" s="98">
        <v>0</v>
      </c>
    </row>
    <row r="32" spans="2:5" ht="13.9" customHeight="1">
      <c r="B32" s="97">
        <f t="shared" si="0"/>
        <v>25</v>
      </c>
      <c r="C32" s="7" t="s">
        <v>543</v>
      </c>
      <c r="D32" s="7" t="s">
        <v>545</v>
      </c>
      <c r="E32" s="98">
        <v>0</v>
      </c>
    </row>
    <row r="33" spans="2:5" ht="13.9" customHeight="1">
      <c r="B33" s="97">
        <f t="shared" si="0"/>
        <v>26</v>
      </c>
      <c r="C33" s="7" t="s">
        <v>543</v>
      </c>
      <c r="D33" s="7" t="s">
        <v>546</v>
      </c>
      <c r="E33" s="98">
        <v>0</v>
      </c>
    </row>
    <row r="34" spans="2:5" ht="13.9" customHeight="1">
      <c r="B34" s="97">
        <f t="shared" si="0"/>
        <v>27</v>
      </c>
      <c r="C34" s="7" t="s">
        <v>543</v>
      </c>
      <c r="D34" s="7" t="s">
        <v>547</v>
      </c>
      <c r="E34" s="98">
        <v>0</v>
      </c>
    </row>
    <row r="35" spans="2:5" ht="13.9" customHeight="1">
      <c r="B35" s="97">
        <f t="shared" si="0"/>
        <v>28</v>
      </c>
      <c r="C35" s="7" t="s">
        <v>543</v>
      </c>
      <c r="D35" s="7" t="s">
        <v>548</v>
      </c>
      <c r="E35" s="98">
        <v>0</v>
      </c>
    </row>
    <row r="36" spans="2:5" ht="13.9" customHeight="1">
      <c r="B36" s="97">
        <f t="shared" si="0"/>
        <v>29</v>
      </c>
      <c r="C36" s="7" t="s">
        <v>543</v>
      </c>
      <c r="D36" s="7" t="s">
        <v>549</v>
      </c>
      <c r="E36" s="98">
        <v>0</v>
      </c>
    </row>
    <row r="37" spans="2:5" ht="13.9" customHeight="1">
      <c r="B37" s="97">
        <f t="shared" si="0"/>
        <v>30</v>
      </c>
      <c r="C37" s="7" t="s">
        <v>543</v>
      </c>
      <c r="D37" s="7" t="s">
        <v>550</v>
      </c>
      <c r="E37" s="98">
        <v>0</v>
      </c>
    </row>
    <row r="38" spans="2:5" ht="13.9" customHeight="1">
      <c r="B38" s="97">
        <f t="shared" si="0"/>
        <v>31</v>
      </c>
      <c r="C38" s="7" t="s">
        <v>543</v>
      </c>
      <c r="D38" s="7" t="s">
        <v>551</v>
      </c>
      <c r="E38" s="98">
        <v>0</v>
      </c>
    </row>
    <row r="39" spans="2:5" ht="13.9" customHeight="1">
      <c r="B39" s="97">
        <f t="shared" si="0"/>
        <v>32</v>
      </c>
      <c r="C39" s="7" t="s">
        <v>543</v>
      </c>
      <c r="D39" s="7" t="s">
        <v>552</v>
      </c>
      <c r="E39" s="98">
        <v>0</v>
      </c>
    </row>
    <row r="40" spans="2:5" ht="13.9" customHeight="1">
      <c r="B40" s="97">
        <f t="shared" si="0"/>
        <v>33</v>
      </c>
      <c r="C40" s="7" t="s">
        <v>543</v>
      </c>
      <c r="D40" s="7" t="s">
        <v>553</v>
      </c>
      <c r="E40" s="98">
        <v>0</v>
      </c>
    </row>
    <row r="41" spans="2:5" ht="13.9" customHeight="1">
      <c r="B41" s="97">
        <f t="shared" si="0"/>
        <v>34</v>
      </c>
      <c r="C41" s="7" t="s">
        <v>543</v>
      </c>
      <c r="D41" s="7" t="s">
        <v>478</v>
      </c>
      <c r="E41" s="98">
        <v>0</v>
      </c>
    </row>
    <row r="42" spans="2:5" ht="13.9" customHeight="1">
      <c r="B42" s="123" t="s">
        <v>407</v>
      </c>
      <c r="C42" s="123"/>
      <c r="D42" s="123" t="s">
        <v>554</v>
      </c>
      <c r="E42" s="233">
        <f>SUM(E31:E41)</f>
        <v>0</v>
      </c>
    </row>
    <row r="43" spans="2:5" ht="13.9" customHeight="1">
      <c r="B43" s="97"/>
      <c r="C43" s="97"/>
      <c r="D43" s="123" t="s">
        <v>555</v>
      </c>
      <c r="E43" s="233">
        <f>E12+E16+E25+E30+E42</f>
        <v>16427458</v>
      </c>
    </row>
    <row r="44" spans="2:5" ht="13.9" customHeight="1">
      <c r="C44" s="332" t="s">
        <v>681</v>
      </c>
      <c r="D44" s="333"/>
    </row>
    <row r="45" spans="2:5" ht="13.9" customHeight="1">
      <c r="C45" s="334" t="s">
        <v>556</v>
      </c>
      <c r="D45" s="335"/>
      <c r="E45" s="97"/>
    </row>
    <row r="46" spans="2:5" ht="13.9" customHeight="1">
      <c r="C46" s="334" t="s">
        <v>557</v>
      </c>
      <c r="D46" s="335"/>
      <c r="E46" s="97">
        <v>6</v>
      </c>
    </row>
    <row r="47" spans="2:5" ht="13.9" customHeight="1">
      <c r="C47" s="334" t="s">
        <v>558</v>
      </c>
      <c r="D47" s="335"/>
      <c r="E47" s="97">
        <v>1</v>
      </c>
    </row>
    <row r="48" spans="2:5" ht="13.9" customHeight="1">
      <c r="C48" s="334" t="s">
        <v>559</v>
      </c>
      <c r="D48" s="335"/>
      <c r="E48" s="97">
        <v>0</v>
      </c>
    </row>
    <row r="49" spans="3:5" ht="13.9" customHeight="1">
      <c r="C49" s="334" t="s">
        <v>560</v>
      </c>
      <c r="D49" s="335"/>
      <c r="E49" s="97">
        <v>1</v>
      </c>
    </row>
    <row r="50" spans="3:5" ht="13.9" customHeight="1">
      <c r="C50" s="336"/>
      <c r="D50" s="337" t="s">
        <v>172</v>
      </c>
      <c r="E50" s="123">
        <f>SUM(E45:E49)</f>
        <v>8</v>
      </c>
    </row>
    <row r="51" spans="3:5">
      <c r="E51" s="344" t="s">
        <v>181</v>
      </c>
    </row>
    <row r="52" spans="3:5">
      <c r="E52" s="344" t="s">
        <v>585</v>
      </c>
    </row>
  </sheetData>
  <mergeCells count="1">
    <mergeCell ref="B1:C1"/>
  </mergeCells>
  <pageMargins left="0.7" right="0.7" top="0.24" bottom="0.27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J23" sqref="J23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7" width="11.42578125" customWidth="1"/>
    <col min="8" max="8" width="12" customWidth="1"/>
    <col min="9" max="9" width="12.7109375" customWidth="1"/>
    <col min="10" max="10" width="11.28515625" customWidth="1"/>
  </cols>
  <sheetData>
    <row r="1" spans="1:9" ht="15.75">
      <c r="A1" s="474" t="s">
        <v>622</v>
      </c>
      <c r="B1" s="474"/>
      <c r="C1" s="474"/>
      <c r="D1" s="474"/>
      <c r="E1" s="474"/>
      <c r="F1" s="474"/>
      <c r="G1" s="474"/>
    </row>
    <row r="2" spans="1:9" ht="15.75">
      <c r="A2" s="12"/>
      <c r="B2" s="12" t="s">
        <v>64</v>
      </c>
      <c r="C2" s="12"/>
      <c r="D2" s="349" t="s">
        <v>565</v>
      </c>
      <c r="E2" s="12"/>
      <c r="F2" s="13">
        <v>2013</v>
      </c>
      <c r="G2" s="13">
        <v>2012</v>
      </c>
    </row>
    <row r="3" spans="1:9">
      <c r="A3" s="475" t="s">
        <v>20</v>
      </c>
      <c r="B3" s="477" t="s">
        <v>21</v>
      </c>
      <c r="C3" s="478"/>
      <c r="D3" s="479"/>
      <c r="E3" s="475" t="s">
        <v>22</v>
      </c>
      <c r="F3" s="14" t="s">
        <v>23</v>
      </c>
      <c r="G3" s="14" t="s">
        <v>23</v>
      </c>
    </row>
    <row r="4" spans="1:9">
      <c r="A4" s="476"/>
      <c r="B4" s="480"/>
      <c r="C4" s="481"/>
      <c r="D4" s="482"/>
      <c r="E4" s="476"/>
      <c r="F4" s="16" t="s">
        <v>24</v>
      </c>
      <c r="G4" s="17" t="s">
        <v>25</v>
      </c>
    </row>
    <row r="5" spans="1:9">
      <c r="A5" s="18" t="s">
        <v>26</v>
      </c>
      <c r="B5" s="471" t="s">
        <v>27</v>
      </c>
      <c r="C5" s="472"/>
      <c r="D5" s="473"/>
      <c r="E5" s="19"/>
      <c r="F5" s="20"/>
      <c r="G5" s="20"/>
    </row>
    <row r="6" spans="1:9">
      <c r="A6" s="21"/>
      <c r="B6" s="22">
        <v>1</v>
      </c>
      <c r="C6" s="23" t="s">
        <v>28</v>
      </c>
      <c r="D6" s="24"/>
      <c r="E6" s="25"/>
      <c r="F6" s="20">
        <f>F7+F8</f>
        <v>159050</v>
      </c>
      <c r="G6" s="20">
        <f>G7+G8</f>
        <v>2519096</v>
      </c>
    </row>
    <row r="7" spans="1:9">
      <c r="A7" s="21"/>
      <c r="B7" s="22"/>
      <c r="C7" s="26" t="s">
        <v>29</v>
      </c>
      <c r="D7" s="27" t="s">
        <v>30</v>
      </c>
      <c r="E7" s="25"/>
      <c r="F7" s="28">
        <v>30350</v>
      </c>
      <c r="G7" s="28">
        <v>2457710</v>
      </c>
    </row>
    <row r="8" spans="1:9">
      <c r="A8" s="21"/>
      <c r="B8" s="22"/>
      <c r="C8" s="26" t="s">
        <v>29</v>
      </c>
      <c r="D8" s="27" t="s">
        <v>31</v>
      </c>
      <c r="E8" s="25"/>
      <c r="F8" s="28">
        <v>128700</v>
      </c>
      <c r="G8" s="28">
        <f>37051+24335</f>
        <v>61386</v>
      </c>
    </row>
    <row r="9" spans="1:9">
      <c r="A9" s="21"/>
      <c r="B9" s="22">
        <v>2</v>
      </c>
      <c r="C9" s="23" t="s">
        <v>32</v>
      </c>
      <c r="D9" s="24"/>
      <c r="E9" s="25"/>
      <c r="F9" s="20"/>
      <c r="G9" s="20"/>
    </row>
    <row r="10" spans="1:9">
      <c r="A10" s="21"/>
      <c r="B10" s="22">
        <v>3</v>
      </c>
      <c r="C10" s="23" t="s">
        <v>33</v>
      </c>
      <c r="D10" s="24"/>
      <c r="E10" s="25"/>
      <c r="F10" s="20">
        <f>F11+F12+F13+F14+F15+F16+F17</f>
        <v>5404415</v>
      </c>
      <c r="G10" s="20">
        <f>G11+G12+G13+G14+G15+G16+G17</f>
        <v>2073329</v>
      </c>
      <c r="H10" s="94">
        <f>F10-G10</f>
        <v>3331086</v>
      </c>
    </row>
    <row r="11" spans="1:9">
      <c r="A11" s="21"/>
      <c r="B11" s="29"/>
      <c r="C11" s="26" t="s">
        <v>29</v>
      </c>
      <c r="D11" s="27" t="s">
        <v>34</v>
      </c>
      <c r="E11" s="25"/>
      <c r="F11" s="28">
        <v>1040265</v>
      </c>
      <c r="G11" s="28">
        <v>1637840</v>
      </c>
    </row>
    <row r="12" spans="1:9">
      <c r="A12" s="21"/>
      <c r="B12" s="29"/>
      <c r="C12" s="26" t="s">
        <v>29</v>
      </c>
      <c r="D12" s="27" t="s">
        <v>35</v>
      </c>
      <c r="E12" s="25"/>
      <c r="F12" s="28"/>
      <c r="G12" s="28"/>
    </row>
    <row r="13" spans="1:9">
      <c r="A13" s="21"/>
      <c r="B13" s="29"/>
      <c r="C13" s="26" t="s">
        <v>29</v>
      </c>
      <c r="D13" s="27" t="s">
        <v>36</v>
      </c>
      <c r="E13" s="25"/>
      <c r="F13" s="28"/>
      <c r="G13" s="28"/>
    </row>
    <row r="14" spans="1:9">
      <c r="A14" s="21"/>
      <c r="B14" s="29"/>
      <c r="C14" s="26" t="s">
        <v>29</v>
      </c>
      <c r="D14" s="27" t="s">
        <v>37</v>
      </c>
      <c r="E14" s="25"/>
      <c r="F14" s="28">
        <v>562397</v>
      </c>
      <c r="G14" s="28">
        <v>91120</v>
      </c>
    </row>
    <row r="15" spans="1:9">
      <c r="A15" s="21"/>
      <c r="B15" s="29"/>
      <c r="C15" s="26" t="s">
        <v>29</v>
      </c>
      <c r="D15" s="27" t="s">
        <v>38</v>
      </c>
      <c r="E15" s="25"/>
      <c r="F15" s="28">
        <v>3801753</v>
      </c>
      <c r="G15" s="28">
        <v>344369</v>
      </c>
      <c r="I15" s="94">
        <f>'PASIVI 2011'!G43-'AKTIVI 2011'!F43</f>
        <v>-0.49500000476837158</v>
      </c>
    </row>
    <row r="16" spans="1:9">
      <c r="A16" s="21"/>
      <c r="B16" s="29"/>
      <c r="C16" s="26" t="s">
        <v>29</v>
      </c>
      <c r="D16" s="27"/>
      <c r="E16" s="25"/>
      <c r="F16" s="28"/>
      <c r="G16" s="28"/>
    </row>
    <row r="17" spans="1:8">
      <c r="A17" s="21"/>
      <c r="B17" s="29"/>
      <c r="C17" s="26" t="s">
        <v>29</v>
      </c>
      <c r="D17" s="27"/>
      <c r="E17" s="25"/>
      <c r="F17" s="28"/>
      <c r="G17" s="28"/>
    </row>
    <row r="18" spans="1:8">
      <c r="A18" s="21"/>
      <c r="B18" s="22">
        <v>4</v>
      </c>
      <c r="C18" s="23" t="s">
        <v>39</v>
      </c>
      <c r="D18" s="24"/>
      <c r="E18" s="25"/>
      <c r="F18" s="20">
        <f>F19+F20+F21+F22+F23+F24</f>
        <v>8958713</v>
      </c>
      <c r="G18" s="20">
        <f>G19+G20+G21+G22+G23+G24</f>
        <v>96824</v>
      </c>
      <c r="H18" s="94">
        <f>F18-G18</f>
        <v>8861889</v>
      </c>
    </row>
    <row r="19" spans="1:8">
      <c r="A19" s="21"/>
      <c r="B19" s="29"/>
      <c r="C19" s="26" t="s">
        <v>29</v>
      </c>
      <c r="D19" s="27" t="s">
        <v>40</v>
      </c>
      <c r="E19" s="25"/>
      <c r="F19" s="28">
        <v>8958713</v>
      </c>
      <c r="G19" s="28">
        <v>96824</v>
      </c>
    </row>
    <row r="20" spans="1:8">
      <c r="A20" s="21"/>
      <c r="B20" s="29"/>
      <c r="C20" s="26" t="s">
        <v>29</v>
      </c>
      <c r="D20" s="27" t="s">
        <v>41</v>
      </c>
      <c r="E20" s="25"/>
      <c r="F20" s="28"/>
      <c r="G20" s="28"/>
    </row>
    <row r="21" spans="1:8">
      <c r="A21" s="21"/>
      <c r="B21" s="29"/>
      <c r="C21" s="26" t="s">
        <v>29</v>
      </c>
      <c r="D21" s="27" t="s">
        <v>42</v>
      </c>
      <c r="E21" s="25"/>
      <c r="F21" s="28"/>
      <c r="G21" s="28"/>
    </row>
    <row r="22" spans="1:8">
      <c r="A22" s="21"/>
      <c r="B22" s="29"/>
      <c r="C22" s="26" t="s">
        <v>29</v>
      </c>
      <c r="D22" s="27" t="s">
        <v>43</v>
      </c>
      <c r="E22" s="25"/>
      <c r="F22" s="28"/>
      <c r="G22" s="28"/>
    </row>
    <row r="23" spans="1:8">
      <c r="A23" s="21"/>
      <c r="B23" s="29"/>
      <c r="C23" s="26" t="s">
        <v>29</v>
      </c>
      <c r="D23" s="27" t="s">
        <v>44</v>
      </c>
      <c r="E23" s="25"/>
      <c r="F23" s="28"/>
      <c r="G23" s="28"/>
    </row>
    <row r="24" spans="1:8">
      <c r="A24" s="21"/>
      <c r="B24" s="29"/>
      <c r="C24" s="26" t="s">
        <v>29</v>
      </c>
      <c r="D24" s="27" t="s">
        <v>45</v>
      </c>
      <c r="E24" s="25"/>
      <c r="F24" s="28"/>
      <c r="G24" s="28"/>
    </row>
    <row r="25" spans="1:8">
      <c r="A25" s="21"/>
      <c r="B25" s="29"/>
      <c r="C25" s="26" t="s">
        <v>29</v>
      </c>
      <c r="D25" s="27"/>
      <c r="E25" s="25"/>
      <c r="F25" s="28"/>
      <c r="G25" s="28"/>
    </row>
    <row r="26" spans="1:8">
      <c r="A26" s="21"/>
      <c r="B26" s="22">
        <v>5</v>
      </c>
      <c r="C26" s="23" t="s">
        <v>46</v>
      </c>
      <c r="D26" s="24"/>
      <c r="E26" s="25"/>
      <c r="F26" s="20"/>
      <c r="G26" s="20"/>
    </row>
    <row r="27" spans="1:8">
      <c r="A27" s="21"/>
      <c r="B27" s="22">
        <v>6</v>
      </c>
      <c r="C27" s="23" t="s">
        <v>47</v>
      </c>
      <c r="D27" s="24"/>
      <c r="E27" s="25"/>
      <c r="F27" s="20"/>
      <c r="G27" s="20"/>
    </row>
    <row r="28" spans="1:8">
      <c r="A28" s="21"/>
      <c r="B28" s="22">
        <v>7</v>
      </c>
      <c r="C28" s="23" t="s">
        <v>48</v>
      </c>
      <c r="D28" s="24"/>
      <c r="E28" s="25"/>
      <c r="F28" s="20">
        <f>F29+F30</f>
        <v>0</v>
      </c>
      <c r="G28" s="20">
        <f>G29+G30</f>
        <v>0</v>
      </c>
    </row>
    <row r="29" spans="1:8">
      <c r="A29" s="21"/>
      <c r="B29" s="22"/>
      <c r="C29" s="26" t="s">
        <v>29</v>
      </c>
      <c r="D29" s="24" t="s">
        <v>49</v>
      </c>
      <c r="E29" s="25"/>
      <c r="F29" s="28"/>
      <c r="G29" s="28"/>
    </row>
    <row r="30" spans="1:8">
      <c r="A30" s="21"/>
      <c r="B30" s="22"/>
      <c r="C30" s="26" t="s">
        <v>29</v>
      </c>
      <c r="D30" s="24"/>
      <c r="E30" s="25"/>
      <c r="F30" s="28"/>
      <c r="G30" s="28"/>
    </row>
    <row r="31" spans="1:8">
      <c r="A31" s="30" t="s">
        <v>50</v>
      </c>
      <c r="B31" s="471" t="s">
        <v>51</v>
      </c>
      <c r="C31" s="472"/>
      <c r="D31" s="473"/>
      <c r="E31" s="25"/>
      <c r="F31" s="20"/>
      <c r="G31" s="20"/>
    </row>
    <row r="32" spans="1:8">
      <c r="A32" s="21"/>
      <c r="B32" s="22">
        <v>1</v>
      </c>
      <c r="C32" s="23" t="s">
        <v>52</v>
      </c>
      <c r="D32" s="24"/>
      <c r="E32" s="25"/>
      <c r="F32" s="20"/>
      <c r="G32" s="20"/>
    </row>
    <row r="33" spans="1:7">
      <c r="A33" s="21"/>
      <c r="B33" s="22">
        <v>2</v>
      </c>
      <c r="C33" s="23" t="s">
        <v>53</v>
      </c>
      <c r="D33" s="31"/>
      <c r="E33" s="25"/>
      <c r="F33" s="20">
        <f>F34+F35+F36+F37+F38</f>
        <v>21355081.294999998</v>
      </c>
      <c r="G33" s="20">
        <f>G34+G35+G36+G37+G38</f>
        <v>22361893</v>
      </c>
    </row>
    <row r="34" spans="1:7">
      <c r="A34" s="21"/>
      <c r="B34" s="29"/>
      <c r="C34" s="26" t="s">
        <v>29</v>
      </c>
      <c r="D34" s="27" t="s">
        <v>54</v>
      </c>
      <c r="E34" s="25"/>
      <c r="F34" s="28"/>
      <c r="G34" s="28"/>
    </row>
    <row r="35" spans="1:7">
      <c r="A35" s="21"/>
      <c r="B35" s="29"/>
      <c r="C35" s="26" t="s">
        <v>29</v>
      </c>
      <c r="D35" s="27" t="s">
        <v>55</v>
      </c>
      <c r="E35" s="25"/>
      <c r="F35" s="28"/>
      <c r="G35" s="28"/>
    </row>
    <row r="36" spans="1:7">
      <c r="A36" s="21"/>
      <c r="B36" s="29"/>
      <c r="C36" s="26" t="s">
        <v>29</v>
      </c>
      <c r="D36" s="27" t="s">
        <v>56</v>
      </c>
      <c r="E36" s="25"/>
      <c r="F36" s="28"/>
      <c r="G36" s="28"/>
    </row>
    <row r="37" spans="1:7">
      <c r="A37" s="21"/>
      <c r="B37" s="29"/>
      <c r="C37" s="26" t="s">
        <v>29</v>
      </c>
      <c r="D37" s="27" t="s">
        <v>57</v>
      </c>
      <c r="E37" s="25"/>
      <c r="F37" s="28">
        <f>'INVENTARI AKTIVEVE'!N30</f>
        <v>21355081.294999998</v>
      </c>
      <c r="G37" s="28">
        <v>22361893</v>
      </c>
    </row>
    <row r="38" spans="1:7">
      <c r="A38" s="21"/>
      <c r="B38" s="29"/>
      <c r="C38" s="26" t="s">
        <v>29</v>
      </c>
      <c r="D38" s="27" t="s">
        <v>58</v>
      </c>
      <c r="E38" s="25"/>
      <c r="F38" s="28"/>
      <c r="G38" s="28"/>
    </row>
    <row r="39" spans="1:7">
      <c r="A39" s="21"/>
      <c r="B39" s="22">
        <v>3</v>
      </c>
      <c r="C39" s="23" t="s">
        <v>59</v>
      </c>
      <c r="D39" s="24"/>
      <c r="E39" s="25"/>
      <c r="F39" s="20"/>
      <c r="G39" s="20"/>
    </row>
    <row r="40" spans="1:7">
      <c r="A40" s="21"/>
      <c r="B40" s="22">
        <v>4</v>
      </c>
      <c r="C40" s="23" t="s">
        <v>60</v>
      </c>
      <c r="D40" s="24"/>
      <c r="E40" s="25"/>
      <c r="F40" s="20"/>
      <c r="G40" s="20"/>
    </row>
    <row r="41" spans="1:7">
      <c r="A41" s="21"/>
      <c r="B41" s="22">
        <v>5</v>
      </c>
      <c r="C41" s="23" t="s">
        <v>61</v>
      </c>
      <c r="D41" s="24"/>
      <c r="E41" s="25"/>
      <c r="F41" s="20"/>
      <c r="G41" s="20"/>
    </row>
    <row r="42" spans="1:7">
      <c r="A42" s="21"/>
      <c r="B42" s="22">
        <v>6</v>
      </c>
      <c r="C42" s="23" t="s">
        <v>62</v>
      </c>
      <c r="D42" s="24"/>
      <c r="E42" s="25"/>
      <c r="F42" s="20"/>
      <c r="G42" s="20"/>
    </row>
    <row r="43" spans="1:7">
      <c r="A43" s="25"/>
      <c r="B43" s="471" t="s">
        <v>63</v>
      </c>
      <c r="C43" s="472"/>
      <c r="D43" s="473"/>
      <c r="E43" s="25"/>
      <c r="F43" s="20">
        <f>F42+F41+F40+F39+F33+F31+F28+F27+F26+F18+F10+F6</f>
        <v>35877259.295000002</v>
      </c>
      <c r="G43" s="20">
        <f>G42+G41+G40+G39+G33+G31+G28+G27+G26+G18+G10+G6</f>
        <v>27051142</v>
      </c>
    </row>
    <row r="45" spans="1:7">
      <c r="F45" s="94"/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J36" sqref="J36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  <col min="9" max="9" width="9.85546875" bestFit="1" customWidth="1"/>
    <col min="10" max="10" width="12.42578125" customWidth="1"/>
    <col min="11" max="11" width="11.28515625" customWidth="1"/>
  </cols>
  <sheetData>
    <row r="1" spans="1:11">
      <c r="A1" s="32"/>
      <c r="B1" s="33" t="s">
        <v>102</v>
      </c>
      <c r="C1" s="34"/>
      <c r="D1" s="34"/>
      <c r="E1" s="351" t="str">
        <f>'AKTIVI 2011'!D2</f>
        <v>BRITANIA SHPK</v>
      </c>
      <c r="F1" s="32"/>
      <c r="G1" s="35"/>
      <c r="H1" s="35"/>
    </row>
    <row r="2" spans="1:11" ht="15.75">
      <c r="A2" s="32"/>
      <c r="B2" s="474" t="s">
        <v>620</v>
      </c>
      <c r="C2" s="474"/>
      <c r="D2" s="474"/>
      <c r="E2" s="474"/>
      <c r="F2" s="474"/>
      <c r="G2" s="474"/>
      <c r="H2" s="474"/>
    </row>
    <row r="3" spans="1:11">
      <c r="A3" s="36"/>
      <c r="B3" s="37"/>
      <c r="C3" s="37"/>
      <c r="D3" s="37"/>
      <c r="E3" s="36"/>
      <c r="F3" s="36"/>
      <c r="G3" s="353" t="s">
        <v>621</v>
      </c>
      <c r="H3" s="353" t="s">
        <v>595</v>
      </c>
    </row>
    <row r="4" spans="1:11">
      <c r="A4" s="32"/>
      <c r="B4" s="486" t="s">
        <v>20</v>
      </c>
      <c r="C4" s="488" t="s">
        <v>65</v>
      </c>
      <c r="D4" s="489"/>
      <c r="E4" s="490"/>
      <c r="F4" s="486" t="s">
        <v>22</v>
      </c>
      <c r="G4" s="38" t="s">
        <v>23</v>
      </c>
      <c r="H4" s="38" t="s">
        <v>23</v>
      </c>
    </row>
    <row r="5" spans="1:11">
      <c r="A5" s="32"/>
      <c r="B5" s="487"/>
      <c r="C5" s="491"/>
      <c r="D5" s="492"/>
      <c r="E5" s="493"/>
      <c r="F5" s="487"/>
      <c r="G5" s="39" t="s">
        <v>24</v>
      </c>
      <c r="H5" s="40" t="s">
        <v>25</v>
      </c>
    </row>
    <row r="6" spans="1:11">
      <c r="A6" s="32"/>
      <c r="B6" s="41" t="s">
        <v>26</v>
      </c>
      <c r="C6" s="483" t="s">
        <v>66</v>
      </c>
      <c r="D6" s="484"/>
      <c r="E6" s="485"/>
      <c r="F6" s="42"/>
      <c r="G6" s="20">
        <f>G7+G8+G11+G22+G23</f>
        <v>31433747</v>
      </c>
      <c r="H6" s="20">
        <f>H7+H8+H11+H22+H23</f>
        <v>24739611</v>
      </c>
    </row>
    <row r="7" spans="1:11">
      <c r="A7" s="32"/>
      <c r="B7" s="43"/>
      <c r="C7" s="44">
        <v>1</v>
      </c>
      <c r="D7" s="45" t="s">
        <v>67</v>
      </c>
      <c r="E7" s="46"/>
      <c r="F7" s="42"/>
      <c r="G7" s="20">
        <v>0</v>
      </c>
      <c r="H7" s="20">
        <v>0</v>
      </c>
      <c r="K7" s="94"/>
    </row>
    <row r="8" spans="1:11">
      <c r="A8" s="32"/>
      <c r="B8" s="43"/>
      <c r="C8" s="44">
        <v>2</v>
      </c>
      <c r="D8" s="45" t="s">
        <v>68</v>
      </c>
      <c r="E8" s="46"/>
      <c r="F8" s="42"/>
      <c r="G8" s="20">
        <f>SUM(G9:G10)</f>
        <v>13860000</v>
      </c>
      <c r="H8" s="20">
        <f>SUM(H9:H10)</f>
        <v>0</v>
      </c>
    </row>
    <row r="9" spans="1:11">
      <c r="A9" s="32"/>
      <c r="B9" s="43"/>
      <c r="C9" s="47"/>
      <c r="D9" s="48" t="s">
        <v>29</v>
      </c>
      <c r="E9" s="49" t="s">
        <v>69</v>
      </c>
      <c r="F9" s="42"/>
      <c r="G9" s="50">
        <v>13860000</v>
      </c>
      <c r="H9" s="50"/>
    </row>
    <row r="10" spans="1:11">
      <c r="A10" s="32"/>
      <c r="B10" s="43"/>
      <c r="C10" s="47"/>
      <c r="D10" s="48" t="s">
        <v>29</v>
      </c>
      <c r="E10" s="49" t="s">
        <v>70</v>
      </c>
      <c r="F10" s="42"/>
      <c r="G10" s="178"/>
      <c r="H10" s="178"/>
    </row>
    <row r="11" spans="1:11">
      <c r="A11" s="32"/>
      <c r="B11" s="43"/>
      <c r="C11" s="44">
        <v>3</v>
      </c>
      <c r="D11" s="45" t="s">
        <v>71</v>
      </c>
      <c r="E11" s="46"/>
      <c r="F11" s="42"/>
      <c r="G11" s="20">
        <f>G12+G13+G14+G15+G16+G17+G18+G19+G20+G21</f>
        <v>17573747</v>
      </c>
      <c r="H11" s="20">
        <f>H12+H13+H14+H15+H16+H17+H18+H19+H20+H21</f>
        <v>24739611</v>
      </c>
      <c r="I11" s="94"/>
      <c r="J11" s="94">
        <f>G11-H11</f>
        <v>-7165864</v>
      </c>
      <c r="K11" s="94"/>
    </row>
    <row r="12" spans="1:11">
      <c r="A12" s="32"/>
      <c r="B12" s="43"/>
      <c r="C12" s="47"/>
      <c r="D12" s="48" t="s">
        <v>29</v>
      </c>
      <c r="E12" s="49" t="s">
        <v>72</v>
      </c>
      <c r="F12" s="42"/>
      <c r="G12" s="50">
        <f>14192644+940800</f>
        <v>15133444</v>
      </c>
      <c r="H12" s="50">
        <v>24412644</v>
      </c>
      <c r="J12" s="94"/>
    </row>
    <row r="13" spans="1:11">
      <c r="A13" s="32"/>
      <c r="B13" s="43"/>
      <c r="C13" s="47"/>
      <c r="D13" s="48" t="s">
        <v>29</v>
      </c>
      <c r="E13" s="49" t="s">
        <v>73</v>
      </c>
      <c r="F13" s="42"/>
      <c r="G13" s="50">
        <v>320630</v>
      </c>
      <c r="H13" s="50">
        <v>217275</v>
      </c>
      <c r="I13" s="94"/>
      <c r="J13" s="94"/>
    </row>
    <row r="14" spans="1:11">
      <c r="A14" s="32"/>
      <c r="B14" s="43"/>
      <c r="C14" s="47"/>
      <c r="D14" s="48" t="s">
        <v>29</v>
      </c>
      <c r="E14" s="49" t="s">
        <v>74</v>
      </c>
      <c r="F14" s="42"/>
      <c r="G14" s="50">
        <v>78554</v>
      </c>
      <c r="H14" s="50">
        <v>60620</v>
      </c>
      <c r="J14" s="94"/>
    </row>
    <row r="15" spans="1:11">
      <c r="A15" s="32"/>
      <c r="B15" s="43"/>
      <c r="C15" s="47"/>
      <c r="D15" s="48" t="s">
        <v>29</v>
      </c>
      <c r="E15" s="49" t="s">
        <v>75</v>
      </c>
      <c r="F15" s="42"/>
      <c r="G15" s="50">
        <v>9513</v>
      </c>
      <c r="H15" s="50">
        <v>17728</v>
      </c>
      <c r="K15" s="94"/>
    </row>
    <row r="16" spans="1:11">
      <c r="A16" s="32"/>
      <c r="B16" s="43"/>
      <c r="C16" s="47"/>
      <c r="D16" s="48" t="s">
        <v>29</v>
      </c>
      <c r="E16" s="49" t="s">
        <v>76</v>
      </c>
      <c r="F16" s="42"/>
      <c r="G16" s="50">
        <v>31606</v>
      </c>
      <c r="H16" s="50">
        <v>31344</v>
      </c>
    </row>
    <row r="17" spans="1:11">
      <c r="A17" s="32"/>
      <c r="B17" s="43"/>
      <c r="C17" s="47"/>
      <c r="D17" s="48" t="s">
        <v>29</v>
      </c>
      <c r="E17" s="49" t="s">
        <v>77</v>
      </c>
      <c r="F17" s="42"/>
      <c r="G17" s="50"/>
      <c r="H17" s="50"/>
    </row>
    <row r="18" spans="1:11">
      <c r="A18" s="32"/>
      <c r="B18" s="43"/>
      <c r="C18" s="47"/>
      <c r="D18" s="48" t="s">
        <v>29</v>
      </c>
      <c r="E18" s="49" t="s">
        <v>78</v>
      </c>
      <c r="F18" s="42"/>
      <c r="G18" s="50"/>
      <c r="H18" s="50"/>
    </row>
    <row r="19" spans="1:11">
      <c r="A19" s="32"/>
      <c r="B19" s="43"/>
      <c r="C19" s="47"/>
      <c r="D19" s="48" t="s">
        <v>29</v>
      </c>
      <c r="E19" s="49" t="s">
        <v>38</v>
      </c>
      <c r="F19" s="42"/>
      <c r="G19" s="178"/>
      <c r="H19" s="178"/>
      <c r="K19" s="94"/>
    </row>
    <row r="20" spans="1:11">
      <c r="A20" s="32"/>
      <c r="B20" s="43"/>
      <c r="C20" s="47"/>
      <c r="D20" s="48" t="s">
        <v>29</v>
      </c>
      <c r="E20" s="27" t="s">
        <v>598</v>
      </c>
      <c r="F20" s="42"/>
      <c r="G20" s="50">
        <v>2000000</v>
      </c>
      <c r="H20" s="50"/>
    </row>
    <row r="21" spans="1:11">
      <c r="A21" s="32"/>
      <c r="B21" s="43"/>
      <c r="C21" s="47"/>
      <c r="D21" s="48" t="s">
        <v>29</v>
      </c>
      <c r="E21" s="49" t="s">
        <v>79</v>
      </c>
      <c r="F21" s="42"/>
      <c r="G21" s="50"/>
      <c r="H21" s="50"/>
    </row>
    <row r="22" spans="1:11">
      <c r="A22" s="32"/>
      <c r="B22" s="43"/>
      <c r="C22" s="44">
        <v>4</v>
      </c>
      <c r="D22" s="45" t="s">
        <v>80</v>
      </c>
      <c r="E22" s="46"/>
      <c r="F22" s="42"/>
      <c r="G22" s="20">
        <v>0</v>
      </c>
      <c r="H22" s="20">
        <v>0</v>
      </c>
    </row>
    <row r="23" spans="1:11">
      <c r="A23" s="32"/>
      <c r="B23" s="43"/>
      <c r="C23" s="44">
        <v>5</v>
      </c>
      <c r="D23" s="45" t="s">
        <v>81</v>
      </c>
      <c r="E23" s="46"/>
      <c r="F23" s="42"/>
      <c r="G23" s="20">
        <v>0</v>
      </c>
      <c r="H23" s="20">
        <v>0</v>
      </c>
    </row>
    <row r="24" spans="1:11">
      <c r="A24" s="32"/>
      <c r="B24" s="41" t="s">
        <v>50</v>
      </c>
      <c r="C24" s="483" t="s">
        <v>82</v>
      </c>
      <c r="D24" s="484"/>
      <c r="E24" s="485"/>
      <c r="F24" s="42"/>
      <c r="G24" s="20">
        <f>G25+G28+G29+G30</f>
        <v>0</v>
      </c>
      <c r="H24" s="20">
        <f>H25+H28+H29+H30</f>
        <v>0</v>
      </c>
      <c r="I24" s="94"/>
    </row>
    <row r="25" spans="1:11">
      <c r="A25" s="32"/>
      <c r="B25" s="43"/>
      <c r="C25" s="44">
        <v>1</v>
      </c>
      <c r="D25" s="45" t="s">
        <v>83</v>
      </c>
      <c r="E25" s="51"/>
      <c r="F25" s="42"/>
      <c r="G25" s="20">
        <f>G26+G27</f>
        <v>0</v>
      </c>
      <c r="H25" s="20">
        <f>H26+H27</f>
        <v>0</v>
      </c>
    </row>
    <row r="26" spans="1:11">
      <c r="A26" s="32"/>
      <c r="B26" s="43"/>
      <c r="C26" s="47"/>
      <c r="D26" s="48" t="s">
        <v>29</v>
      </c>
      <c r="E26" s="49" t="s">
        <v>84</v>
      </c>
      <c r="F26" s="42"/>
      <c r="G26" s="50"/>
      <c r="H26" s="50"/>
    </row>
    <row r="27" spans="1:11">
      <c r="A27" s="32"/>
      <c r="B27" s="43"/>
      <c r="C27" s="47"/>
      <c r="D27" s="48" t="s">
        <v>29</v>
      </c>
      <c r="E27" s="49" t="s">
        <v>85</v>
      </c>
      <c r="F27" s="42"/>
      <c r="G27" s="50"/>
      <c r="H27" s="50"/>
    </row>
    <row r="28" spans="1:11">
      <c r="A28" s="32"/>
      <c r="B28" s="43"/>
      <c r="C28" s="44">
        <v>2</v>
      </c>
      <c r="D28" s="45" t="s">
        <v>86</v>
      </c>
      <c r="E28" s="46"/>
      <c r="F28" s="42"/>
      <c r="G28" s="20"/>
      <c r="H28" s="20"/>
    </row>
    <row r="29" spans="1:11">
      <c r="A29" s="32"/>
      <c r="B29" s="43"/>
      <c r="C29" s="44">
        <v>3</v>
      </c>
      <c r="D29" s="45" t="s">
        <v>80</v>
      </c>
      <c r="E29" s="46"/>
      <c r="F29" s="42"/>
      <c r="G29" s="20"/>
      <c r="H29" s="20"/>
    </row>
    <row r="30" spans="1:11">
      <c r="A30" s="32"/>
      <c r="B30" s="43"/>
      <c r="C30" s="44">
        <v>4</v>
      </c>
      <c r="D30" s="45" t="s">
        <v>87</v>
      </c>
      <c r="E30" s="46"/>
      <c r="F30" s="42"/>
      <c r="G30" s="20">
        <v>0</v>
      </c>
      <c r="H30" s="20">
        <v>0</v>
      </c>
    </row>
    <row r="31" spans="1:11">
      <c r="A31" s="32"/>
      <c r="B31" s="43"/>
      <c r="C31" s="483" t="s">
        <v>88</v>
      </c>
      <c r="D31" s="484"/>
      <c r="E31" s="485"/>
      <c r="F31" s="42"/>
      <c r="G31" s="20">
        <f>G6+G24</f>
        <v>31433747</v>
      </c>
      <c r="H31" s="20">
        <f>H6+H24</f>
        <v>24739611</v>
      </c>
      <c r="J31" s="94">
        <f>G31-H31</f>
        <v>6694136</v>
      </c>
    </row>
    <row r="32" spans="1:11">
      <c r="A32" s="32"/>
      <c r="B32" s="41" t="s">
        <v>89</v>
      </c>
      <c r="C32" s="483" t="s">
        <v>90</v>
      </c>
      <c r="D32" s="484"/>
      <c r="E32" s="485"/>
      <c r="F32" s="42"/>
      <c r="G32" s="20">
        <f>SUM(G33:G42)</f>
        <v>4443511.8000000007</v>
      </c>
      <c r="H32" s="20">
        <f>SUM(H33:H42)</f>
        <v>2311530.6</v>
      </c>
    </row>
    <row r="33" spans="1:10">
      <c r="A33" s="32"/>
      <c r="B33" s="43"/>
      <c r="C33" s="44">
        <v>1</v>
      </c>
      <c r="D33" s="45" t="s">
        <v>91</v>
      </c>
      <c r="E33" s="46"/>
      <c r="F33" s="42"/>
      <c r="G33" s="50"/>
      <c r="H33" s="50"/>
    </row>
    <row r="34" spans="1:10">
      <c r="A34" s="32"/>
      <c r="B34" s="43"/>
      <c r="C34" s="52">
        <v>2</v>
      </c>
      <c r="D34" s="45" t="s">
        <v>92</v>
      </c>
      <c r="E34" s="46"/>
      <c r="F34" s="42"/>
      <c r="G34" s="50"/>
      <c r="H34" s="50"/>
    </row>
    <row r="35" spans="1:10">
      <c r="A35" s="32"/>
      <c r="B35" s="43"/>
      <c r="C35" s="44">
        <v>3</v>
      </c>
      <c r="D35" s="45" t="s">
        <v>93</v>
      </c>
      <c r="E35" s="46"/>
      <c r="F35" s="42"/>
      <c r="G35" s="50">
        <v>100000</v>
      </c>
      <c r="H35" s="50">
        <v>100000</v>
      </c>
    </row>
    <row r="36" spans="1:10">
      <c r="A36" s="32"/>
      <c r="B36" s="43"/>
      <c r="C36" s="52">
        <v>4</v>
      </c>
      <c r="D36" s="45" t="s">
        <v>94</v>
      </c>
      <c r="E36" s="46"/>
      <c r="F36" s="42"/>
      <c r="G36" s="50"/>
      <c r="H36" s="50"/>
    </row>
    <row r="37" spans="1:10">
      <c r="A37" s="32"/>
      <c r="B37" s="43"/>
      <c r="C37" s="44">
        <v>5</v>
      </c>
      <c r="D37" s="45" t="s">
        <v>95</v>
      </c>
      <c r="E37" s="46"/>
      <c r="F37" s="42"/>
      <c r="G37" s="50"/>
      <c r="H37" s="50"/>
    </row>
    <row r="38" spans="1:10">
      <c r="A38" s="32"/>
      <c r="B38" s="43"/>
      <c r="C38" s="52">
        <v>6</v>
      </c>
      <c r="D38" s="45" t="s">
        <v>96</v>
      </c>
      <c r="E38" s="46"/>
      <c r="F38" s="42"/>
      <c r="G38" s="50"/>
      <c r="H38" s="50"/>
    </row>
    <row r="39" spans="1:10">
      <c r="A39" s="32"/>
      <c r="B39" s="43"/>
      <c r="C39" s="44">
        <v>7</v>
      </c>
      <c r="D39" s="45" t="s">
        <v>97</v>
      </c>
      <c r="E39" s="46"/>
      <c r="F39" s="42"/>
      <c r="G39" s="50"/>
      <c r="H39" s="50"/>
    </row>
    <row r="40" spans="1:10">
      <c r="A40" s="32"/>
      <c r="B40" s="43"/>
      <c r="C40" s="52">
        <v>8</v>
      </c>
      <c r="D40" s="45" t="s">
        <v>98</v>
      </c>
      <c r="E40" s="46"/>
      <c r="F40" s="42"/>
      <c r="G40" s="50"/>
      <c r="H40" s="50"/>
    </row>
    <row r="41" spans="1:10">
      <c r="A41" s="32"/>
      <c r="B41" s="43"/>
      <c r="C41" s="44">
        <v>9</v>
      </c>
      <c r="D41" s="45" t="s">
        <v>99</v>
      </c>
      <c r="E41" s="46"/>
      <c r="F41" s="42"/>
      <c r="G41" s="50">
        <f>H42+H41</f>
        <v>2211530.6</v>
      </c>
      <c r="H41" s="50">
        <v>344369</v>
      </c>
    </row>
    <row r="42" spans="1:10">
      <c r="A42" s="32"/>
      <c r="B42" s="43"/>
      <c r="C42" s="52">
        <v>10</v>
      </c>
      <c r="D42" s="45" t="s">
        <v>100</v>
      </c>
      <c r="E42" s="46"/>
      <c r="F42" s="42"/>
      <c r="G42" s="50">
        <f>'TE ARDHURAT 2011'!F34</f>
        <v>2131981.2000000002</v>
      </c>
      <c r="H42" s="50">
        <f>'TE ARDHURAT 2011'!G34</f>
        <v>1867161.6000000001</v>
      </c>
    </row>
    <row r="43" spans="1:10">
      <c r="A43" s="32"/>
      <c r="B43" s="43"/>
      <c r="C43" s="483" t="s">
        <v>101</v>
      </c>
      <c r="D43" s="484"/>
      <c r="E43" s="485"/>
      <c r="F43" s="42"/>
      <c r="G43" s="20">
        <f>G31+G32</f>
        <v>35877258.799999997</v>
      </c>
      <c r="H43" s="20">
        <f>H31+H32</f>
        <v>27051141.600000001</v>
      </c>
    </row>
    <row r="44" spans="1:10">
      <c r="A44" s="32"/>
      <c r="B44" s="53"/>
      <c r="C44" s="53"/>
      <c r="D44" s="54"/>
      <c r="E44" s="55"/>
      <c r="F44" s="55"/>
      <c r="G44" s="56"/>
      <c r="H44" s="56"/>
      <c r="J44" s="94">
        <f>'AKTIVI 2011'!F43-'PASIVI 2011'!G43</f>
        <v>0.49500000476837158</v>
      </c>
    </row>
    <row r="45" spans="1:10">
      <c r="A45" s="32"/>
      <c r="B45" s="53"/>
      <c r="C45" s="53"/>
      <c r="D45" s="54"/>
      <c r="E45" s="55"/>
      <c r="F45" s="55"/>
      <c r="G45" s="56"/>
      <c r="H45" s="56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K19" sqref="K19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9">
      <c r="B1" s="174" t="s">
        <v>64</v>
      </c>
      <c r="C1" s="174"/>
      <c r="D1" s="174" t="str">
        <f>'AKTIVI 2011'!D2</f>
        <v>BRITANIA SHPK</v>
      </c>
    </row>
    <row r="2" spans="1:9" ht="18">
      <c r="A2" s="32"/>
      <c r="B2" s="502" t="s">
        <v>619</v>
      </c>
      <c r="C2" s="502"/>
      <c r="D2" s="502"/>
      <c r="E2" s="502"/>
      <c r="F2" s="502"/>
      <c r="G2" s="502"/>
    </row>
    <row r="3" spans="1:9">
      <c r="A3" s="32"/>
      <c r="B3" s="503" t="s">
        <v>103</v>
      </c>
      <c r="C3" s="503"/>
      <c r="D3" s="503"/>
      <c r="E3" s="503"/>
      <c r="F3" s="503"/>
      <c r="G3" s="503"/>
    </row>
    <row r="4" spans="1:9">
      <c r="A4" s="36"/>
      <c r="B4" s="37"/>
      <c r="C4" s="37"/>
      <c r="D4" s="37"/>
      <c r="E4" s="36"/>
      <c r="F4" s="173">
        <v>2013</v>
      </c>
      <c r="G4" s="173">
        <v>2012</v>
      </c>
    </row>
    <row r="5" spans="1:9">
      <c r="A5" s="32"/>
      <c r="B5" s="504" t="s">
        <v>20</v>
      </c>
      <c r="C5" s="477" t="s">
        <v>104</v>
      </c>
      <c r="D5" s="478"/>
      <c r="E5" s="479"/>
      <c r="F5" s="57" t="s">
        <v>23</v>
      </c>
      <c r="G5" s="57" t="s">
        <v>23</v>
      </c>
    </row>
    <row r="6" spans="1:9">
      <c r="A6" s="32"/>
      <c r="B6" s="505"/>
      <c r="C6" s="480"/>
      <c r="D6" s="481"/>
      <c r="E6" s="482"/>
      <c r="F6" s="58" t="s">
        <v>24</v>
      </c>
      <c r="G6" s="59" t="s">
        <v>25</v>
      </c>
    </row>
    <row r="7" spans="1:9">
      <c r="A7" s="32"/>
      <c r="B7" s="43">
        <v>1</v>
      </c>
      <c r="C7" s="494" t="s">
        <v>105</v>
      </c>
      <c r="D7" s="495"/>
      <c r="E7" s="496"/>
      <c r="F7" s="65">
        <f>F8+F9+F10+F11+F12</f>
        <v>16427458</v>
      </c>
      <c r="G7" s="65">
        <f>G8+G9+G10+G11+G12</f>
        <v>10794798</v>
      </c>
    </row>
    <row r="8" spans="1:9">
      <c r="A8" s="32"/>
      <c r="B8" s="43" t="s">
        <v>127</v>
      </c>
      <c r="C8" s="494" t="s">
        <v>106</v>
      </c>
      <c r="D8" s="495"/>
      <c r="E8" s="496"/>
      <c r="F8" s="60">
        <v>16427458</v>
      </c>
      <c r="G8" s="60">
        <v>10794798</v>
      </c>
    </row>
    <row r="9" spans="1:9">
      <c r="A9" s="32"/>
      <c r="B9" s="61" t="s">
        <v>128</v>
      </c>
      <c r="C9" s="64"/>
      <c r="D9" s="67"/>
      <c r="E9" s="68"/>
      <c r="F9" s="62"/>
      <c r="G9" s="62"/>
    </row>
    <row r="10" spans="1:9">
      <c r="A10" s="32"/>
      <c r="B10" s="61" t="s">
        <v>129</v>
      </c>
      <c r="C10" s="64"/>
      <c r="D10" s="67"/>
      <c r="E10" s="68"/>
      <c r="F10" s="62"/>
      <c r="G10" s="62"/>
    </row>
    <row r="11" spans="1:9">
      <c r="A11" s="32"/>
      <c r="B11" s="61" t="s">
        <v>130</v>
      </c>
      <c r="C11" s="64"/>
      <c r="D11" s="67"/>
      <c r="E11" s="68"/>
      <c r="F11" s="62"/>
      <c r="G11" s="62"/>
    </row>
    <row r="12" spans="1:9">
      <c r="A12" s="32"/>
      <c r="B12" s="61"/>
      <c r="C12" s="64"/>
      <c r="D12" s="67"/>
      <c r="E12" s="68"/>
      <c r="F12" s="62"/>
      <c r="G12" s="62"/>
    </row>
    <row r="13" spans="1:9">
      <c r="A13" s="32"/>
      <c r="B13" s="61">
        <v>2</v>
      </c>
      <c r="C13" s="494" t="s">
        <v>107</v>
      </c>
      <c r="D13" s="495"/>
      <c r="E13" s="496"/>
      <c r="F13" s="62"/>
      <c r="G13" s="62"/>
    </row>
    <row r="14" spans="1:9">
      <c r="A14" s="32"/>
      <c r="B14" s="61">
        <v>3</v>
      </c>
      <c r="C14" s="494" t="s">
        <v>108</v>
      </c>
      <c r="D14" s="495"/>
      <c r="E14" s="496"/>
      <c r="F14" s="62">
        <v>7085332</v>
      </c>
      <c r="G14" s="62">
        <v>837549</v>
      </c>
    </row>
    <row r="15" spans="1:9">
      <c r="A15" s="32"/>
      <c r="B15" s="61">
        <v>4</v>
      </c>
      <c r="C15" s="494" t="s">
        <v>109</v>
      </c>
      <c r="D15" s="495"/>
      <c r="E15" s="496"/>
      <c r="F15" s="63">
        <f>F16+F17</f>
        <v>3347147</v>
      </c>
      <c r="G15" s="63">
        <f>G16+G17</f>
        <v>3755114</v>
      </c>
    </row>
    <row r="16" spans="1:9">
      <c r="A16" s="32"/>
      <c r="B16" s="61"/>
      <c r="C16" s="64"/>
      <c r="D16" s="500" t="s">
        <v>110</v>
      </c>
      <c r="E16" s="501"/>
      <c r="F16" s="62">
        <v>2868164</v>
      </c>
      <c r="G16" s="62">
        <v>3217750</v>
      </c>
      <c r="I16" s="94"/>
    </row>
    <row r="17" spans="1:7">
      <c r="A17" s="32"/>
      <c r="B17" s="61"/>
      <c r="C17" s="64"/>
      <c r="D17" s="500" t="s">
        <v>111</v>
      </c>
      <c r="E17" s="501"/>
      <c r="F17" s="62">
        <v>478983</v>
      </c>
      <c r="G17" s="62">
        <v>537364</v>
      </c>
    </row>
    <row r="18" spans="1:7">
      <c r="A18" s="32"/>
      <c r="B18" s="43">
        <v>5</v>
      </c>
      <c r="C18" s="494" t="s">
        <v>112</v>
      </c>
      <c r="D18" s="495"/>
      <c r="E18" s="496"/>
      <c r="F18" s="60">
        <v>2236189</v>
      </c>
      <c r="G18" s="60">
        <v>3446661</v>
      </c>
    </row>
    <row r="19" spans="1:7">
      <c r="A19" s="32"/>
      <c r="B19" s="43">
        <v>6</v>
      </c>
      <c r="C19" s="494" t="s">
        <v>212</v>
      </c>
      <c r="D19" s="495"/>
      <c r="E19" s="496"/>
      <c r="F19" s="60">
        <v>1369841</v>
      </c>
      <c r="G19" s="60">
        <v>672900</v>
      </c>
    </row>
    <row r="20" spans="1:7">
      <c r="A20" s="32"/>
      <c r="B20" s="43">
        <v>7</v>
      </c>
      <c r="C20" s="483" t="s">
        <v>113</v>
      </c>
      <c r="D20" s="484"/>
      <c r="E20" s="485"/>
      <c r="F20" s="65">
        <f>F14+F15+F18+F19</f>
        <v>14038509</v>
      </c>
      <c r="G20" s="65">
        <f>G14+G15+G18+G19</f>
        <v>8712224</v>
      </c>
    </row>
    <row r="21" spans="1:7">
      <c r="A21" s="32"/>
      <c r="B21" s="43">
        <v>8</v>
      </c>
      <c r="C21" s="497" t="s">
        <v>114</v>
      </c>
      <c r="D21" s="498"/>
      <c r="E21" s="499"/>
      <c r="F21" s="65">
        <f>F7-F20</f>
        <v>2388949</v>
      </c>
      <c r="G21" s="65">
        <f>G7-G20</f>
        <v>2082574</v>
      </c>
    </row>
    <row r="22" spans="1:7">
      <c r="A22" s="32"/>
      <c r="B22" s="43">
        <v>9</v>
      </c>
      <c r="C22" s="494" t="s">
        <v>115</v>
      </c>
      <c r="D22" s="495"/>
      <c r="E22" s="496"/>
      <c r="F22" s="60">
        <v>0</v>
      </c>
      <c r="G22" s="60">
        <v>0</v>
      </c>
    </row>
    <row r="23" spans="1:7">
      <c r="A23" s="32"/>
      <c r="B23" s="43">
        <v>10</v>
      </c>
      <c r="C23" s="494" t="s">
        <v>116</v>
      </c>
      <c r="D23" s="495"/>
      <c r="E23" s="496"/>
      <c r="F23" s="60">
        <v>0</v>
      </c>
      <c r="G23" s="60">
        <v>0</v>
      </c>
    </row>
    <row r="24" spans="1:7">
      <c r="A24" s="32"/>
      <c r="B24" s="43">
        <v>11</v>
      </c>
      <c r="C24" s="494" t="s">
        <v>117</v>
      </c>
      <c r="D24" s="495"/>
      <c r="E24" s="496"/>
      <c r="F24" s="60"/>
      <c r="G24" s="60"/>
    </row>
    <row r="25" spans="1:7">
      <c r="A25" s="32"/>
      <c r="B25" s="43"/>
      <c r="C25" s="66">
        <v>121</v>
      </c>
      <c r="D25" s="500" t="s">
        <v>118</v>
      </c>
      <c r="E25" s="501"/>
      <c r="F25" s="60"/>
      <c r="G25" s="60"/>
    </row>
    <row r="26" spans="1:7">
      <c r="A26" s="32"/>
      <c r="B26" s="43"/>
      <c r="C26" s="64">
        <v>122</v>
      </c>
      <c r="D26" s="500" t="s">
        <v>119</v>
      </c>
      <c r="E26" s="501"/>
      <c r="F26" s="60"/>
      <c r="G26" s="60"/>
    </row>
    <row r="27" spans="1:7">
      <c r="A27" s="32"/>
      <c r="B27" s="43"/>
      <c r="C27" s="64">
        <v>123</v>
      </c>
      <c r="D27" s="500" t="s">
        <v>120</v>
      </c>
      <c r="E27" s="501"/>
      <c r="F27" s="60"/>
      <c r="G27" s="60"/>
    </row>
    <row r="28" spans="1:7">
      <c r="A28" s="32"/>
      <c r="B28" s="43"/>
      <c r="C28" s="64">
        <v>124</v>
      </c>
      <c r="D28" s="500" t="s">
        <v>121</v>
      </c>
      <c r="E28" s="501"/>
      <c r="F28" s="60">
        <v>20081</v>
      </c>
      <c r="G28" s="60">
        <v>7950</v>
      </c>
    </row>
    <row r="29" spans="1:7">
      <c r="A29" s="32"/>
      <c r="B29" s="43"/>
      <c r="C29" s="64"/>
      <c r="D29" s="177"/>
      <c r="E29" s="69"/>
      <c r="F29" s="60"/>
      <c r="G29" s="60"/>
    </row>
    <row r="30" spans="1:7">
      <c r="A30" s="32"/>
      <c r="B30" s="43">
        <v>12</v>
      </c>
      <c r="C30" s="497" t="s">
        <v>122</v>
      </c>
      <c r="D30" s="498"/>
      <c r="E30" s="499"/>
      <c r="F30" s="65">
        <f>F22+F23+F24+F25+F26+F27+F28+F29</f>
        <v>20081</v>
      </c>
      <c r="G30" s="65">
        <f>G22+G23+G24+G25+G26+G27+G28+G29</f>
        <v>7950</v>
      </c>
    </row>
    <row r="31" spans="1:7">
      <c r="A31" s="32"/>
      <c r="B31" s="43" t="s">
        <v>127</v>
      </c>
      <c r="C31" s="70" t="s">
        <v>131</v>
      </c>
      <c r="D31" s="45"/>
      <c r="E31" s="71"/>
      <c r="F31" s="65">
        <f>F30+F20</f>
        <v>14058590</v>
      </c>
      <c r="G31" s="65">
        <f>G30+G20</f>
        <v>8720174</v>
      </c>
    </row>
    <row r="32" spans="1:7">
      <c r="A32" s="32"/>
      <c r="B32" s="43">
        <v>13</v>
      </c>
      <c r="C32" s="497" t="s">
        <v>123</v>
      </c>
      <c r="D32" s="498"/>
      <c r="E32" s="499"/>
      <c r="F32" s="65">
        <f>F7-F31</f>
        <v>2368868</v>
      </c>
      <c r="G32" s="65">
        <f>G7-G31</f>
        <v>2074624</v>
      </c>
    </row>
    <row r="33" spans="1:7">
      <c r="A33" s="32"/>
      <c r="B33" s="43">
        <v>14</v>
      </c>
      <c r="C33" s="494" t="s">
        <v>124</v>
      </c>
      <c r="D33" s="495"/>
      <c r="E33" s="496"/>
      <c r="F33" s="60">
        <f>F32*10%</f>
        <v>236886.80000000002</v>
      </c>
      <c r="G33" s="60">
        <f>G32*10%</f>
        <v>207462.40000000002</v>
      </c>
    </row>
    <row r="34" spans="1:7">
      <c r="A34" s="32"/>
      <c r="B34" s="43">
        <v>15</v>
      </c>
      <c r="C34" s="497" t="s">
        <v>125</v>
      </c>
      <c r="D34" s="498"/>
      <c r="E34" s="499"/>
      <c r="F34" s="65">
        <f>F32-F33</f>
        <v>2131981.2000000002</v>
      </c>
      <c r="G34" s="65">
        <f>G32-G33</f>
        <v>1867161.6000000001</v>
      </c>
    </row>
    <row r="35" spans="1:7">
      <c r="A35" s="32"/>
      <c r="B35" s="43">
        <v>16</v>
      </c>
      <c r="C35" s="494" t="s">
        <v>126</v>
      </c>
      <c r="D35" s="495"/>
      <c r="E35" s="496"/>
      <c r="F35" s="60"/>
      <c r="G35" s="60"/>
    </row>
    <row r="36" spans="1:7">
      <c r="A36" s="32"/>
      <c r="B36" s="53"/>
      <c r="C36" s="53"/>
      <c r="D36" s="53"/>
      <c r="E36" s="55"/>
      <c r="F36" s="56"/>
      <c r="G36" s="56"/>
    </row>
    <row r="37" spans="1:7">
      <c r="A37" s="32"/>
      <c r="B37" s="53"/>
      <c r="C37" s="53"/>
      <c r="D37" s="53"/>
      <c r="E37" s="55"/>
      <c r="F37" s="56"/>
      <c r="G37" s="56"/>
    </row>
    <row r="38" spans="1:7">
      <c r="A38" s="32"/>
      <c r="B38" s="53"/>
      <c r="C38" s="53"/>
      <c r="D38" s="53"/>
      <c r="E38" s="55"/>
      <c r="F38" s="56"/>
      <c r="G38" s="56"/>
    </row>
    <row r="39" spans="1:7">
      <c r="A39" s="32"/>
      <c r="B39" s="53"/>
      <c r="C39" s="53"/>
      <c r="D39" s="53"/>
      <c r="E39" s="55"/>
      <c r="F39" s="56"/>
      <c r="G39" s="56"/>
    </row>
    <row r="40" spans="1:7">
      <c r="A40" s="32"/>
      <c r="B40" s="53"/>
      <c r="C40" s="53"/>
      <c r="D40" s="53"/>
      <c r="E40" s="55"/>
      <c r="F40" s="56"/>
      <c r="G40" s="56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0"/>
  <sheetViews>
    <sheetView topLeftCell="A19" workbookViewId="0">
      <selection activeCell="I38" sqref="I38:J41"/>
    </sheetView>
  </sheetViews>
  <sheetFormatPr defaultRowHeight="1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2.85546875" customWidth="1"/>
    <col min="7" max="7" width="13" customWidth="1"/>
    <col min="9" max="9" width="9.85546875" bestFit="1" customWidth="1"/>
  </cols>
  <sheetData>
    <row r="1" spans="1:9" ht="15.75">
      <c r="B1" t="s">
        <v>64</v>
      </c>
      <c r="E1" s="181" t="str">
        <f>'AKTIVI 2011'!D2</f>
        <v>BRITANIA SHPK</v>
      </c>
    </row>
    <row r="2" spans="1:9" ht="18.75">
      <c r="A2" s="72"/>
      <c r="B2" s="510" t="s">
        <v>623</v>
      </c>
      <c r="C2" s="510"/>
      <c r="D2" s="510"/>
      <c r="E2" s="510"/>
      <c r="F2" s="510"/>
      <c r="G2" s="510"/>
    </row>
    <row r="3" spans="1:9">
      <c r="A3" s="1"/>
      <c r="B3" s="383"/>
      <c r="C3" s="384"/>
      <c r="D3" s="384"/>
      <c r="E3" s="385"/>
      <c r="F3" s="440">
        <v>2013</v>
      </c>
      <c r="G3" s="440">
        <v>2012</v>
      </c>
    </row>
    <row r="4" spans="1:9">
      <c r="A4" s="72"/>
      <c r="B4" s="475" t="s">
        <v>20</v>
      </c>
      <c r="C4" s="477" t="s">
        <v>132</v>
      </c>
      <c r="D4" s="478"/>
      <c r="E4" s="479"/>
      <c r="F4" s="14" t="s">
        <v>23</v>
      </c>
      <c r="G4" s="14" t="s">
        <v>23</v>
      </c>
    </row>
    <row r="5" spans="1:9">
      <c r="A5" s="72"/>
      <c r="B5" s="476"/>
      <c r="C5" s="480"/>
      <c r="D5" s="481"/>
      <c r="E5" s="482"/>
      <c r="F5" s="16" t="s">
        <v>24</v>
      </c>
      <c r="G5" s="17" t="s">
        <v>25</v>
      </c>
    </row>
    <row r="6" spans="1:9">
      <c r="A6" s="72"/>
      <c r="B6" s="21"/>
      <c r="C6" s="75" t="s">
        <v>133</v>
      </c>
      <c r="D6" s="76"/>
      <c r="E6" s="31"/>
      <c r="F6" s="28"/>
      <c r="G6" s="28"/>
    </row>
    <row r="7" spans="1:9">
      <c r="A7" s="72"/>
      <c r="B7" s="21"/>
      <c r="C7" s="75"/>
      <c r="D7" s="24" t="s">
        <v>134</v>
      </c>
      <c r="E7" s="24"/>
      <c r="F7" s="77">
        <v>2368868</v>
      </c>
      <c r="G7" s="77">
        <v>2074624</v>
      </c>
    </row>
    <row r="8" spans="1:9">
      <c r="A8" s="72"/>
      <c r="B8" s="21"/>
      <c r="C8" s="78"/>
      <c r="D8" s="79" t="s">
        <v>135</v>
      </c>
      <c r="E8" s="72"/>
      <c r="F8" s="77"/>
      <c r="G8" s="77"/>
    </row>
    <row r="9" spans="1:9">
      <c r="A9" s="72"/>
      <c r="B9" s="21"/>
      <c r="C9" s="75"/>
      <c r="D9" s="76"/>
      <c r="E9" s="80" t="s">
        <v>136</v>
      </c>
      <c r="F9" s="77">
        <f>'TE ARDHURAT 2011'!F18</f>
        <v>2236189</v>
      </c>
      <c r="G9" s="77">
        <f>'TE ARDHURAT 2011'!G18</f>
        <v>3446661</v>
      </c>
    </row>
    <row r="10" spans="1:9">
      <c r="A10" s="72"/>
      <c r="B10" s="21"/>
      <c r="C10" s="75"/>
      <c r="D10" s="76"/>
      <c r="E10" s="80" t="s">
        <v>137</v>
      </c>
      <c r="F10" s="77">
        <v>0</v>
      </c>
      <c r="G10" s="77">
        <v>0</v>
      </c>
    </row>
    <row r="11" spans="1:9">
      <c r="A11" s="72"/>
      <c r="B11" s="21"/>
      <c r="C11" s="75"/>
      <c r="D11" s="76"/>
      <c r="E11" s="80" t="s">
        <v>138</v>
      </c>
      <c r="F11" s="77">
        <v>0</v>
      </c>
      <c r="G11" s="77">
        <v>0</v>
      </c>
    </row>
    <row r="12" spans="1:9">
      <c r="A12" s="72"/>
      <c r="B12" s="21"/>
      <c r="C12" s="75"/>
      <c r="D12" s="76"/>
      <c r="E12" s="80" t="s">
        <v>139</v>
      </c>
      <c r="F12" s="77"/>
      <c r="G12" s="77"/>
    </row>
    <row r="13" spans="1:9">
      <c r="A13" s="81"/>
      <c r="B13" s="511"/>
      <c r="C13" s="506"/>
      <c r="D13" s="82" t="s">
        <v>140</v>
      </c>
      <c r="E13" s="81"/>
      <c r="F13" s="513">
        <v>-3331086</v>
      </c>
      <c r="G13" s="513">
        <v>-176124</v>
      </c>
      <c r="I13" s="94"/>
    </row>
    <row r="14" spans="1:9">
      <c r="A14" s="81"/>
      <c r="B14" s="512"/>
      <c r="C14" s="507"/>
      <c r="D14" s="83" t="s">
        <v>141</v>
      </c>
      <c r="E14" s="81"/>
      <c r="F14" s="514"/>
      <c r="G14" s="514"/>
      <c r="I14" s="94"/>
    </row>
    <row r="15" spans="1:9">
      <c r="A15" s="72"/>
      <c r="B15" s="15"/>
      <c r="C15" s="75"/>
      <c r="D15" s="24" t="s">
        <v>142</v>
      </c>
      <c r="E15" s="24"/>
      <c r="F15" s="84">
        <v>-8861889</v>
      </c>
      <c r="G15" s="84">
        <v>-96824</v>
      </c>
      <c r="I15" s="94"/>
    </row>
    <row r="16" spans="1:9">
      <c r="A16" s="72"/>
      <c r="B16" s="475"/>
      <c r="C16" s="506"/>
      <c r="D16" s="82" t="s">
        <v>143</v>
      </c>
      <c r="E16" s="82"/>
      <c r="F16" s="508">
        <v>6749490</v>
      </c>
      <c r="G16" s="508">
        <f>-1221692-7009</f>
        <v>-1228701</v>
      </c>
    </row>
    <row r="17" spans="1:9">
      <c r="A17" s="72"/>
      <c r="B17" s="476"/>
      <c r="C17" s="507"/>
      <c r="D17" s="79" t="s">
        <v>144</v>
      </c>
      <c r="E17" s="79"/>
      <c r="F17" s="509"/>
      <c r="G17" s="509"/>
      <c r="I17" s="94"/>
    </row>
    <row r="18" spans="1:9">
      <c r="A18" s="72"/>
      <c r="B18" s="21"/>
      <c r="C18" s="75"/>
      <c r="D18" s="51" t="s">
        <v>145</v>
      </c>
      <c r="E18" s="51"/>
      <c r="F18" s="85">
        <f>SUM(F7:F17)</f>
        <v>-838428</v>
      </c>
      <c r="G18" s="85">
        <f>SUM(G7:G17)</f>
        <v>4019636</v>
      </c>
      <c r="I18" s="94"/>
    </row>
    <row r="19" spans="1:9">
      <c r="A19" s="72"/>
      <c r="B19" s="21"/>
      <c r="C19" s="75"/>
      <c r="D19" s="24" t="s">
        <v>146</v>
      </c>
      <c r="E19" s="24"/>
      <c r="F19" s="179">
        <v>-20081</v>
      </c>
      <c r="G19" s="179"/>
    </row>
    <row r="20" spans="1:9">
      <c r="A20" s="72"/>
      <c r="B20" s="21"/>
      <c r="C20" s="75"/>
      <c r="D20" s="24" t="s">
        <v>147</v>
      </c>
      <c r="E20" s="24"/>
      <c r="F20" s="77">
        <v>-205281</v>
      </c>
      <c r="G20" s="77">
        <v>-176118</v>
      </c>
    </row>
    <row r="21" spans="1:9">
      <c r="A21" s="72"/>
      <c r="B21" s="21"/>
      <c r="C21" s="75"/>
      <c r="D21" s="86" t="s">
        <v>148</v>
      </c>
      <c r="E21" s="51"/>
      <c r="F21" s="65">
        <f>SUM(F18:F20)</f>
        <v>-1063790</v>
      </c>
      <c r="G21" s="65">
        <f>SUM(G18:G20)</f>
        <v>3843518</v>
      </c>
    </row>
    <row r="22" spans="1:9">
      <c r="A22" s="72"/>
      <c r="B22" s="21"/>
      <c r="C22" s="87" t="s">
        <v>149</v>
      </c>
      <c r="D22" s="76"/>
      <c r="E22" s="24"/>
      <c r="F22" s="77"/>
      <c r="G22" s="77"/>
    </row>
    <row r="23" spans="1:9">
      <c r="A23" s="72"/>
      <c r="B23" s="21"/>
      <c r="C23" s="75"/>
      <c r="D23" s="24" t="s">
        <v>150</v>
      </c>
      <c r="E23" s="24"/>
      <c r="F23" s="77"/>
      <c r="G23" s="77"/>
    </row>
    <row r="24" spans="1:9">
      <c r="A24" s="72"/>
      <c r="B24" s="21"/>
      <c r="C24" s="75"/>
      <c r="D24" s="24" t="s">
        <v>151</v>
      </c>
      <c r="E24" s="24"/>
      <c r="F24" s="77">
        <v>-1229378</v>
      </c>
      <c r="G24" s="77">
        <v>-1391300</v>
      </c>
    </row>
    <row r="25" spans="1:9">
      <c r="A25" s="72"/>
      <c r="B25" s="21"/>
      <c r="C25" s="88"/>
      <c r="D25" s="24" t="s">
        <v>152</v>
      </c>
      <c r="E25" s="24"/>
      <c r="F25" s="77"/>
      <c r="G25" s="77"/>
    </row>
    <row r="26" spans="1:9">
      <c r="A26" s="72"/>
      <c r="B26" s="21"/>
      <c r="C26" s="29"/>
      <c r="D26" s="24" t="s">
        <v>153</v>
      </c>
      <c r="E26" s="24"/>
      <c r="F26" s="77"/>
      <c r="G26" s="77"/>
    </row>
    <row r="27" spans="1:9">
      <c r="A27" s="72"/>
      <c r="B27" s="21"/>
      <c r="C27" s="29"/>
      <c r="D27" s="24" t="s">
        <v>154</v>
      </c>
      <c r="E27" s="24"/>
      <c r="F27" s="77"/>
      <c r="G27" s="77"/>
    </row>
    <row r="28" spans="1:9">
      <c r="A28" s="72"/>
      <c r="B28" s="21"/>
      <c r="C28" s="29"/>
      <c r="D28" s="27" t="s">
        <v>155</v>
      </c>
      <c r="E28" s="24"/>
      <c r="F28" s="65">
        <f>SUM(F23:F27)</f>
        <v>-1229378</v>
      </c>
      <c r="G28" s="65">
        <f>SUM(G23:G27)</f>
        <v>-1391300</v>
      </c>
    </row>
    <row r="29" spans="1:9">
      <c r="A29" s="72"/>
      <c r="B29" s="21"/>
      <c r="C29" s="75" t="s">
        <v>156</v>
      </c>
      <c r="D29" s="89"/>
      <c r="E29" s="24"/>
      <c r="F29" s="77"/>
      <c r="G29" s="77"/>
    </row>
    <row r="30" spans="1:9">
      <c r="A30" s="72"/>
      <c r="B30" s="21"/>
      <c r="C30" s="29"/>
      <c r="D30" s="24" t="s">
        <v>157</v>
      </c>
      <c r="E30" s="24"/>
      <c r="F30" s="77"/>
      <c r="G30" s="77"/>
    </row>
    <row r="31" spans="1:9">
      <c r="A31" s="72"/>
      <c r="B31" s="21"/>
      <c r="C31" s="29"/>
      <c r="D31" s="24" t="s">
        <v>158</v>
      </c>
      <c r="E31" s="24"/>
      <c r="F31" s="77"/>
      <c r="G31" s="77"/>
    </row>
    <row r="32" spans="1:9">
      <c r="A32" s="72"/>
      <c r="B32" s="21"/>
      <c r="C32" s="29"/>
      <c r="D32" s="24" t="s">
        <v>159</v>
      </c>
      <c r="E32" s="24"/>
      <c r="F32" s="77"/>
      <c r="G32" s="77"/>
    </row>
    <row r="33" spans="1:10">
      <c r="A33" s="72"/>
      <c r="B33" s="21"/>
      <c r="C33" s="29"/>
      <c r="D33" s="24" t="s">
        <v>160</v>
      </c>
      <c r="E33" s="24"/>
      <c r="F33" s="77"/>
      <c r="G33" s="77"/>
    </row>
    <row r="34" spans="1:10">
      <c r="A34" s="72"/>
      <c r="B34" s="21"/>
      <c r="C34" s="29"/>
      <c r="D34" s="27" t="s">
        <v>161</v>
      </c>
      <c r="E34" s="24"/>
      <c r="F34" s="65">
        <f>SUM(F30:F33)</f>
        <v>0</v>
      </c>
      <c r="G34" s="65">
        <f>SUM(G30:G33)</f>
        <v>0</v>
      </c>
    </row>
    <row r="35" spans="1:10">
      <c r="A35" s="1"/>
      <c r="B35" s="90"/>
      <c r="C35" s="87" t="s">
        <v>162</v>
      </c>
      <c r="D35" s="90"/>
      <c r="E35" s="91"/>
      <c r="F35" s="92">
        <f>F21+F28-F34</f>
        <v>-2293168</v>
      </c>
      <c r="G35" s="92">
        <f>G21+G28-G34</f>
        <v>2452218</v>
      </c>
    </row>
    <row r="36" spans="1:10">
      <c r="A36" s="1"/>
      <c r="B36" s="90"/>
      <c r="C36" s="87" t="s">
        <v>163</v>
      </c>
      <c r="D36" s="90"/>
      <c r="E36" s="91"/>
      <c r="F36" s="93">
        <f>G37</f>
        <v>2452218</v>
      </c>
      <c r="G36" s="93">
        <f>H37</f>
        <v>0</v>
      </c>
    </row>
    <row r="37" spans="1:10">
      <c r="A37" s="1"/>
      <c r="B37" s="90"/>
      <c r="C37" s="87" t="s">
        <v>164</v>
      </c>
      <c r="D37" s="90"/>
      <c r="E37" s="91"/>
      <c r="F37" s="92">
        <f>F35+F36</f>
        <v>159050</v>
      </c>
      <c r="G37" s="92">
        <f>G35+G36</f>
        <v>2452218</v>
      </c>
    </row>
    <row r="38" spans="1:10">
      <c r="A38" s="1"/>
      <c r="B38" s="73"/>
      <c r="C38" s="73"/>
      <c r="D38" s="73"/>
      <c r="E38" s="1"/>
      <c r="F38" s="180"/>
      <c r="G38" s="180"/>
      <c r="J38" s="94"/>
    </row>
    <row r="39" spans="1:10">
      <c r="A39" s="1"/>
      <c r="B39" s="73"/>
      <c r="C39" s="73"/>
      <c r="D39" s="73"/>
      <c r="E39" s="1"/>
      <c r="F39" s="180"/>
      <c r="G39" s="180"/>
      <c r="I39" s="94"/>
    </row>
    <row r="40" spans="1:10">
      <c r="A40" s="1"/>
      <c r="B40" s="73"/>
      <c r="C40" s="73"/>
      <c r="D40" s="73"/>
      <c r="E40" s="1"/>
      <c r="F40" s="74"/>
      <c r="G40" s="74"/>
      <c r="H40" s="74"/>
      <c r="I40" s="94"/>
    </row>
    <row r="41" spans="1:10">
      <c r="A41" s="1"/>
      <c r="B41" s="73"/>
      <c r="C41" s="73"/>
      <c r="D41" s="73"/>
      <c r="E41" s="1"/>
      <c r="F41" s="74"/>
      <c r="G41" s="74"/>
    </row>
    <row r="42" spans="1:10">
      <c r="A42" s="1"/>
      <c r="B42" s="73"/>
      <c r="C42" s="73"/>
      <c r="D42" s="73"/>
      <c r="E42" s="1"/>
      <c r="F42" s="74"/>
      <c r="G42" s="74"/>
    </row>
    <row r="43" spans="1:10">
      <c r="A43" s="1"/>
      <c r="B43" s="73"/>
      <c r="C43" s="73"/>
      <c r="D43" s="73"/>
      <c r="E43" s="1"/>
      <c r="F43" s="74"/>
      <c r="G43" s="74"/>
    </row>
    <row r="44" spans="1:10">
      <c r="A44" s="1"/>
      <c r="B44" s="73"/>
      <c r="C44" s="73"/>
      <c r="D44" s="73"/>
      <c r="E44" s="1"/>
      <c r="F44" s="74"/>
      <c r="G44" s="74"/>
    </row>
    <row r="45" spans="1:10">
      <c r="A45" s="1"/>
      <c r="B45" s="73"/>
      <c r="C45" s="73"/>
      <c r="D45" s="73"/>
      <c r="E45" s="1"/>
      <c r="F45" s="74"/>
      <c r="G45" s="74"/>
    </row>
    <row r="46" spans="1:10">
      <c r="A46" s="1"/>
      <c r="B46" s="73"/>
      <c r="C46" s="73"/>
      <c r="D46" s="73"/>
      <c r="E46" s="1"/>
      <c r="F46" s="74"/>
      <c r="G46" s="74"/>
    </row>
    <row r="47" spans="1:10">
      <c r="A47" s="1"/>
      <c r="B47" s="73"/>
      <c r="C47" s="73"/>
      <c r="D47" s="73"/>
      <c r="E47" s="1"/>
      <c r="F47" s="74"/>
      <c r="G47" s="74"/>
    </row>
    <row r="48" spans="1:10">
      <c r="A48" s="1"/>
      <c r="B48" s="73"/>
      <c r="C48" s="73"/>
      <c r="D48" s="73"/>
      <c r="E48" s="1"/>
      <c r="F48" s="74"/>
      <c r="G48" s="74"/>
    </row>
    <row r="49" spans="1:7">
      <c r="A49" s="1"/>
      <c r="B49" s="73"/>
      <c r="C49" s="73"/>
      <c r="D49" s="73"/>
      <c r="E49" s="1"/>
      <c r="F49" s="74"/>
      <c r="G49" s="74"/>
    </row>
    <row r="50" spans="1:7">
      <c r="A50" s="1"/>
      <c r="B50" s="73"/>
      <c r="C50" s="73"/>
      <c r="D50" s="73"/>
      <c r="E50" s="1"/>
      <c r="F50" s="74"/>
      <c r="G50" s="74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10" workbookViewId="0">
      <selection activeCell="K38" sqref="K38"/>
    </sheetView>
  </sheetViews>
  <sheetFormatPr defaultRowHeight="16.5"/>
  <cols>
    <col min="1" max="1" width="4.28515625" style="356" customWidth="1"/>
    <col min="2" max="2" width="28.28515625" style="356" customWidth="1"/>
    <col min="3" max="3" width="5.140625" style="356" customWidth="1"/>
    <col min="4" max="4" width="3.5703125" style="362" customWidth="1"/>
    <col min="5" max="5" width="10" style="356" customWidth="1"/>
    <col min="6" max="6" width="8.7109375" style="356" customWidth="1"/>
    <col min="7" max="7" width="7.42578125" style="356" customWidth="1"/>
    <col min="8" max="8" width="10.42578125" style="356" customWidth="1"/>
    <col min="9" max="9" width="10.7109375" style="356" customWidth="1"/>
    <col min="10" max="10" width="10.28515625" style="356" customWidth="1"/>
    <col min="11" max="11" width="10.7109375" style="356" customWidth="1"/>
    <col min="12" max="13" width="9.140625" style="356"/>
    <col min="14" max="14" width="10.7109375" style="356" customWidth="1"/>
    <col min="15" max="16384" width="9.140625" style="356"/>
  </cols>
  <sheetData>
    <row r="1" spans="1:14" ht="18.75">
      <c r="A1" s="363"/>
      <c r="B1" s="357" t="s">
        <v>102</v>
      </c>
      <c r="C1" s="357"/>
      <c r="D1" s="358"/>
      <c r="E1" s="363"/>
      <c r="F1" s="363"/>
      <c r="G1" s="359" t="s">
        <v>611</v>
      </c>
      <c r="H1" s="360"/>
      <c r="I1" s="360"/>
      <c r="J1" s="360"/>
      <c r="K1" s="360"/>
      <c r="L1" s="363"/>
      <c r="M1" s="363"/>
      <c r="N1" s="364"/>
    </row>
    <row r="2" spans="1:14">
      <c r="A2" s="363"/>
      <c r="B2" s="361" t="str">
        <f>'KAPITALI 2010'!B3</f>
        <v xml:space="preserve">BRITANIA </v>
      </c>
      <c r="C2" s="363"/>
      <c r="D2" s="365"/>
      <c r="E2" s="363"/>
      <c r="F2" s="363"/>
      <c r="G2" s="363"/>
      <c r="H2" s="363"/>
      <c r="I2" s="363"/>
      <c r="J2" s="363"/>
      <c r="K2" s="363"/>
      <c r="L2" s="363"/>
      <c r="M2" s="363"/>
      <c r="N2" s="364"/>
    </row>
    <row r="3" spans="1:14" s="439" customFormat="1" ht="16.5" customHeight="1">
      <c r="A3" s="515" t="s">
        <v>20</v>
      </c>
      <c r="B3" s="517" t="s">
        <v>165</v>
      </c>
      <c r="C3" s="523" t="s">
        <v>213</v>
      </c>
      <c r="D3" s="519" t="s">
        <v>166</v>
      </c>
      <c r="E3" s="389" t="s">
        <v>167</v>
      </c>
      <c r="F3" s="521" t="s">
        <v>168</v>
      </c>
      <c r="G3" s="521" t="s">
        <v>169</v>
      </c>
      <c r="H3" s="389" t="s">
        <v>167</v>
      </c>
      <c r="I3" s="389" t="s">
        <v>170</v>
      </c>
      <c r="J3" s="389" t="s">
        <v>171</v>
      </c>
      <c r="K3" s="389" t="s">
        <v>172</v>
      </c>
      <c r="L3" s="389" t="s">
        <v>173</v>
      </c>
      <c r="M3" s="389" t="s">
        <v>172</v>
      </c>
      <c r="N3" s="390" t="s">
        <v>174</v>
      </c>
    </row>
    <row r="4" spans="1:14" s="439" customFormat="1" ht="25.5" customHeight="1">
      <c r="A4" s="516"/>
      <c r="B4" s="518"/>
      <c r="C4" s="524"/>
      <c r="D4" s="520"/>
      <c r="E4" s="392" t="s">
        <v>612</v>
      </c>
      <c r="F4" s="522"/>
      <c r="G4" s="522"/>
      <c r="H4" s="393" t="s">
        <v>613</v>
      </c>
      <c r="I4" s="392" t="s">
        <v>596</v>
      </c>
      <c r="J4" s="392" t="s">
        <v>612</v>
      </c>
      <c r="K4" s="394" t="s">
        <v>175</v>
      </c>
      <c r="L4" s="395" t="s">
        <v>614</v>
      </c>
      <c r="M4" s="395" t="s">
        <v>176</v>
      </c>
      <c r="N4" s="396" t="s">
        <v>613</v>
      </c>
    </row>
    <row r="5" spans="1:14" s="391" customFormat="1" ht="15">
      <c r="A5" s="397"/>
      <c r="B5" s="398"/>
      <c r="C5" s="399"/>
      <c r="D5" s="397"/>
      <c r="E5" s="400"/>
      <c r="F5" s="400"/>
      <c r="G5" s="400"/>
      <c r="H5" s="400"/>
      <c r="I5" s="400"/>
      <c r="J5" s="400"/>
      <c r="K5" s="400"/>
      <c r="L5" s="401"/>
      <c r="M5" s="401"/>
      <c r="N5" s="401"/>
    </row>
    <row r="6" spans="1:14" s="391" customFormat="1" ht="15">
      <c r="A6" s="397"/>
      <c r="B6" s="398"/>
      <c r="C6" s="399"/>
      <c r="D6" s="397"/>
      <c r="E6" s="400"/>
      <c r="F6" s="400"/>
      <c r="G6" s="400"/>
      <c r="H6" s="400">
        <f>E6+F6-G6</f>
        <v>0</v>
      </c>
      <c r="I6" s="400"/>
      <c r="J6" s="400">
        <f>E6-I6</f>
        <v>0</v>
      </c>
      <c r="K6" s="400">
        <f>J6+F6-G6</f>
        <v>0</v>
      </c>
      <c r="L6" s="401">
        <f>J6-K6</f>
        <v>0</v>
      </c>
      <c r="M6" s="401">
        <f>I6+L6</f>
        <v>0</v>
      </c>
      <c r="N6" s="401">
        <f>E6+F6-G6-M6</f>
        <v>0</v>
      </c>
    </row>
    <row r="7" spans="1:14" s="391" customFormat="1" ht="15">
      <c r="A7" s="402" t="s">
        <v>177</v>
      </c>
      <c r="B7" s="403" t="s">
        <v>178</v>
      </c>
      <c r="C7" s="404"/>
      <c r="D7" s="405"/>
      <c r="E7" s="406">
        <f>SUM(E5:E6)</f>
        <v>0</v>
      </c>
      <c r="F7" s="406">
        <f>SUM(F5:F6)</f>
        <v>0</v>
      </c>
      <c r="G7" s="406"/>
      <c r="H7" s="407">
        <f>E7+F7-G7</f>
        <v>0</v>
      </c>
      <c r="I7" s="406">
        <f>SUM(I5:I6)</f>
        <v>0</v>
      </c>
      <c r="J7" s="407">
        <f>E7-I7</f>
        <v>0</v>
      </c>
      <c r="K7" s="407">
        <f>J7+F7-G7</f>
        <v>0</v>
      </c>
      <c r="L7" s="408">
        <f>SUM(L5:L6)</f>
        <v>0</v>
      </c>
      <c r="M7" s="409">
        <f>I7+L7</f>
        <v>0</v>
      </c>
      <c r="N7" s="409">
        <f>E7+F7-G7-M7</f>
        <v>0</v>
      </c>
    </row>
    <row r="8" spans="1:14" s="391" customFormat="1" ht="15">
      <c r="A8" s="410"/>
      <c r="B8" s="411"/>
      <c r="C8" s="412"/>
      <c r="D8" s="410"/>
      <c r="E8" s="413"/>
      <c r="F8" s="400"/>
      <c r="G8" s="400"/>
      <c r="H8" s="400"/>
      <c r="I8" s="400"/>
      <c r="J8" s="400"/>
      <c r="K8" s="400"/>
      <c r="L8" s="401"/>
      <c r="M8" s="401"/>
      <c r="N8" s="401"/>
    </row>
    <row r="9" spans="1:14" s="391" customFormat="1" ht="15">
      <c r="A9" s="402" t="s">
        <v>50</v>
      </c>
      <c r="B9" s="414" t="s">
        <v>214</v>
      </c>
      <c r="C9" s="415"/>
      <c r="D9" s="405"/>
      <c r="E9" s="406">
        <f t="shared" ref="E9:N9" si="0">SUM(E8:E8)</f>
        <v>0</v>
      </c>
      <c r="F9" s="406">
        <f t="shared" si="0"/>
        <v>0</v>
      </c>
      <c r="G9" s="406">
        <f t="shared" si="0"/>
        <v>0</v>
      </c>
      <c r="H9" s="406">
        <f t="shared" si="0"/>
        <v>0</v>
      </c>
      <c r="I9" s="406">
        <f t="shared" si="0"/>
        <v>0</v>
      </c>
      <c r="J9" s="406">
        <f t="shared" si="0"/>
        <v>0</v>
      </c>
      <c r="K9" s="406">
        <f t="shared" si="0"/>
        <v>0</v>
      </c>
      <c r="L9" s="406">
        <f t="shared" si="0"/>
        <v>0</v>
      </c>
      <c r="M9" s="406">
        <f t="shared" si="0"/>
        <v>0</v>
      </c>
      <c r="N9" s="406">
        <f t="shared" si="0"/>
        <v>0</v>
      </c>
    </row>
    <row r="10" spans="1:14" s="420" customFormat="1" ht="15">
      <c r="A10" s="416">
        <v>1</v>
      </c>
      <c r="B10" s="417" t="s">
        <v>569</v>
      </c>
      <c r="C10" s="418" t="s">
        <v>570</v>
      </c>
      <c r="D10" s="419">
        <v>3</v>
      </c>
      <c r="E10" s="434">
        <v>447597</v>
      </c>
      <c r="F10" s="434"/>
      <c r="G10" s="434"/>
      <c r="H10" s="434">
        <f>E10+F10-G10</f>
        <v>447597</v>
      </c>
      <c r="I10" s="435">
        <v>44759.700000000004</v>
      </c>
      <c r="J10" s="434">
        <f>H10-I10</f>
        <v>402837.3</v>
      </c>
      <c r="K10" s="436">
        <f>J10+F10-G10</f>
        <v>402837.3</v>
      </c>
      <c r="L10" s="434">
        <f>K10*10%</f>
        <v>40283.730000000003</v>
      </c>
      <c r="M10" s="434">
        <f>I10+L10</f>
        <v>85043.430000000008</v>
      </c>
      <c r="N10" s="434">
        <f>H10-M10</f>
        <v>362553.57</v>
      </c>
    </row>
    <row r="11" spans="1:14" s="420" customFormat="1" ht="15">
      <c r="A11" s="416">
        <v>2</v>
      </c>
      <c r="B11" s="412" t="s">
        <v>571</v>
      </c>
      <c r="C11" s="421" t="s">
        <v>570</v>
      </c>
      <c r="D11" s="410">
        <v>10</v>
      </c>
      <c r="E11" s="434">
        <v>63325</v>
      </c>
      <c r="F11" s="434"/>
      <c r="G11" s="434"/>
      <c r="H11" s="434">
        <f t="shared" ref="H11:H28" si="1">E11+F11-G11</f>
        <v>63325</v>
      </c>
      <c r="I11" s="437">
        <v>6332.5</v>
      </c>
      <c r="J11" s="434">
        <f t="shared" ref="J11:J28" si="2">H11-I11</f>
        <v>56992.5</v>
      </c>
      <c r="K11" s="436">
        <f t="shared" ref="K11:K28" si="3">J11+F11-G11</f>
        <v>56992.5</v>
      </c>
      <c r="L11" s="434">
        <f t="shared" ref="L11:L27" si="4">K11*10%</f>
        <v>5699.25</v>
      </c>
      <c r="M11" s="434">
        <f t="shared" ref="M11:M28" si="5">I11+L11</f>
        <v>12031.75</v>
      </c>
      <c r="N11" s="434">
        <f t="shared" ref="N11:N28" si="6">H11-M11</f>
        <v>51293.25</v>
      </c>
    </row>
    <row r="12" spans="1:14" s="420" customFormat="1" ht="15">
      <c r="A12" s="416">
        <v>3</v>
      </c>
      <c r="B12" s="412" t="s">
        <v>572</v>
      </c>
      <c r="C12" s="421" t="s">
        <v>570</v>
      </c>
      <c r="D12" s="410">
        <v>1</v>
      </c>
      <c r="E12" s="434">
        <v>124170</v>
      </c>
      <c r="F12" s="434"/>
      <c r="G12" s="434"/>
      <c r="H12" s="434">
        <f t="shared" si="1"/>
        <v>124170</v>
      </c>
      <c r="I12" s="437">
        <v>12417</v>
      </c>
      <c r="J12" s="434">
        <f t="shared" si="2"/>
        <v>111753</v>
      </c>
      <c r="K12" s="436">
        <f t="shared" si="3"/>
        <v>111753</v>
      </c>
      <c r="L12" s="434">
        <f t="shared" si="4"/>
        <v>11175.300000000001</v>
      </c>
      <c r="M12" s="434">
        <f t="shared" si="5"/>
        <v>23592.300000000003</v>
      </c>
      <c r="N12" s="434">
        <f t="shared" si="6"/>
        <v>100577.7</v>
      </c>
    </row>
    <row r="13" spans="1:14" s="420" customFormat="1" ht="15">
      <c r="A13" s="416">
        <v>4</v>
      </c>
      <c r="B13" s="412" t="s">
        <v>571</v>
      </c>
      <c r="C13" s="421" t="s">
        <v>570</v>
      </c>
      <c r="D13" s="410">
        <v>5</v>
      </c>
      <c r="E13" s="434">
        <v>248339</v>
      </c>
      <c r="F13" s="434"/>
      <c r="G13" s="434"/>
      <c r="H13" s="434">
        <f t="shared" si="1"/>
        <v>248339</v>
      </c>
      <c r="I13" s="437">
        <v>24833.9</v>
      </c>
      <c r="J13" s="434">
        <f t="shared" si="2"/>
        <v>223505.1</v>
      </c>
      <c r="K13" s="436">
        <f t="shared" si="3"/>
        <v>223505.1</v>
      </c>
      <c r="L13" s="434">
        <f t="shared" si="4"/>
        <v>22350.510000000002</v>
      </c>
      <c r="M13" s="434">
        <f t="shared" si="5"/>
        <v>47184.41</v>
      </c>
      <c r="N13" s="434">
        <f t="shared" si="6"/>
        <v>201154.59</v>
      </c>
    </row>
    <row r="14" spans="1:14" s="420" customFormat="1" ht="15">
      <c r="A14" s="416">
        <v>5</v>
      </c>
      <c r="B14" s="412" t="s">
        <v>573</v>
      </c>
      <c r="C14" s="421" t="s">
        <v>570</v>
      </c>
      <c r="D14" s="410">
        <v>1</v>
      </c>
      <c r="E14" s="434">
        <v>879515</v>
      </c>
      <c r="F14" s="434"/>
      <c r="G14" s="434"/>
      <c r="H14" s="434">
        <f t="shared" si="1"/>
        <v>879515</v>
      </c>
      <c r="I14" s="438">
        <v>103782.5</v>
      </c>
      <c r="J14" s="434">
        <f t="shared" si="2"/>
        <v>775732.5</v>
      </c>
      <c r="K14" s="436">
        <f t="shared" si="3"/>
        <v>775732.5</v>
      </c>
      <c r="L14" s="434">
        <f t="shared" si="4"/>
        <v>77573.25</v>
      </c>
      <c r="M14" s="434">
        <f t="shared" si="5"/>
        <v>181355.75</v>
      </c>
      <c r="N14" s="434">
        <f t="shared" si="6"/>
        <v>698159.25</v>
      </c>
    </row>
    <row r="15" spans="1:14" s="420" customFormat="1" ht="15">
      <c r="A15" s="416">
        <v>6</v>
      </c>
      <c r="B15" s="412" t="s">
        <v>574</v>
      </c>
      <c r="C15" s="421" t="s">
        <v>570</v>
      </c>
      <c r="D15" s="410">
        <v>1</v>
      </c>
      <c r="E15" s="434">
        <v>1412227</v>
      </c>
      <c r="F15" s="434"/>
      <c r="G15" s="434"/>
      <c r="H15" s="434">
        <f t="shared" si="1"/>
        <v>1412227</v>
      </c>
      <c r="I15" s="438">
        <v>305041.40000000002</v>
      </c>
      <c r="J15" s="434">
        <f t="shared" si="2"/>
        <v>1107185.6000000001</v>
      </c>
      <c r="K15" s="436">
        <f t="shared" si="3"/>
        <v>1107185.6000000001</v>
      </c>
      <c r="L15" s="434">
        <f t="shared" si="4"/>
        <v>110718.56000000001</v>
      </c>
      <c r="M15" s="434">
        <f t="shared" si="5"/>
        <v>415759.96</v>
      </c>
      <c r="N15" s="434">
        <f t="shared" si="6"/>
        <v>996467.04</v>
      </c>
    </row>
    <row r="16" spans="1:14" s="420" customFormat="1" ht="15">
      <c r="A16" s="416">
        <v>7</v>
      </c>
      <c r="B16" s="412" t="s">
        <v>575</v>
      </c>
      <c r="C16" s="421" t="s">
        <v>570</v>
      </c>
      <c r="D16" s="410">
        <v>1</v>
      </c>
      <c r="E16" s="434">
        <v>950230</v>
      </c>
      <c r="F16" s="434"/>
      <c r="G16" s="434"/>
      <c r="H16" s="434">
        <f t="shared" si="1"/>
        <v>950230</v>
      </c>
      <c r="I16" s="438">
        <v>205250</v>
      </c>
      <c r="J16" s="434">
        <f t="shared" si="2"/>
        <v>744980</v>
      </c>
      <c r="K16" s="436">
        <f t="shared" si="3"/>
        <v>744980</v>
      </c>
      <c r="L16" s="434">
        <f t="shared" si="4"/>
        <v>74498</v>
      </c>
      <c r="M16" s="434">
        <f t="shared" si="5"/>
        <v>279748</v>
      </c>
      <c r="N16" s="434">
        <f t="shared" si="6"/>
        <v>670482</v>
      </c>
    </row>
    <row r="17" spans="1:14" s="420" customFormat="1" ht="15">
      <c r="A17" s="416">
        <v>8</v>
      </c>
      <c r="B17" s="412" t="s">
        <v>576</v>
      </c>
      <c r="C17" s="421" t="s">
        <v>570</v>
      </c>
      <c r="D17" s="410">
        <v>1</v>
      </c>
      <c r="E17" s="434">
        <v>328568</v>
      </c>
      <c r="F17" s="434"/>
      <c r="G17" s="434"/>
      <c r="H17" s="434">
        <f t="shared" si="1"/>
        <v>328568</v>
      </c>
      <c r="I17" s="438">
        <v>70970.399999999994</v>
      </c>
      <c r="J17" s="434">
        <f t="shared" si="2"/>
        <v>257597.6</v>
      </c>
      <c r="K17" s="436">
        <f t="shared" si="3"/>
        <v>257597.6</v>
      </c>
      <c r="L17" s="434">
        <f t="shared" si="4"/>
        <v>25759.760000000002</v>
      </c>
      <c r="M17" s="434">
        <f t="shared" si="5"/>
        <v>96730.16</v>
      </c>
      <c r="N17" s="434">
        <f t="shared" si="6"/>
        <v>231837.84</v>
      </c>
    </row>
    <row r="18" spans="1:14" s="420" customFormat="1" ht="15">
      <c r="A18" s="416">
        <v>9</v>
      </c>
      <c r="B18" s="412" t="s">
        <v>577</v>
      </c>
      <c r="C18" s="421" t="s">
        <v>570</v>
      </c>
      <c r="D18" s="410">
        <v>1</v>
      </c>
      <c r="E18" s="434">
        <v>869187</v>
      </c>
      <c r="F18" s="434"/>
      <c r="G18" s="434"/>
      <c r="H18" s="434">
        <f t="shared" si="1"/>
        <v>869187</v>
      </c>
      <c r="I18" s="438">
        <v>145154.45000000001</v>
      </c>
      <c r="J18" s="434">
        <f t="shared" si="2"/>
        <v>724032.55</v>
      </c>
      <c r="K18" s="436">
        <f t="shared" si="3"/>
        <v>724032.55</v>
      </c>
      <c r="L18" s="434">
        <f t="shared" si="4"/>
        <v>72403.255000000005</v>
      </c>
      <c r="M18" s="434">
        <f t="shared" si="5"/>
        <v>217557.70500000002</v>
      </c>
      <c r="N18" s="434">
        <f t="shared" si="6"/>
        <v>651629.29499999993</v>
      </c>
    </row>
    <row r="19" spans="1:14" s="420" customFormat="1" ht="15">
      <c r="A19" s="416">
        <v>10</v>
      </c>
      <c r="B19" s="412" t="s">
        <v>573</v>
      </c>
      <c r="C19" s="421" t="s">
        <v>570</v>
      </c>
      <c r="D19" s="410">
        <v>1</v>
      </c>
      <c r="E19" s="434">
        <v>1657663</v>
      </c>
      <c r="F19" s="434"/>
      <c r="G19" s="434"/>
      <c r="H19" s="434">
        <f t="shared" si="1"/>
        <v>1657663</v>
      </c>
      <c r="I19" s="438">
        <v>276829.5</v>
      </c>
      <c r="J19" s="434">
        <f t="shared" si="2"/>
        <v>1380833.5</v>
      </c>
      <c r="K19" s="436">
        <f t="shared" si="3"/>
        <v>1380833.5</v>
      </c>
      <c r="L19" s="434">
        <f t="shared" si="4"/>
        <v>138083.35</v>
      </c>
      <c r="M19" s="434">
        <f t="shared" si="5"/>
        <v>414912.85</v>
      </c>
      <c r="N19" s="434">
        <f t="shared" si="6"/>
        <v>1242750.1499999999</v>
      </c>
    </row>
    <row r="20" spans="1:14" s="420" customFormat="1" ht="15">
      <c r="A20" s="416">
        <v>11</v>
      </c>
      <c r="B20" s="412" t="s">
        <v>578</v>
      </c>
      <c r="C20" s="421" t="s">
        <v>570</v>
      </c>
      <c r="D20" s="410">
        <v>1</v>
      </c>
      <c r="E20" s="434">
        <v>4200000</v>
      </c>
      <c r="F20" s="434"/>
      <c r="G20" s="434"/>
      <c r="H20" s="434">
        <f t="shared" si="1"/>
        <v>4200000</v>
      </c>
      <c r="I20" s="438">
        <v>907200</v>
      </c>
      <c r="J20" s="434">
        <f t="shared" si="2"/>
        <v>3292800</v>
      </c>
      <c r="K20" s="436">
        <f t="shared" si="3"/>
        <v>3292800</v>
      </c>
      <c r="L20" s="434">
        <f t="shared" si="4"/>
        <v>329280</v>
      </c>
      <c r="M20" s="434">
        <f t="shared" si="5"/>
        <v>1236480</v>
      </c>
      <c r="N20" s="434">
        <f t="shared" si="6"/>
        <v>2963520</v>
      </c>
    </row>
    <row r="21" spans="1:14" s="420" customFormat="1" ht="24">
      <c r="A21" s="416">
        <v>12</v>
      </c>
      <c r="B21" s="422" t="s">
        <v>579</v>
      </c>
      <c r="C21" s="421" t="s">
        <v>570</v>
      </c>
      <c r="D21" s="410">
        <v>1</v>
      </c>
      <c r="E21" s="434">
        <v>4200000</v>
      </c>
      <c r="F21" s="434"/>
      <c r="G21" s="434"/>
      <c r="H21" s="434">
        <f t="shared" si="1"/>
        <v>4200000</v>
      </c>
      <c r="I21" s="438">
        <v>701400</v>
      </c>
      <c r="J21" s="434">
        <f t="shared" si="2"/>
        <v>3498600</v>
      </c>
      <c r="K21" s="436">
        <f t="shared" si="3"/>
        <v>3498600</v>
      </c>
      <c r="L21" s="434">
        <f t="shared" si="4"/>
        <v>349860</v>
      </c>
      <c r="M21" s="434">
        <f t="shared" si="5"/>
        <v>1051260</v>
      </c>
      <c r="N21" s="434">
        <f t="shared" si="6"/>
        <v>3148740</v>
      </c>
    </row>
    <row r="22" spans="1:14" s="420" customFormat="1" ht="24">
      <c r="A22" s="416">
        <v>13</v>
      </c>
      <c r="B22" s="422" t="s">
        <v>580</v>
      </c>
      <c r="C22" s="421" t="s">
        <v>570</v>
      </c>
      <c r="D22" s="410">
        <v>1</v>
      </c>
      <c r="E22" s="434">
        <v>1820000</v>
      </c>
      <c r="F22" s="434"/>
      <c r="G22" s="434"/>
      <c r="H22" s="434">
        <f t="shared" si="1"/>
        <v>1820000</v>
      </c>
      <c r="I22" s="437">
        <v>182000</v>
      </c>
      <c r="J22" s="434">
        <f t="shared" si="2"/>
        <v>1638000</v>
      </c>
      <c r="K22" s="436">
        <f t="shared" si="3"/>
        <v>1638000</v>
      </c>
      <c r="L22" s="434">
        <f t="shared" si="4"/>
        <v>163800</v>
      </c>
      <c r="M22" s="434">
        <f t="shared" si="5"/>
        <v>345800</v>
      </c>
      <c r="N22" s="434">
        <f t="shared" si="6"/>
        <v>1474200</v>
      </c>
    </row>
    <row r="23" spans="1:14" s="420" customFormat="1" ht="24">
      <c r="A23" s="416">
        <v>14</v>
      </c>
      <c r="B23" s="422" t="s">
        <v>581</v>
      </c>
      <c r="C23" s="421" t="s">
        <v>570</v>
      </c>
      <c r="D23" s="410">
        <v>1</v>
      </c>
      <c r="E23" s="434">
        <v>986300</v>
      </c>
      <c r="F23" s="434"/>
      <c r="G23" s="434"/>
      <c r="H23" s="434">
        <f t="shared" si="1"/>
        <v>986300</v>
      </c>
      <c r="I23" s="437">
        <v>98630</v>
      </c>
      <c r="J23" s="434">
        <f t="shared" si="2"/>
        <v>887670</v>
      </c>
      <c r="K23" s="436">
        <f t="shared" si="3"/>
        <v>887670</v>
      </c>
      <c r="L23" s="434">
        <f t="shared" si="4"/>
        <v>88767</v>
      </c>
      <c r="M23" s="434">
        <f t="shared" si="5"/>
        <v>187397</v>
      </c>
      <c r="N23" s="434">
        <f t="shared" si="6"/>
        <v>798903</v>
      </c>
    </row>
    <row r="24" spans="1:14" s="420" customFormat="1" ht="24">
      <c r="A24" s="416">
        <v>15</v>
      </c>
      <c r="B24" s="422" t="s">
        <v>582</v>
      </c>
      <c r="C24" s="421" t="s">
        <v>570</v>
      </c>
      <c r="D24" s="410">
        <v>1</v>
      </c>
      <c r="E24" s="434">
        <v>1680000</v>
      </c>
      <c r="F24" s="434"/>
      <c r="G24" s="434"/>
      <c r="H24" s="434">
        <f t="shared" si="1"/>
        <v>1680000</v>
      </c>
      <c r="I24" s="437">
        <v>168000</v>
      </c>
      <c r="J24" s="434">
        <f t="shared" si="2"/>
        <v>1512000</v>
      </c>
      <c r="K24" s="436">
        <f t="shared" si="3"/>
        <v>1512000</v>
      </c>
      <c r="L24" s="434">
        <f t="shared" si="4"/>
        <v>151200</v>
      </c>
      <c r="M24" s="434">
        <f t="shared" si="5"/>
        <v>319200</v>
      </c>
      <c r="N24" s="434">
        <f t="shared" si="6"/>
        <v>1360800</v>
      </c>
    </row>
    <row r="25" spans="1:14" s="420" customFormat="1" ht="15">
      <c r="A25" s="416">
        <v>16</v>
      </c>
      <c r="B25" s="412" t="s">
        <v>583</v>
      </c>
      <c r="C25" s="421" t="s">
        <v>570</v>
      </c>
      <c r="D25" s="410">
        <v>1</v>
      </c>
      <c r="E25" s="434">
        <v>1844073</v>
      </c>
      <c r="F25" s="434"/>
      <c r="G25" s="434"/>
      <c r="H25" s="434">
        <f t="shared" si="1"/>
        <v>1844073</v>
      </c>
      <c r="I25" s="437">
        <v>184407.30000000002</v>
      </c>
      <c r="J25" s="434">
        <f t="shared" si="2"/>
        <v>1659665.7</v>
      </c>
      <c r="K25" s="436">
        <f t="shared" si="3"/>
        <v>1659665.7</v>
      </c>
      <c r="L25" s="434">
        <f t="shared" si="4"/>
        <v>165966.57</v>
      </c>
      <c r="M25" s="434">
        <f t="shared" si="5"/>
        <v>350373.87</v>
      </c>
      <c r="N25" s="434">
        <f t="shared" si="6"/>
        <v>1493699.13</v>
      </c>
    </row>
    <row r="26" spans="1:14" s="420" customFormat="1" ht="15">
      <c r="A26" s="416">
        <v>17</v>
      </c>
      <c r="B26" s="412" t="s">
        <v>584</v>
      </c>
      <c r="C26" s="421" t="s">
        <v>570</v>
      </c>
      <c r="D26" s="410">
        <v>1</v>
      </c>
      <c r="E26" s="434">
        <v>2996008</v>
      </c>
      <c r="F26" s="434"/>
      <c r="G26" s="434"/>
      <c r="H26" s="434">
        <f t="shared" si="1"/>
        <v>2996008</v>
      </c>
      <c r="I26" s="437">
        <v>299600.8</v>
      </c>
      <c r="J26" s="434">
        <f t="shared" si="2"/>
        <v>2696407.2</v>
      </c>
      <c r="K26" s="436">
        <f t="shared" si="3"/>
        <v>2696407.2</v>
      </c>
      <c r="L26" s="434">
        <f t="shared" si="4"/>
        <v>269640.72000000003</v>
      </c>
      <c r="M26" s="434">
        <f t="shared" si="5"/>
        <v>569241.52</v>
      </c>
      <c r="N26" s="434">
        <f t="shared" si="6"/>
        <v>2426766.48</v>
      </c>
    </row>
    <row r="27" spans="1:14" s="420" customFormat="1" ht="15">
      <c r="A27" s="416">
        <v>18</v>
      </c>
      <c r="B27" s="412" t="s">
        <v>597</v>
      </c>
      <c r="C27" s="421" t="s">
        <v>570</v>
      </c>
      <c r="D27" s="410">
        <v>1</v>
      </c>
      <c r="E27" s="434">
        <v>1391300</v>
      </c>
      <c r="F27" s="434"/>
      <c r="G27" s="434"/>
      <c r="H27" s="434">
        <f t="shared" si="1"/>
        <v>1391300</v>
      </c>
      <c r="I27" s="437">
        <v>0</v>
      </c>
      <c r="J27" s="434">
        <f t="shared" si="2"/>
        <v>1391300</v>
      </c>
      <c r="K27" s="436">
        <f t="shared" si="3"/>
        <v>1391300</v>
      </c>
      <c r="L27" s="434">
        <f t="shared" si="4"/>
        <v>139130</v>
      </c>
      <c r="M27" s="434">
        <f t="shared" si="5"/>
        <v>139130</v>
      </c>
      <c r="N27" s="434">
        <f t="shared" si="6"/>
        <v>1252170</v>
      </c>
    </row>
    <row r="28" spans="1:14" s="420" customFormat="1" ht="15">
      <c r="A28" s="416">
        <v>19</v>
      </c>
      <c r="B28" s="412" t="s">
        <v>615</v>
      </c>
      <c r="C28" s="421" t="s">
        <v>570</v>
      </c>
      <c r="D28" s="410">
        <v>1</v>
      </c>
      <c r="E28" s="434"/>
      <c r="F28" s="434">
        <v>1229378</v>
      </c>
      <c r="G28" s="434"/>
      <c r="H28" s="434">
        <f t="shared" si="1"/>
        <v>1229378</v>
      </c>
      <c r="I28" s="437">
        <v>0</v>
      </c>
      <c r="J28" s="434">
        <f t="shared" si="2"/>
        <v>1229378</v>
      </c>
      <c r="K28" s="436">
        <f t="shared" si="3"/>
        <v>2458756</v>
      </c>
      <c r="L28" s="434"/>
      <c r="M28" s="434">
        <f t="shared" si="5"/>
        <v>0</v>
      </c>
      <c r="N28" s="434">
        <f t="shared" si="6"/>
        <v>1229378</v>
      </c>
    </row>
    <row r="29" spans="1:14" s="439" customFormat="1" ht="14.25">
      <c r="A29" s="402" t="s">
        <v>89</v>
      </c>
      <c r="B29" s="403" t="s">
        <v>179</v>
      </c>
      <c r="C29" s="423"/>
      <c r="D29" s="405"/>
      <c r="E29" s="406">
        <f>SUM(E10:E28)</f>
        <v>26098502</v>
      </c>
      <c r="F29" s="406">
        <f t="shared" ref="F29:N29" si="7">SUM(F10:F28)</f>
        <v>1229378</v>
      </c>
      <c r="G29" s="406">
        <f t="shared" si="7"/>
        <v>0</v>
      </c>
      <c r="H29" s="406">
        <f t="shared" si="7"/>
        <v>27327880</v>
      </c>
      <c r="I29" s="406">
        <f t="shared" si="7"/>
        <v>3736609.4499999997</v>
      </c>
      <c r="J29" s="406">
        <f t="shared" si="7"/>
        <v>23591270.550000001</v>
      </c>
      <c r="K29" s="406">
        <f t="shared" si="7"/>
        <v>24820648.550000001</v>
      </c>
      <c r="L29" s="406">
        <f t="shared" si="7"/>
        <v>2236189.2549999999</v>
      </c>
      <c r="M29" s="406">
        <f t="shared" si="7"/>
        <v>5972798.7050000001</v>
      </c>
      <c r="N29" s="406">
        <f t="shared" si="7"/>
        <v>21355081.294999998</v>
      </c>
    </row>
    <row r="30" spans="1:14" s="439" customFormat="1" ht="14.25">
      <c r="A30" s="424"/>
      <c r="B30" s="424" t="s">
        <v>180</v>
      </c>
      <c r="C30" s="424"/>
      <c r="D30" s="402"/>
      <c r="E30" s="425">
        <f>E29+E9+E7</f>
        <v>26098502</v>
      </c>
      <c r="F30" s="425">
        <f t="shared" ref="F30:N30" si="8">F29+F9+F7</f>
        <v>1229378</v>
      </c>
      <c r="G30" s="425">
        <f t="shared" si="8"/>
        <v>0</v>
      </c>
      <c r="H30" s="425">
        <f t="shared" si="8"/>
        <v>27327880</v>
      </c>
      <c r="I30" s="425">
        <f t="shared" si="8"/>
        <v>3736609.4499999997</v>
      </c>
      <c r="J30" s="425">
        <f t="shared" si="8"/>
        <v>23591270.550000001</v>
      </c>
      <c r="K30" s="425">
        <f t="shared" si="8"/>
        <v>24820648.550000001</v>
      </c>
      <c r="L30" s="425">
        <f t="shared" si="8"/>
        <v>2236189.2549999999</v>
      </c>
      <c r="M30" s="425">
        <f t="shared" si="8"/>
        <v>5972798.7050000001</v>
      </c>
      <c r="N30" s="425">
        <f t="shared" si="8"/>
        <v>21355081.294999998</v>
      </c>
    </row>
    <row r="31" spans="1:14" s="391" customFormat="1" ht="15">
      <c r="A31" s="426"/>
      <c r="B31" s="426"/>
      <c r="C31" s="426"/>
      <c r="D31" s="427"/>
      <c r="E31" s="426"/>
      <c r="F31" s="426"/>
      <c r="G31" s="426"/>
      <c r="H31" s="426"/>
      <c r="I31" s="426"/>
      <c r="J31" s="426"/>
      <c r="K31" s="426"/>
      <c r="L31" s="426"/>
      <c r="M31" s="426"/>
      <c r="N31" s="428"/>
    </row>
    <row r="32" spans="1:14" s="391" customFormat="1" ht="15.75">
      <c r="A32" s="426"/>
      <c r="B32" s="426"/>
      <c r="C32" s="426"/>
      <c r="D32" s="427"/>
      <c r="E32" s="426"/>
      <c r="F32" s="426"/>
      <c r="G32" s="426"/>
      <c r="H32" s="426"/>
      <c r="I32" s="426"/>
      <c r="J32" s="426"/>
      <c r="K32" s="429"/>
      <c r="L32" s="430" t="s">
        <v>181</v>
      </c>
      <c r="M32" s="429"/>
      <c r="N32" s="428"/>
    </row>
    <row r="33" spans="1:14" s="391" customFormat="1" ht="15.75">
      <c r="A33" s="426"/>
      <c r="B33" s="426"/>
      <c r="C33" s="426"/>
      <c r="D33" s="427"/>
      <c r="E33" s="426"/>
      <c r="F33" s="426"/>
      <c r="G33" s="426"/>
      <c r="H33" s="426"/>
      <c r="I33" s="426"/>
      <c r="J33" s="426"/>
      <c r="K33" s="429"/>
      <c r="L33" s="431" t="s">
        <v>585</v>
      </c>
      <c r="M33" s="429"/>
      <c r="N33" s="428"/>
    </row>
    <row r="34" spans="1:14" s="391" customFormat="1" ht="15">
      <c r="D34" s="432"/>
      <c r="N34" s="433"/>
    </row>
    <row r="35" spans="1:14" s="391" customFormat="1" ht="15">
      <c r="D35" s="432"/>
      <c r="N35" s="433"/>
    </row>
    <row r="36" spans="1:14" s="391" customFormat="1" ht="15">
      <c r="D36" s="432"/>
      <c r="N36" s="433"/>
    </row>
  </sheetData>
  <mergeCells count="6">
    <mergeCell ref="A3:A4"/>
    <mergeCell ref="B3:B4"/>
    <mergeCell ref="D3:D4"/>
    <mergeCell ref="F3:F4"/>
    <mergeCell ref="G3:G4"/>
    <mergeCell ref="C3:C4"/>
  </mergeCells>
  <pageMargins left="0.19" right="0.16" top="0.31" bottom="0.34" header="0.3" footer="0.3"/>
  <pageSetup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15"/>
  <sheetViews>
    <sheetView workbookViewId="0">
      <selection activeCell="D20" sqref="D20"/>
    </sheetView>
  </sheetViews>
  <sheetFormatPr defaultRowHeight="15"/>
  <cols>
    <col min="1" max="1" width="37.28515625" customWidth="1"/>
    <col min="2" max="2" width="9.85546875" customWidth="1"/>
    <col min="4" max="4" width="15" customWidth="1"/>
    <col min="5" max="5" width="14.5703125" customWidth="1"/>
    <col min="6" max="6" width="20.140625" customWidth="1"/>
    <col min="7" max="7" width="17.5703125" customWidth="1"/>
    <col min="8" max="8" width="10.5703125" customWidth="1"/>
    <col min="9" max="9" width="11.28515625" customWidth="1"/>
    <col min="10" max="10" width="11" customWidth="1"/>
  </cols>
  <sheetData>
    <row r="2" spans="1:7" ht="15.75">
      <c r="B2" s="140" t="s">
        <v>197</v>
      </c>
      <c r="C2" s="140"/>
      <c r="D2" s="140"/>
      <c r="E2" s="140"/>
      <c r="F2" s="140"/>
      <c r="G2" s="95"/>
    </row>
    <row r="3" spans="1:7" ht="16.5" thickBot="1">
      <c r="A3" s="139"/>
      <c r="B3" s="175" t="s">
        <v>586</v>
      </c>
      <c r="C3" s="175">
        <v>2012</v>
      </c>
      <c r="D3" s="140"/>
      <c r="E3" s="140"/>
      <c r="F3" s="140"/>
      <c r="G3" s="95"/>
    </row>
    <row r="4" spans="1:7" ht="39.75" thickTop="1" thickBot="1">
      <c r="A4" s="441" t="s">
        <v>198</v>
      </c>
      <c r="B4" s="442" t="s">
        <v>93</v>
      </c>
      <c r="C4" s="442" t="s">
        <v>624</v>
      </c>
      <c r="D4" s="442" t="s">
        <v>625</v>
      </c>
      <c r="E4" s="442" t="s">
        <v>626</v>
      </c>
      <c r="F4" s="442" t="s">
        <v>627</v>
      </c>
      <c r="G4" s="443" t="s">
        <v>185</v>
      </c>
    </row>
    <row r="5" spans="1:7" ht="18" customHeight="1" thickTop="1">
      <c r="A5" s="444" t="s">
        <v>628</v>
      </c>
      <c r="B5" s="445">
        <v>100000</v>
      </c>
      <c r="C5" s="445">
        <v>0</v>
      </c>
      <c r="D5" s="445">
        <v>0</v>
      </c>
      <c r="E5" s="445">
        <v>0</v>
      </c>
      <c r="F5" s="445">
        <f>'PASIVI 2011'!H32</f>
        <v>2311530.6</v>
      </c>
      <c r="G5" s="446">
        <f t="shared" ref="G5:G11" si="0">SUM(B5:F5)</f>
        <v>2411530.6</v>
      </c>
    </row>
    <row r="6" spans="1:7" ht="18" customHeight="1">
      <c r="A6" s="447"/>
      <c r="B6" s="448"/>
      <c r="C6" s="448"/>
      <c r="D6" s="448"/>
      <c r="E6" s="448"/>
      <c r="F6" s="448"/>
      <c r="G6" s="449"/>
    </row>
    <row r="7" spans="1:7" ht="18" customHeight="1">
      <c r="A7" s="450" t="s">
        <v>202</v>
      </c>
      <c r="B7" s="451"/>
      <c r="C7" s="451"/>
      <c r="D7" s="451"/>
      <c r="E7" s="451"/>
      <c r="F7" s="452">
        <f>'PASIVI 2011'!G42</f>
        <v>2131981.2000000002</v>
      </c>
      <c r="G7" s="449">
        <f t="shared" si="0"/>
        <v>2131981.2000000002</v>
      </c>
    </row>
    <row r="8" spans="1:7" ht="18" customHeight="1">
      <c r="A8" s="450" t="s">
        <v>201</v>
      </c>
      <c r="B8" s="451"/>
      <c r="C8" s="451"/>
      <c r="D8" s="451"/>
      <c r="E8" s="451"/>
      <c r="F8" s="451"/>
      <c r="G8" s="449">
        <f t="shared" si="0"/>
        <v>0</v>
      </c>
    </row>
    <row r="9" spans="1:7" ht="18" customHeight="1">
      <c r="A9" s="450" t="s">
        <v>629</v>
      </c>
      <c r="B9" s="451"/>
      <c r="C9" s="451"/>
      <c r="D9" s="451"/>
      <c r="E9" s="451"/>
      <c r="F9" s="451"/>
      <c r="G9" s="449">
        <f t="shared" si="0"/>
        <v>0</v>
      </c>
    </row>
    <row r="10" spans="1:7" ht="18" customHeight="1">
      <c r="A10" s="450" t="s">
        <v>203</v>
      </c>
      <c r="B10" s="451"/>
      <c r="C10" s="451"/>
      <c r="D10" s="451"/>
      <c r="E10" s="451"/>
      <c r="F10" s="451"/>
      <c r="G10" s="449">
        <f t="shared" si="0"/>
        <v>0</v>
      </c>
    </row>
    <row r="11" spans="1:7" ht="18" customHeight="1" thickBot="1">
      <c r="A11" s="453" t="s">
        <v>630</v>
      </c>
      <c r="B11" s="454">
        <f>SUM(B5:B10)</f>
        <v>100000</v>
      </c>
      <c r="C11" s="454">
        <f>SUM(C5:C10)</f>
        <v>0</v>
      </c>
      <c r="D11" s="454">
        <f>SUM(D5:D10)</f>
        <v>0</v>
      </c>
      <c r="E11" s="454"/>
      <c r="F11" s="454">
        <f>SUM(F5:F10)</f>
        <v>4443511.8000000007</v>
      </c>
      <c r="G11" s="455">
        <f t="shared" si="0"/>
        <v>4543511.8000000007</v>
      </c>
    </row>
    <row r="12" spans="1:7" ht="15.75" thickTop="1"/>
    <row r="14" spans="1:7" ht="15.75">
      <c r="A14" s="429"/>
      <c r="B14" s="430" t="s">
        <v>181</v>
      </c>
      <c r="C14" s="429"/>
    </row>
    <row r="15" spans="1:7" ht="15.75">
      <c r="A15" s="429"/>
      <c r="B15" s="431" t="s">
        <v>585</v>
      </c>
      <c r="C15" s="429"/>
    </row>
  </sheetData>
  <pageMargins left="0.38" right="0.33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I20" sqref="I20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1" spans="1:10" ht="15" customHeight="1"/>
    <row r="2" spans="1:10" s="350" customFormat="1" ht="15.75">
      <c r="B2" s="140" t="s">
        <v>102</v>
      </c>
      <c r="C2" s="181" t="s">
        <v>592</v>
      </c>
      <c r="D2" s="181"/>
      <c r="E2" s="181" t="s">
        <v>631</v>
      </c>
    </row>
    <row r="4" spans="1:10" ht="15.75">
      <c r="A4" s="525" t="s">
        <v>204</v>
      </c>
      <c r="B4" s="525"/>
      <c r="C4" s="525"/>
      <c r="D4" s="525"/>
      <c r="E4" s="525"/>
      <c r="F4" s="525"/>
      <c r="G4" s="525"/>
      <c r="H4" s="525"/>
    </row>
    <row r="5" spans="1:10">
      <c r="A5" s="143"/>
      <c r="B5" s="144"/>
      <c r="C5" s="144"/>
      <c r="D5" s="144"/>
      <c r="E5" s="144"/>
      <c r="F5" s="144"/>
      <c r="G5" s="145"/>
      <c r="H5" s="146"/>
    </row>
    <row r="6" spans="1:10" ht="15.75" thickBot="1">
      <c r="A6" s="143"/>
      <c r="B6" s="144"/>
      <c r="C6" s="144"/>
      <c r="D6" s="144"/>
      <c r="E6" s="144"/>
      <c r="F6" s="144"/>
      <c r="G6" s="145"/>
      <c r="H6" s="146"/>
    </row>
    <row r="7" spans="1:10" ht="52.5" thickTop="1" thickBot="1">
      <c r="A7" s="147"/>
      <c r="B7" s="379" t="s">
        <v>205</v>
      </c>
      <c r="C7" s="380" t="s">
        <v>54</v>
      </c>
      <c r="D7" s="380" t="s">
        <v>215</v>
      </c>
      <c r="E7" s="380" t="s">
        <v>56</v>
      </c>
      <c r="F7" s="380" t="s">
        <v>206</v>
      </c>
      <c r="G7" s="380" t="s">
        <v>185</v>
      </c>
      <c r="H7" s="146"/>
    </row>
    <row r="8" spans="1:10" ht="15.75" thickTop="1">
      <c r="A8" s="148"/>
      <c r="B8" s="149"/>
      <c r="C8" s="149"/>
      <c r="D8" s="149"/>
      <c r="E8" s="149"/>
      <c r="F8" s="149"/>
      <c r="G8" s="150"/>
      <c r="H8" s="146"/>
    </row>
    <row r="9" spans="1:10">
      <c r="A9" s="151" t="s">
        <v>127</v>
      </c>
      <c r="B9" s="182" t="s">
        <v>632</v>
      </c>
      <c r="C9" s="152">
        <v>0</v>
      </c>
      <c r="D9" s="153">
        <v>26098502</v>
      </c>
      <c r="E9" s="154"/>
      <c r="F9" s="154"/>
      <c r="G9" s="155">
        <f t="shared" ref="G9:G15" si="0">SUM(C9:F9)</f>
        <v>26098502</v>
      </c>
      <c r="H9" s="146"/>
    </row>
    <row r="10" spans="1:10">
      <c r="A10" s="156"/>
      <c r="B10" s="157" t="s">
        <v>207</v>
      </c>
      <c r="C10" s="158">
        <v>0</v>
      </c>
      <c r="D10" s="158">
        <v>1229378</v>
      </c>
      <c r="E10" s="159"/>
      <c r="F10" s="159"/>
      <c r="G10" s="155">
        <f t="shared" si="0"/>
        <v>1229378</v>
      </c>
      <c r="H10" s="146"/>
    </row>
    <row r="11" spans="1:10">
      <c r="A11" s="156"/>
      <c r="B11" s="157" t="s">
        <v>208</v>
      </c>
      <c r="C11" s="158">
        <v>0</v>
      </c>
      <c r="D11" s="158">
        <v>0</v>
      </c>
      <c r="E11" s="159">
        <v>0</v>
      </c>
      <c r="F11" s="159">
        <v>0</v>
      </c>
      <c r="G11" s="155">
        <f t="shared" si="0"/>
        <v>0</v>
      </c>
      <c r="H11" s="146"/>
    </row>
    <row r="12" spans="1:10">
      <c r="A12" s="160"/>
      <c r="B12" s="161" t="s">
        <v>633</v>
      </c>
      <c r="C12" s="162">
        <f>C9+C10-C11</f>
        <v>0</v>
      </c>
      <c r="D12" s="162">
        <f>SUM(D9:D11)</f>
        <v>27327880</v>
      </c>
      <c r="E12" s="162">
        <f>SUM(E9:E11)</f>
        <v>0</v>
      </c>
      <c r="F12" s="184">
        <f>SUM(F9:F11)</f>
        <v>0</v>
      </c>
      <c r="G12" s="185">
        <f t="shared" si="0"/>
        <v>27327880</v>
      </c>
      <c r="H12" s="165"/>
      <c r="J12" s="176"/>
    </row>
    <row r="13" spans="1:10">
      <c r="A13" s="166"/>
      <c r="B13" s="167"/>
      <c r="C13" s="167"/>
      <c r="D13" s="167"/>
      <c r="E13" s="167"/>
      <c r="F13" s="167"/>
      <c r="G13" s="155">
        <f t="shared" si="0"/>
        <v>0</v>
      </c>
      <c r="H13" s="165"/>
    </row>
    <row r="14" spans="1:10">
      <c r="A14" s="156" t="s">
        <v>128</v>
      </c>
      <c r="B14" s="183" t="s">
        <v>636</v>
      </c>
      <c r="C14" s="158">
        <v>0</v>
      </c>
      <c r="D14" s="169">
        <v>3736609</v>
      </c>
      <c r="E14" s="169"/>
      <c r="F14" s="169"/>
      <c r="G14" s="155">
        <f t="shared" si="0"/>
        <v>3736609</v>
      </c>
      <c r="H14" s="146"/>
    </row>
    <row r="15" spans="1:10">
      <c r="A15" s="166"/>
      <c r="B15" s="168" t="s">
        <v>209</v>
      </c>
      <c r="C15" s="169">
        <v>0</v>
      </c>
      <c r="D15" s="169">
        <f>'INVENTARI AKTIVEVE'!L30</f>
        <v>2236189.2549999999</v>
      </c>
      <c r="E15" s="169"/>
      <c r="F15" s="169"/>
      <c r="G15" s="155">
        <f t="shared" si="0"/>
        <v>2236189.2549999999</v>
      </c>
      <c r="H15" s="146"/>
    </row>
    <row r="16" spans="1:10">
      <c r="A16" s="156"/>
      <c r="B16" s="157" t="s">
        <v>210</v>
      </c>
      <c r="C16" s="158">
        <v>0</v>
      </c>
      <c r="D16" s="158">
        <v>0</v>
      </c>
      <c r="E16" s="158">
        <v>0</v>
      </c>
      <c r="F16" s="158">
        <v>0</v>
      </c>
      <c r="G16" s="155">
        <v>0</v>
      </c>
      <c r="H16" s="146"/>
    </row>
    <row r="17" spans="1:8">
      <c r="A17" s="160"/>
      <c r="B17" s="189" t="s">
        <v>666</v>
      </c>
      <c r="C17" s="162">
        <f>SUM(C14:C16)</f>
        <v>0</v>
      </c>
      <c r="D17" s="190">
        <f>SUM(D14:D16)</f>
        <v>5972798.2549999999</v>
      </c>
      <c r="E17" s="190">
        <f t="shared" ref="E17:G17" si="1">SUM(E14:E16)</f>
        <v>0</v>
      </c>
      <c r="F17" s="190">
        <f t="shared" si="1"/>
        <v>0</v>
      </c>
      <c r="G17" s="378">
        <f t="shared" si="1"/>
        <v>5972798.2549999999</v>
      </c>
      <c r="H17" s="146"/>
    </row>
    <row r="18" spans="1:8">
      <c r="A18" s="156"/>
      <c r="B18" s="168"/>
      <c r="C18" s="158"/>
      <c r="D18" s="158"/>
      <c r="E18" s="159"/>
      <c r="F18" s="159"/>
      <c r="G18" s="155">
        <f t="shared" ref="G18:G26" si="2">SUM(C18:F18)</f>
        <v>0</v>
      </c>
      <c r="H18" s="146"/>
    </row>
    <row r="19" spans="1:8">
      <c r="A19" s="156" t="s">
        <v>129</v>
      </c>
      <c r="B19" s="183" t="s">
        <v>667</v>
      </c>
      <c r="C19" s="158">
        <v>0</v>
      </c>
      <c r="D19" s="158">
        <v>0</v>
      </c>
      <c r="E19" s="159">
        <v>0</v>
      </c>
      <c r="F19" s="159">
        <v>0</v>
      </c>
      <c r="G19" s="155">
        <f t="shared" si="2"/>
        <v>0</v>
      </c>
      <c r="H19" s="146"/>
    </row>
    <row r="20" spans="1:8">
      <c r="A20" s="156"/>
      <c r="B20" s="157" t="s">
        <v>207</v>
      </c>
      <c r="C20" s="158">
        <v>0</v>
      </c>
      <c r="D20" s="158">
        <v>0</v>
      </c>
      <c r="E20" s="159">
        <v>0</v>
      </c>
      <c r="F20" s="159">
        <v>0</v>
      </c>
      <c r="G20" s="155">
        <f t="shared" si="2"/>
        <v>0</v>
      </c>
      <c r="H20" s="146"/>
    </row>
    <row r="21" spans="1:8">
      <c r="A21" s="156"/>
      <c r="B21" s="157" t="s">
        <v>208</v>
      </c>
      <c r="C21" s="158">
        <v>0</v>
      </c>
      <c r="D21" s="158">
        <v>0</v>
      </c>
      <c r="E21" s="159">
        <v>0</v>
      </c>
      <c r="F21" s="159">
        <v>0</v>
      </c>
      <c r="G21" s="155">
        <f t="shared" si="2"/>
        <v>0</v>
      </c>
      <c r="H21" s="146"/>
    </row>
    <row r="22" spans="1:8">
      <c r="A22" s="160"/>
      <c r="B22" s="189" t="s">
        <v>668</v>
      </c>
      <c r="C22" s="162">
        <f>C19+C20-C21</f>
        <v>0</v>
      </c>
      <c r="D22" s="162">
        <f>D19+D20-D21</f>
        <v>0</v>
      </c>
      <c r="E22" s="162">
        <f>E19+E20-E21</f>
        <v>0</v>
      </c>
      <c r="F22" s="163">
        <f>F19+F20-F21</f>
        <v>0</v>
      </c>
      <c r="G22" s="164">
        <f t="shared" si="2"/>
        <v>0</v>
      </c>
      <c r="H22" s="146"/>
    </row>
    <row r="23" spans="1:8">
      <c r="A23" s="166"/>
      <c r="B23" s="168"/>
      <c r="C23" s="168"/>
      <c r="D23" s="168"/>
      <c r="E23" s="168"/>
      <c r="F23" s="168"/>
      <c r="G23" s="155">
        <f t="shared" si="2"/>
        <v>0</v>
      </c>
      <c r="H23" s="146"/>
    </row>
    <row r="24" spans="1:8">
      <c r="A24" s="160" t="s">
        <v>130</v>
      </c>
      <c r="B24" s="189" t="s">
        <v>634</v>
      </c>
      <c r="C24" s="170">
        <f>C9-C14-C19</f>
        <v>0</v>
      </c>
      <c r="D24" s="192">
        <f>D9-D14-D19</f>
        <v>22361893</v>
      </c>
      <c r="E24" s="192">
        <f>E9-E14-E19</f>
        <v>0</v>
      </c>
      <c r="F24" s="193">
        <f>F9-F14-F19</f>
        <v>0</v>
      </c>
      <c r="G24" s="185">
        <f t="shared" si="2"/>
        <v>22361893</v>
      </c>
      <c r="H24" s="146"/>
    </row>
    <row r="25" spans="1:8">
      <c r="A25" s="156"/>
      <c r="B25" s="168"/>
      <c r="C25" s="158"/>
      <c r="D25" s="158"/>
      <c r="E25" s="159"/>
      <c r="F25" s="159"/>
      <c r="G25" s="155">
        <f t="shared" si="2"/>
        <v>0</v>
      </c>
      <c r="H25" s="146"/>
    </row>
    <row r="26" spans="1:8" ht="15.75" thickBot="1">
      <c r="A26" s="171"/>
      <c r="B26" s="191" t="s">
        <v>635</v>
      </c>
      <c r="C26" s="172">
        <f>C12-C17-C22</f>
        <v>0</v>
      </c>
      <c r="D26" s="188">
        <f>D12-D17-D22</f>
        <v>21355081.745000001</v>
      </c>
      <c r="E26" s="188">
        <f>E12-E17-E22</f>
        <v>0</v>
      </c>
      <c r="F26" s="186">
        <f>F12-F17-F22</f>
        <v>0</v>
      </c>
      <c r="G26" s="187">
        <f t="shared" si="2"/>
        <v>21355081.745000001</v>
      </c>
      <c r="H26" s="146"/>
    </row>
    <row r="27" spans="1:8" ht="15.75" thickTop="1">
      <c r="G27" s="94">
        <f>'AKTIVI 2011'!F33</f>
        <v>21355081.294999998</v>
      </c>
    </row>
  </sheetData>
  <mergeCells count="1">
    <mergeCell ref="A4:H4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19" workbookViewId="0">
      <selection activeCell="K12" sqref="K12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99"/>
      <c r="C2" s="100"/>
      <c r="D2" s="100"/>
      <c r="E2" s="100"/>
      <c r="F2" s="100"/>
      <c r="G2" s="100"/>
      <c r="H2" s="100"/>
      <c r="I2" s="100"/>
      <c r="J2" s="101"/>
    </row>
    <row r="3" spans="1:12">
      <c r="B3" s="10"/>
      <c r="C3" s="9"/>
      <c r="D3" s="9"/>
      <c r="E3" s="9"/>
      <c r="F3" s="9"/>
      <c r="G3" s="9"/>
      <c r="H3" s="9"/>
      <c r="I3" s="9"/>
      <c r="J3" s="11"/>
    </row>
    <row r="4" spans="1:12" ht="18">
      <c r="A4" s="102"/>
      <c r="B4" s="527" t="s">
        <v>669</v>
      </c>
      <c r="C4" s="528"/>
      <c r="D4" s="528"/>
      <c r="E4" s="528"/>
      <c r="F4" s="528"/>
      <c r="G4" s="528"/>
      <c r="H4" s="528"/>
      <c r="I4" s="528"/>
      <c r="J4" s="529"/>
      <c r="K4" s="102"/>
      <c r="L4" s="102"/>
    </row>
    <row r="5" spans="1:12">
      <c r="A5" s="103"/>
      <c r="B5" s="104"/>
      <c r="C5" s="105" t="s">
        <v>182</v>
      </c>
      <c r="D5" s="124"/>
      <c r="E5" s="124"/>
      <c r="F5" s="124"/>
      <c r="G5" s="125"/>
      <c r="H5" s="125"/>
      <c r="I5" s="106"/>
      <c r="J5" s="107"/>
      <c r="K5" s="103"/>
      <c r="L5" s="103"/>
    </row>
    <row r="6" spans="1:12">
      <c r="A6" s="103"/>
      <c r="B6" s="104"/>
      <c r="C6" s="108"/>
      <c r="D6" s="119" t="s">
        <v>186</v>
      </c>
      <c r="E6" s="119"/>
      <c r="F6" s="119"/>
      <c r="G6" s="119"/>
      <c r="H6" s="119"/>
      <c r="I6" s="109"/>
      <c r="J6" s="107"/>
      <c r="K6" s="103"/>
      <c r="L6" s="103"/>
    </row>
    <row r="7" spans="1:12">
      <c r="A7" s="103"/>
      <c r="B7" s="104"/>
      <c r="C7" s="108"/>
      <c r="D7" s="119" t="s">
        <v>187</v>
      </c>
      <c r="E7" s="119"/>
      <c r="F7" s="119"/>
      <c r="G7" s="119"/>
      <c r="H7" s="119"/>
      <c r="I7" s="109"/>
      <c r="J7" s="107"/>
      <c r="K7" s="103"/>
      <c r="L7" s="103"/>
    </row>
    <row r="8" spans="1:12">
      <c r="A8" s="103"/>
      <c r="B8" s="104"/>
      <c r="C8" s="108" t="s">
        <v>183</v>
      </c>
      <c r="D8" s="121"/>
      <c r="E8" s="121"/>
      <c r="F8" s="121"/>
      <c r="G8" s="121"/>
      <c r="H8" s="121"/>
      <c r="I8" s="109"/>
      <c r="J8" s="107"/>
      <c r="K8" s="103"/>
      <c r="L8" s="103"/>
    </row>
    <row r="9" spans="1:12">
      <c r="A9" s="103"/>
      <c r="B9" s="104"/>
      <c r="C9" s="108"/>
      <c r="D9" s="119"/>
      <c r="E9" s="119" t="s">
        <v>188</v>
      </c>
      <c r="F9" s="119"/>
      <c r="G9" s="121"/>
      <c r="H9" s="121"/>
      <c r="I9" s="109"/>
      <c r="J9" s="107"/>
      <c r="K9" s="103"/>
      <c r="L9" s="103"/>
    </row>
    <row r="10" spans="1:12">
      <c r="A10" s="103"/>
      <c r="B10" s="104"/>
      <c r="C10" s="110"/>
      <c r="D10" s="126"/>
      <c r="E10" s="119" t="s">
        <v>189</v>
      </c>
      <c r="F10" s="119"/>
      <c r="G10" s="121"/>
      <c r="H10" s="121"/>
      <c r="I10" s="109"/>
      <c r="J10" s="107"/>
      <c r="K10" s="103"/>
      <c r="L10" s="103"/>
    </row>
    <row r="11" spans="1:12">
      <c r="A11" s="103"/>
      <c r="B11" s="104"/>
      <c r="C11" s="111"/>
      <c r="D11" s="127"/>
      <c r="E11" s="127" t="s">
        <v>190</v>
      </c>
      <c r="F11" s="127"/>
      <c r="G11" s="127"/>
      <c r="H11" s="127"/>
      <c r="I11" s="112"/>
      <c r="J11" s="107"/>
      <c r="K11" s="103"/>
      <c r="L11" s="103"/>
    </row>
    <row r="12" spans="1:12">
      <c r="B12" s="10"/>
      <c r="C12" s="9"/>
      <c r="D12" s="9"/>
      <c r="E12" s="9"/>
      <c r="F12" s="9"/>
      <c r="G12" s="9"/>
      <c r="H12" s="9"/>
      <c r="I12" s="9"/>
      <c r="J12" s="11"/>
    </row>
    <row r="13" spans="1:12">
      <c r="B13" s="10"/>
      <c r="C13" s="9"/>
      <c r="D13" s="9"/>
      <c r="E13" s="9"/>
      <c r="F13" s="9"/>
      <c r="G13" s="9"/>
      <c r="H13" s="9"/>
      <c r="I13" s="9"/>
      <c r="J13" s="11"/>
    </row>
    <row r="14" spans="1:12">
      <c r="B14" s="10"/>
      <c r="C14" s="9"/>
      <c r="D14" s="530"/>
      <c r="E14" s="530"/>
      <c r="F14" s="128"/>
      <c r="G14" s="531"/>
      <c r="H14" s="531"/>
      <c r="I14" s="531"/>
      <c r="J14" s="11"/>
    </row>
    <row r="15" spans="1:12">
      <c r="B15" s="10"/>
      <c r="C15" s="9"/>
      <c r="D15" s="530"/>
      <c r="E15" s="530"/>
      <c r="F15" s="128"/>
      <c r="G15" s="128"/>
      <c r="H15" s="128"/>
      <c r="I15" s="128"/>
      <c r="J15" s="11"/>
    </row>
    <row r="16" spans="1:12">
      <c r="B16" s="10"/>
      <c r="C16" s="9"/>
      <c r="D16" s="119"/>
      <c r="E16" s="119"/>
      <c r="F16" s="119"/>
      <c r="G16" s="119"/>
      <c r="H16" s="119"/>
      <c r="I16" s="119"/>
      <c r="J16" s="11"/>
    </row>
    <row r="17" spans="2:10">
      <c r="B17" s="10"/>
      <c r="C17" s="122" t="s">
        <v>191</v>
      </c>
      <c r="D17" s="122"/>
      <c r="E17" s="122" t="s">
        <v>192</v>
      </c>
      <c r="F17" s="122"/>
      <c r="G17" s="122"/>
      <c r="H17" s="122"/>
      <c r="I17" s="122"/>
      <c r="J17" s="11"/>
    </row>
    <row r="18" spans="2:10">
      <c r="B18" s="10"/>
      <c r="C18" s="122"/>
      <c r="D18" s="122"/>
      <c r="E18" s="122"/>
      <c r="F18" s="122"/>
      <c r="G18" s="122"/>
      <c r="H18" s="122"/>
      <c r="I18" s="122"/>
      <c r="J18" s="11"/>
    </row>
    <row r="19" spans="2:10">
      <c r="B19" s="10"/>
      <c r="C19" s="9"/>
      <c r="D19" s="9"/>
      <c r="E19" s="9"/>
      <c r="F19" s="9"/>
      <c r="G19" s="9"/>
      <c r="H19" s="9"/>
      <c r="I19" s="9"/>
      <c r="J19" s="11"/>
    </row>
    <row r="20" spans="2:10">
      <c r="B20" s="10"/>
      <c r="C20" s="9"/>
      <c r="D20" s="9"/>
      <c r="E20" s="9"/>
      <c r="F20" s="9"/>
      <c r="G20" s="9"/>
      <c r="H20" s="9"/>
      <c r="I20" s="9"/>
      <c r="J20" s="11"/>
    </row>
    <row r="21" spans="2:10">
      <c r="B21" s="10"/>
      <c r="C21" s="9"/>
      <c r="D21" s="9"/>
      <c r="E21" s="9"/>
      <c r="F21" s="9"/>
      <c r="G21" s="9"/>
      <c r="H21" s="9"/>
      <c r="I21" s="9"/>
      <c r="J21" s="11"/>
    </row>
    <row r="22" spans="2:10">
      <c r="B22" s="10"/>
      <c r="C22" s="9"/>
      <c r="D22" s="9"/>
      <c r="E22" s="9"/>
      <c r="F22" s="9"/>
      <c r="G22" s="9"/>
      <c r="H22" s="9"/>
      <c r="I22" s="9"/>
      <c r="J22" s="11"/>
    </row>
    <row r="23" spans="2:10">
      <c r="B23" s="10"/>
      <c r="C23" s="9"/>
      <c r="D23" s="9"/>
      <c r="E23" s="9"/>
      <c r="F23" s="9"/>
      <c r="G23" s="9"/>
      <c r="H23" s="9"/>
      <c r="I23" s="9"/>
      <c r="J23" s="11"/>
    </row>
    <row r="24" spans="2:10">
      <c r="B24" s="10"/>
      <c r="C24" s="9"/>
      <c r="D24" s="9"/>
      <c r="E24" s="9"/>
      <c r="F24" s="9"/>
      <c r="G24" s="9"/>
      <c r="H24" s="9"/>
      <c r="I24" s="9"/>
      <c r="J24" s="11"/>
    </row>
    <row r="25" spans="2:10">
      <c r="B25" s="10"/>
      <c r="C25" s="9"/>
      <c r="D25" s="9"/>
      <c r="E25" s="9"/>
      <c r="F25" s="9"/>
      <c r="G25" s="9"/>
      <c r="H25" s="9"/>
      <c r="I25" s="9"/>
      <c r="J25" s="11"/>
    </row>
    <row r="26" spans="2:10">
      <c r="B26" s="10"/>
      <c r="C26" s="9"/>
      <c r="D26" s="9"/>
      <c r="E26" s="9"/>
      <c r="F26" s="9"/>
      <c r="G26" s="9"/>
      <c r="H26" s="9"/>
      <c r="I26" s="9"/>
      <c r="J26" s="11"/>
    </row>
    <row r="27" spans="2:10">
      <c r="B27" s="10"/>
      <c r="C27" s="9"/>
      <c r="D27" s="9"/>
      <c r="E27" s="9"/>
      <c r="F27" s="9"/>
      <c r="G27" s="9"/>
      <c r="H27" s="9"/>
      <c r="I27" s="9"/>
      <c r="J27" s="11"/>
    </row>
    <row r="28" spans="2:10">
      <c r="B28" s="10"/>
      <c r="C28" s="9"/>
      <c r="D28" s="9"/>
      <c r="E28" s="9"/>
      <c r="F28" s="9"/>
      <c r="G28" s="9"/>
      <c r="H28" s="9"/>
      <c r="I28" s="9"/>
      <c r="J28" s="11"/>
    </row>
    <row r="29" spans="2:10">
      <c r="B29" s="10"/>
      <c r="C29" s="9"/>
      <c r="D29" s="9"/>
      <c r="E29" s="9"/>
      <c r="F29" s="9"/>
      <c r="G29" s="9"/>
      <c r="H29" s="9"/>
      <c r="I29" s="9"/>
      <c r="J29" s="11"/>
    </row>
    <row r="30" spans="2:10">
      <c r="B30" s="10"/>
      <c r="C30" s="9"/>
      <c r="D30" s="9"/>
      <c r="E30" s="9"/>
      <c r="F30" s="9"/>
      <c r="G30" s="9"/>
      <c r="H30" s="9"/>
      <c r="I30" s="9"/>
      <c r="J30" s="11"/>
    </row>
    <row r="31" spans="2:10">
      <c r="B31" s="10"/>
      <c r="C31" s="9"/>
      <c r="D31" s="9"/>
      <c r="E31" s="9"/>
      <c r="F31" s="9"/>
      <c r="G31" s="9"/>
      <c r="H31" s="9"/>
      <c r="I31" s="9"/>
      <c r="J31" s="11"/>
    </row>
    <row r="32" spans="2:10">
      <c r="B32" s="10"/>
      <c r="C32" s="9"/>
      <c r="D32" s="9"/>
      <c r="E32" s="9"/>
      <c r="F32" s="9"/>
      <c r="G32" s="9"/>
      <c r="H32" s="9"/>
      <c r="I32" s="9"/>
      <c r="J32" s="11"/>
    </row>
    <row r="33" spans="1:12">
      <c r="B33" s="10"/>
      <c r="C33" s="9"/>
      <c r="D33" s="9"/>
      <c r="E33" s="9"/>
      <c r="F33" s="9"/>
      <c r="G33" s="9"/>
      <c r="H33" s="9"/>
      <c r="I33" s="9"/>
      <c r="J33" s="11"/>
    </row>
    <row r="34" spans="1:12">
      <c r="A34" s="36"/>
      <c r="B34" s="113"/>
      <c r="C34" s="114"/>
      <c r="D34" s="114"/>
      <c r="E34" s="114"/>
      <c r="F34" s="114"/>
      <c r="G34" s="114"/>
      <c r="H34" s="114"/>
      <c r="I34" s="114"/>
      <c r="J34" s="115"/>
      <c r="K34" s="36"/>
      <c r="L34" s="36"/>
    </row>
    <row r="35" spans="1:12" ht="15.75">
      <c r="A35" s="36"/>
      <c r="B35" s="113"/>
      <c r="C35" s="114"/>
      <c r="D35" s="114"/>
      <c r="E35" s="120"/>
      <c r="F35" s="120"/>
      <c r="G35" s="120"/>
      <c r="H35" s="120"/>
      <c r="I35" s="120"/>
      <c r="J35" s="115"/>
      <c r="K35" s="36"/>
      <c r="L35" s="36"/>
    </row>
    <row r="36" spans="1:12" ht="16.5">
      <c r="A36" s="36"/>
      <c r="B36" s="113"/>
      <c r="C36" s="114"/>
      <c r="D36" s="114"/>
      <c r="E36" s="381"/>
      <c r="F36" s="381"/>
      <c r="G36" s="381"/>
      <c r="H36" s="381"/>
      <c r="I36" s="381" t="s">
        <v>194</v>
      </c>
      <c r="J36" s="382"/>
      <c r="K36" s="36"/>
      <c r="L36" s="36"/>
    </row>
    <row r="37" spans="1:12" ht="16.5">
      <c r="A37" s="36"/>
      <c r="B37" s="113"/>
      <c r="C37" s="381" t="s">
        <v>193</v>
      </c>
      <c r="D37" s="381"/>
      <c r="G37" s="381"/>
      <c r="H37" s="381"/>
      <c r="I37" s="533" t="s">
        <v>195</v>
      </c>
      <c r="J37" s="534"/>
      <c r="K37" s="36"/>
      <c r="L37" s="36"/>
    </row>
    <row r="38" spans="1:12" ht="16.5">
      <c r="A38" s="36"/>
      <c r="B38" s="113"/>
      <c r="C38" s="381"/>
      <c r="D38" s="381" t="s">
        <v>196</v>
      </c>
      <c r="G38" s="381"/>
      <c r="H38" s="381"/>
      <c r="I38" s="533" t="s">
        <v>585</v>
      </c>
      <c r="J38" s="534"/>
      <c r="K38" s="36"/>
      <c r="L38" s="36"/>
    </row>
    <row r="39" spans="1:12">
      <c r="A39" s="36"/>
      <c r="B39" s="113"/>
      <c r="C39" s="129"/>
      <c r="D39" s="535"/>
      <c r="E39" s="535"/>
      <c r="F39" s="535"/>
      <c r="G39" s="532"/>
      <c r="H39" s="532"/>
      <c r="I39" s="532"/>
      <c r="J39" s="115"/>
      <c r="K39" s="36"/>
      <c r="L39" s="36"/>
    </row>
    <row r="40" spans="1:12" ht="15.75">
      <c r="B40" s="10"/>
      <c r="C40" s="9"/>
      <c r="D40" s="9"/>
      <c r="E40" s="130"/>
      <c r="F40" s="130"/>
      <c r="G40" s="526"/>
      <c r="H40" s="526"/>
      <c r="I40" s="526"/>
      <c r="J40" s="11"/>
    </row>
    <row r="41" spans="1:12">
      <c r="B41" s="10"/>
      <c r="C41" s="9"/>
      <c r="D41" s="9"/>
      <c r="E41" s="9"/>
      <c r="F41" s="9"/>
      <c r="G41" s="9"/>
      <c r="H41" s="9"/>
      <c r="I41" s="9"/>
      <c r="J41" s="11"/>
    </row>
    <row r="42" spans="1:12">
      <c r="B42" s="10"/>
      <c r="C42" s="9"/>
      <c r="D42" s="9"/>
      <c r="E42" s="9"/>
      <c r="F42" s="9"/>
      <c r="G42" s="9"/>
      <c r="H42" s="9"/>
      <c r="I42" s="9"/>
      <c r="J42" s="11"/>
    </row>
    <row r="43" spans="1:12">
      <c r="B43" s="116"/>
      <c r="C43" s="117"/>
      <c r="D43" s="117"/>
      <c r="E43" s="117"/>
      <c r="F43" s="117"/>
      <c r="G43" s="117"/>
      <c r="H43" s="117"/>
      <c r="I43" s="117"/>
      <c r="J43" s="118"/>
    </row>
  </sheetData>
  <mergeCells count="9">
    <mergeCell ref="G40:I40"/>
    <mergeCell ref="B4:J4"/>
    <mergeCell ref="D14:D15"/>
    <mergeCell ref="E14:E15"/>
    <mergeCell ref="G14:I14"/>
    <mergeCell ref="G39:I39"/>
    <mergeCell ref="I37:J37"/>
    <mergeCell ref="I38:J38"/>
    <mergeCell ref="D39:F39"/>
  </mergeCells>
  <pageMargins left="0.23" right="0.16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KAPAKU I BIL 2011</vt:lpstr>
      <vt:lpstr>AKTIVI 2011</vt:lpstr>
      <vt:lpstr>PASIVI 2011</vt:lpstr>
      <vt:lpstr>TE ARDHURAT 2011</vt:lpstr>
      <vt:lpstr>FLUKSI MET 1</vt:lpstr>
      <vt:lpstr>INVENTARI AKTIVEVE</vt:lpstr>
      <vt:lpstr>KAPITALI 2010</vt:lpstr>
      <vt:lpstr>AMORTIZIMET 2010</vt:lpstr>
      <vt:lpstr>KAPAKU I FUNDIT 2010</vt:lpstr>
      <vt:lpstr>SHENIMET </vt:lpstr>
      <vt:lpstr>Pasq 1-2</vt:lpstr>
      <vt:lpstr>Pasq 3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SATURN</cp:lastModifiedBy>
  <cp:lastPrinted>2014-03-11T22:51:26Z</cp:lastPrinted>
  <dcterms:created xsi:type="dcterms:W3CDTF">2011-01-09T03:38:29Z</dcterms:created>
  <dcterms:modified xsi:type="dcterms:W3CDTF">2014-06-21T17:26:06Z</dcterms:modified>
</cp:coreProperties>
</file>