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2120" windowHeight="8835" activeTab="2"/>
  </bookViews>
  <sheets>
    <sheet name="AKTIVI" sheetId="1" r:id="rId1"/>
    <sheet name="PASIVI" sheetId="2" r:id="rId2"/>
    <sheet name="Te ardhura+shpenzime" sheetId="3" r:id="rId3"/>
    <sheet name="cash flow (3)" sheetId="7" r:id="rId4"/>
    <sheet name="kapitalet e veta" sheetId="4" r:id="rId5"/>
  </sheets>
  <definedNames>
    <definedName name="_xlnm._FilterDatabase" localSheetId="3" hidden="1">'cash flow (3)'!$A$7:$D$21</definedName>
    <definedName name="_xlnm.Print_Area" localSheetId="0">AKTIVI!$A$1:$E$52</definedName>
    <definedName name="_xlnm.Print_Area" localSheetId="3">'cash flow (3)'!$A$1:$D$40</definedName>
    <definedName name="_xlnm.Print_Area" localSheetId="1">PASIVI!$A$1:$E$49</definedName>
    <definedName name="_xlnm.Print_Area" localSheetId="2">'Te ardhura+shpenzime'!$A$1:$E$31</definedName>
  </definedNames>
  <calcPr calcId="124519"/>
</workbook>
</file>

<file path=xl/calcChain.xml><?xml version="1.0" encoding="utf-8"?>
<calcChain xmlns="http://schemas.openxmlformats.org/spreadsheetml/2006/main">
  <c r="D24" i="7"/>
  <c r="C24"/>
  <c r="D28"/>
  <c r="D17" i="3"/>
  <c r="D16"/>
  <c r="E17"/>
  <c r="C28" i="7"/>
  <c r="C10"/>
  <c r="C14"/>
  <c r="C19"/>
  <c r="C20"/>
  <c r="C37"/>
  <c r="D14" i="1"/>
  <c r="E24" i="3"/>
  <c r="E11"/>
  <c r="D11"/>
  <c r="B21" i="4"/>
  <c r="G8"/>
  <c r="G21"/>
  <c r="D14" i="7"/>
  <c r="D20"/>
  <c r="D37"/>
  <c r="D39"/>
  <c r="C38"/>
  <c r="D15"/>
  <c r="D16"/>
  <c r="D19"/>
  <c r="D39" i="2"/>
  <c r="D47"/>
  <c r="D49"/>
  <c r="D45"/>
  <c r="D32"/>
  <c r="D33"/>
  <c r="D17"/>
  <c r="D20"/>
  <c r="D13"/>
  <c r="D24" i="3"/>
  <c r="D12"/>
  <c r="D18"/>
  <c r="D19"/>
  <c r="D28"/>
  <c r="D30"/>
  <c r="D9"/>
  <c r="D20" i="1"/>
  <c r="D41"/>
  <c r="D13"/>
  <c r="D7"/>
  <c r="J8" i="4"/>
  <c r="J21"/>
  <c r="J11"/>
  <c r="J13"/>
  <c r="D27" i="3"/>
  <c r="E13"/>
  <c r="E12"/>
  <c r="E13" i="1"/>
  <c r="E32" i="2"/>
  <c r="E20"/>
  <c r="E23"/>
  <c r="E27" i="3"/>
  <c r="D42" i="1"/>
  <c r="E42"/>
  <c r="D17"/>
  <c r="D24"/>
  <c r="D28"/>
  <c r="D52"/>
  <c r="D51"/>
  <c r="D48"/>
  <c r="E17"/>
  <c r="E24"/>
  <c r="E28"/>
  <c r="E52"/>
  <c r="E51"/>
  <c r="E48"/>
  <c r="E33" i="2"/>
  <c r="E34"/>
  <c r="D23"/>
  <c r="D34"/>
  <c r="E21" i="4"/>
  <c r="H21"/>
  <c r="E13" i="2"/>
  <c r="E47"/>
  <c r="E49"/>
  <c r="G34"/>
  <c r="C39" i="7"/>
  <c r="E18" i="3"/>
  <c r="E19"/>
  <c r="E28"/>
  <c r="E29"/>
  <c r="E30"/>
</calcChain>
</file>

<file path=xl/sharedStrings.xml><?xml version="1.0" encoding="utf-8"?>
<sst xmlns="http://schemas.openxmlformats.org/spreadsheetml/2006/main" count="251" uniqueCount="202">
  <si>
    <t>Shenime</t>
  </si>
  <si>
    <t>Viti 2008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</si>
  <si>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</si>
  <si>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</si>
  <si>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</si>
  <si>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</si>
  <si>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</si>
  <si>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</si>
  <si>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</si>
  <si>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</si>
  <si>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</si>
  <si>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</si>
  <si>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</si>
  <si>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</si>
  <si>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</si>
  <si>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</si>
  <si>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</si>
  <si>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</si>
  <si>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</si>
  <si>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</si>
  <si>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</si>
  <si>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</si>
  <si>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</si>
  <si>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</si>
  <si>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</si>
  <si>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</si>
  <si>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</si>
  <si>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</si>
  <si>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</si>
  <si>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</si>
  <si>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</si>
  <si>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</si>
  <si>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</si>
  <si>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</si>
  <si>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</si>
  <si>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</si>
  <si>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</si>
  <si>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</si>
  <si>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</si>
  <si>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</si>
  <si>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</si>
  <si>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</si>
  <si>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</si>
  <si>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</si>
  <si>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</si>
  <si>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</si>
  <si>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</si>
  <si>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</si>
  <si>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</si>
  <si>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</si>
  <si>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</si>
  <si>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</si>
  <si>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</si>
  <si>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</si>
  <si>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</si>
  <si>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</si>
  <si>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</si>
  <si>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</si>
  <si>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</si>
  <si>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</si>
  <si>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</si>
  <si>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</si>
  <si>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</si>
  <si>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</si>
  <si>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</si>
  <si>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</si>
  <si>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</si>
  <si>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</si>
  <si>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</si>
  <si>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</si>
  <si>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</si>
  <si>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</si>
  <si>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</si>
  <si>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</si>
  <si>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</si>
  <si>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</si>
  <si>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</si>
  <si>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</si>
  <si>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</si>
  <si>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</si>
  <si>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</si>
  <si>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</si>
  <si>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</si>
  <si>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</si>
  <si>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</si>
  <si>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</si>
  <si>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</si>
  <si>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</si>
  <si>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</si>
  <si>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</si>
  <si>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</si>
  <si>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</si>
  <si>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</si>
  <si>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                        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</si>
  <si>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</si>
  <si>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</si>
  <si>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</si>
  <si>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</si>
  <si>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</si>
  <si>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</si>
  <si>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</si>
  <si>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</si>
  <si>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</si>
  <si>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</si>
  <si>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</si>
  <si>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</si>
  <si>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</si>
  <si>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</si>
  <si>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</si>
  <si>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</si>
  <si>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</si>
  <si>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</si>
  <si>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</si>
  <si>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</si>
  <si>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</si>
  <si>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</si>
  <si>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</si>
  <si>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</si>
  <si>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</si>
  <si>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</si>
  <si>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</si>
  <si>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</si>
  <si>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</si>
  <si>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</si>
  <si>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Efekti i ndryshimeve ne politikat kontabel</t>
  </si>
  <si>
    <t>Fitimi i pa- shperndare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</si>
  <si>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</si>
  <si>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</si>
  <si>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</si>
  <si>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</si>
  <si>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</si>
  <si>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</si>
  <si>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</si>
  <si>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</si>
  <si>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</si>
  <si>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</si>
  <si>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</si>
  <si>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Pozicioni me 31 dhjetor 2008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</si>
  <si>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</si>
  <si>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</si>
  <si>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</si>
  <si>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</si>
  <si>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</si>
  <si>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</si>
  <si>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</si>
  <si>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</si>
  <si>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</si>
  <si>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</si>
  <si>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</si>
  <si>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</si>
  <si>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</si>
  <si>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</si>
  <si>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</si>
  <si>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</si>
  <si>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</si>
  <si>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</si>
  <si>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</si>
  <si>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</si>
  <si>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</si>
  <si>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</si>
  <si>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</si>
  <si>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</si>
  <si>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</si>
  <si>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</si>
  <si>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</si>
  <si>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</si>
  <si>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</si>
  <si>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</si>
  <si>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</si>
  <si>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</si>
  <si>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</si>
  <si>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</si>
  <si>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III3</t>
  </si>
  <si>
    <t>III7</t>
  </si>
  <si>
    <t>III9</t>
  </si>
  <si>
    <t>III10</t>
  </si>
  <si>
    <t>Ne leke</t>
  </si>
  <si>
    <t>2(iii)</t>
  </si>
  <si>
    <t>2(iv)</t>
  </si>
  <si>
    <t>3(i)</t>
  </si>
  <si>
    <t>3(ii)</t>
  </si>
  <si>
    <t>3(iii)</t>
  </si>
  <si>
    <t xml:space="preserve">    3(i)</t>
  </si>
  <si>
    <t>4(i)</t>
  </si>
  <si>
    <t>III6</t>
  </si>
  <si>
    <t xml:space="preserve">          </t>
  </si>
  <si>
    <t>4(ii)</t>
  </si>
  <si>
    <t>2(i)</t>
  </si>
  <si>
    <t>2(ii)</t>
  </si>
  <si>
    <t>Shoqeria " SH.A.Ujesjelles Kanalizime  Lezhe</t>
  </si>
  <si>
    <t>Inventar I imet</t>
  </si>
  <si>
    <t>4(IV)</t>
  </si>
  <si>
    <t>Shoqeria " SH.A.Ujesjelles Kanalizime Lezhe</t>
  </si>
  <si>
    <t>Shoqeria "  SH.A.Ujesjelles Kanalizime</t>
  </si>
  <si>
    <t>Shoqeria SH.A.Ujesjelles Kanalizime  Lezhe</t>
  </si>
  <si>
    <t xml:space="preserve">                                  Bilanci Kontabel i dates 31.12.2009</t>
  </si>
  <si>
    <t>Viti 2009</t>
  </si>
  <si>
    <t xml:space="preserve">                              1.  Bilanci Kontabel i dates 31.12.2009</t>
  </si>
  <si>
    <t xml:space="preserve">                               01 Janar - 31 Dhjetor 2009</t>
  </si>
  <si>
    <t xml:space="preserve">                                  01 Janar - 31 Dhjetor 2009</t>
  </si>
  <si>
    <t xml:space="preserve">                       01 Janar - 31 Dhjetor 2009</t>
  </si>
  <si>
    <t>Pozicioni me 31 dhjetor 2009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</si>
</sst>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9" formatCode="_(* #,##0_);_(* \(#,##0\);_(* &quot;-&quot;??_);_(@_)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43" fontId="0" fillId="0" borderId="0" xfId="1" applyFont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43" fontId="4" fillId="0" borderId="0" xfId="1" applyFont="1"/>
    <xf numFmtId="0" fontId="0" fillId="0" borderId="7" xfId="0" applyBorder="1" applyAlignment="1">
      <alignment horizontal="center"/>
    </xf>
    <xf numFmtId="0" fontId="4" fillId="0" borderId="5" xfId="0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 wrapText="1"/>
    </xf>
    <xf numFmtId="0" fontId="4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179" fontId="4" fillId="0" borderId="1" xfId="1" applyNumberFormat="1" applyFont="1" applyBorder="1"/>
    <xf numFmtId="179" fontId="4" fillId="0" borderId="11" xfId="1" applyNumberFormat="1" applyFont="1" applyBorder="1"/>
    <xf numFmtId="179" fontId="5" fillId="0" borderId="1" xfId="1" applyNumberFormat="1" applyFont="1" applyBorder="1" applyAlignment="1">
      <alignment vertical="center" wrapText="1"/>
    </xf>
    <xf numFmtId="179" fontId="5" fillId="0" borderId="11" xfId="1" applyNumberFormat="1" applyFont="1" applyBorder="1" applyAlignment="1">
      <alignment vertical="center" wrapText="1"/>
    </xf>
    <xf numFmtId="179" fontId="5" fillId="0" borderId="1" xfId="1" applyNumberFormat="1" applyFont="1" applyBorder="1"/>
    <xf numFmtId="179" fontId="5" fillId="0" borderId="11" xfId="1" applyNumberFormat="1" applyFont="1" applyBorder="1"/>
    <xf numFmtId="179" fontId="4" fillId="0" borderId="2" xfId="1" applyNumberFormat="1" applyFont="1" applyBorder="1" applyAlignment="1">
      <alignment vertical="center" wrapText="1"/>
    </xf>
    <xf numFmtId="179" fontId="4" fillId="0" borderId="12" xfId="1" applyNumberFormat="1" applyFont="1" applyBorder="1" applyAlignment="1">
      <alignment vertical="center" wrapText="1"/>
    </xf>
    <xf numFmtId="179" fontId="0" fillId="0" borderId="1" xfId="1" applyNumberFormat="1" applyFont="1" applyBorder="1"/>
    <xf numFmtId="179" fontId="0" fillId="0" borderId="11" xfId="1" applyNumberFormat="1" applyFont="1" applyBorder="1"/>
    <xf numFmtId="179" fontId="0" fillId="0" borderId="1" xfId="1" applyNumberFormat="1" applyFont="1" applyBorder="1" applyAlignment="1">
      <alignment vertical="center" wrapText="1"/>
    </xf>
    <xf numFmtId="179" fontId="0" fillId="0" borderId="11" xfId="1" applyNumberFormat="1" applyFont="1" applyBorder="1" applyAlignment="1">
      <alignment vertical="center" wrapText="1"/>
    </xf>
    <xf numFmtId="179" fontId="0" fillId="0" borderId="2" xfId="1" applyNumberFormat="1" applyFont="1" applyBorder="1"/>
    <xf numFmtId="179" fontId="0" fillId="0" borderId="12" xfId="1" applyNumberFormat="1" applyFont="1" applyBorder="1"/>
    <xf numFmtId="179" fontId="0" fillId="0" borderId="1" xfId="1" applyNumberFormat="1" applyFont="1" applyBorder="1" applyAlignment="1">
      <alignment vertical="center" wrapText="1" shrinkToFit="1"/>
    </xf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horizontal="left" vertical="center" wrapText="1"/>
    </xf>
    <xf numFmtId="179" fontId="3" fillId="0" borderId="1" xfId="1" applyNumberFormat="1" applyFont="1" applyBorder="1"/>
    <xf numFmtId="179" fontId="0" fillId="0" borderId="2" xfId="0" applyNumberFormat="1" applyBorder="1"/>
    <xf numFmtId="0" fontId="0" fillId="0" borderId="12" xfId="0" applyBorder="1"/>
    <xf numFmtId="43" fontId="4" fillId="0" borderId="11" xfId="1" applyNumberFormat="1" applyFont="1" applyBorder="1"/>
    <xf numFmtId="43" fontId="0" fillId="0" borderId="11" xfId="1" applyNumberFormat="1" applyFont="1" applyBorder="1"/>
    <xf numFmtId="179" fontId="3" fillId="0" borderId="11" xfId="1" applyNumberFormat="1" applyFont="1" applyBorder="1"/>
    <xf numFmtId="179" fontId="0" fillId="0" borderId="0" xfId="0" applyNumberFormat="1"/>
    <xf numFmtId="0" fontId="0" fillId="0" borderId="1" xfId="0" applyBorder="1" applyAlignment="1">
      <alignment horizontal="center"/>
    </xf>
    <xf numFmtId="43" fontId="0" fillId="0" borderId="0" xfId="0" applyNumberFormat="1"/>
    <xf numFmtId="0" fontId="7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/>
    <xf numFmtId="179" fontId="4" fillId="2" borderId="1" xfId="1" applyNumberFormat="1" applyFont="1" applyFill="1" applyBorder="1"/>
    <xf numFmtId="179" fontId="4" fillId="2" borderId="11" xfId="1" applyNumberFormat="1" applyFont="1" applyFill="1" applyBorder="1"/>
    <xf numFmtId="179" fontId="5" fillId="2" borderId="1" xfId="1" applyNumberFormat="1" applyFont="1" applyFill="1" applyBorder="1"/>
    <xf numFmtId="179" fontId="5" fillId="2" borderId="11" xfId="1" applyNumberFormat="1" applyFont="1" applyFill="1" applyBorder="1"/>
    <xf numFmtId="0" fontId="4" fillId="2" borderId="7" xfId="0" applyFont="1" applyFill="1" applyBorder="1" applyAlignment="1">
      <alignment horizontal="right"/>
    </xf>
    <xf numFmtId="0" fontId="4" fillId="2" borderId="2" xfId="0" applyFont="1" applyFill="1" applyBorder="1"/>
    <xf numFmtId="179" fontId="4" fillId="2" borderId="2" xfId="1" applyNumberFormat="1" applyFont="1" applyFill="1" applyBorder="1"/>
    <xf numFmtId="179" fontId="4" fillId="2" borderId="12" xfId="1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/>
    <xf numFmtId="43" fontId="8" fillId="0" borderId="0" xfId="1" applyFont="1"/>
    <xf numFmtId="0" fontId="9" fillId="0" borderId="0" xfId="0" applyFont="1" applyAlignment="1">
      <alignment horizontal="right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179" fontId="0" fillId="0" borderId="11" xfId="1" applyNumberFormat="1" applyFont="1" applyBorder="1" applyAlignment="1">
      <alignment vertical="center" wrapText="1" shrinkToFit="1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9" fontId="4" fillId="2" borderId="1" xfId="1" applyNumberFormat="1" applyFont="1" applyFill="1" applyBorder="1" applyAlignment="1">
      <alignment vertical="center" wrapText="1"/>
    </xf>
    <xf numFmtId="179" fontId="4" fillId="2" borderId="11" xfId="1" applyNumberFormat="1" applyFont="1" applyFill="1" applyBorder="1" applyAlignment="1">
      <alignment vertical="center" wrapText="1"/>
    </xf>
    <xf numFmtId="0" fontId="3" fillId="2" borderId="4" xfId="0" applyFont="1" applyFill="1" applyBorder="1"/>
    <xf numFmtId="0" fontId="3" fillId="2" borderId="1" xfId="0" applyFont="1" applyFill="1" applyBorder="1"/>
    <xf numFmtId="179" fontId="3" fillId="2" borderId="1" xfId="1" applyNumberFormat="1" applyFont="1" applyFill="1" applyBorder="1"/>
    <xf numFmtId="179" fontId="3" fillId="2" borderId="11" xfId="1" applyNumberFormat="1" applyFont="1" applyFill="1" applyBorder="1"/>
    <xf numFmtId="0" fontId="5" fillId="2" borderId="4" xfId="0" applyFont="1" applyFill="1" applyBorder="1"/>
    <xf numFmtId="0" fontId="4" fillId="2" borderId="4" xfId="0" applyFont="1" applyFill="1" applyBorder="1"/>
    <xf numFmtId="0" fontId="3" fillId="3" borderId="1" xfId="0" applyFont="1" applyFill="1" applyBorder="1"/>
    <xf numFmtId="179" fontId="3" fillId="3" borderId="1" xfId="1" applyNumberFormat="1" applyFont="1" applyFill="1" applyBorder="1"/>
    <xf numFmtId="179" fontId="3" fillId="3" borderId="11" xfId="1" applyNumberFormat="1" applyFont="1" applyFill="1" applyBorder="1"/>
    <xf numFmtId="0" fontId="3" fillId="3" borderId="0" xfId="0" applyFont="1" applyFill="1"/>
    <xf numFmtId="0" fontId="5" fillId="3" borderId="4" xfId="0" applyFont="1" applyFill="1" applyBorder="1"/>
    <xf numFmtId="179" fontId="5" fillId="3" borderId="1" xfId="1" applyNumberFormat="1" applyFont="1" applyFill="1" applyBorder="1"/>
    <xf numFmtId="179" fontId="5" fillId="3" borderId="11" xfId="1" applyNumberFormat="1" applyFont="1" applyFill="1" applyBorder="1"/>
    <xf numFmtId="0" fontId="5" fillId="3" borderId="0" xfId="0" applyFont="1" applyFill="1"/>
    <xf numFmtId="0" fontId="5" fillId="3" borderId="1" xfId="0" applyFont="1" applyFill="1" applyBorder="1"/>
    <xf numFmtId="179" fontId="6" fillId="3" borderId="1" xfId="1" applyNumberFormat="1" applyFont="1" applyFill="1" applyBorder="1"/>
    <xf numFmtId="179" fontId="6" fillId="3" borderId="11" xfId="1" applyNumberFormat="1" applyFont="1" applyFill="1" applyBorder="1"/>
    <xf numFmtId="179" fontId="5" fillId="3" borderId="0" xfId="0" applyNumberFormat="1" applyFont="1" applyFill="1"/>
    <xf numFmtId="0" fontId="4" fillId="3" borderId="1" xfId="0" applyFont="1" applyFill="1" applyBorder="1"/>
    <xf numFmtId="179" fontId="4" fillId="3" borderId="1" xfId="1" applyNumberFormat="1" applyFont="1" applyFill="1" applyBorder="1"/>
    <xf numFmtId="179" fontId="4" fillId="3" borderId="11" xfId="1" applyNumberFormat="1" applyFont="1" applyFill="1" applyBorder="1"/>
    <xf numFmtId="0" fontId="4" fillId="3" borderId="0" xfId="0" applyFont="1" applyFill="1"/>
    <xf numFmtId="179" fontId="4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43" fontId="7" fillId="3" borderId="0" xfId="1" applyFont="1" applyFill="1"/>
    <xf numFmtId="0" fontId="7" fillId="3" borderId="0" xfId="0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3" xfId="0" applyFont="1" applyFill="1" applyBorder="1"/>
    <xf numFmtId="43" fontId="4" fillId="3" borderId="3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/>
    <xf numFmtId="179" fontId="0" fillId="3" borderId="1" xfId="1" applyNumberFormat="1" applyFont="1" applyFill="1" applyBorder="1"/>
    <xf numFmtId="179" fontId="0" fillId="3" borderId="11" xfId="1" applyNumberFormat="1" applyFont="1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3" borderId="0" xfId="0" applyFill="1"/>
    <xf numFmtId="179" fontId="1" fillId="3" borderId="1" xfId="1" applyNumberFormat="1" applyFont="1" applyFill="1" applyBorder="1"/>
    <xf numFmtId="179" fontId="1" fillId="3" borderId="11" xfId="1" applyNumberFormat="1" applyFont="1" applyFill="1" applyBorder="1"/>
    <xf numFmtId="179" fontId="10" fillId="2" borderId="1" xfId="1" applyNumberFormat="1" applyFont="1" applyFill="1" applyBorder="1"/>
    <xf numFmtId="179" fontId="10" fillId="2" borderId="11" xfId="1" applyNumberFormat="1" applyFont="1" applyFill="1" applyBorder="1"/>
    <xf numFmtId="179" fontId="11" fillId="3" borderId="1" xfId="1" applyNumberFormat="1" applyFont="1" applyFill="1" applyBorder="1"/>
    <xf numFmtId="179" fontId="11" fillId="3" borderId="11" xfId="1" applyNumberFormat="1" applyFont="1" applyFill="1" applyBorder="1"/>
    <xf numFmtId="179" fontId="1" fillId="0" borderId="1" xfId="1" applyNumberFormat="1" applyFont="1" applyBorder="1"/>
    <xf numFmtId="179" fontId="1" fillId="0" borderId="11" xfId="1" applyNumberFormat="1" applyFont="1" applyBorder="1"/>
    <xf numFmtId="179" fontId="5" fillId="0" borderId="0" xfId="0" applyNumberFormat="1" applyFont="1"/>
    <xf numFmtId="0" fontId="4" fillId="3" borderId="0" xfId="0" applyFont="1" applyFill="1" applyBorder="1"/>
    <xf numFmtId="179" fontId="0" fillId="3" borderId="1" xfId="1" applyNumberFormat="1" applyFont="1" applyFill="1" applyBorder="1" applyAlignment="1">
      <alignment horizontal="right"/>
    </xf>
    <xf numFmtId="179" fontId="3" fillId="3" borderId="1" xfId="1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/>
    <xf numFmtId="179" fontId="4" fillId="0" borderId="1" xfId="1" applyNumberFormat="1" applyFont="1" applyFill="1" applyBorder="1"/>
    <xf numFmtId="0" fontId="4" fillId="0" borderId="0" xfId="0" applyFont="1" applyFill="1"/>
    <xf numFmtId="179" fontId="0" fillId="2" borderId="1" xfId="1" applyNumberFormat="1" applyFont="1" applyFill="1" applyBorder="1"/>
    <xf numFmtId="179" fontId="4" fillId="0" borderId="11" xfId="1" applyNumberFormat="1" applyFont="1" applyFill="1" applyBorder="1"/>
    <xf numFmtId="179" fontId="0" fillId="2" borderId="11" xfId="1" applyNumberFormat="1" applyFont="1" applyFill="1" applyBorder="1"/>
    <xf numFmtId="179" fontId="0" fillId="3" borderId="11" xfId="1" applyNumberFormat="1" applyFont="1" applyFill="1" applyBorder="1" applyAlignment="1">
      <alignment horizontal="right"/>
    </xf>
    <xf numFmtId="179" fontId="3" fillId="3" borderId="11" xfId="1" applyNumberFormat="1" applyFont="1" applyFill="1" applyBorder="1" applyAlignment="1">
      <alignment horizontal="right"/>
    </xf>
    <xf numFmtId="0" fontId="4" fillId="0" borderId="0" xfId="0" applyFont="1" applyFill="1" applyAlignment="1">
      <alignment vertical="center" wrapText="1"/>
    </xf>
    <xf numFmtId="179" fontId="1" fillId="0" borderId="1" xfId="1" applyNumberFormat="1" applyFill="1" applyBorder="1"/>
    <xf numFmtId="179" fontId="1" fillId="0" borderId="11" xfId="1" applyNumberFormat="1" applyFill="1" applyBorder="1"/>
    <xf numFmtId="179" fontId="5" fillId="0" borderId="1" xfId="1" applyNumberFormat="1" applyFont="1" applyFill="1" applyBorder="1" applyAlignment="1">
      <alignment vertical="center" wrapText="1"/>
    </xf>
    <xf numFmtId="179" fontId="5" fillId="0" borderId="11" xfId="1" applyNumberFormat="1" applyFont="1" applyFill="1" applyBorder="1" applyAlignment="1">
      <alignment vertical="center" wrapText="1"/>
    </xf>
    <xf numFmtId="179" fontId="5" fillId="0" borderId="1" xfId="1" applyNumberFormat="1" applyFont="1" applyFill="1" applyBorder="1"/>
    <xf numFmtId="179" fontId="5" fillId="0" borderId="11" xfId="1" applyNumberFormat="1" applyFont="1" applyFill="1" applyBorder="1"/>
    <xf numFmtId="0" fontId="5" fillId="0" borderId="0" xfId="0" applyFont="1" applyFill="1"/>
    <xf numFmtId="179" fontId="4" fillId="0" borderId="0" xfId="0" applyNumberFormat="1" applyFont="1" applyFill="1"/>
    <xf numFmtId="179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opLeftCell="A25" workbookViewId="0">
      <selection activeCell="G17" sqref="G17"/>
    </sheetView>
  </sheetViews>
  <sheetFormatPr defaultRowHeight="12.75"/>
  <cols>
    <col min="1" max="1" width="7" style="3" customWidth="1"/>
    <col min="2" max="2" width="42.140625" customWidth="1"/>
    <col min="4" max="4" width="16" style="12" customWidth="1"/>
    <col min="5" max="5" width="14.28515625" style="12" customWidth="1"/>
    <col min="7" max="7" width="11.28515625" bestFit="1" customWidth="1"/>
  </cols>
  <sheetData>
    <row r="1" spans="1:5" s="70" customFormat="1" ht="15.75">
      <c r="A1" s="119" t="s">
        <v>189</v>
      </c>
      <c r="B1" s="120"/>
      <c r="C1" s="120"/>
      <c r="D1" s="121"/>
      <c r="E1" s="121"/>
    </row>
    <row r="2" spans="1:5" s="70" customFormat="1" ht="15.75">
      <c r="A2" s="122"/>
      <c r="B2" s="122" t="s">
        <v>197</v>
      </c>
      <c r="C2" s="122"/>
      <c r="D2" s="123"/>
      <c r="E2" s="123"/>
    </row>
    <row r="3" spans="1:5" s="70" customFormat="1" ht="16.5" thickBot="1">
      <c r="A3" s="124"/>
      <c r="B3" s="120"/>
      <c r="C3" s="120"/>
      <c r="D3" s="121"/>
      <c r="E3" s="121" t="s">
        <v>176</v>
      </c>
    </row>
    <row r="4" spans="1:5" ht="13.5" thickTop="1">
      <c r="A4" s="125"/>
      <c r="B4" s="126"/>
      <c r="C4" s="126" t="s">
        <v>0</v>
      </c>
      <c r="D4" s="127" t="s">
        <v>196</v>
      </c>
      <c r="E4" s="128" t="s">
        <v>1</v>
      </c>
    </row>
    <row r="5" spans="1:5">
      <c r="A5" s="129"/>
      <c r="B5" s="114" t="s">
        <v>2</v>
      </c>
      <c r="C5" s="114"/>
      <c r="D5" s="115"/>
      <c r="E5" s="116"/>
    </row>
    <row r="6" spans="1:5" s="6" customFormat="1">
      <c r="A6" s="130" t="s">
        <v>3</v>
      </c>
      <c r="B6" s="110" t="s">
        <v>28</v>
      </c>
      <c r="C6" s="110"/>
      <c r="D6" s="107"/>
      <c r="E6" s="108"/>
    </row>
    <row r="7" spans="1:5" s="155" customFormat="1">
      <c r="A7" s="152">
        <v>1</v>
      </c>
      <c r="B7" s="153" t="s">
        <v>4</v>
      </c>
      <c r="C7" s="153">
        <v>1</v>
      </c>
      <c r="D7" s="154">
        <f>12696688+41513</f>
        <v>12738201</v>
      </c>
      <c r="E7" s="157">
        <v>9940570</v>
      </c>
    </row>
    <row r="8" spans="1:5">
      <c r="A8" s="137">
        <v>2</v>
      </c>
      <c r="B8" s="138" t="s">
        <v>5</v>
      </c>
      <c r="C8" s="138"/>
      <c r="D8" s="156"/>
      <c r="E8" s="158"/>
    </row>
    <row r="9" spans="1:5">
      <c r="A9" s="131" t="s">
        <v>6</v>
      </c>
      <c r="B9" s="102" t="s">
        <v>9</v>
      </c>
      <c r="C9" s="132"/>
      <c r="D9" s="133"/>
      <c r="E9" s="134"/>
    </row>
    <row r="10" spans="1:5">
      <c r="A10" s="131" t="s">
        <v>8</v>
      </c>
      <c r="B10" s="102" t="s">
        <v>10</v>
      </c>
      <c r="C10" s="132"/>
      <c r="D10" s="133"/>
      <c r="E10" s="134"/>
    </row>
    <row r="11" spans="1:5" s="155" customFormat="1">
      <c r="A11" s="71"/>
      <c r="B11" s="72" t="s">
        <v>11</v>
      </c>
      <c r="C11" s="72"/>
      <c r="D11" s="73"/>
      <c r="E11" s="74"/>
    </row>
    <row r="12" spans="1:5">
      <c r="A12" s="131">
        <v>3</v>
      </c>
      <c r="B12" s="110" t="s">
        <v>12</v>
      </c>
      <c r="C12" s="110"/>
      <c r="D12" s="107"/>
      <c r="E12" s="108"/>
    </row>
    <row r="13" spans="1:5">
      <c r="A13" s="131" t="s">
        <v>6</v>
      </c>
      <c r="B13" s="102" t="s">
        <v>13</v>
      </c>
      <c r="C13" s="135" t="s">
        <v>182</v>
      </c>
      <c r="D13" s="103">
        <f>268738807-57186947</f>
        <v>211551860</v>
      </c>
      <c r="E13" s="104">
        <f>239362186-57141617</f>
        <v>182220569</v>
      </c>
    </row>
    <row r="14" spans="1:5">
      <c r="A14" s="131" t="s">
        <v>8</v>
      </c>
      <c r="B14" s="102" t="s">
        <v>14</v>
      </c>
      <c r="C14" s="136" t="s">
        <v>180</v>
      </c>
      <c r="D14" s="103">
        <f>166379+157488</f>
        <v>323867</v>
      </c>
      <c r="E14" s="104">
        <v>76029</v>
      </c>
    </row>
    <row r="15" spans="1:5">
      <c r="A15" s="131" t="s">
        <v>17</v>
      </c>
      <c r="B15" s="102" t="s">
        <v>15</v>
      </c>
      <c r="C15" s="132"/>
      <c r="D15" s="133" t="s">
        <v>185</v>
      </c>
      <c r="E15" s="134" t="s">
        <v>185</v>
      </c>
    </row>
    <row r="16" spans="1:5">
      <c r="A16" s="131" t="s">
        <v>16</v>
      </c>
      <c r="B16" s="102" t="s">
        <v>18</v>
      </c>
      <c r="C16" s="132"/>
      <c r="D16" s="133"/>
      <c r="E16" s="134"/>
    </row>
    <row r="17" spans="1:7" s="155" customFormat="1">
      <c r="A17" s="71"/>
      <c r="B17" s="72" t="s">
        <v>19</v>
      </c>
      <c r="C17" s="72"/>
      <c r="D17" s="73">
        <f>SUM(D13:D16)</f>
        <v>211875727</v>
      </c>
      <c r="E17" s="74">
        <f>SUM(E13:E16)</f>
        <v>182296598</v>
      </c>
      <c r="G17" s="169"/>
    </row>
    <row r="18" spans="1:7">
      <c r="A18" s="131">
        <v>4</v>
      </c>
      <c r="B18" s="110" t="s">
        <v>20</v>
      </c>
      <c r="C18" s="132"/>
      <c r="D18" s="150"/>
      <c r="E18" s="159"/>
    </row>
    <row r="19" spans="1:7">
      <c r="A19" s="131" t="s">
        <v>6</v>
      </c>
      <c r="B19" s="102" t="s">
        <v>21</v>
      </c>
      <c r="C19" s="136" t="s">
        <v>183</v>
      </c>
      <c r="D19" s="151">
        <v>94687</v>
      </c>
      <c r="E19" s="160">
        <v>1279788</v>
      </c>
    </row>
    <row r="20" spans="1:7">
      <c r="A20" s="131" t="s">
        <v>8</v>
      </c>
      <c r="B20" s="102" t="s">
        <v>190</v>
      </c>
      <c r="C20" s="136" t="s">
        <v>186</v>
      </c>
      <c r="D20" s="150">
        <f>2123814+324968-46075</f>
        <v>2402707</v>
      </c>
      <c r="E20" s="159">
        <v>2771927</v>
      </c>
    </row>
    <row r="21" spans="1:7">
      <c r="A21" s="131" t="s">
        <v>17</v>
      </c>
      <c r="B21" s="102" t="s">
        <v>22</v>
      </c>
      <c r="C21" s="132"/>
      <c r="D21" s="150"/>
      <c r="E21" s="159"/>
    </row>
    <row r="22" spans="1:7">
      <c r="A22" s="131" t="s">
        <v>16</v>
      </c>
      <c r="B22" s="102" t="s">
        <v>23</v>
      </c>
      <c r="C22" s="136" t="s">
        <v>191</v>
      </c>
      <c r="D22" s="150">
        <v>10000</v>
      </c>
      <c r="E22" s="159">
        <v>10000</v>
      </c>
    </row>
    <row r="23" spans="1:7">
      <c r="A23" s="131" t="s">
        <v>24</v>
      </c>
      <c r="B23" s="102" t="s">
        <v>25</v>
      </c>
      <c r="C23" s="132"/>
      <c r="D23" s="150"/>
      <c r="E23" s="159"/>
    </row>
    <row r="24" spans="1:7" s="155" customFormat="1">
      <c r="A24" s="71"/>
      <c r="B24" s="72" t="s">
        <v>26</v>
      </c>
      <c r="C24" s="72"/>
      <c r="D24" s="73">
        <f>SUM(D19:D23)</f>
        <v>2507394</v>
      </c>
      <c r="E24" s="74">
        <f>SUM(E19:E23)</f>
        <v>4061715</v>
      </c>
    </row>
    <row r="25" spans="1:7">
      <c r="A25" s="131">
        <v>5</v>
      </c>
      <c r="B25" s="132" t="s">
        <v>27</v>
      </c>
      <c r="C25" s="132"/>
      <c r="D25" s="133"/>
      <c r="E25" s="134"/>
    </row>
    <row r="26" spans="1:7">
      <c r="A26" s="131">
        <v>6</v>
      </c>
      <c r="B26" s="132" t="s">
        <v>29</v>
      </c>
      <c r="C26" s="132"/>
      <c r="D26" s="133"/>
      <c r="E26" s="134"/>
    </row>
    <row r="27" spans="1:7">
      <c r="A27" s="131">
        <v>7</v>
      </c>
      <c r="B27" s="132" t="s">
        <v>30</v>
      </c>
      <c r="C27" s="132"/>
      <c r="D27" s="133"/>
      <c r="E27" s="134"/>
    </row>
    <row r="28" spans="1:7" s="155" customFormat="1">
      <c r="A28" s="71"/>
      <c r="B28" s="72" t="s">
        <v>31</v>
      </c>
      <c r="C28" s="72"/>
      <c r="D28" s="73">
        <f>D17+D24+D7</f>
        <v>227121322</v>
      </c>
      <c r="E28" s="74">
        <f>E17+E24+E7+E27</f>
        <v>196298883</v>
      </c>
    </row>
    <row r="29" spans="1:7">
      <c r="A29" s="131"/>
      <c r="B29" s="132"/>
      <c r="C29" s="132"/>
      <c r="D29" s="133"/>
      <c r="E29" s="134"/>
    </row>
    <row r="30" spans="1:7" s="6" customFormat="1">
      <c r="A30" s="130" t="s">
        <v>32</v>
      </c>
      <c r="B30" s="114" t="s">
        <v>33</v>
      </c>
      <c r="C30" s="114"/>
      <c r="D30" s="115"/>
      <c r="E30" s="116"/>
    </row>
    <row r="31" spans="1:7">
      <c r="A31" s="131">
        <v>1</v>
      </c>
      <c r="B31" s="132" t="s">
        <v>34</v>
      </c>
      <c r="C31" s="132"/>
      <c r="D31" s="133"/>
      <c r="E31" s="134"/>
    </row>
    <row r="32" spans="1:7">
      <c r="A32" s="131" t="s">
        <v>6</v>
      </c>
      <c r="B32" s="102" t="s">
        <v>35</v>
      </c>
      <c r="C32" s="132"/>
      <c r="D32" s="133"/>
      <c r="E32" s="134"/>
    </row>
    <row r="33" spans="1:5">
      <c r="A33" s="131" t="s">
        <v>8</v>
      </c>
      <c r="B33" s="102" t="s">
        <v>36</v>
      </c>
      <c r="C33" s="132"/>
      <c r="D33" s="133"/>
      <c r="E33" s="134"/>
    </row>
    <row r="34" spans="1:5">
      <c r="A34" s="131" t="s">
        <v>17</v>
      </c>
      <c r="B34" s="102" t="s">
        <v>37</v>
      </c>
      <c r="C34" s="132"/>
      <c r="D34" s="133"/>
      <c r="E34" s="134"/>
    </row>
    <row r="35" spans="1:5">
      <c r="A35" s="131" t="s">
        <v>16</v>
      </c>
      <c r="B35" s="102" t="s">
        <v>38</v>
      </c>
      <c r="C35" s="132"/>
      <c r="D35" s="133"/>
      <c r="E35" s="134"/>
    </row>
    <row r="36" spans="1:5" s="155" customFormat="1">
      <c r="A36" s="71"/>
      <c r="B36" s="72" t="s">
        <v>39</v>
      </c>
      <c r="C36" s="72"/>
      <c r="D36" s="73"/>
      <c r="E36" s="74"/>
    </row>
    <row r="37" spans="1:5">
      <c r="A37" s="131">
        <v>2</v>
      </c>
      <c r="B37" s="132" t="s">
        <v>40</v>
      </c>
      <c r="C37" s="132"/>
      <c r="D37" s="133"/>
      <c r="E37" s="134"/>
    </row>
    <row r="38" spans="1:5">
      <c r="A38" s="131" t="s">
        <v>6</v>
      </c>
      <c r="B38" s="102" t="s">
        <v>41</v>
      </c>
      <c r="C38" s="136" t="s">
        <v>187</v>
      </c>
      <c r="D38" s="141">
        <v>6536640</v>
      </c>
      <c r="E38" s="141">
        <v>6536640</v>
      </c>
    </row>
    <row r="39" spans="1:5">
      <c r="A39" s="131" t="s">
        <v>8</v>
      </c>
      <c r="B39" s="102" t="s">
        <v>42</v>
      </c>
      <c r="C39" s="136" t="s">
        <v>188</v>
      </c>
      <c r="D39" s="140">
        <v>41665057</v>
      </c>
      <c r="E39" s="141">
        <v>44463928</v>
      </c>
    </row>
    <row r="40" spans="1:5">
      <c r="A40" s="131" t="s">
        <v>17</v>
      </c>
      <c r="B40" s="102" t="s">
        <v>43</v>
      </c>
      <c r="C40" s="136" t="s">
        <v>177</v>
      </c>
      <c r="D40" s="107">
        <v>124037853</v>
      </c>
      <c r="E40" s="108">
        <v>33210543</v>
      </c>
    </row>
    <row r="41" spans="1:5">
      <c r="A41" s="131" t="s">
        <v>16</v>
      </c>
      <c r="B41" s="102" t="s">
        <v>44</v>
      </c>
      <c r="C41" s="136" t="s">
        <v>178</v>
      </c>
      <c r="D41" s="107">
        <f>6818029+5015982+124845227</f>
        <v>136679238</v>
      </c>
      <c r="E41" s="108">
        <v>144560991</v>
      </c>
    </row>
    <row r="42" spans="1:5" s="155" customFormat="1">
      <c r="A42" s="71"/>
      <c r="B42" s="72" t="s">
        <v>11</v>
      </c>
      <c r="C42" s="72"/>
      <c r="D42" s="142">
        <f>SUM(D38:D41)</f>
        <v>308918788</v>
      </c>
      <c r="E42" s="143">
        <f>SUM(E38:E41)</f>
        <v>228772102</v>
      </c>
    </row>
    <row r="43" spans="1:5">
      <c r="A43" s="131">
        <v>3</v>
      </c>
      <c r="B43" s="132" t="s">
        <v>45</v>
      </c>
      <c r="C43" s="132"/>
      <c r="D43" s="144"/>
      <c r="E43" s="145"/>
    </row>
    <row r="44" spans="1:5">
      <c r="A44" s="131">
        <v>4</v>
      </c>
      <c r="B44" s="132" t="s">
        <v>46</v>
      </c>
      <c r="C44" s="132"/>
      <c r="D44" s="133"/>
      <c r="E44" s="134"/>
    </row>
    <row r="45" spans="1:5">
      <c r="A45" s="131" t="s">
        <v>6</v>
      </c>
      <c r="B45" s="102" t="s">
        <v>47</v>
      </c>
      <c r="C45" s="132"/>
      <c r="D45" s="133"/>
      <c r="E45" s="134"/>
    </row>
    <row r="46" spans="1:5">
      <c r="A46" s="131" t="s">
        <v>8</v>
      </c>
      <c r="B46" s="102" t="s">
        <v>48</v>
      </c>
      <c r="C46" s="132"/>
      <c r="D46" s="133"/>
      <c r="E46" s="134"/>
    </row>
    <row r="47" spans="1:5">
      <c r="A47" s="131" t="s">
        <v>17</v>
      </c>
      <c r="B47" s="102" t="s">
        <v>49</v>
      </c>
      <c r="C47" s="132"/>
      <c r="D47" s="133"/>
      <c r="E47" s="134"/>
    </row>
    <row r="48" spans="1:5" s="155" customFormat="1">
      <c r="A48" s="71"/>
      <c r="B48" s="72" t="s">
        <v>26</v>
      </c>
      <c r="C48" s="72"/>
      <c r="D48" s="73">
        <f>SUM(D43:D47)</f>
        <v>0</v>
      </c>
      <c r="E48" s="74">
        <f>SUM(E43:E47)</f>
        <v>0</v>
      </c>
    </row>
    <row r="49" spans="1:5">
      <c r="A49" s="131">
        <v>5</v>
      </c>
      <c r="B49" s="132" t="s">
        <v>50</v>
      </c>
      <c r="C49" s="132"/>
      <c r="D49" s="133"/>
      <c r="E49" s="134"/>
    </row>
    <row r="50" spans="1:5">
      <c r="A50" s="131">
        <v>6</v>
      </c>
      <c r="B50" s="132" t="s">
        <v>51</v>
      </c>
      <c r="C50" s="132"/>
      <c r="D50" s="133"/>
      <c r="E50" s="134"/>
    </row>
    <row r="51" spans="1:5" s="155" customFormat="1">
      <c r="A51" s="71"/>
      <c r="B51" s="72" t="s">
        <v>52</v>
      </c>
      <c r="C51" s="72"/>
      <c r="D51" s="73">
        <f>D42</f>
        <v>308918788</v>
      </c>
      <c r="E51" s="74">
        <f>E42</f>
        <v>228772102</v>
      </c>
    </row>
    <row r="52" spans="1:5" s="155" customFormat="1" ht="13.5" thickBot="1">
      <c r="A52" s="77"/>
      <c r="B52" s="78" t="s">
        <v>53</v>
      </c>
      <c r="C52" s="78"/>
      <c r="D52" s="79">
        <f>D28+D51+D48</f>
        <v>536040110</v>
      </c>
      <c r="E52" s="80">
        <f>E51+E28+E48</f>
        <v>425070985</v>
      </c>
    </row>
    <row r="53" spans="1:5" ht="13.5" thickTop="1"/>
  </sheetData>
  <phoneticPr fontId="2" type="noConversion"/>
  <pageMargins left="0.75" right="0.75" top="0.81" bottom="0.69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topLeftCell="B25" workbookViewId="0">
      <selection activeCell="G27" sqref="G27"/>
    </sheetView>
  </sheetViews>
  <sheetFormatPr defaultRowHeight="12.75"/>
  <cols>
    <col min="1" max="1" width="7.140625" style="16" customWidth="1"/>
    <col min="2" max="2" width="40" customWidth="1"/>
    <col min="4" max="4" width="14.28515625" customWidth="1"/>
    <col min="5" max="5" width="15.28515625" customWidth="1"/>
    <col min="7" max="7" width="12.28515625" bestFit="1" customWidth="1"/>
  </cols>
  <sheetData>
    <row r="1" spans="1:5" s="82" customFormat="1" ht="15.75">
      <c r="A1" s="119" t="s">
        <v>192</v>
      </c>
      <c r="D1" s="83"/>
      <c r="E1" s="83"/>
    </row>
    <row r="2" spans="1:5" s="82" customFormat="1" ht="15.75">
      <c r="A2" s="81" t="s">
        <v>93</v>
      </c>
      <c r="D2" s="83"/>
      <c r="E2" s="83"/>
    </row>
    <row r="3" spans="1:5" s="85" customFormat="1" ht="15.75">
      <c r="A3" s="87"/>
      <c r="B3" s="88" t="s">
        <v>195</v>
      </c>
      <c r="C3" s="87"/>
      <c r="D3" s="89"/>
      <c r="E3" s="89"/>
    </row>
    <row r="4" spans="1:5" s="85" customFormat="1" ht="16.5" thickBot="1">
      <c r="A4" s="84"/>
      <c r="B4" s="82"/>
      <c r="D4" s="86"/>
      <c r="E4" s="83" t="s">
        <v>176</v>
      </c>
    </row>
    <row r="5" spans="1:5" ht="13.5" thickTop="1">
      <c r="A5" s="17"/>
      <c r="B5" s="13" t="s">
        <v>54</v>
      </c>
      <c r="C5" s="13" t="s">
        <v>0</v>
      </c>
      <c r="D5" s="18" t="s">
        <v>196</v>
      </c>
      <c r="E5" s="19" t="s">
        <v>1</v>
      </c>
    </row>
    <row r="6" spans="1:5">
      <c r="A6" s="15"/>
      <c r="B6" s="5"/>
      <c r="C6" s="5"/>
      <c r="D6" s="39"/>
      <c r="E6" s="40"/>
    </row>
    <row r="7" spans="1:5" s="6" customFormat="1">
      <c r="A7" s="14" t="s">
        <v>3</v>
      </c>
      <c r="B7" s="5" t="s">
        <v>55</v>
      </c>
      <c r="C7" s="5"/>
      <c r="D7" s="39"/>
      <c r="E7" s="64"/>
    </row>
    <row r="8" spans="1:5">
      <c r="A8" s="15">
        <v>1</v>
      </c>
      <c r="B8" s="1" t="s">
        <v>7</v>
      </c>
      <c r="C8" s="1"/>
      <c r="D8" s="47"/>
      <c r="E8" s="65"/>
    </row>
    <row r="9" spans="1:5">
      <c r="A9" s="15">
        <v>2</v>
      </c>
      <c r="B9" s="1" t="s">
        <v>56</v>
      </c>
      <c r="C9" s="1"/>
      <c r="D9" s="47"/>
      <c r="E9" s="65"/>
    </row>
    <row r="10" spans="1:5">
      <c r="A10" s="15" t="s">
        <v>6</v>
      </c>
      <c r="B10" s="4" t="s">
        <v>64</v>
      </c>
      <c r="C10" s="68"/>
      <c r="D10" s="47"/>
      <c r="E10" s="48"/>
    </row>
    <row r="11" spans="1:5">
      <c r="A11" s="15" t="s">
        <v>8</v>
      </c>
      <c r="B11" s="4" t="s">
        <v>57</v>
      </c>
      <c r="C11" s="1"/>
      <c r="D11" s="47"/>
      <c r="E11" s="48"/>
    </row>
    <row r="12" spans="1:5">
      <c r="A12" s="15" t="s">
        <v>17</v>
      </c>
      <c r="B12" s="4" t="s">
        <v>58</v>
      </c>
      <c r="C12" s="1"/>
      <c r="D12" s="47"/>
      <c r="E12" s="48"/>
    </row>
    <row r="13" spans="1:5" s="117" customFormat="1">
      <c r="A13" s="71"/>
      <c r="B13" s="72" t="s">
        <v>11</v>
      </c>
      <c r="C13" s="72"/>
      <c r="D13" s="73">
        <f>SUM(D10:D12)</f>
        <v>0</v>
      </c>
      <c r="E13" s="74">
        <f>SUM(E10:E12)</f>
        <v>0</v>
      </c>
    </row>
    <row r="14" spans="1:5">
      <c r="A14" s="15">
        <v>3</v>
      </c>
      <c r="B14" s="1" t="s">
        <v>63</v>
      </c>
      <c r="C14" s="1"/>
      <c r="D14" s="47"/>
      <c r="E14" s="48"/>
    </row>
    <row r="15" spans="1:5">
      <c r="A15" s="15" t="s">
        <v>6</v>
      </c>
      <c r="B15" s="4" t="s">
        <v>59</v>
      </c>
      <c r="C15" s="68" t="s">
        <v>179</v>
      </c>
      <c r="D15" s="61">
        <v>47926227</v>
      </c>
      <c r="E15" s="66">
        <v>4158602</v>
      </c>
    </row>
    <row r="16" spans="1:5">
      <c r="A16" s="15" t="s">
        <v>8</v>
      </c>
      <c r="B16" s="4" t="s">
        <v>60</v>
      </c>
      <c r="C16" s="68"/>
      <c r="D16" s="61"/>
      <c r="E16" s="66"/>
    </row>
    <row r="17" spans="1:5">
      <c r="A17" s="15" t="s">
        <v>17</v>
      </c>
      <c r="B17" s="4" t="s">
        <v>61</v>
      </c>
      <c r="C17" s="68" t="s">
        <v>181</v>
      </c>
      <c r="D17" s="61">
        <f>656591+315543+391219</f>
        <v>1363353</v>
      </c>
      <c r="E17" s="66">
        <v>1403126</v>
      </c>
    </row>
    <row r="18" spans="1:5">
      <c r="A18" s="15" t="s">
        <v>16</v>
      </c>
      <c r="B18" s="4" t="s">
        <v>62</v>
      </c>
      <c r="C18" s="68"/>
      <c r="D18" s="61"/>
      <c r="E18" s="66"/>
    </row>
    <row r="19" spans="1:5">
      <c r="A19" s="15" t="s">
        <v>24</v>
      </c>
      <c r="B19" s="4" t="s">
        <v>65</v>
      </c>
      <c r="C19" s="68"/>
      <c r="D19" s="47"/>
      <c r="E19" s="48"/>
    </row>
    <row r="20" spans="1:5" s="117" customFormat="1">
      <c r="A20" s="71"/>
      <c r="B20" s="72" t="s">
        <v>19</v>
      </c>
      <c r="C20" s="72"/>
      <c r="D20" s="73">
        <f>SUM(D15:D19)</f>
        <v>49289580</v>
      </c>
      <c r="E20" s="74">
        <f>SUM(E15:E19)</f>
        <v>5561728</v>
      </c>
    </row>
    <row r="21" spans="1:5">
      <c r="A21" s="15">
        <v>4</v>
      </c>
      <c r="B21" s="1" t="s">
        <v>66</v>
      </c>
      <c r="C21" s="1"/>
      <c r="D21" s="47"/>
      <c r="E21" s="48"/>
    </row>
    <row r="22" spans="1:5">
      <c r="A22" s="15">
        <v>5</v>
      </c>
      <c r="B22" s="1" t="s">
        <v>67</v>
      </c>
      <c r="C22" s="1"/>
      <c r="D22" s="47"/>
      <c r="E22" s="48"/>
    </row>
    <row r="23" spans="1:5" s="117" customFormat="1">
      <c r="A23" s="71"/>
      <c r="B23" s="72" t="s">
        <v>68</v>
      </c>
      <c r="C23" s="72"/>
      <c r="D23" s="73">
        <f>D20</f>
        <v>49289580</v>
      </c>
      <c r="E23" s="74">
        <f>E20</f>
        <v>5561728</v>
      </c>
    </row>
    <row r="24" spans="1:5">
      <c r="A24" s="15"/>
      <c r="B24" s="1"/>
      <c r="C24" s="1"/>
      <c r="D24" s="47"/>
      <c r="E24" s="48"/>
    </row>
    <row r="25" spans="1:5" s="6" customFormat="1">
      <c r="A25" s="14" t="s">
        <v>32</v>
      </c>
      <c r="B25" s="5" t="s">
        <v>69</v>
      </c>
      <c r="C25" s="5"/>
      <c r="D25" s="39"/>
      <c r="E25" s="40"/>
    </row>
    <row r="26" spans="1:5">
      <c r="A26" s="15">
        <v>1</v>
      </c>
      <c r="B26" s="1" t="s">
        <v>70</v>
      </c>
      <c r="C26" s="1"/>
      <c r="D26" s="47"/>
      <c r="E26" s="48"/>
    </row>
    <row r="27" spans="1:5">
      <c r="A27" s="15" t="s">
        <v>6</v>
      </c>
      <c r="B27" s="4" t="s">
        <v>71</v>
      </c>
      <c r="C27" s="1"/>
      <c r="D27" s="47"/>
      <c r="E27" s="48"/>
    </row>
    <row r="28" spans="1:5">
      <c r="A28" s="15" t="s">
        <v>8</v>
      </c>
      <c r="B28" s="4" t="s">
        <v>72</v>
      </c>
      <c r="C28" s="1"/>
      <c r="D28" s="47"/>
      <c r="E28" s="48"/>
    </row>
    <row r="29" spans="1:5">
      <c r="A29" s="15"/>
      <c r="B29" s="1" t="s">
        <v>39</v>
      </c>
      <c r="C29" s="1"/>
      <c r="D29" s="47"/>
      <c r="E29" s="48"/>
    </row>
    <row r="30" spans="1:5">
      <c r="A30" s="15">
        <v>2</v>
      </c>
      <c r="B30" s="1" t="s">
        <v>73</v>
      </c>
      <c r="C30" s="1">
        <v>2</v>
      </c>
      <c r="D30" s="47">
        <v>111509981</v>
      </c>
      <c r="E30" s="48">
        <v>35285465</v>
      </c>
    </row>
    <row r="31" spans="1:5">
      <c r="A31" s="15">
        <v>3</v>
      </c>
      <c r="B31" s="1" t="s">
        <v>74</v>
      </c>
      <c r="C31" s="1"/>
      <c r="D31" s="47"/>
      <c r="E31" s="48"/>
    </row>
    <row r="32" spans="1:5">
      <c r="A32" s="15">
        <v>4</v>
      </c>
      <c r="B32" s="1" t="s">
        <v>66</v>
      </c>
      <c r="C32" s="1"/>
      <c r="D32" s="47">
        <f>250200903+2917650</f>
        <v>253118553</v>
      </c>
      <c r="E32" s="48">
        <f>2917650+259456017</f>
        <v>262373667</v>
      </c>
    </row>
    <row r="33" spans="1:7">
      <c r="A33" s="137"/>
      <c r="B33" s="72" t="s">
        <v>75</v>
      </c>
      <c r="C33" s="138"/>
      <c r="D33" s="73">
        <f>SUM(D26:D32)</f>
        <v>364628534</v>
      </c>
      <c r="E33" s="74">
        <f>SUM(E26:E32)</f>
        <v>297659132</v>
      </c>
    </row>
    <row r="34" spans="1:7" s="6" customFormat="1">
      <c r="A34" s="14"/>
      <c r="B34" s="5" t="s">
        <v>76</v>
      </c>
      <c r="C34" s="5"/>
      <c r="D34" s="39">
        <f>D33+D23</f>
        <v>413918114</v>
      </c>
      <c r="E34" s="40">
        <f>E33+E23</f>
        <v>303220860</v>
      </c>
      <c r="G34" s="170">
        <f>D34-E34</f>
        <v>110697254</v>
      </c>
    </row>
    <row r="35" spans="1:7">
      <c r="A35" s="15"/>
      <c r="B35" s="1"/>
      <c r="C35" s="1"/>
      <c r="D35" s="47"/>
      <c r="E35" s="48"/>
    </row>
    <row r="36" spans="1:7" s="6" customFormat="1">
      <c r="A36" s="14" t="s">
        <v>77</v>
      </c>
      <c r="B36" s="5" t="s">
        <v>78</v>
      </c>
      <c r="C36" s="5"/>
      <c r="D36" s="39"/>
      <c r="E36" s="40"/>
    </row>
    <row r="37" spans="1:7" s="11" customFormat="1" ht="25.5">
      <c r="A37" s="20">
        <v>1</v>
      </c>
      <c r="B37" s="9" t="s">
        <v>79</v>
      </c>
      <c r="C37" s="10"/>
      <c r="D37" s="53"/>
      <c r="E37" s="90"/>
    </row>
    <row r="38" spans="1:7" s="11" customFormat="1" ht="25.5">
      <c r="A38" s="20">
        <v>2</v>
      </c>
      <c r="B38" s="9" t="s">
        <v>80</v>
      </c>
      <c r="C38" s="10"/>
      <c r="D38" s="53"/>
      <c r="E38" s="90"/>
    </row>
    <row r="39" spans="1:7">
      <c r="A39" s="15">
        <v>3</v>
      </c>
      <c r="B39" s="1" t="s">
        <v>81</v>
      </c>
      <c r="C39" s="68" t="s">
        <v>172</v>
      </c>
      <c r="D39" s="146">
        <f>E39</f>
        <v>118174000</v>
      </c>
      <c r="E39" s="147">
        <v>118174000</v>
      </c>
    </row>
    <row r="40" spans="1:7">
      <c r="A40" s="15">
        <v>4</v>
      </c>
      <c r="B40" s="1" t="s">
        <v>82</v>
      </c>
      <c r="C40" s="68"/>
      <c r="D40" s="146"/>
      <c r="E40" s="147"/>
    </row>
    <row r="41" spans="1:7">
      <c r="A41" s="15">
        <v>5</v>
      </c>
      <c r="B41" s="1" t="s">
        <v>83</v>
      </c>
      <c r="C41" s="68"/>
      <c r="D41" s="146"/>
      <c r="E41" s="147"/>
    </row>
    <row r="42" spans="1:7">
      <c r="A42" s="15">
        <v>6</v>
      </c>
      <c r="B42" s="1" t="s">
        <v>84</v>
      </c>
      <c r="C42" s="68" t="s">
        <v>184</v>
      </c>
      <c r="D42" s="146"/>
      <c r="E42" s="147"/>
    </row>
    <row r="43" spans="1:7">
      <c r="A43" s="15">
        <v>7</v>
      </c>
      <c r="B43" s="1" t="s">
        <v>85</v>
      </c>
      <c r="C43" s="68" t="s">
        <v>173</v>
      </c>
      <c r="D43" s="146">
        <v>3193968</v>
      </c>
      <c r="E43" s="147">
        <v>3193968</v>
      </c>
    </row>
    <row r="44" spans="1:7">
      <c r="A44" s="15">
        <v>8</v>
      </c>
      <c r="B44" s="1" t="s">
        <v>86</v>
      </c>
      <c r="C44" s="68"/>
      <c r="D44" s="146"/>
      <c r="E44" s="147"/>
      <c r="G44" s="69"/>
    </row>
    <row r="45" spans="1:7">
      <c r="A45" s="15">
        <v>9</v>
      </c>
      <c r="B45" s="1" t="s">
        <v>87</v>
      </c>
      <c r="C45" s="68" t="s">
        <v>174</v>
      </c>
      <c r="D45" s="146">
        <f>175469+11377+295311</f>
        <v>482157</v>
      </c>
      <c r="E45" s="147">
        <v>306688</v>
      </c>
    </row>
    <row r="46" spans="1:7">
      <c r="A46" s="15">
        <v>10</v>
      </c>
      <c r="B46" s="1" t="s">
        <v>88</v>
      </c>
      <c r="C46" s="68" t="s">
        <v>175</v>
      </c>
      <c r="D46" s="47">
        <v>271871</v>
      </c>
      <c r="E46" s="48">
        <v>175469</v>
      </c>
    </row>
    <row r="47" spans="1:7" s="117" customFormat="1">
      <c r="A47" s="71"/>
      <c r="B47" s="72" t="s">
        <v>89</v>
      </c>
      <c r="C47" s="72"/>
      <c r="D47" s="73">
        <f>SUM(D39:D46)</f>
        <v>122121996</v>
      </c>
      <c r="E47" s="74">
        <f>SUM(E39:E46)</f>
        <v>121850125</v>
      </c>
    </row>
    <row r="48" spans="1:7" s="139" customFormat="1">
      <c r="A48" s="131"/>
      <c r="B48" s="132"/>
      <c r="C48" s="132"/>
      <c r="D48" s="133"/>
      <c r="E48" s="134"/>
    </row>
    <row r="49" spans="1:6" s="117" customFormat="1" ht="13.5" thickBot="1">
      <c r="A49" s="91"/>
      <c r="B49" s="78" t="s">
        <v>90</v>
      </c>
      <c r="C49" s="78"/>
      <c r="D49" s="79">
        <f>D47+D20+D33+D13</f>
        <v>536040110</v>
      </c>
      <c r="E49" s="80">
        <f>E47+E20+E33+E13</f>
        <v>425070985</v>
      </c>
      <c r="F49" s="149"/>
    </row>
    <row r="50" spans="1:6" ht="13.5" thickTop="1"/>
    <row r="52" spans="1:6">
      <c r="D52" s="67"/>
      <c r="E52" s="6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G8" sqref="G8:H8"/>
    </sheetView>
  </sheetViews>
  <sheetFormatPr defaultRowHeight="12.75"/>
  <cols>
    <col min="1" max="1" width="5.85546875" customWidth="1"/>
    <col min="2" max="2" width="46.140625" customWidth="1"/>
    <col min="4" max="5" width="15.28515625" customWidth="1"/>
    <col min="7" max="7" width="12.28515625" bestFit="1" customWidth="1"/>
    <col min="8" max="8" width="13.5703125" customWidth="1"/>
  </cols>
  <sheetData>
    <row r="1" spans="1:8" s="82" customFormat="1" ht="15.75">
      <c r="A1" s="119" t="s">
        <v>193</v>
      </c>
      <c r="D1" s="83"/>
      <c r="E1" s="83"/>
    </row>
    <row r="2" spans="1:8" s="85" customFormat="1" ht="15.75"/>
    <row r="3" spans="1:8" s="82" customFormat="1" ht="15.75">
      <c r="B3" s="82" t="s">
        <v>94</v>
      </c>
    </row>
    <row r="4" spans="1:8" s="82" customFormat="1" ht="15.75">
      <c r="B4" s="82" t="s">
        <v>198</v>
      </c>
    </row>
    <row r="5" spans="1:8" s="82" customFormat="1" ht="16.5" thickBot="1">
      <c r="E5" s="83" t="s">
        <v>176</v>
      </c>
    </row>
    <row r="6" spans="1:8" s="6" customFormat="1" ht="13.5" thickTop="1">
      <c r="A6" s="23" t="s">
        <v>91</v>
      </c>
      <c r="B6" s="13" t="s">
        <v>92</v>
      </c>
      <c r="C6" s="13" t="s">
        <v>0</v>
      </c>
      <c r="D6" s="18" t="s">
        <v>196</v>
      </c>
      <c r="E6" s="19" t="s">
        <v>1</v>
      </c>
    </row>
    <row r="7" spans="1:8">
      <c r="A7" s="15"/>
      <c r="B7" s="1"/>
      <c r="C7" s="1"/>
      <c r="D7" s="47"/>
      <c r="E7" s="48"/>
    </row>
    <row r="8" spans="1:8" s="155" customFormat="1">
      <c r="A8" s="71">
        <v>1</v>
      </c>
      <c r="B8" s="72" t="s">
        <v>95</v>
      </c>
      <c r="C8" s="72">
        <v>1</v>
      </c>
      <c r="D8" s="73">
        <v>65373367</v>
      </c>
      <c r="E8" s="74">
        <v>61521907</v>
      </c>
      <c r="G8" s="169"/>
      <c r="H8" s="169"/>
    </row>
    <row r="9" spans="1:8" s="6" customFormat="1">
      <c r="A9" s="14">
        <v>2</v>
      </c>
      <c r="B9" s="5" t="s">
        <v>96</v>
      </c>
      <c r="C9" s="5"/>
      <c r="D9" s="39">
        <f>1712554+11800000+30595408</f>
        <v>44107962</v>
      </c>
      <c r="E9" s="40">
        <v>44059629</v>
      </c>
    </row>
    <row r="10" spans="1:8" s="26" customFormat="1" ht="25.5">
      <c r="A10" s="24">
        <v>3</v>
      </c>
      <c r="B10" s="25" t="s">
        <v>97</v>
      </c>
      <c r="C10" s="25">
        <v>3</v>
      </c>
      <c r="D10" s="49">
        <v>0</v>
      </c>
      <c r="E10" s="50"/>
    </row>
    <row r="11" spans="1:8">
      <c r="A11" s="15">
        <v>4</v>
      </c>
      <c r="B11" s="1" t="s">
        <v>98</v>
      </c>
      <c r="C11" s="1">
        <v>4</v>
      </c>
      <c r="D11" s="47">
        <f>6310957</f>
        <v>6310957</v>
      </c>
      <c r="E11" s="48">
        <f>6709450</f>
        <v>6709450</v>
      </c>
    </row>
    <row r="12" spans="1:8">
      <c r="A12" s="15">
        <v>5</v>
      </c>
      <c r="B12" s="1" t="s">
        <v>99</v>
      </c>
      <c r="C12" s="1">
        <v>5</v>
      </c>
      <c r="D12" s="47">
        <f>D13+D14+D15</f>
        <v>31180465</v>
      </c>
      <c r="E12" s="48">
        <f>E13+E14+E15</f>
        <v>31020686</v>
      </c>
    </row>
    <row r="13" spans="1:8">
      <c r="A13" s="15"/>
      <c r="B13" s="1" t="s">
        <v>100</v>
      </c>
      <c r="C13" s="1"/>
      <c r="D13" s="47">
        <v>26584435</v>
      </c>
      <c r="E13" s="48">
        <f>25662146-810000</f>
        <v>24852146</v>
      </c>
    </row>
    <row r="14" spans="1:8">
      <c r="A14" s="15"/>
      <c r="B14" s="1" t="s">
        <v>101</v>
      </c>
      <c r="C14" s="1"/>
      <c r="D14" s="47"/>
      <c r="E14" s="48">
        <v>810000</v>
      </c>
    </row>
    <row r="15" spans="1:8" s="26" customFormat="1" ht="25.5">
      <c r="A15" s="24"/>
      <c r="B15" s="25" t="s">
        <v>139</v>
      </c>
      <c r="C15" s="25"/>
      <c r="D15" s="47">
        <v>4596030</v>
      </c>
      <c r="E15" s="48">
        <v>5358540</v>
      </c>
    </row>
    <row r="16" spans="1:8">
      <c r="A16" s="15">
        <v>6</v>
      </c>
      <c r="B16" s="1" t="s">
        <v>102</v>
      </c>
      <c r="C16" s="1">
        <v>6</v>
      </c>
      <c r="D16" s="47">
        <f>20228335</f>
        <v>20228335</v>
      </c>
      <c r="E16" s="48">
        <v>21015695</v>
      </c>
    </row>
    <row r="17" spans="1:8">
      <c r="A17" s="15">
        <v>7</v>
      </c>
      <c r="B17" s="1" t="s">
        <v>103</v>
      </c>
      <c r="C17" s="1">
        <v>7</v>
      </c>
      <c r="D17" s="47">
        <f>1949388+816208+201600+261203+15707+415524+46450391+8861</f>
        <v>50118882</v>
      </c>
      <c r="E17" s="48">
        <f>1494304+862258+334236+241947+92914+595932+41980324+239465</f>
        <v>45841380</v>
      </c>
    </row>
    <row r="18" spans="1:8">
      <c r="A18" s="15">
        <v>8</v>
      </c>
      <c r="B18" s="1" t="s">
        <v>104</v>
      </c>
      <c r="C18" s="1"/>
      <c r="D18" s="47">
        <f>D17+D16+D12+D11</f>
        <v>107838639</v>
      </c>
      <c r="E18" s="48">
        <f>E11+E12+E16+E17</f>
        <v>104587211</v>
      </c>
      <c r="H18" s="67"/>
    </row>
    <row r="19" spans="1:8" s="161" customFormat="1" ht="25.5">
      <c r="A19" s="92">
        <v>9</v>
      </c>
      <c r="B19" s="93" t="s">
        <v>105</v>
      </c>
      <c r="C19" s="93">
        <v>9</v>
      </c>
      <c r="D19" s="94">
        <f>D8-D18+D9+D10</f>
        <v>1642690</v>
      </c>
      <c r="E19" s="95">
        <f>E8-E18+E9+E10</f>
        <v>994325</v>
      </c>
    </row>
    <row r="20" spans="1:8" s="26" customFormat="1" ht="25.5">
      <c r="A20" s="24">
        <v>10</v>
      </c>
      <c r="B20" s="25" t="s">
        <v>106</v>
      </c>
      <c r="C20" s="25"/>
      <c r="D20" s="49"/>
      <c r="E20" s="50"/>
    </row>
    <row r="21" spans="1:8" s="26" customFormat="1" ht="25.5">
      <c r="A21" s="24">
        <v>11</v>
      </c>
      <c r="B21" s="25" t="s">
        <v>107</v>
      </c>
      <c r="C21" s="25"/>
      <c r="D21" s="49"/>
      <c r="E21" s="50"/>
    </row>
    <row r="22" spans="1:8">
      <c r="A22" s="15">
        <v>12</v>
      </c>
      <c r="B22" s="1" t="s">
        <v>108</v>
      </c>
      <c r="C22" s="1"/>
      <c r="D22" s="47"/>
      <c r="E22" s="48"/>
    </row>
    <row r="23" spans="1:8" ht="25.5">
      <c r="A23" s="15">
        <v>12.1</v>
      </c>
      <c r="B23" s="25" t="s">
        <v>109</v>
      </c>
      <c r="C23" s="1"/>
      <c r="D23" s="47"/>
      <c r="E23" s="48"/>
    </row>
    <row r="24" spans="1:8">
      <c r="A24" s="15">
        <v>12.2</v>
      </c>
      <c r="B24" s="1" t="s">
        <v>110</v>
      </c>
      <c r="C24" s="1">
        <v>12.2</v>
      </c>
      <c r="D24" s="47">
        <f>-1337809</f>
        <v>-1337809</v>
      </c>
      <c r="E24" s="48">
        <f>-799360</f>
        <v>-799360</v>
      </c>
    </row>
    <row r="25" spans="1:8">
      <c r="A25" s="15">
        <v>12.3</v>
      </c>
      <c r="B25" s="1" t="s">
        <v>111</v>
      </c>
      <c r="C25" s="1"/>
      <c r="D25" s="47"/>
      <c r="E25" s="48"/>
    </row>
    <row r="26" spans="1:8" ht="13.5" customHeight="1">
      <c r="A26" s="15">
        <v>12.4</v>
      </c>
      <c r="B26" s="1" t="s">
        <v>112</v>
      </c>
      <c r="C26" s="1"/>
      <c r="D26" s="47"/>
      <c r="E26" s="48"/>
    </row>
    <row r="27" spans="1:8" s="161" customFormat="1" ht="25.5">
      <c r="A27" s="92">
        <v>13</v>
      </c>
      <c r="B27" s="93" t="s">
        <v>113</v>
      </c>
      <c r="C27" s="93">
        <v>13</v>
      </c>
      <c r="D27" s="94">
        <f>SUM(D20:D26)</f>
        <v>-1337809</v>
      </c>
      <c r="E27" s="95">
        <f>SUM(E20:E26)</f>
        <v>-799360</v>
      </c>
    </row>
    <row r="28" spans="1:8" s="155" customFormat="1">
      <c r="A28" s="71">
        <v>14</v>
      </c>
      <c r="B28" s="72" t="s">
        <v>114</v>
      </c>
      <c r="C28" s="72">
        <v>14</v>
      </c>
      <c r="D28" s="73">
        <f>D19+D27</f>
        <v>304881</v>
      </c>
      <c r="E28" s="74">
        <f>E19+E27</f>
        <v>194965</v>
      </c>
    </row>
    <row r="29" spans="1:8">
      <c r="A29" s="15">
        <v>15</v>
      </c>
      <c r="B29" s="1" t="s">
        <v>115</v>
      </c>
      <c r="C29" s="1">
        <v>15</v>
      </c>
      <c r="D29" s="47">
        <v>33010</v>
      </c>
      <c r="E29" s="48">
        <f>E28*10%</f>
        <v>19496.5</v>
      </c>
    </row>
    <row r="30" spans="1:8" s="155" customFormat="1">
      <c r="A30" s="71">
        <v>16</v>
      </c>
      <c r="B30" s="72" t="s">
        <v>116</v>
      </c>
      <c r="C30" s="72">
        <v>16</v>
      </c>
      <c r="D30" s="73">
        <f>D28-D29</f>
        <v>271871</v>
      </c>
      <c r="E30" s="74">
        <f>E28-E29</f>
        <v>175468.5</v>
      </c>
    </row>
    <row r="31" spans="1:8" ht="13.5" thickBot="1">
      <c r="A31" s="22"/>
      <c r="B31" s="2"/>
      <c r="C31" s="2"/>
      <c r="D31" s="51"/>
      <c r="E31" s="52"/>
    </row>
    <row r="32" spans="1:8" ht="13.5" thickTop="1"/>
  </sheetData>
  <phoneticPr fontId="2" type="noConversion"/>
  <pageMargins left="0.75" right="0.42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B47" sqref="B47"/>
    </sheetView>
  </sheetViews>
  <sheetFormatPr defaultRowHeight="12.75"/>
  <cols>
    <col min="1" max="1" width="4" customWidth="1"/>
    <col min="2" max="2" width="52.85546875" customWidth="1"/>
    <col min="3" max="3" width="14.5703125" customWidth="1"/>
    <col min="4" max="4" width="14.7109375" customWidth="1"/>
    <col min="5" max="5" width="8.28515625" customWidth="1"/>
    <col min="6" max="6" width="14.28515625" customWidth="1"/>
    <col min="7" max="7" width="20.42578125" customWidth="1"/>
    <col min="8" max="8" width="11.42578125" customWidth="1"/>
    <col min="10" max="10" width="10.28515625" customWidth="1"/>
    <col min="11" max="11" width="11.28515625" customWidth="1"/>
  </cols>
  <sheetData>
    <row r="1" spans="1:5" s="82" customFormat="1" ht="15.75">
      <c r="A1" s="119" t="s">
        <v>194</v>
      </c>
      <c r="D1" s="83"/>
      <c r="E1" s="83"/>
    </row>
    <row r="2" spans="1:5" s="85" customFormat="1" ht="15.75"/>
    <row r="3" spans="1:5" s="82" customFormat="1" ht="15.75">
      <c r="B3" s="82" t="s">
        <v>141</v>
      </c>
    </row>
    <row r="4" spans="1:5" s="82" customFormat="1" ht="15.75">
      <c r="B4" s="82" t="s">
        <v>200</v>
      </c>
      <c r="C4" s="82" t="s">
        <v>140</v>
      </c>
    </row>
    <row r="5" spans="1:5" s="85" customFormat="1" ht="15.75">
      <c r="C5" s="70" t="s">
        <v>142</v>
      </c>
      <c r="D5" s="70"/>
    </row>
    <row r="6" spans="1:5" s="85" customFormat="1" ht="16.5" thickBot="1"/>
    <row r="7" spans="1:5" ht="13.5" thickTop="1">
      <c r="A7" s="54"/>
      <c r="B7" s="13" t="s">
        <v>143</v>
      </c>
      <c r="C7" s="18" t="s">
        <v>196</v>
      </c>
      <c r="D7" s="19" t="s">
        <v>1</v>
      </c>
    </row>
    <row r="8" spans="1:5">
      <c r="A8" s="55"/>
      <c r="B8" s="1" t="s">
        <v>144</v>
      </c>
      <c r="C8" s="162">
        <v>304881</v>
      </c>
      <c r="D8" s="163">
        <v>194965</v>
      </c>
    </row>
    <row r="9" spans="1:5">
      <c r="A9" s="55"/>
      <c r="B9" s="1" t="s">
        <v>145</v>
      </c>
      <c r="C9" s="162"/>
      <c r="D9" s="163"/>
    </row>
    <row r="10" spans="1:5" s="37" customFormat="1">
      <c r="A10" s="36"/>
      <c r="B10" s="59" t="s">
        <v>146</v>
      </c>
      <c r="C10" s="164">
        <f>20237196-8861</f>
        <v>20228335</v>
      </c>
      <c r="D10" s="165">
        <v>21015695</v>
      </c>
    </row>
    <row r="11" spans="1:5" s="8" customFormat="1">
      <c r="A11" s="35"/>
      <c r="B11" s="58" t="s">
        <v>147</v>
      </c>
      <c r="C11" s="166"/>
      <c r="D11" s="167"/>
    </row>
    <row r="12" spans="1:5" s="8" customFormat="1">
      <c r="A12" s="35"/>
      <c r="B12" s="58" t="s">
        <v>148</v>
      </c>
      <c r="C12" s="168"/>
      <c r="D12" s="167"/>
    </row>
    <row r="13" spans="1:5" s="8" customFormat="1">
      <c r="A13" s="35"/>
      <c r="B13" s="58"/>
      <c r="C13" s="166"/>
      <c r="D13" s="167"/>
    </row>
    <row r="14" spans="1:5" s="37" customFormat="1" ht="25.5">
      <c r="A14" s="36"/>
      <c r="B14" s="57" t="s">
        <v>149</v>
      </c>
      <c r="C14" s="169">
        <f>-29579129</f>
        <v>-29579129</v>
      </c>
      <c r="D14" s="165">
        <f>-27132600</f>
        <v>-27132600</v>
      </c>
    </row>
    <row r="15" spans="1:5" s="8" customFormat="1">
      <c r="A15" s="35"/>
      <c r="B15" s="7" t="s">
        <v>150</v>
      </c>
      <c r="C15" s="166">
        <v>1554321</v>
      </c>
      <c r="D15" s="167">
        <f>-317023</f>
        <v>-317023</v>
      </c>
    </row>
    <row r="16" spans="1:5" s="8" customFormat="1">
      <c r="A16" s="35"/>
      <c r="B16" s="7" t="s">
        <v>151</v>
      </c>
      <c r="C16" s="166">
        <v>110697254</v>
      </c>
      <c r="D16" s="167">
        <f>9265146</f>
        <v>9265146</v>
      </c>
    </row>
    <row r="17" spans="1:7" s="8" customFormat="1">
      <c r="A17" s="35"/>
      <c r="B17" s="5" t="s">
        <v>152</v>
      </c>
      <c r="C17" s="154"/>
      <c r="D17" s="157"/>
    </row>
    <row r="18" spans="1:7" s="8" customFormat="1">
      <c r="A18" s="35"/>
      <c r="B18" s="7" t="s">
        <v>153</v>
      </c>
      <c r="C18" s="166"/>
      <c r="D18" s="167"/>
    </row>
    <row r="19" spans="1:7" s="8" customFormat="1">
      <c r="A19" s="35"/>
      <c r="B19" s="7" t="s">
        <v>154</v>
      </c>
      <c r="C19" s="166">
        <f>-33010</f>
        <v>-33010</v>
      </c>
      <c r="D19" s="167">
        <f>-19497</f>
        <v>-19497</v>
      </c>
    </row>
    <row r="20" spans="1:7" s="105" customFormat="1">
      <c r="A20" s="96"/>
      <c r="B20" s="97" t="s">
        <v>168</v>
      </c>
      <c r="C20" s="98">
        <f>SUM(C8:C19)</f>
        <v>103172652</v>
      </c>
      <c r="D20" s="99">
        <f>SUM(D8:D19)</f>
        <v>3006686</v>
      </c>
    </row>
    <row r="21" spans="1:7" s="8" customFormat="1">
      <c r="A21" s="35"/>
      <c r="B21" s="7"/>
      <c r="C21" s="43"/>
      <c r="D21" s="44"/>
    </row>
    <row r="22" spans="1:7" s="8" customFormat="1">
      <c r="A22" s="35"/>
      <c r="B22" s="5" t="s">
        <v>155</v>
      </c>
      <c r="C22" s="43"/>
      <c r="D22" s="44"/>
    </row>
    <row r="23" spans="1:7" s="8" customFormat="1">
      <c r="A23" s="35"/>
      <c r="B23" s="7" t="s">
        <v>156</v>
      </c>
      <c r="C23" s="166"/>
      <c r="D23" s="167"/>
    </row>
    <row r="24" spans="1:7" s="8" customFormat="1">
      <c r="A24" s="35"/>
      <c r="B24" s="7" t="s">
        <v>157</v>
      </c>
      <c r="C24" s="166">
        <f>-97627670-3160116+412765</f>
        <v>-100375021</v>
      </c>
      <c r="D24" s="167">
        <f>-289200+595935</f>
        <v>306735</v>
      </c>
      <c r="G24" s="148"/>
    </row>
    <row r="25" spans="1:7" s="8" customFormat="1">
      <c r="A25" s="35"/>
      <c r="B25" s="7" t="s">
        <v>158</v>
      </c>
      <c r="C25" s="43"/>
      <c r="D25" s="44"/>
    </row>
    <row r="26" spans="1:7" s="8" customFormat="1">
      <c r="A26" s="35"/>
      <c r="B26" s="7" t="s">
        <v>159</v>
      </c>
      <c r="C26" s="43"/>
      <c r="D26" s="44"/>
    </row>
    <row r="27" spans="1:7" s="8" customFormat="1">
      <c r="A27" s="35"/>
      <c r="B27" s="7" t="s">
        <v>160</v>
      </c>
      <c r="C27" s="43"/>
      <c r="D27" s="44"/>
    </row>
    <row r="28" spans="1:7" s="105" customFormat="1">
      <c r="A28" s="96"/>
      <c r="B28" s="97" t="s">
        <v>167</v>
      </c>
      <c r="C28" s="98">
        <f>SUM(C22:C27)</f>
        <v>-100375021</v>
      </c>
      <c r="D28" s="99">
        <f>SUM(D24:D27)+D13</f>
        <v>306735</v>
      </c>
    </row>
    <row r="29" spans="1:7" s="8" customFormat="1">
      <c r="A29" s="35"/>
      <c r="B29" s="7"/>
      <c r="C29" s="43"/>
      <c r="D29" s="44"/>
    </row>
    <row r="30" spans="1:7" s="8" customFormat="1">
      <c r="A30" s="35"/>
      <c r="B30" s="5" t="s">
        <v>161</v>
      </c>
      <c r="C30" s="43"/>
      <c r="D30" s="44"/>
    </row>
    <row r="31" spans="1:7" s="8" customFormat="1">
      <c r="A31" s="35"/>
      <c r="B31" s="7" t="s">
        <v>162</v>
      </c>
      <c r="C31" s="43"/>
      <c r="D31" s="44"/>
    </row>
    <row r="32" spans="1:7" s="8" customFormat="1">
      <c r="A32" s="35"/>
      <c r="B32" s="7" t="s">
        <v>163</v>
      </c>
      <c r="C32" s="43"/>
      <c r="D32" s="44"/>
      <c r="F32" s="148"/>
    </row>
    <row r="33" spans="1:7" s="8" customFormat="1">
      <c r="A33" s="35"/>
      <c r="B33" s="7" t="s">
        <v>164</v>
      </c>
      <c r="C33" s="43"/>
      <c r="D33" s="44"/>
      <c r="G33" s="148"/>
    </row>
    <row r="34" spans="1:7" s="8" customFormat="1">
      <c r="A34" s="35"/>
      <c r="B34" s="7" t="s">
        <v>165</v>
      </c>
      <c r="C34" s="43"/>
      <c r="D34" s="44"/>
      <c r="G34" s="148"/>
    </row>
    <row r="35" spans="1:7" s="109" customFormat="1">
      <c r="A35" s="100"/>
      <c r="B35" s="97" t="s">
        <v>166</v>
      </c>
      <c r="C35" s="75"/>
      <c r="D35" s="76"/>
    </row>
    <row r="36" spans="1:7" s="109" customFormat="1">
      <c r="A36" s="106"/>
      <c r="B36" s="110"/>
      <c r="C36" s="111"/>
      <c r="D36" s="112"/>
      <c r="F36" s="113"/>
    </row>
    <row r="37" spans="1:7" s="117" customFormat="1">
      <c r="A37" s="101"/>
      <c r="B37" s="72" t="s">
        <v>169</v>
      </c>
      <c r="C37" s="73">
        <f>C20+C28</f>
        <v>2797631</v>
      </c>
      <c r="D37" s="74">
        <f>D20+D28</f>
        <v>3313421</v>
      </c>
      <c r="F37" s="118"/>
    </row>
    <row r="38" spans="1:7" s="117" customFormat="1">
      <c r="A38" s="101"/>
      <c r="B38" s="72" t="s">
        <v>170</v>
      </c>
      <c r="C38" s="73">
        <f>D39</f>
        <v>9940570</v>
      </c>
      <c r="D38" s="74">
        <v>6627149</v>
      </c>
      <c r="F38" s="118"/>
    </row>
    <row r="39" spans="1:7" s="117" customFormat="1">
      <c r="A39" s="101"/>
      <c r="B39" s="72" t="s">
        <v>171</v>
      </c>
      <c r="C39" s="73">
        <f>C37+C38</f>
        <v>12738201</v>
      </c>
      <c r="D39" s="74">
        <f>D37+D38</f>
        <v>9940570</v>
      </c>
      <c r="F39" s="118"/>
    </row>
    <row r="40" spans="1:7" ht="13.5" thickBot="1">
      <c r="A40" s="56"/>
      <c r="B40" s="2"/>
      <c r="C40" s="62"/>
      <c r="D40" s="63"/>
    </row>
    <row r="41" spans="1:7" ht="13.5" thickTop="1"/>
    <row r="42" spans="1:7">
      <c r="C42" s="67"/>
      <c r="D42" s="67"/>
      <c r="F42" s="67"/>
      <c r="G42" s="67"/>
    </row>
    <row r="43" spans="1:7">
      <c r="C43" s="67"/>
      <c r="D43" s="67"/>
      <c r="F43" s="67"/>
    </row>
    <row r="44" spans="1:7">
      <c r="C44" s="67"/>
    </row>
    <row r="45" spans="1:7">
      <c r="C45" s="67"/>
    </row>
    <row r="47" spans="1:7">
      <c r="D47" s="67"/>
    </row>
    <row r="49" spans="4:4">
      <c r="D49" s="6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0"/>
  <sheetViews>
    <sheetView topLeftCell="A4" workbookViewId="0">
      <selection activeCell="J26" sqref="J26"/>
    </sheetView>
  </sheetViews>
  <sheetFormatPr defaultRowHeight="12.75"/>
  <cols>
    <col min="1" max="1" width="29.5703125" customWidth="1"/>
    <col min="2" max="2" width="12.28515625" bestFit="1" customWidth="1"/>
    <col min="4" max="4" width="8.28515625" customWidth="1"/>
    <col min="5" max="6" width="10.85546875" customWidth="1"/>
    <col min="7" max="7" width="11.42578125" customWidth="1"/>
    <col min="8" max="8" width="12.85546875" customWidth="1"/>
    <col min="9" max="9" width="10.28515625" customWidth="1"/>
    <col min="10" max="10" width="12.85546875" customWidth="1"/>
  </cols>
  <sheetData>
    <row r="1" spans="1:10" s="6" customFormat="1" ht="15.75">
      <c r="A1" s="119" t="s">
        <v>192</v>
      </c>
      <c r="D1" s="21"/>
      <c r="E1" s="21"/>
    </row>
    <row r="3" spans="1:10" s="6" customFormat="1">
      <c r="B3" s="6" t="s">
        <v>117</v>
      </c>
    </row>
    <row r="4" spans="1:10" s="6" customFormat="1">
      <c r="B4" s="6" t="s">
        <v>199</v>
      </c>
    </row>
    <row r="5" spans="1:10" s="6" customFormat="1" ht="13.5" thickBot="1"/>
    <row r="6" spans="1:10" s="6" customFormat="1" ht="13.5" thickTop="1">
      <c r="A6" s="23"/>
      <c r="B6" s="28" t="s">
        <v>118</v>
      </c>
      <c r="C6" s="29"/>
      <c r="D6" s="29"/>
      <c r="E6" s="29"/>
      <c r="F6" s="29"/>
      <c r="G6" s="29"/>
      <c r="H6" s="29"/>
      <c r="I6" s="29"/>
      <c r="J6" s="32"/>
    </row>
    <row r="7" spans="1:10" s="27" customFormat="1" ht="60" customHeight="1">
      <c r="A7" s="31"/>
      <c r="B7" s="33" t="s">
        <v>81</v>
      </c>
      <c r="C7" s="33" t="s">
        <v>119</v>
      </c>
      <c r="D7" s="33" t="s">
        <v>138</v>
      </c>
      <c r="E7" s="33" t="s">
        <v>120</v>
      </c>
      <c r="F7" s="33" t="s">
        <v>121</v>
      </c>
      <c r="G7" s="33" t="s">
        <v>125</v>
      </c>
      <c r="H7" s="33" t="s">
        <v>86</v>
      </c>
      <c r="I7" s="33" t="s">
        <v>122</v>
      </c>
      <c r="J7" s="34" t="s">
        <v>123</v>
      </c>
    </row>
    <row r="8" spans="1:10" s="6" customFormat="1">
      <c r="A8" s="30" t="s">
        <v>137</v>
      </c>
      <c r="B8" s="39">
        <v>118174000</v>
      </c>
      <c r="C8" s="39"/>
      <c r="D8" s="39"/>
      <c r="E8" s="39">
        <v>3193968</v>
      </c>
      <c r="F8" s="39"/>
      <c r="G8" s="39">
        <f>306688+175469</f>
        <v>482157</v>
      </c>
      <c r="H8" s="39"/>
      <c r="I8" s="39"/>
      <c r="J8" s="40">
        <f>B8+E8+G8+H8</f>
        <v>121850125</v>
      </c>
    </row>
    <row r="9" spans="1:10" s="37" customFormat="1" ht="25.5">
      <c r="A9" s="36" t="s">
        <v>124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s="8" customFormat="1">
      <c r="A10" s="35" t="s">
        <v>126</v>
      </c>
      <c r="B10" s="43"/>
      <c r="C10" s="43"/>
      <c r="D10" s="43"/>
      <c r="E10" s="43"/>
      <c r="F10" s="43"/>
      <c r="G10" s="43"/>
      <c r="H10" s="43"/>
      <c r="I10" s="43"/>
      <c r="J10" s="44"/>
    </row>
    <row r="11" spans="1:10" s="8" customFormat="1">
      <c r="A11" s="35" t="s">
        <v>127</v>
      </c>
      <c r="B11" s="43"/>
      <c r="C11" s="43"/>
      <c r="D11" s="43"/>
      <c r="E11" s="43"/>
      <c r="F11" s="43"/>
      <c r="G11" s="43">
        <v>271871</v>
      </c>
      <c r="H11" s="43"/>
      <c r="I11" s="43"/>
      <c r="J11" s="44">
        <f>G11</f>
        <v>271871</v>
      </c>
    </row>
    <row r="12" spans="1:10" s="8" customFormat="1">
      <c r="A12" s="35" t="s">
        <v>128</v>
      </c>
      <c r="B12" s="43"/>
      <c r="C12" s="43"/>
      <c r="D12" s="43"/>
      <c r="E12" s="43"/>
      <c r="F12" s="43"/>
      <c r="G12" s="43"/>
      <c r="H12" s="43"/>
      <c r="I12" s="43"/>
      <c r="J12" s="44"/>
    </row>
    <row r="13" spans="1:10" s="37" customFormat="1" ht="25.5">
      <c r="A13" s="60" t="s">
        <v>129</v>
      </c>
      <c r="B13" s="41"/>
      <c r="C13" s="41"/>
      <c r="D13" s="41"/>
      <c r="E13" s="41"/>
      <c r="F13" s="41"/>
      <c r="G13" s="41"/>
      <c r="H13" s="41"/>
      <c r="I13" s="41"/>
      <c r="J13" s="42">
        <f>E13+G13+H13</f>
        <v>0</v>
      </c>
    </row>
    <row r="14" spans="1:10" s="8" customFormat="1" ht="25.5">
      <c r="A14" s="36" t="s">
        <v>130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 s="37" customFormat="1">
      <c r="A15" s="35" t="s">
        <v>131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8" customFormat="1">
      <c r="A16" s="35" t="s">
        <v>132</v>
      </c>
      <c r="B16" s="43"/>
      <c r="C16" s="43"/>
      <c r="D16" s="43"/>
      <c r="E16" s="43"/>
      <c r="F16" s="43"/>
      <c r="G16" s="43"/>
      <c r="H16" s="43"/>
      <c r="I16" s="43"/>
      <c r="J16" s="44"/>
    </row>
    <row r="17" spans="1:10" s="8" customFormat="1">
      <c r="A17" s="35" t="s">
        <v>133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8" customFormat="1">
      <c r="A18" s="35" t="s">
        <v>134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0" s="37" customFormat="1">
      <c r="A19" s="36" t="s">
        <v>135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37" customFormat="1">
      <c r="A20" s="36" t="s">
        <v>136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6" customFormat="1" ht="13.5" thickBot="1">
      <c r="A21" s="38" t="s">
        <v>201</v>
      </c>
      <c r="B21" s="45">
        <f>SUM(B8:B20)</f>
        <v>118174000</v>
      </c>
      <c r="C21" s="45"/>
      <c r="D21" s="45"/>
      <c r="E21" s="45">
        <f>SUM(E8:E20)</f>
        <v>3193968</v>
      </c>
      <c r="F21" s="45"/>
      <c r="G21" s="45">
        <f>SUM(G8:G20)</f>
        <v>754028</v>
      </c>
      <c r="H21" s="45">
        <f>SUM(H8:H20)</f>
        <v>0</v>
      </c>
      <c r="I21" s="45"/>
      <c r="J21" s="46">
        <f>SUM(J8:J20)</f>
        <v>122121996</v>
      </c>
    </row>
    <row r="22" spans="1:10" ht="13.5" thickTop="1"/>
    <row r="27" spans="1:10" s="27" customFormat="1"/>
    <row r="28" spans="1:10" s="6" customFormat="1"/>
    <row r="30" spans="1:10" s="6" customFormat="1"/>
  </sheetData>
  <phoneticPr fontId="2" type="noConversion"/>
  <pageMargins left="0.75" right="0.37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AKTIVI</vt:lpstr>
      <vt:lpstr>PASIVI</vt:lpstr>
      <vt:lpstr>Te ardhura+shpenzime</vt:lpstr>
      <vt:lpstr>cash flow (3)</vt:lpstr>
      <vt:lpstr>kapitalet e veta</vt:lpstr>
      <vt:lpstr>AKTIVI!Print_Area</vt:lpstr>
      <vt:lpstr>'cash flow (3)'!Print_Area</vt:lpstr>
      <vt:lpstr>PASIVI!Print_Area</vt:lpstr>
      <vt:lpstr>'Te ardhura+shpenzime'!Print_Area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2010-04-20T06:55:09Z</cp:lastPrinted>
  <dcterms:created xsi:type="dcterms:W3CDTF">2008-10-23T11:07:49Z</dcterms:created>
  <dcterms:modified xsi:type="dcterms:W3CDTF">2019-01-26T23:29:18Z</dcterms:modified>
</cp:coreProperties>
</file>