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90" windowWidth="12120" windowHeight="9120" tabRatio="914" firstSheet="1" activeTab="7"/>
  </bookViews>
  <sheets>
    <sheet name="FAQIA E 1" sheetId="77" r:id="rId1"/>
    <sheet name="AKTIVI EPROFAT-V50" sheetId="19" r:id="rId2"/>
    <sheet name="PASIVI EPROFAT-V50" sheetId="18" r:id="rId3"/>
    <sheet name="PASH EPROFAT-V50" sheetId="16" r:id="rId4"/>
    <sheet name="Fluks mon - EPROFAT-V50" sheetId="13" r:id="rId5"/>
    <sheet name="PASQ NDRYSH KAP EPROFAT-V50" sheetId="11" r:id="rId6"/>
    <sheet name="shenime" sheetId="78" r:id="rId7"/>
    <sheet name="shenime shpjeguese" sheetId="79" r:id="rId8"/>
  </sheets>
  <externalReferences>
    <externalReference r:id="rId9"/>
    <externalReference r:id="rId10"/>
    <externalReference r:id="rId11"/>
    <externalReference r:id="rId12"/>
    <externalReference r:id="rId13"/>
  </externalReferences>
  <calcPr calcId="124519"/>
</workbook>
</file>

<file path=xl/calcChain.xml><?xml version="1.0" encoding="utf-8"?>
<calcChain xmlns="http://schemas.openxmlformats.org/spreadsheetml/2006/main">
  <c r="I244" i="79"/>
  <c r="I243"/>
  <c r="I242"/>
  <c r="I241"/>
  <c r="I245" s="1"/>
  <c r="I235"/>
  <c r="I233"/>
  <c r="I232"/>
  <c r="I236" s="1"/>
  <c r="I231"/>
  <c r="I227"/>
  <c r="I224"/>
  <c r="I223"/>
  <c r="I222"/>
  <c r="I221"/>
  <c r="I219"/>
  <c r="I218"/>
  <c r="I213"/>
  <c r="I208"/>
  <c r="I210" s="1"/>
  <c r="I205"/>
  <c r="I203"/>
  <c r="I198"/>
  <c r="I196"/>
  <c r="I195"/>
  <c r="I199" s="1"/>
  <c r="I193"/>
  <c r="I187"/>
  <c r="I179"/>
  <c r="I173"/>
  <c r="I167"/>
  <c r="I164"/>
  <c r="I152"/>
  <c r="I149"/>
  <c r="I146"/>
  <c r="I143"/>
  <c r="I140"/>
  <c r="I123"/>
  <c r="I109"/>
  <c r="G97"/>
  <c r="F96"/>
  <c r="E96"/>
  <c r="G96" s="1"/>
  <c r="F95"/>
  <c r="F98" s="1"/>
  <c r="E95"/>
  <c r="E98" s="1"/>
  <c r="I88"/>
  <c r="I84"/>
  <c r="I81"/>
  <c r="I74"/>
  <c r="I68"/>
  <c r="I67"/>
  <c r="I66"/>
  <c r="I69" s="1"/>
  <c r="I65"/>
  <c r="I57"/>
  <c r="I56"/>
  <c r="I58" s="1"/>
  <c r="I60" s="1"/>
  <c r="I62" s="1"/>
  <c r="I53"/>
  <c r="I43"/>
  <c r="I51" s="1"/>
  <c r="I30"/>
  <c r="I22"/>
  <c r="I23" s="1"/>
  <c r="I16"/>
  <c r="I15"/>
  <c r="I14"/>
  <c r="I13"/>
  <c r="I17" s="1"/>
  <c r="I32" s="1"/>
  <c r="I12" i="11"/>
  <c r="H12"/>
  <c r="C27" i="13"/>
  <c r="I229" i="79" l="1"/>
  <c r="I206"/>
  <c r="G95"/>
  <c r="G98" s="1"/>
  <c r="I197"/>
  <c r="I234"/>
  <c r="D13" i="16"/>
  <c r="C25" i="13"/>
  <c r="H14" i="11"/>
  <c r="G14"/>
  <c r="G17"/>
  <c r="G12"/>
  <c r="C37" i="13"/>
  <c r="D19" i="16" l="1"/>
  <c r="I8" i="11"/>
  <c r="C30" i="13"/>
  <c r="D18" i="16" l="1"/>
  <c r="D17"/>
  <c r="C11" i="13" s="1"/>
  <c r="D16" i="16"/>
  <c r="D15"/>
  <c r="D10"/>
  <c r="D26"/>
  <c r="D29" s="1"/>
  <c r="D48" i="18"/>
  <c r="D50" s="1"/>
  <c r="D24"/>
  <c r="D18"/>
  <c r="D17"/>
  <c r="D16"/>
  <c r="D15"/>
  <c r="E43" i="19"/>
  <c r="E16"/>
  <c r="E15"/>
  <c r="E14"/>
  <c r="E11"/>
  <c r="D44" i="18"/>
  <c r="E23" i="19"/>
  <c r="E32"/>
  <c r="D12" i="11"/>
  <c r="D17" s="1"/>
  <c r="E12"/>
  <c r="E17" s="1"/>
  <c r="F12"/>
  <c r="F17" s="1"/>
  <c r="E13" i="19" l="1"/>
  <c r="E10"/>
  <c r="E40"/>
  <c r="D14" i="16"/>
  <c r="E9" i="19"/>
  <c r="D51" i="18" l="1"/>
  <c r="D20" i="16"/>
  <c r="D21" s="1"/>
  <c r="E38" i="19"/>
  <c r="D19" i="18"/>
  <c r="D14" s="1"/>
  <c r="D31" i="16"/>
  <c r="D30" l="1"/>
  <c r="C9" i="13"/>
  <c r="C23"/>
  <c r="D8" i="18"/>
  <c r="C21" i="13"/>
  <c r="D39" i="18" l="1"/>
  <c r="C18" i="13"/>
  <c r="D32" i="16"/>
  <c r="H13" i="11" l="1"/>
  <c r="H17" s="1"/>
  <c r="I13" l="1"/>
  <c r="I17" s="1"/>
  <c r="D41" i="18" l="1"/>
  <c r="D55" l="1"/>
  <c r="C15" i="13" l="1"/>
  <c r="C8" s="1"/>
  <c r="C36" s="1"/>
  <c r="C38" s="1"/>
  <c r="E8" i="19"/>
  <c r="E52" l="1"/>
  <c r="E57" l="1"/>
</calcChain>
</file>

<file path=xl/sharedStrings.xml><?xml version="1.0" encoding="utf-8"?>
<sst xmlns="http://schemas.openxmlformats.org/spreadsheetml/2006/main" count="649" uniqueCount="493">
  <si>
    <t xml:space="preserve">PASQYRAT FINANCIARE </t>
  </si>
  <si>
    <t xml:space="preserve">(  Ne zbatim te standarteve  Kombetare te kontabilitetit  Nr 2  </t>
  </si>
  <si>
    <t xml:space="preserve"> dhe  Ligjit 9228 date 29.04.2004  " Per Kontabilitetin dhe Pasqyrat Financiare " )</t>
  </si>
  <si>
    <t xml:space="preserve">Pasqyrat jane individuale </t>
  </si>
  <si>
    <t xml:space="preserve">Pasqyrat jane  te konsoliduara </t>
  </si>
  <si>
    <t xml:space="preserve">Pasqyrat financiare jane te shprehura ne </t>
  </si>
  <si>
    <t xml:space="preserve">Periudha kontabel e Pasqyrave Financiare </t>
  </si>
  <si>
    <t xml:space="preserve">Nga </t>
  </si>
  <si>
    <t xml:space="preserve">Deri </t>
  </si>
  <si>
    <t>Nr</t>
  </si>
  <si>
    <t xml:space="preserve">A K T I V E T </t>
  </si>
  <si>
    <t>Shenime</t>
  </si>
  <si>
    <t>I</t>
  </si>
  <si>
    <t xml:space="preserve">AKTIVET AFATSHKURTERA </t>
  </si>
  <si>
    <t xml:space="preserve">&gt;  Banka </t>
  </si>
  <si>
    <t xml:space="preserve">&gt;  Arka </t>
  </si>
  <si>
    <t xml:space="preserve">1. - Aktivet monetare </t>
  </si>
  <si>
    <t>2 -  Derivatet e Aktivet te mbajtura per tregetim</t>
  </si>
  <si>
    <t>&gt;  Te drejta e detyrime ndaj ortakeve</t>
  </si>
  <si>
    <t xml:space="preserve">&gt;  T v sh </t>
  </si>
  <si>
    <t>&gt;  Tatim mbi fitimin</t>
  </si>
  <si>
    <t xml:space="preserve">&gt;  Debitore , Kreditore te tjere </t>
  </si>
  <si>
    <t>&gt;  Kliente per mallra , produkte e sherbime</t>
  </si>
  <si>
    <t xml:space="preserve">3 -  Aktivet te tjera financiare  afatshkurtera </t>
  </si>
  <si>
    <t xml:space="preserve">4 - Inventari </t>
  </si>
  <si>
    <t>&gt;  Prodhimi ne proces</t>
  </si>
  <si>
    <t xml:space="preserve">&gt;  Produkte te gateshme </t>
  </si>
  <si>
    <t>&gt;  Mallra per rrishitje</t>
  </si>
  <si>
    <t>5  -  Aktivet  biliogjike</t>
  </si>
  <si>
    <t xml:space="preserve">6 - Aktivet afatshkurtera te mbajtura per rishitje </t>
  </si>
  <si>
    <t xml:space="preserve">7 - Parapagime  dhe shpenzime  te shtyra </t>
  </si>
  <si>
    <t>&gt; Shpenzime te periudhave te ardheshme</t>
  </si>
  <si>
    <t>II</t>
  </si>
  <si>
    <t xml:space="preserve"> AKTIVET  AFATGJATA </t>
  </si>
  <si>
    <t xml:space="preserve">1  - Financimet financiare afatgjata </t>
  </si>
  <si>
    <t>2 - Aktivet Afatgjata  materiale</t>
  </si>
  <si>
    <t>&gt; Toka</t>
  </si>
  <si>
    <t>&gt; Ndertesa</t>
  </si>
  <si>
    <t xml:space="preserve"> &gt; makineri e paisje </t>
  </si>
  <si>
    <t>&gt; Aktivet tjera afat gjata materiale</t>
  </si>
  <si>
    <t xml:space="preserve">3 - Aktivet Biologjike afatgjata </t>
  </si>
  <si>
    <t>4 - Aktivet afatgjata jo materiale</t>
  </si>
  <si>
    <t>5 - Kapitali aksioner I  pa paguar</t>
  </si>
  <si>
    <t>&gt;  Inventar I imet</t>
  </si>
  <si>
    <t xml:space="preserve">2 - Huamarjet </t>
  </si>
  <si>
    <t xml:space="preserve"> &gt; Overdraftet financiare</t>
  </si>
  <si>
    <t xml:space="preserve">&gt; Huamarjet afatshkurtera </t>
  </si>
  <si>
    <t xml:space="preserve">3 - Huate e parapagimet </t>
  </si>
  <si>
    <t xml:space="preserve">&gt; Te pagushme ndaj furnitoreve </t>
  </si>
  <si>
    <t xml:space="preserve"> &gt;  Te pagushme ndaj punonjesve </t>
  </si>
  <si>
    <t xml:space="preserve"> &gt;  Detyrime  per Sigurimet shoqerore</t>
  </si>
  <si>
    <t xml:space="preserve">&gt; Detyrime Tatimore per  TAP - in  </t>
  </si>
  <si>
    <t xml:space="preserve">&gt; Detyrime Tatimore per  Tatimin mbi fitimin </t>
  </si>
  <si>
    <t xml:space="preserve">&gt; Detyrime tatimore per T V SH </t>
  </si>
  <si>
    <t>&gt; Te drejta e detyrime ndaj ortakeve</t>
  </si>
  <si>
    <t xml:space="preserve">&gt; Dividente per tu paguar </t>
  </si>
  <si>
    <t xml:space="preserve">&gt; debitore e kreditore te tjere </t>
  </si>
  <si>
    <t xml:space="preserve">4 - Grantet  dhe te ardhura te shtyra </t>
  </si>
  <si>
    <t xml:space="preserve">PASIVET AFATGJATA </t>
  </si>
  <si>
    <t xml:space="preserve"> 1 - Huate afatgjata </t>
  </si>
  <si>
    <t>&gt; Hua , bono , dhe detyrime qeraje financiare</t>
  </si>
  <si>
    <t xml:space="preserve">&gt;  Bono te kovertushme </t>
  </si>
  <si>
    <t xml:space="preserve">2 - Huamarjet  te tjera afatgjata </t>
  </si>
  <si>
    <t xml:space="preserve">3 - Grantet  dhe te ardhura te shtyra </t>
  </si>
  <si>
    <t xml:space="preserve">4 - Provigjonet Afatgjata </t>
  </si>
  <si>
    <t>TOTALI I PASIVEVE ( I +  II )</t>
  </si>
  <si>
    <t>III</t>
  </si>
  <si>
    <t>KAPITALI</t>
  </si>
  <si>
    <t>1 - Aksione te pakices</t>
  </si>
  <si>
    <t>2 - Kapitali I aksionereve te Shoq meme(P F te kons)</t>
  </si>
  <si>
    <t>3- Kapitali aksioner</t>
  </si>
  <si>
    <t>4 - Primi I Aksionit</t>
  </si>
  <si>
    <t>5 - Njesite ose Aksione te thesarit ( Negative )</t>
  </si>
  <si>
    <t>6 - rezervat Statuore</t>
  </si>
  <si>
    <t>7 - Rezervat Ligjore</t>
  </si>
  <si>
    <t>8 - rezerva te tjera</t>
  </si>
  <si>
    <t xml:space="preserve">9 - Fitime te pashperndara </t>
  </si>
  <si>
    <t>10 - Fitime ( Humbja ) e vitit financiar</t>
  </si>
  <si>
    <t>TOTALI I PASIVEVE DHE KAPITALIT( I + II + III)</t>
  </si>
  <si>
    <t xml:space="preserve"> ( Bazuar ne klasifikimin e shpenzimeve sipas natyres )</t>
  </si>
  <si>
    <t xml:space="preserve">Pershkrimi I elementeve </t>
  </si>
  <si>
    <t xml:space="preserve"> Shitje  NETO</t>
  </si>
  <si>
    <t>Ndryshimi ne inventarin prod I gateshm e prodh proces</t>
  </si>
  <si>
    <t xml:space="preserve">Materiale te konsumuara </t>
  </si>
  <si>
    <t>Kostot e punes</t>
  </si>
  <si>
    <t xml:space="preserve">Pagat e personelit </t>
  </si>
  <si>
    <t>Shpenzime  per Sigurimet shoqerore e shendetesore</t>
  </si>
  <si>
    <t xml:space="preserve">Amortizimet e cvleresimet </t>
  </si>
  <si>
    <t xml:space="preserve">Shpenzime te tjera </t>
  </si>
  <si>
    <t xml:space="preserve">TOTALI I SHPENZIMEVE </t>
  </si>
  <si>
    <t xml:space="preserve">Fitimi ( humbja )  nga veprimtaria kryesore </t>
  </si>
  <si>
    <t>Te ardhura e shpenzimet financiare nga pjesmarjet</t>
  </si>
  <si>
    <t xml:space="preserve">Te ardhura e shpenz financ nga  njesite e kontrolluara </t>
  </si>
  <si>
    <t xml:space="preserve">Te ardhura e shpenzimet financiare  </t>
  </si>
  <si>
    <t xml:space="preserve">121.0  Te ardhura e shpenz financ nga invest te tjera e financ afat gjata </t>
  </si>
  <si>
    <t xml:space="preserve">122  Te ardhura e shpenzimet nga interesat </t>
  </si>
  <si>
    <t xml:space="preserve">123 Fitime  ( humbje ) nga kurset e e kembimit </t>
  </si>
  <si>
    <t>124  Te ardhura e shpenzime te tjera financiare</t>
  </si>
  <si>
    <t>Totali I te ardhurave e shpenzimeve financiare</t>
  </si>
  <si>
    <t>Fitimi ( humbja ) para tatimit  ( 9 + / -  13 )</t>
  </si>
  <si>
    <t>Shpenzimet e tatimit  mbi fitimin</t>
  </si>
  <si>
    <t>Fitimi  ( humbja  ) neto e vitit finanaciar ( 14 - 15 )</t>
  </si>
  <si>
    <t xml:space="preserve">Elementet e pasqyrave te konsoliduara </t>
  </si>
  <si>
    <t xml:space="preserve">Pasqyra e Fluksit monetar - Metoda Direkte </t>
  </si>
  <si>
    <t>A</t>
  </si>
  <si>
    <t>Fluksi monetar nga veprimtarite e shfrytezimit</t>
  </si>
  <si>
    <t xml:space="preserve">Interes I paguar </t>
  </si>
  <si>
    <t>B</t>
  </si>
  <si>
    <t>Interes I arketuar</t>
  </si>
  <si>
    <t>C</t>
  </si>
  <si>
    <t>Te ardhura nga emetimi I kapitalit aksioner</t>
  </si>
  <si>
    <t xml:space="preserve">T O T A L I </t>
  </si>
  <si>
    <t>Emertimi</t>
  </si>
  <si>
    <t>Kapitali aksioner</t>
  </si>
  <si>
    <t>Primi I Aksionit</t>
  </si>
  <si>
    <t>Aksione te Thesarit</t>
  </si>
  <si>
    <t>Fitimi I pashpernd</t>
  </si>
  <si>
    <t>Fitimi Neto per periudhen Kontabel</t>
  </si>
  <si>
    <t>Dividentet e paguar</t>
  </si>
  <si>
    <t>Emetimi I kapitalit Aksioner</t>
  </si>
  <si>
    <t>Aksione te thesarit te riblera</t>
  </si>
  <si>
    <t>Rezerva Stat e ligj</t>
  </si>
  <si>
    <t xml:space="preserve">Pasqyra e Fluksit monetar - Metoda Indirekte </t>
  </si>
  <si>
    <t>Fitimi para tatimit</t>
  </si>
  <si>
    <t>Rregullime per :</t>
  </si>
  <si>
    <t>nga  aktiviteti si dhe te kerkesave te tjera te arketushme</t>
  </si>
  <si>
    <t>M M te perfituar nga aktiviteti</t>
  </si>
  <si>
    <t xml:space="preserve">Tatim mbi fitimin  e paguar </t>
  </si>
  <si>
    <t xml:space="preserve">M M Neto nga aktiviteti I shfrytezimit </t>
  </si>
  <si>
    <t>Blerja e aktiveve afatgjata materiale</t>
  </si>
  <si>
    <t>Dividente te arketuar</t>
  </si>
  <si>
    <t>Fluksi monetar nga aktivitetet financiare</t>
  </si>
  <si>
    <t>Pagesat e detyrimeve te qerase financiare</t>
  </si>
  <si>
    <t xml:space="preserve">Dividente te paguar </t>
  </si>
  <si>
    <t>M M Neto e perdorur ne veprimtarine financiare</t>
  </si>
  <si>
    <t xml:space="preserve">Mjete monetare ne fillim te periudhes kontabel </t>
  </si>
  <si>
    <t xml:space="preserve">Mjete monetare ne fund te periudhes kontabel </t>
  </si>
  <si>
    <t xml:space="preserve">           #   Amortizimi</t>
  </si>
  <si>
    <t xml:space="preserve">           # Te ardhura nga Investimet </t>
  </si>
  <si>
    <t xml:space="preserve">           # Shpenzimet per interesat</t>
  </si>
  <si>
    <t xml:space="preserve">           #  Humbjet nga kembimet valutore</t>
  </si>
  <si>
    <t>D</t>
  </si>
  <si>
    <t xml:space="preserve">E </t>
  </si>
  <si>
    <t>H</t>
  </si>
  <si>
    <t>A1</t>
  </si>
  <si>
    <t>A2</t>
  </si>
  <si>
    <t>C1</t>
  </si>
  <si>
    <t>C2</t>
  </si>
  <si>
    <t>C3</t>
  </si>
  <si>
    <t>C4</t>
  </si>
  <si>
    <t>C5</t>
  </si>
  <si>
    <t>D1</t>
  </si>
  <si>
    <t>D2</t>
  </si>
  <si>
    <t>D3</t>
  </si>
  <si>
    <t>E1</t>
  </si>
  <si>
    <t>E2</t>
  </si>
  <si>
    <t>E3</t>
  </si>
  <si>
    <t>F</t>
  </si>
  <si>
    <t xml:space="preserve">5 - Provizionet Afatshkurtera </t>
  </si>
  <si>
    <t>D4</t>
  </si>
  <si>
    <t>D5</t>
  </si>
  <si>
    <t>G1</t>
  </si>
  <si>
    <t>G2</t>
  </si>
  <si>
    <t>G3</t>
  </si>
  <si>
    <t>G4</t>
  </si>
  <si>
    <t>J</t>
  </si>
  <si>
    <t>K</t>
  </si>
  <si>
    <t>L1</t>
  </si>
  <si>
    <t>L2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</si>
  <si>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</si>
  <si>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</si>
  <si>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</si>
  <si>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</si>
  <si>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</si>
  <si>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</si>
  <si>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</si>
  <si>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</si>
  <si>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</si>
  <si>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</si>
  <si>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N</t>
  </si>
  <si>
    <t>O</t>
  </si>
  <si>
    <t>Q1</t>
  </si>
  <si>
    <t>Q2</t>
  </si>
  <si>
    <t>Q3</t>
  </si>
  <si>
    <t>D6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</si>
  <si>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</si>
  <si>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</si>
  <si>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</si>
  <si>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</si>
  <si>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</si>
  <si>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</si>
  <si>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</si>
  <si>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</si>
  <si>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</si>
  <si>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</si>
  <si>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P</t>
  </si>
  <si>
    <t xml:space="preserve"> </t>
  </si>
  <si>
    <t xml:space="preserve">Rritja / renie ne tepericen e kerkesave te arketushme   </t>
  </si>
  <si>
    <t>Rritje / renie ne tepericen e inventarit</t>
  </si>
  <si>
    <t>Rritje/renie ne tepricen e detyrimeve per tu pag nga aktivit</t>
  </si>
  <si>
    <t xml:space="preserve">Fluksi monetar nga veprimtarite  investuese </t>
  </si>
  <si>
    <t>Blerja e njesise kontrolluar X minus parate e arketuara</t>
  </si>
  <si>
    <t>Te ardhura nga shitja e pajisjeve</t>
  </si>
  <si>
    <t>M M Neto e perdorur ne veprimtarine investuese</t>
  </si>
  <si>
    <t>Te ardhura nga huamarrjet afatgjata</t>
  </si>
  <si>
    <t>Rritja / renia  Neto e mjeteve monetare</t>
  </si>
  <si>
    <t>P1</t>
  </si>
  <si>
    <t>P2</t>
  </si>
  <si>
    <t xml:space="preserve">S </t>
  </si>
  <si>
    <t>T</t>
  </si>
  <si>
    <t>U</t>
  </si>
  <si>
    <t>V</t>
  </si>
  <si>
    <t>po</t>
  </si>
  <si>
    <t>lek</t>
  </si>
  <si>
    <t>Pasqyrat financiare jane te rumbullukasura ne Lek</t>
  </si>
  <si>
    <t>TOTALI I AKTIVEVE (l+ll)</t>
  </si>
  <si>
    <t>1. - Derivativet</t>
  </si>
  <si>
    <t>PASIVET AFATSHKURTRA</t>
  </si>
  <si>
    <t>PASIVET DHE KAPITALI</t>
  </si>
  <si>
    <t>Shpenzime te pa njohura fiskale</t>
  </si>
  <si>
    <t>ll</t>
  </si>
  <si>
    <t>C6</t>
  </si>
  <si>
    <t>X</t>
  </si>
  <si>
    <t xml:space="preserve">6 - Aktivet e tjera afat gjata . </t>
  </si>
  <si>
    <t xml:space="preserve">Data e mbylljes te Pasqyrave Financiare                       </t>
  </si>
  <si>
    <t xml:space="preserve">&gt;  </t>
  </si>
  <si>
    <t xml:space="preserve">&gt; Detyrime tatimore per tatimin </t>
  </si>
  <si>
    <t>&gt; Shuma te arketuara</t>
  </si>
  <si>
    <t>M11</t>
  </si>
  <si>
    <t xml:space="preserve"> Te ardhura te tjera nga veprimtaria e shfrytezimit  shitje P.kamez</t>
  </si>
  <si>
    <t xml:space="preserve">&gt;Materiale te para </t>
  </si>
  <si>
    <t xml:space="preserve">                                                                </t>
  </si>
  <si>
    <t>Pozicioni me 31 Dhjetor 2011</t>
  </si>
  <si>
    <t>EMERTIMI DHE FORMA LIGJORE   "EPROFAT-V50" SHPK</t>
  </si>
  <si>
    <t>N I P T - I K81714011L</t>
  </si>
  <si>
    <t>ADRESA E SELISE :RRUGA  SHKOZE, TIRANE (PRANE AMBULANCES)</t>
  </si>
  <si>
    <t xml:space="preserve"> DATA E KRIJIMIT 14.05.2008</t>
  </si>
  <si>
    <t>NR I REGJ.TREGETAR __________</t>
  </si>
  <si>
    <t xml:space="preserve">VEPRIMTARIA KRYESORE : IMPORT EXPORT, AKTIVITET NË FUSHËN E NDERTIMIT, TREGETIM MATERIALESH INDUSTRIALE, MAKINERISH DHE PAISJESH. </t>
  </si>
  <si>
    <t xml:space="preserve">"EPROFAT-V50" SHPK </t>
  </si>
  <si>
    <t>Periudha Raportuese</t>
  </si>
  <si>
    <t>Periudha Paraardhese</t>
  </si>
  <si>
    <t>NIPT-I K81714011L</t>
  </si>
  <si>
    <t xml:space="preserve">Periudha Raportuese </t>
  </si>
  <si>
    <t xml:space="preserve">Periudha Paraardhese   </t>
  </si>
  <si>
    <t>jo</t>
  </si>
  <si>
    <t>Pozicioni me 31 Dhjetor 2012</t>
  </si>
  <si>
    <t>Per Periudhen 01.01. 2013 deri 31.12.2013</t>
  </si>
  <si>
    <t>01.01.2013</t>
  </si>
  <si>
    <t>31.12.2013</t>
  </si>
  <si>
    <t>Data 29.03.2014</t>
  </si>
  <si>
    <t>Pasqyra Financiare  te Vitit  2013</t>
  </si>
  <si>
    <t>VITI 2013</t>
  </si>
  <si>
    <t>PASQYRA  E  TE  ARDHURAVE  DHE   SHPENZIMEVE  PER VITIN 2013</t>
  </si>
  <si>
    <t>PASQYRA E NDRYSHIMEVE NE KAPITAL  VITI 2013</t>
  </si>
  <si>
    <t>Pozicioni me 31 Dhjetor 2013</t>
  </si>
  <si>
    <t>x</t>
  </si>
  <si>
    <t>PER VITIN USHTRIMOR 2013</t>
  </si>
  <si>
    <t>S H E N I M E T          S H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</si>
  <si>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</si>
  <si>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</si>
  <si>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</si>
  <si>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shpjegimeve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</si>
  <si>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</si>
  <si>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</si>
  <si>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</si>
  <si>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</si>
  <si>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</si>
  <si>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</si>
  <si>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Standartet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</si>
  <si>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</si>
  <si>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</si>
  <si>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</si>
  <si>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</si>
  <si>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</si>
  <si>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</si>
  <si>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</si>
  <si>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</si>
  <si>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</si>
  <si>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</si>
  <si>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</si>
  <si>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</si>
  <si>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</si>
  <si>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</si>
  <si>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</si>
  <si>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</si>
  <si>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</si>
  <si>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</si>
  <si>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</si>
  <si>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</si>
  <si>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</si>
  <si>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</si>
  <si>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</si>
  <si>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</si>
  <si>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</si>
  <si>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"Lifo" ( Cmimi mesatare ,</t>
  </si>
  <si>
    <t>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</si>
  <si>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</si>
  <si>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</si>
  <si>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</si>
  <si>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</si>
  <si>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vleresimin e mepaseshem te AAM eshte zgjedhur modeli i kostos duke i paraqitur ne </t>
  </si>
  <si>
    <t>bilanc me kosto minus amortizimin e akumuluar. (SKK 5; 21)</t>
  </si>
  <si>
    <t xml:space="preserve">     Per llogaritjen e amortizimit te AAM (SKK 5: 38) Njesia jone ekonomike ka percaktuar si metode </t>
  </si>
  <si>
    <t>te amortizimit te AAM metoden e amortizimit mbi bazen e vleres se mbetur ndersa norma e amortizimit</t>
  </si>
  <si>
    <t xml:space="preserve">eshte perdorur e njejte me ato te sistemit fiskal </t>
  </si>
  <si>
    <t>Per "EPROFAT-V50" shpk</t>
  </si>
  <si>
    <t>Administrator</t>
  </si>
  <si>
    <t>Bashkim ÇOKU</t>
  </si>
  <si>
    <t>Ref.</t>
  </si>
  <si>
    <t>Shënimet qe shpjegojnë zërat e ndryshëm të pasqyrave financiare</t>
  </si>
  <si>
    <t>AKTIVET  AFAT SHKURTERA</t>
  </si>
  <si>
    <t>Aktivet  monetare</t>
  </si>
  <si>
    <t>Banka</t>
  </si>
  <si>
    <t>Emri i Bankes</t>
  </si>
  <si>
    <t>Monedha</t>
  </si>
  <si>
    <t>Nr llogarise</t>
  </si>
  <si>
    <t xml:space="preserve">Vlera </t>
  </si>
  <si>
    <t xml:space="preserve">Kursi </t>
  </si>
  <si>
    <t>ne valute</t>
  </si>
  <si>
    <t>fund vitit</t>
  </si>
  <si>
    <t>ne leke</t>
  </si>
  <si>
    <t>B.K.T</t>
  </si>
  <si>
    <t>leke</t>
  </si>
  <si>
    <t>512212855</t>
  </si>
  <si>
    <t>BANKA POPULLORE</t>
  </si>
  <si>
    <t>AL07213110440000000000933184</t>
  </si>
  <si>
    <t xml:space="preserve">Euro </t>
  </si>
  <si>
    <t>AL77213110440000000000933185</t>
  </si>
  <si>
    <t>BANKA RAIFFEISEN BANKE</t>
  </si>
  <si>
    <t>AL78202112020000000001530667</t>
  </si>
  <si>
    <t>Shuma Banka llogari rrjedhese</t>
  </si>
  <si>
    <t>BANKA POPULLORE DEP.ELASTIKE</t>
  </si>
  <si>
    <t>Euro</t>
  </si>
  <si>
    <t>AL05213110440000000001016252</t>
  </si>
  <si>
    <t>Shuma Banka depozite elastike</t>
  </si>
  <si>
    <t>0verdraft</t>
  </si>
  <si>
    <t>Shuma Banka Kredi afatshkurter ( overdrefti )</t>
  </si>
  <si>
    <t>Arka</t>
  </si>
  <si>
    <t>E M E R T I M I</t>
  </si>
  <si>
    <t>Arka ne Leke</t>
  </si>
  <si>
    <t>Totali</t>
  </si>
  <si>
    <t>Derivative dhe aktive te mbajtura per tregtim</t>
  </si>
  <si>
    <t>Shoqeria nuk ka derivative dhe aktive te mbajtura per tregtim</t>
  </si>
  <si>
    <t>Aktive te tjera financiare afatshkurtra</t>
  </si>
  <si>
    <t>&gt;</t>
  </si>
  <si>
    <t>Kliente per mallra,produkte e sherbime</t>
  </si>
  <si>
    <t xml:space="preserve">Nr </t>
  </si>
  <si>
    <t>Klienti</t>
  </si>
  <si>
    <t>Vlefta</t>
  </si>
  <si>
    <t>Galeria Kombetare e Arteve</t>
  </si>
  <si>
    <t>Komuna Shengjergj</t>
  </si>
  <si>
    <t xml:space="preserve">Komuna Zallbastar </t>
  </si>
  <si>
    <t>Komuna Baldushk</t>
  </si>
  <si>
    <t xml:space="preserve">Ndermarrja e Rrugeve                    </t>
  </si>
  <si>
    <t>Bashkia Tirane 50% Fat. Nr.4, dt.15.04.2013</t>
  </si>
  <si>
    <t>Shkelqim &amp;Adrian Lici, 100% Fat Nr.33, dt.31.12.2013</t>
  </si>
  <si>
    <t>Debitore,Kreditore te tjere</t>
  </si>
  <si>
    <t>Tatim mbi fitimin</t>
  </si>
  <si>
    <t>Tatimi i derdhur paradhenie</t>
  </si>
  <si>
    <t>Leke</t>
  </si>
  <si>
    <t>Tatimi i vitit ushtrimor</t>
  </si>
  <si>
    <t>Tatimi per tu paguar</t>
  </si>
  <si>
    <t>Tatim nga viti kaluar</t>
  </si>
  <si>
    <t>Tatim Fit I derdhur teper</t>
  </si>
  <si>
    <t xml:space="preserve">Shenim: </t>
  </si>
  <si>
    <t xml:space="preserve"> kompensuar</t>
  </si>
  <si>
    <t>tatim fitimi per tu paguar</t>
  </si>
  <si>
    <t>Tvsh</t>
  </si>
  <si>
    <t>Tvsh e zbriteshme ne celje te vitit</t>
  </si>
  <si>
    <t>Tvsh e zbriteshme ne Blerje gjate vitit</t>
  </si>
  <si>
    <t xml:space="preserve">    Leke     </t>
  </si>
  <si>
    <t>Tvsh e pagueshme ne banke</t>
  </si>
  <si>
    <t xml:space="preserve">    Leke       </t>
  </si>
  <si>
    <t>Tvsh e pagueshme ne shitje gjate vitit</t>
  </si>
  <si>
    <t xml:space="preserve">    Leke    </t>
  </si>
  <si>
    <t>Tvsh e zbriteshme ne mbyllje te vitit</t>
  </si>
  <si>
    <t xml:space="preserve">    Leke        </t>
  </si>
  <si>
    <t>kompensuar</t>
  </si>
  <si>
    <t>Inventari</t>
  </si>
  <si>
    <t>Materiale te para per ndertim prane objektit</t>
  </si>
  <si>
    <t>Aktive biologjike afatshkurtra</t>
  </si>
  <si>
    <t>Aktive afatshkurtra te mbajtura per rishitje</t>
  </si>
  <si>
    <t>Parapagime dhe shpenzime te shtyra</t>
  </si>
  <si>
    <t>AKTIVET AFATGJATA</t>
  </si>
  <si>
    <t>Investimet  financiare afatgjata</t>
  </si>
  <si>
    <t>Aktive afatgjata materiale</t>
  </si>
  <si>
    <t>Analiza e posteve te amortizushme</t>
  </si>
  <si>
    <t>Viti raportues</t>
  </si>
  <si>
    <t>Vlera</t>
  </si>
  <si>
    <t>Amortizimi</t>
  </si>
  <si>
    <t>Vl.mbetur</t>
  </si>
  <si>
    <t>Toka</t>
  </si>
  <si>
    <t>Ndertesa</t>
  </si>
  <si>
    <t>Makineri,paisje</t>
  </si>
  <si>
    <t>AAM te tjera Pajisje zyre kompjut</t>
  </si>
  <si>
    <t>Mobilje dhe orendi</t>
  </si>
  <si>
    <t>Shuma</t>
  </si>
  <si>
    <t>Ativet biologjike afatgjata</t>
  </si>
  <si>
    <t>Aktive afatgjata jo materiale</t>
  </si>
  <si>
    <t>Kapitali aksioner i pa paguar</t>
  </si>
  <si>
    <t>Aktive te tjera afatgjata</t>
  </si>
  <si>
    <t>PASIVET  AFATSHKURTRA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</si>
  <si>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</si>
  <si>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</si>
  <si>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</si>
  <si>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</si>
  <si>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</si>
  <si>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</si>
  <si>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Furnitori</t>
  </si>
  <si>
    <t>Albavia sh.p.k</t>
  </si>
  <si>
    <t>Flevi sh.p.k, Fat Nr.663, dt.28.09.2013</t>
  </si>
  <si>
    <t xml:space="preserve">ANI sh.p.k </t>
  </si>
  <si>
    <t>SINA - 98 sh.p.k</t>
  </si>
  <si>
    <t>ARJEIL sh.p.k, Fat Nr.2478, dt.21.12.2013</t>
  </si>
  <si>
    <t>BAHAS sh.p.k, Fat Nr.16, dt.25.12.2013</t>
  </si>
  <si>
    <t>REI-AL sh.p.k, Fat Nr.32, dt.30.12.2013</t>
  </si>
  <si>
    <t>JOLLA.AL sh.p.k, Fat Nr. 45, dt.30.12.2013</t>
  </si>
  <si>
    <t>Te pagueshme ndaj punonjesve</t>
  </si>
  <si>
    <t>Pagat e punonjesve te muajit dhjetor 2013</t>
  </si>
  <si>
    <t>Detyrime per Sigurime Shoq.Shend.</t>
  </si>
  <si>
    <t>Detyrimet e muajit dhjetor 2013</t>
  </si>
  <si>
    <t>Detyrime tatimore per TAP-in</t>
  </si>
  <si>
    <t>Detyrime tatimore per TVSH</t>
  </si>
  <si>
    <t>Te drejta e detyrime ndaj ortakeve</t>
  </si>
  <si>
    <t>Detyrime ndaj ortakeve</t>
  </si>
  <si>
    <t>Grantet dhe te ardhurat e shtyra</t>
  </si>
  <si>
    <t>Provizionet afatshkurtra</t>
  </si>
  <si>
    <t>PASIVET  AFATGJATA</t>
  </si>
  <si>
    <t>Huat  afatgjata</t>
  </si>
  <si>
    <t>Huamarje te tjera afatgjata</t>
  </si>
  <si>
    <t>Provizionet afatgjata</t>
  </si>
  <si>
    <t xml:space="preserve">KAPITALI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</si>
  <si>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</si>
  <si>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</si>
  <si>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</si>
  <si>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</si>
  <si>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</si>
  <si>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</si>
  <si>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</si>
  <si>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</si>
  <si>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</si>
  <si>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</si>
  <si>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●</t>
  </si>
  <si>
    <t>Fitimi i ushtrimit</t>
  </si>
  <si>
    <t>Shpenzime te pa zbriteshme</t>
  </si>
  <si>
    <t>Tatimi mbi fitimin</t>
  </si>
  <si>
    <t>Fitimi neto</t>
  </si>
  <si>
    <t>Pasqyra   e   te   Ardhurave   dhe   Shpenzimeve</t>
  </si>
  <si>
    <t xml:space="preserve">  Te ardhurat  total </t>
  </si>
  <si>
    <t>perbehen:</t>
  </si>
  <si>
    <t>Te ardhura nga situacionet e vitit</t>
  </si>
  <si>
    <t>te ardhura nga konvertimi</t>
  </si>
  <si>
    <t xml:space="preserve"> Te ardhura nda interesat</t>
  </si>
  <si>
    <t>Materialet e konsumuara</t>
  </si>
  <si>
    <t>Perbehen nga :</t>
  </si>
  <si>
    <t>Blerjet brenda vendit</t>
  </si>
  <si>
    <t>Shtesa ose pakesimi i gjendjeve te magazines ( + ose - )</t>
  </si>
  <si>
    <t xml:space="preserve">S h u m a </t>
  </si>
  <si>
    <t xml:space="preserve">Nga kjo </t>
  </si>
  <si>
    <t>Aktive Afatgjata Materiale</t>
  </si>
  <si>
    <t>Shpenzime</t>
  </si>
  <si>
    <t xml:space="preserve">Shpenzime te tjera  perbehet </t>
  </si>
  <si>
    <t>Blerje energji avuj uje</t>
  </si>
  <si>
    <t xml:space="preserve"> kancelari</t>
  </si>
  <si>
    <t>shpenzime qera</t>
  </si>
  <si>
    <t>Amortizim</t>
  </si>
  <si>
    <t>shpenzime te ndryshme</t>
  </si>
  <si>
    <t>telefon</t>
  </si>
  <si>
    <t>sherbim bankare</t>
  </si>
  <si>
    <t>Tatime e taksa</t>
  </si>
  <si>
    <t>Pagat e personelit</t>
  </si>
  <si>
    <t>Kontributi per sig shoq e shendetesore</t>
  </si>
  <si>
    <t>Shpenzime per interesa</t>
  </si>
  <si>
    <t>Humbje nga kembimi</t>
  </si>
  <si>
    <t>Shpenzime te panjohura</t>
  </si>
  <si>
    <t>TOTALI I SHPENZIMEVE</t>
  </si>
  <si>
    <t xml:space="preserve">Fitimi (humbja) neto e vitit financiar </t>
  </si>
  <si>
    <t xml:space="preserve">Fitimi (humbja) para tatimit </t>
  </si>
  <si>
    <t>Shpenzime te pa njohura</t>
  </si>
  <si>
    <t xml:space="preserve">Tatimi mbi fitimin </t>
  </si>
  <si>
    <t>Pasqyra  e  Ndryshimeve  ne  Kapital  2013</t>
  </si>
  <si>
    <t>kapitali fillestare</t>
  </si>
  <si>
    <t>Fitime te mbartur nga viti kaluar</t>
  </si>
  <si>
    <t>rezerva te krijuara</t>
  </si>
  <si>
    <t>Totali I kapitalit</t>
  </si>
  <si>
    <t>Shënime të tjera shpjegeuse</t>
  </si>
  <si>
    <t>Ngjarje te ndodhura pas dates se bilancit per te cilat behen rregullime apo ngjarje te ndodhura pas dates se bilancit per te cilat nuk behen rregulline  nuk ka.</t>
  </si>
  <si>
    <t>Gabime materiale te ndodhura ne periudhat kontabel te mepareshme e te konstatuara gjate periudhes rraportuese nuk ka.</t>
  </si>
  <si>
    <t xml:space="preserve">     Ekonomiste</t>
  </si>
  <si>
    <t>Per Drejtimin  e Njesise  Ekonomike</t>
  </si>
  <si>
    <t>(Enta HASMUÇA)</t>
  </si>
  <si>
    <t xml:space="preserve">                                        ( Bashkim ÇOKU 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</si>
</sst>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name val="Arial"/>
    </font>
    <font>
      <b/>
      <u/>
      <sz val="11"/>
      <name val="Arial"/>
      <family val="2"/>
    </font>
    <font>
      <u/>
      <sz val="11"/>
      <name val="Arial"/>
      <family val="2"/>
    </font>
    <font>
      <b/>
      <u/>
      <sz val="1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7">
    <xf numFmtId="0" fontId="0" fillId="0" borderId="0" xfId="0"/>
    <xf numFmtId="0" fontId="0" fillId="0" borderId="0" xfId="0" applyBorder="1"/>
    <xf numFmtId="0" fontId="2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1" fillId="0" borderId="0" xfId="0" applyFont="1"/>
    <xf numFmtId="0" fontId="10" fillId="0" borderId="0" xfId="0" applyFont="1"/>
    <xf numFmtId="0" fontId="6" fillId="0" borderId="0" xfId="0" applyFont="1" applyBorder="1" applyAlignment="1"/>
    <xf numFmtId="0" fontId="6" fillId="0" borderId="0" xfId="0" applyFont="1" applyFill="1" applyBorder="1" applyAlignment="1"/>
    <xf numFmtId="0" fontId="6" fillId="0" borderId="0" xfId="0" applyFont="1" applyBorder="1"/>
    <xf numFmtId="0" fontId="5" fillId="0" borderId="0" xfId="0" applyFont="1" applyBorder="1"/>
    <xf numFmtId="0" fontId="19" fillId="0" borderId="0" xfId="0" applyFont="1" applyBorder="1"/>
    <xf numFmtId="1" fontId="0" fillId="0" borderId="0" xfId="0" applyNumberFormat="1"/>
    <xf numFmtId="3" fontId="9" fillId="2" borderId="1" xfId="0" applyNumberFormat="1" applyFont="1" applyFill="1" applyBorder="1"/>
    <xf numFmtId="3" fontId="5" fillId="3" borderId="2" xfId="0" applyNumberFormat="1" applyFont="1" applyFill="1" applyBorder="1"/>
    <xf numFmtId="3" fontId="5" fillId="0" borderId="2" xfId="0" applyNumberFormat="1" applyFont="1" applyBorder="1"/>
    <xf numFmtId="3" fontId="9" fillId="2" borderId="2" xfId="0" applyNumberFormat="1" applyFont="1" applyFill="1" applyBorder="1"/>
    <xf numFmtId="3" fontId="0" fillId="0" borderId="0" xfId="0" applyNumberFormat="1"/>
    <xf numFmtId="3" fontId="5" fillId="0" borderId="3" xfId="0" applyNumberFormat="1" applyFont="1" applyBorder="1"/>
    <xf numFmtId="3" fontId="9" fillId="2" borderId="4" xfId="0" applyNumberFormat="1" applyFont="1" applyFill="1" applyBorder="1" applyAlignment="1">
      <alignment horizontal="center"/>
    </xf>
    <xf numFmtId="3" fontId="5" fillId="0" borderId="2" xfId="0" applyNumberFormat="1" applyFont="1" applyFill="1" applyBorder="1"/>
    <xf numFmtId="3" fontId="9" fillId="3" borderId="2" xfId="0" applyNumberFormat="1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6" fillId="0" borderId="8" xfId="0" applyFont="1" applyBorder="1" applyAlignment="1"/>
    <xf numFmtId="0" fontId="6" fillId="0" borderId="9" xfId="0" applyFont="1" applyBorder="1"/>
    <xf numFmtId="0" fontId="6" fillId="0" borderId="8" xfId="0" applyFont="1" applyFill="1" applyBorder="1" applyAlignment="1"/>
    <xf numFmtId="0" fontId="6" fillId="0" borderId="8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3" fontId="0" fillId="0" borderId="0" xfId="0" applyNumberFormat="1" applyBorder="1" applyAlignment="1"/>
    <xf numFmtId="3" fontId="9" fillId="4" borderId="1" xfId="0" applyNumberFormat="1" applyFont="1" applyFill="1" applyBorder="1"/>
    <xf numFmtId="3" fontId="9" fillId="3" borderId="13" xfId="0" applyNumberFormat="1" applyFont="1" applyFill="1" applyBorder="1"/>
    <xf numFmtId="3" fontId="5" fillId="0" borderId="13" xfId="0" applyNumberFormat="1" applyFont="1" applyBorder="1"/>
    <xf numFmtId="3" fontId="9" fillId="4" borderId="13" xfId="0" applyNumberFormat="1" applyFont="1" applyFill="1" applyBorder="1"/>
    <xf numFmtId="3" fontId="5" fillId="3" borderId="13" xfId="0" applyNumberFormat="1" applyFont="1" applyFill="1" applyBorder="1"/>
    <xf numFmtId="3" fontId="5" fillId="0" borderId="14" xfId="0" applyNumberFormat="1" applyFont="1" applyBorder="1"/>
    <xf numFmtId="3" fontId="9" fillId="4" borderId="4" xfId="0" applyNumberFormat="1" applyFont="1" applyFill="1" applyBorder="1" applyAlignment="1">
      <alignment horizontal="center"/>
    </xf>
    <xf numFmtId="164" fontId="0" fillId="0" borderId="0" xfId="1" applyNumberFormat="1" applyFont="1"/>
    <xf numFmtId="0" fontId="5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/>
    <xf numFmtId="0" fontId="5" fillId="0" borderId="16" xfId="0" applyFont="1" applyBorder="1"/>
    <xf numFmtId="0" fontId="7" fillId="0" borderId="16" xfId="0" applyFont="1" applyBorder="1"/>
    <xf numFmtId="0" fontId="6" fillId="0" borderId="1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0" fillId="0" borderId="2" xfId="0" applyBorder="1"/>
    <xf numFmtId="3" fontId="9" fillId="2" borderId="11" xfId="0" applyNumberFormat="1" applyFont="1" applyFill="1" applyBorder="1"/>
    <xf numFmtId="3" fontId="5" fillId="0" borderId="16" xfId="0" applyNumberFormat="1" applyFont="1" applyBorder="1"/>
    <xf numFmtId="3" fontId="9" fillId="3" borderId="16" xfId="0" applyNumberFormat="1" applyFont="1" applyFill="1" applyBorder="1"/>
    <xf numFmtId="3" fontId="5" fillId="0" borderId="0" xfId="0" applyNumberFormat="1" applyFont="1" applyFill="1" applyBorder="1"/>
    <xf numFmtId="3" fontId="9" fillId="2" borderId="16" xfId="0" applyNumberFormat="1" applyFont="1" applyFill="1" applyBorder="1"/>
    <xf numFmtId="0" fontId="0" fillId="0" borderId="16" xfId="0" applyBorder="1"/>
    <xf numFmtId="0" fontId="9" fillId="0" borderId="1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18" xfId="0" applyFont="1" applyBorder="1"/>
    <xf numFmtId="0" fontId="9" fillId="0" borderId="18" xfId="0" applyFont="1" applyBorder="1"/>
    <xf numFmtId="0" fontId="9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0" fontId="6" fillId="0" borderId="2" xfId="0" applyFont="1" applyBorder="1"/>
    <xf numFmtId="0" fontId="9" fillId="0" borderId="2" xfId="0" applyFont="1" applyBorder="1"/>
    <xf numFmtId="0" fontId="10" fillId="0" borderId="2" xfId="0" applyFont="1" applyBorder="1"/>
    <xf numFmtId="0" fontId="7" fillId="0" borderId="2" xfId="0" applyFont="1" applyBorder="1"/>
    <xf numFmtId="0" fontId="11" fillId="0" borderId="2" xfId="0" applyFont="1" applyBorder="1"/>
    <xf numFmtId="0" fontId="5" fillId="0" borderId="19" xfId="0" applyFont="1" applyBorder="1"/>
    <xf numFmtId="0" fontId="5" fillId="0" borderId="3" xfId="0" applyFont="1" applyBorder="1"/>
    <xf numFmtId="0" fontId="9" fillId="0" borderId="3" xfId="0" applyFont="1" applyBorder="1" applyAlignment="1">
      <alignment horizontal="center"/>
    </xf>
    <xf numFmtId="3" fontId="5" fillId="0" borderId="6" xfId="0" applyNumberFormat="1" applyFont="1" applyBorder="1"/>
    <xf numFmtId="0" fontId="5" fillId="0" borderId="20" xfId="0" applyFont="1" applyBorder="1"/>
    <xf numFmtId="3" fontId="9" fillId="2" borderId="21" xfId="0" applyNumberFormat="1" applyFont="1" applyFill="1" applyBorder="1"/>
    <xf numFmtId="3" fontId="9" fillId="4" borderId="4" xfId="0" applyNumberFormat="1" applyFont="1" applyFill="1" applyBorder="1"/>
    <xf numFmtId="0" fontId="5" fillId="0" borderId="6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6" fillId="0" borderId="0" xfId="0" applyFont="1"/>
    <xf numFmtId="0" fontId="1" fillId="0" borderId="1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3" fontId="2" fillId="4" borderId="13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3" fontId="2" fillId="4" borderId="2" xfId="0" applyNumberFormat="1" applyFont="1" applyFill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12" fillId="0" borderId="19" xfId="0" applyFon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0" fontId="12" fillId="0" borderId="17" xfId="0" applyFont="1" applyBorder="1" applyAlignment="1">
      <alignment vertical="center"/>
    </xf>
    <xf numFmtId="3" fontId="0" fillId="0" borderId="13" xfId="0" applyNumberFormat="1" applyBorder="1" applyAlignment="1">
      <alignment horizontal="center" vertical="center"/>
    </xf>
    <xf numFmtId="3" fontId="14" fillId="0" borderId="13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3" fontId="2" fillId="0" borderId="14" xfId="0" applyNumberFormat="1" applyFon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3" fontId="0" fillId="0" borderId="16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0" fontId="10" fillId="0" borderId="19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3" fontId="13" fillId="0" borderId="26" xfId="0" applyNumberFormat="1" applyFont="1" applyBorder="1" applyAlignment="1">
      <alignment vertical="center"/>
    </xf>
    <xf numFmtId="3" fontId="10" fillId="0" borderId="27" xfId="0" applyNumberFormat="1" applyFont="1" applyBorder="1" applyAlignment="1">
      <alignment vertical="center"/>
    </xf>
    <xf numFmtId="3" fontId="0" fillId="0" borderId="28" xfId="0" applyNumberFormat="1" applyBorder="1" applyAlignment="1">
      <alignment horizontal="right" vertical="center"/>
    </xf>
    <xf numFmtId="0" fontId="15" fillId="0" borderId="25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3" fontId="15" fillId="0" borderId="29" xfId="0" applyNumberFormat="1" applyFont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0" fillId="0" borderId="28" xfId="0" applyNumberFormat="1" applyBorder="1" applyAlignment="1">
      <alignment horizontal="center" vertical="center"/>
    </xf>
    <xf numFmtId="3" fontId="2" fillId="0" borderId="28" xfId="0" applyNumberFormat="1" applyFont="1" applyBorder="1" applyAlignment="1">
      <alignment horizontal="right" vertical="center"/>
    </xf>
    <xf numFmtId="3" fontId="14" fillId="0" borderId="28" xfId="0" applyNumberFormat="1" applyFont="1" applyBorder="1" applyAlignment="1">
      <alignment horizontal="right" vertical="center"/>
    </xf>
    <xf numFmtId="3" fontId="2" fillId="0" borderId="26" xfId="0" applyNumberFormat="1" applyFont="1" applyBorder="1" applyAlignment="1">
      <alignment horizontal="right" vertical="center"/>
    </xf>
    <xf numFmtId="3" fontId="0" fillId="0" borderId="27" xfId="0" applyNumberFormat="1" applyBorder="1" applyAlignment="1">
      <alignment horizontal="right" vertical="center"/>
    </xf>
    <xf numFmtId="3" fontId="14" fillId="0" borderId="30" xfId="0" applyNumberFormat="1" applyFont="1" applyFill="1" applyBorder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0" fillId="0" borderId="2" xfId="0" applyNumberFormat="1" applyBorder="1"/>
    <xf numFmtId="3" fontId="14" fillId="0" borderId="13" xfId="0" applyNumberFormat="1" applyFont="1" applyFill="1" applyBorder="1" applyAlignment="1">
      <alignment horizontal="right" vertical="center"/>
    </xf>
    <xf numFmtId="3" fontId="14" fillId="0" borderId="31" xfId="0" applyNumberFormat="1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3" fontId="10" fillId="0" borderId="16" xfId="0" applyNumberFormat="1" applyFont="1" applyBorder="1" applyAlignment="1">
      <alignment horizontal="right" vertical="center"/>
    </xf>
    <xf numFmtId="3" fontId="2" fillId="0" borderId="23" xfId="0" applyNumberFormat="1" applyFont="1" applyBorder="1" applyAlignment="1">
      <alignment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3" fontId="2" fillId="2" borderId="17" xfId="0" applyNumberFormat="1" applyFont="1" applyFill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3" fontId="0" fillId="0" borderId="16" xfId="0" applyNumberFormat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/>
    </xf>
    <xf numFmtId="0" fontId="9" fillId="0" borderId="8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0" borderId="0" xfId="0" applyFont="1" applyBorder="1" applyAlignment="1"/>
    <xf numFmtId="0" fontId="6" fillId="0" borderId="9" xfId="0" applyFont="1" applyBorder="1" applyAlignment="1"/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6" fillId="0" borderId="20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2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23" fillId="0" borderId="0" xfId="0" applyFont="1" applyBorder="1" applyAlignment="1">
      <alignment horizontal="center" vertical="center"/>
    </xf>
    <xf numFmtId="0" fontId="4" fillId="0" borderId="0" xfId="0" applyFont="1" applyBorder="1"/>
    <xf numFmtId="0" fontId="24" fillId="0" borderId="8" xfId="0" applyFont="1" applyBorder="1" applyAlignment="1">
      <alignment horizontal="center"/>
    </xf>
    <xf numFmtId="0" fontId="5" fillId="0" borderId="8" xfId="0" applyFont="1" applyBorder="1" applyAlignment="1"/>
    <xf numFmtId="0" fontId="5" fillId="0" borderId="0" xfId="0" applyFont="1" applyBorder="1" applyAlignment="1"/>
    <xf numFmtId="0" fontId="4" fillId="0" borderId="9" xfId="0" applyFont="1" applyBorder="1"/>
    <xf numFmtId="0" fontId="23" fillId="0" borderId="8" xfId="0" applyFont="1" applyBorder="1" applyAlignment="1">
      <alignment horizontal="right" vertical="center"/>
    </xf>
    <xf numFmtId="0" fontId="23" fillId="0" borderId="0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49" fontId="1" fillId="0" borderId="39" xfId="0" applyNumberFormat="1" applyFon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3" fontId="0" fillId="0" borderId="39" xfId="0" applyNumberFormat="1" applyBorder="1" applyAlignment="1">
      <alignment horizontal="righ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3" fontId="0" fillId="0" borderId="39" xfId="0" applyNumberFormat="1" applyBorder="1" applyAlignment="1">
      <alignment vertical="center"/>
    </xf>
    <xf numFmtId="2" fontId="0" fillId="0" borderId="39" xfId="0" applyNumberFormat="1" applyBorder="1" applyAlignment="1">
      <alignment horizontal="right" vertical="center"/>
    </xf>
    <xf numFmtId="0" fontId="1" fillId="0" borderId="40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/>
    </xf>
    <xf numFmtId="49" fontId="1" fillId="0" borderId="40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3" fontId="0" fillId="0" borderId="39" xfId="0" applyNumberFormat="1" applyBorder="1" applyAlignment="1">
      <alignment horizontal="left" vertical="center"/>
    </xf>
    <xf numFmtId="2" fontId="0" fillId="0" borderId="39" xfId="0" applyNumberFormat="1" applyBorder="1" applyAlignment="1">
      <alignment horizontal="left" vertical="center"/>
    </xf>
    <xf numFmtId="0" fontId="2" fillId="0" borderId="4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3" fontId="2" fillId="0" borderId="39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3" fontId="0" fillId="0" borderId="0" xfId="0" applyNumberFormat="1" applyFill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3" fontId="0" fillId="0" borderId="0" xfId="0" applyNumberFormat="1" applyFill="1" applyBorder="1" applyAlignment="1">
      <alignment horizontal="left" vertic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0" fillId="0" borderId="39" xfId="0" applyFill="1" applyBorder="1" applyAlignment="1">
      <alignment horizontal="left" vertical="center"/>
    </xf>
    <xf numFmtId="0" fontId="0" fillId="0" borderId="40" xfId="0" applyFill="1" applyBorder="1" applyAlignment="1">
      <alignment horizontal="left" vertical="center"/>
    </xf>
    <xf numFmtId="3" fontId="0" fillId="0" borderId="39" xfId="0" applyNumberFormat="1" applyFill="1" applyBorder="1" applyAlignment="1">
      <alignment horizontal="left" vertical="center"/>
    </xf>
    <xf numFmtId="3" fontId="2" fillId="0" borderId="39" xfId="0" applyNumberFormat="1" applyFont="1" applyFill="1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1" applyNumberFormat="1" applyFont="1" applyAlignment="1">
      <alignment horizontal="right" vertical="center"/>
    </xf>
    <xf numFmtId="164" fontId="2" fillId="0" borderId="0" xfId="1" applyNumberFormat="1" applyFont="1" applyBorder="1" applyAlignment="1">
      <alignment horizontal="right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PROFAT%202013%20LLOGARIT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PROFAT%202012%20LLOGARITJ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PROFAT%202012%20LLOGARITJ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et%202011/eprofat/EPROFAT%20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12%20EPROFAT-V50%20SH.P.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NKA 13 BKT LEK"/>
      <sheetName val="RZB BANK ALL 2013"/>
      <sheetName val="Banka Euro SG 2013"/>
      <sheetName val="SGAL Depozite elastike"/>
      <sheetName val="ARKA 13"/>
      <sheetName val="Blerje materiale"/>
      <sheetName val="Situac"/>
      <sheetName val="Kliente-Furnitore"/>
      <sheetName val="TVSH"/>
      <sheetName val="Tat fit"/>
      <sheetName val="paga"/>
      <sheetName val="Inventar ndryshe"/>
      <sheetName val="Llogarit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5">
          <cell r="C35">
            <v>335900</v>
          </cell>
        </row>
      </sheetData>
      <sheetData sheetId="10"/>
      <sheetData sheetId="11">
        <row r="9">
          <cell r="H9">
            <v>2997333</v>
          </cell>
        </row>
        <row r="31">
          <cell r="H31">
            <v>648326</v>
          </cell>
        </row>
        <row r="43">
          <cell r="F43">
            <v>2651659</v>
          </cell>
        </row>
        <row r="51">
          <cell r="H51">
            <v>639011.36666666658</v>
          </cell>
        </row>
        <row r="74">
          <cell r="H74">
            <v>319721.77083333331</v>
          </cell>
        </row>
      </sheetData>
      <sheetData sheetId="12">
        <row r="2">
          <cell r="E2">
            <v>22384176.805988003</v>
          </cell>
        </row>
        <row r="3">
          <cell r="E3">
            <v>20453599.993999999</v>
          </cell>
        </row>
        <row r="194">
          <cell r="H194">
            <v>9117827.1599976011</v>
          </cell>
          <cell r="I194">
            <v>-222570</v>
          </cell>
        </row>
        <row r="195">
          <cell r="H195">
            <v>757577</v>
          </cell>
          <cell r="I195">
            <v>11038265.800000001</v>
          </cell>
        </row>
        <row r="196">
          <cell r="H196">
            <v>844002</v>
          </cell>
        </row>
        <row r="197">
          <cell r="H197">
            <v>73878</v>
          </cell>
        </row>
        <row r="221">
          <cell r="E221">
            <v>602253.13749999995</v>
          </cell>
          <cell r="F221">
            <v>55191329</v>
          </cell>
        </row>
        <row r="222">
          <cell r="E222">
            <v>42837776.799988002</v>
          </cell>
          <cell r="F222">
            <v>21947.904699999996</v>
          </cell>
        </row>
        <row r="223">
          <cell r="E223">
            <v>1559910</v>
          </cell>
        </row>
        <row r="224">
          <cell r="E224">
            <v>37120</v>
          </cell>
        </row>
        <row r="225">
          <cell r="E225">
            <v>4195090</v>
          </cell>
        </row>
        <row r="226">
          <cell r="E226">
            <v>700113</v>
          </cell>
        </row>
        <row r="227">
          <cell r="E227">
            <v>49306.487655999998</v>
          </cell>
        </row>
        <row r="228">
          <cell r="E228">
            <v>99700</v>
          </cell>
        </row>
        <row r="229">
          <cell r="E229">
            <v>117573</v>
          </cell>
        </row>
        <row r="230">
          <cell r="E230">
            <v>635903</v>
          </cell>
        </row>
        <row r="237">
          <cell r="L237">
            <v>4378531.4795560017</v>
          </cell>
        </row>
        <row r="238">
          <cell r="L238">
            <v>21207075.993999999</v>
          </cell>
        </row>
        <row r="241">
          <cell r="L241">
            <v>2558560.7473556004</v>
          </cell>
        </row>
        <row r="242">
          <cell r="L242">
            <v>1819970.7322004014</v>
          </cell>
        </row>
        <row r="245">
          <cell r="E245">
            <v>3645659</v>
          </cell>
        </row>
        <row r="246">
          <cell r="F246">
            <v>13577689</v>
          </cell>
        </row>
        <row r="247">
          <cell r="E247">
            <v>-958734.13749999995</v>
          </cell>
          <cell r="F247">
            <v>145281</v>
          </cell>
        </row>
        <row r="248">
          <cell r="E248">
            <v>633992.36999999732</v>
          </cell>
          <cell r="F248">
            <v>1819970.7322004014</v>
          </cell>
        </row>
        <row r="249">
          <cell r="E249">
            <v>0</v>
          </cell>
          <cell r="F249">
            <v>10300000</v>
          </cell>
        </row>
        <row r="250">
          <cell r="E250">
            <v>-646.34165599988773</v>
          </cell>
        </row>
        <row r="251">
          <cell r="E251">
            <v>36976.583044899628</v>
          </cell>
          <cell r="F251">
            <v>2222660.7473556004</v>
          </cell>
        </row>
        <row r="252">
          <cell r="E252">
            <v>318474.12000000477</v>
          </cell>
        </row>
        <row r="253">
          <cell r="F253">
            <v>192267</v>
          </cell>
        </row>
        <row r="254">
          <cell r="E254">
            <v>9517668.0700000003</v>
          </cell>
        </row>
        <row r="255">
          <cell r="F255">
            <v>20092987.344330505</v>
          </cell>
        </row>
        <row r="256">
          <cell r="E256">
            <v>33685586.799999997</v>
          </cell>
          <cell r="F256">
            <v>129962</v>
          </cell>
        </row>
        <row r="257">
          <cell r="F257">
            <v>10000</v>
          </cell>
        </row>
        <row r="258">
          <cell r="E258">
            <v>1734254</v>
          </cell>
        </row>
        <row r="263">
          <cell r="E263">
            <v>48613230.463888898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VSH"/>
      <sheetName val="Situac"/>
      <sheetName val="NGURTESUAR BKT"/>
      <sheetName val="SGAL Depozite elastike"/>
      <sheetName val="Banka Euro SG"/>
      <sheetName val="Banka USD BKT"/>
      <sheetName val="ARKA 12"/>
      <sheetName val="BANKA 12 BKT LEK"/>
      <sheetName val="RZB BANK ALL"/>
      <sheetName val="Blerje materiale"/>
      <sheetName val="paga"/>
      <sheetName val="Tat fit"/>
      <sheetName val="Llogaritja"/>
      <sheetName val="BANKA SG LEK"/>
      <sheetName val="Inventar ndrysh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8">
          <cell r="E218">
            <v>187114.36666666667</v>
          </cell>
        </row>
        <row r="240">
          <cell r="F240">
            <v>100000</v>
          </cell>
        </row>
      </sheetData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VSH"/>
      <sheetName val="Situac"/>
      <sheetName val="NGURTESUAR BKT"/>
      <sheetName val="SGAL Depozite elastike"/>
      <sheetName val="Banka Euro SG"/>
      <sheetName val="Banka USD BKT"/>
      <sheetName val="ARKA 12"/>
      <sheetName val="BANKA 12 BKT LEK"/>
      <sheetName val="RZB BANK ALL"/>
      <sheetName val="Blerje materiale"/>
      <sheetName val="paga"/>
      <sheetName val="Tat fit"/>
      <sheetName val="Llogaritja"/>
      <sheetName val="BANKA SG LEK"/>
      <sheetName val="Inventar ndrysh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44">
          <cell r="E244">
            <v>0</v>
          </cell>
        </row>
      </sheetData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VSH"/>
      <sheetName val="Situac"/>
      <sheetName val="NGURTESUAR BKT"/>
      <sheetName val="Banka Euro SG"/>
      <sheetName val="Banka USD BKT"/>
      <sheetName val="ARKA 11"/>
      <sheetName val="BANKA 11 BKT LEK"/>
      <sheetName val="Blerje materiale"/>
      <sheetName val="paga"/>
      <sheetName val="Tat fit"/>
      <sheetName val="Llogaritja"/>
      <sheetName val="BANKA SG LEK"/>
      <sheetName val="Inventar ndryshe"/>
    </sheetNames>
    <sheetDataSet>
      <sheetData sheetId="0" refreshError="1"/>
      <sheetData sheetId="1" refreshError="1">
        <row r="16">
          <cell r="J16">
            <v>473478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AQIA E 1"/>
      <sheetName val="AKTIVI EPROFAT-V50"/>
      <sheetName val="PASIVI EPROFAT-V50"/>
      <sheetName val="PASH EPROFAT-V50"/>
      <sheetName val="Fluks mon - EPROFAT-V50"/>
      <sheetName val="PASQ NDRYSH KAP EPROFAT-V50"/>
    </sheetNames>
    <sheetDataSet>
      <sheetData sheetId="0" refreshError="1"/>
      <sheetData sheetId="1" refreshError="1"/>
      <sheetData sheetId="2" refreshError="1">
        <row r="8">
          <cell r="D8">
            <v>7012884.8999999985</v>
          </cell>
        </row>
        <row r="41">
          <cell r="D41">
            <v>13821890.831229998</v>
          </cell>
        </row>
        <row r="44">
          <cell r="D44">
            <v>100000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2:L54"/>
  <sheetViews>
    <sheetView topLeftCell="A31" workbookViewId="0">
      <selection activeCell="G22" sqref="G22"/>
    </sheetView>
  </sheetViews>
  <sheetFormatPr defaultRowHeight="12.75"/>
  <cols>
    <col min="1" max="1" width="0.7109375" customWidth="1"/>
    <col min="4" max="4" width="11.5703125" customWidth="1"/>
    <col min="6" max="6" width="12.7109375" customWidth="1"/>
    <col min="7" max="7" width="12.42578125" customWidth="1"/>
    <col min="8" max="8" width="12.7109375" customWidth="1"/>
    <col min="9" max="9" width="8.7109375" customWidth="1"/>
    <col min="10" max="10" width="12.5703125" customWidth="1"/>
  </cols>
  <sheetData>
    <row r="2" spans="2:12">
      <c r="B2" s="24"/>
      <c r="C2" s="25"/>
      <c r="D2" s="25"/>
      <c r="E2" s="25"/>
      <c r="F2" s="25"/>
      <c r="G2" s="25"/>
      <c r="H2" s="25"/>
      <c r="I2" s="25"/>
      <c r="J2" s="26"/>
    </row>
    <row r="3" spans="2:12">
      <c r="B3" s="27"/>
      <c r="C3" s="2"/>
      <c r="D3" s="2"/>
      <c r="E3" s="2"/>
      <c r="F3" s="2"/>
      <c r="G3" s="2"/>
      <c r="H3" s="2"/>
      <c r="I3" s="2"/>
      <c r="J3" s="28"/>
    </row>
    <row r="4" spans="2:12" ht="15">
      <c r="B4" s="29" t="s">
        <v>233</v>
      </c>
      <c r="C4" s="9"/>
      <c r="D4" s="9"/>
      <c r="E4" s="9"/>
      <c r="F4" s="9"/>
      <c r="G4" s="9"/>
      <c r="H4" s="9"/>
      <c r="I4" s="9"/>
      <c r="J4" s="30"/>
    </row>
    <row r="5" spans="2:12" ht="15">
      <c r="B5" s="29" t="s">
        <v>234</v>
      </c>
      <c r="C5" s="9"/>
      <c r="D5" s="9"/>
      <c r="E5" s="9"/>
      <c r="F5" s="9"/>
      <c r="G5" s="9"/>
      <c r="H5" s="9"/>
      <c r="I5" s="4"/>
      <c r="J5" s="30"/>
    </row>
    <row r="6" spans="2:12" ht="15">
      <c r="B6" s="29" t="s">
        <v>235</v>
      </c>
      <c r="C6" s="9"/>
      <c r="D6" s="9"/>
      <c r="E6" s="9"/>
      <c r="F6" s="9"/>
      <c r="G6" s="9"/>
      <c r="H6" s="9"/>
      <c r="I6" s="9"/>
      <c r="J6" s="30"/>
    </row>
    <row r="7" spans="2:12" ht="15">
      <c r="B7" s="31" t="s">
        <v>236</v>
      </c>
      <c r="C7" s="10"/>
      <c r="D7" s="10"/>
      <c r="E7" s="10"/>
      <c r="F7" s="10"/>
      <c r="G7" s="10"/>
      <c r="H7" s="10"/>
      <c r="I7" s="11"/>
      <c r="J7" s="30"/>
    </row>
    <row r="8" spans="2:12" ht="15">
      <c r="B8" s="31" t="s">
        <v>237</v>
      </c>
      <c r="C8" s="10"/>
      <c r="D8" s="10"/>
      <c r="E8" s="10"/>
      <c r="F8" s="10"/>
      <c r="G8" s="10"/>
      <c r="H8" s="10"/>
      <c r="I8" s="11"/>
      <c r="J8" s="30"/>
    </row>
    <row r="9" spans="2:12" ht="15">
      <c r="B9" s="29"/>
      <c r="C9" s="9"/>
      <c r="D9" s="9"/>
      <c r="E9" s="9"/>
      <c r="F9" s="9"/>
      <c r="G9" s="9"/>
      <c r="H9" s="9"/>
      <c r="I9" s="11"/>
      <c r="J9" s="30"/>
    </row>
    <row r="10" spans="2:12" ht="30" customHeight="1">
      <c r="B10" s="171" t="s">
        <v>238</v>
      </c>
      <c r="C10" s="172"/>
      <c r="D10" s="172"/>
      <c r="E10" s="172"/>
      <c r="F10" s="172"/>
      <c r="G10" s="172"/>
      <c r="H10" s="172"/>
      <c r="I10" s="172"/>
      <c r="J10" s="173"/>
      <c r="K10" s="10"/>
      <c r="L10" s="10"/>
    </row>
    <row r="11" spans="2:12" ht="15">
      <c r="B11" s="32"/>
      <c r="C11" s="11"/>
      <c r="D11" s="11"/>
      <c r="E11" s="176"/>
      <c r="F11" s="176"/>
      <c r="G11" s="176"/>
      <c r="H11" s="176"/>
      <c r="I11" s="4"/>
      <c r="J11" s="30"/>
    </row>
    <row r="12" spans="2:12" ht="15">
      <c r="B12" s="32"/>
      <c r="C12" s="11"/>
      <c r="D12" s="11"/>
      <c r="E12" s="11"/>
      <c r="F12" s="11"/>
      <c r="G12" s="11"/>
      <c r="H12" s="11"/>
      <c r="I12" s="11"/>
      <c r="J12" s="30"/>
    </row>
    <row r="13" spans="2:12" ht="15">
      <c r="B13" s="32"/>
      <c r="C13" s="11"/>
      <c r="D13" s="11"/>
      <c r="E13" s="11"/>
      <c r="F13" s="11"/>
      <c r="G13" s="11"/>
      <c r="H13" s="11"/>
      <c r="I13" s="11"/>
      <c r="J13" s="30"/>
    </row>
    <row r="14" spans="2:12" ht="15">
      <c r="B14" s="32"/>
      <c r="C14" s="11"/>
      <c r="D14" s="11"/>
      <c r="E14" s="11"/>
      <c r="F14" s="11"/>
      <c r="G14" s="11"/>
      <c r="H14" s="11"/>
      <c r="I14" s="11"/>
      <c r="J14" s="30"/>
    </row>
    <row r="15" spans="2:12" ht="15">
      <c r="B15" s="32"/>
      <c r="C15" s="11"/>
      <c r="D15" s="11"/>
      <c r="E15" s="11"/>
      <c r="F15" s="11"/>
      <c r="G15" s="11"/>
      <c r="H15" s="11"/>
      <c r="I15" s="11"/>
      <c r="J15" s="30"/>
    </row>
    <row r="16" spans="2:12" ht="15">
      <c r="B16" s="32"/>
      <c r="C16" s="11"/>
      <c r="D16" s="11"/>
      <c r="E16" s="11"/>
      <c r="F16" s="11"/>
      <c r="G16" s="11"/>
      <c r="H16" s="11"/>
      <c r="I16" s="11"/>
      <c r="J16" s="30"/>
    </row>
    <row r="17" spans="2:10" ht="15">
      <c r="B17" s="32"/>
      <c r="C17" s="11"/>
      <c r="D17" s="11"/>
      <c r="E17" s="11"/>
      <c r="F17" s="11"/>
      <c r="G17" s="11"/>
      <c r="H17" s="11"/>
      <c r="I17" s="11"/>
      <c r="J17" s="30"/>
    </row>
    <row r="18" spans="2:10" ht="26.25">
      <c r="B18" s="32"/>
      <c r="C18" s="178" t="s">
        <v>0</v>
      </c>
      <c r="D18" s="178"/>
      <c r="E18" s="178"/>
      <c r="F18" s="178"/>
      <c r="G18" s="178"/>
      <c r="H18" s="178"/>
      <c r="I18" s="4"/>
      <c r="J18" s="30"/>
    </row>
    <row r="19" spans="2:10" ht="26.25">
      <c r="B19" s="32"/>
      <c r="C19" s="178" t="s">
        <v>257</v>
      </c>
      <c r="D19" s="178"/>
      <c r="E19" s="178"/>
      <c r="F19" s="178"/>
      <c r="G19" s="178"/>
      <c r="H19" s="178"/>
      <c r="I19" s="11"/>
      <c r="J19" s="30"/>
    </row>
    <row r="20" spans="2:10" ht="20.25">
      <c r="B20" s="32"/>
      <c r="C20" s="13"/>
      <c r="D20" s="13"/>
      <c r="E20" s="13"/>
      <c r="F20" s="13"/>
      <c r="G20" s="13"/>
      <c r="H20" s="13"/>
      <c r="I20" s="11"/>
      <c r="J20" s="30"/>
    </row>
    <row r="21" spans="2:10" ht="15">
      <c r="B21" s="32"/>
      <c r="C21" s="11"/>
      <c r="D21" s="11"/>
      <c r="E21" s="11"/>
      <c r="F21" s="11"/>
      <c r="G21" s="11"/>
      <c r="H21" s="11"/>
      <c r="I21" s="11"/>
      <c r="J21" s="30"/>
    </row>
    <row r="22" spans="2:10" ht="15">
      <c r="B22" s="32"/>
      <c r="C22" s="11" t="s">
        <v>1</v>
      </c>
      <c r="D22" s="11"/>
      <c r="E22" s="11"/>
      <c r="F22" s="11"/>
      <c r="G22" s="11"/>
      <c r="H22" s="11"/>
      <c r="I22" s="11"/>
      <c r="J22" s="30"/>
    </row>
    <row r="23" spans="2:10" ht="15">
      <c r="B23" s="32" t="s">
        <v>2</v>
      </c>
      <c r="C23" s="11"/>
      <c r="D23" s="11"/>
      <c r="E23" s="11"/>
      <c r="F23" s="11"/>
      <c r="G23" s="11"/>
      <c r="H23" s="11"/>
      <c r="I23" s="11"/>
      <c r="J23" s="30"/>
    </row>
    <row r="24" spans="2:10" ht="15">
      <c r="B24" s="32"/>
      <c r="C24" s="11"/>
      <c r="D24" s="11"/>
      <c r="E24" s="11"/>
      <c r="F24" s="11"/>
      <c r="G24" s="11"/>
      <c r="H24" s="11"/>
      <c r="I24" s="11"/>
      <c r="J24" s="30"/>
    </row>
    <row r="25" spans="2:10" ht="15">
      <c r="B25" s="32"/>
      <c r="C25" s="11"/>
      <c r="D25" s="11"/>
      <c r="E25" s="11"/>
      <c r="F25" s="11"/>
      <c r="G25" s="11"/>
      <c r="H25" s="11"/>
      <c r="I25" s="11"/>
      <c r="J25" s="30"/>
    </row>
    <row r="26" spans="2:10" ht="15">
      <c r="B26" s="32"/>
      <c r="C26" s="11"/>
      <c r="D26" s="11" t="s">
        <v>247</v>
      </c>
      <c r="E26" s="11"/>
      <c r="F26" s="11"/>
      <c r="G26" s="11"/>
      <c r="H26" s="11"/>
      <c r="I26" s="11"/>
      <c r="J26" s="30"/>
    </row>
    <row r="27" spans="2:10" ht="15">
      <c r="B27" s="32"/>
      <c r="C27" s="11"/>
      <c r="D27" s="11"/>
      <c r="E27" s="11"/>
      <c r="F27" s="11"/>
      <c r="G27" s="11"/>
      <c r="H27" s="11"/>
      <c r="I27" s="11"/>
      <c r="J27" s="30"/>
    </row>
    <row r="28" spans="2:10" ht="15">
      <c r="B28" s="32"/>
      <c r="C28" s="11"/>
      <c r="D28" s="11"/>
      <c r="E28" s="11"/>
      <c r="F28" s="11"/>
      <c r="G28" s="11"/>
      <c r="H28" s="11"/>
      <c r="I28" s="11"/>
      <c r="J28" s="30"/>
    </row>
    <row r="29" spans="2:10" ht="15">
      <c r="B29" s="32"/>
      <c r="C29" s="11"/>
      <c r="D29" s="11"/>
      <c r="E29" s="11"/>
      <c r="F29" s="11"/>
      <c r="G29" s="11"/>
      <c r="H29" s="11"/>
      <c r="I29" s="11"/>
      <c r="J29" s="30"/>
    </row>
    <row r="30" spans="2:10" ht="15">
      <c r="B30" s="32"/>
      <c r="C30" s="11"/>
      <c r="D30" s="11"/>
      <c r="E30" s="11"/>
      <c r="F30" s="11"/>
      <c r="G30" s="11"/>
      <c r="H30" s="11"/>
      <c r="I30" s="11"/>
      <c r="J30" s="30"/>
    </row>
    <row r="31" spans="2:10" ht="15">
      <c r="B31" s="32"/>
      <c r="C31" s="11"/>
      <c r="D31" s="11"/>
      <c r="E31" s="11"/>
      <c r="F31" s="11"/>
      <c r="G31" s="11"/>
      <c r="H31" s="11"/>
      <c r="I31" s="11"/>
      <c r="J31" s="30"/>
    </row>
    <row r="32" spans="2:10" ht="15">
      <c r="B32" s="32"/>
      <c r="C32" s="11"/>
      <c r="D32" s="11"/>
      <c r="E32" s="11"/>
      <c r="F32" s="11"/>
      <c r="G32" s="11"/>
      <c r="H32" s="11"/>
      <c r="I32" s="11"/>
      <c r="J32" s="30"/>
    </row>
    <row r="33" spans="2:10" ht="15">
      <c r="B33" s="32"/>
      <c r="C33" s="11"/>
      <c r="D33" s="11"/>
      <c r="E33" s="11"/>
      <c r="F33" s="11"/>
      <c r="G33" s="11"/>
      <c r="H33" s="11"/>
      <c r="I33" s="11"/>
      <c r="J33" s="30"/>
    </row>
    <row r="34" spans="2:10" ht="15">
      <c r="B34" s="32"/>
      <c r="C34" s="11"/>
      <c r="D34" s="11"/>
      <c r="E34" s="11"/>
      <c r="F34" s="11"/>
      <c r="G34" s="11"/>
      <c r="H34" s="11"/>
      <c r="I34" s="11"/>
      <c r="J34" s="30"/>
    </row>
    <row r="35" spans="2:10" ht="15">
      <c r="B35" s="32"/>
      <c r="C35" s="11"/>
      <c r="D35" s="11"/>
      <c r="E35" s="11"/>
      <c r="F35" s="11"/>
      <c r="G35" s="11"/>
      <c r="H35" s="11"/>
      <c r="I35" s="11"/>
      <c r="J35" s="30"/>
    </row>
    <row r="36" spans="2:10" ht="15">
      <c r="B36" s="32"/>
      <c r="C36" s="11"/>
      <c r="D36" s="11"/>
      <c r="E36" s="11"/>
      <c r="F36" s="11"/>
      <c r="G36" s="11"/>
      <c r="H36" s="11"/>
      <c r="I36" s="11"/>
      <c r="J36" s="30"/>
    </row>
    <row r="37" spans="2:10" ht="15">
      <c r="B37" s="32"/>
      <c r="C37" s="11"/>
      <c r="D37" s="11"/>
      <c r="E37" s="11"/>
      <c r="F37" s="11"/>
      <c r="G37" s="11"/>
      <c r="H37" s="11"/>
      <c r="I37" s="11"/>
      <c r="J37" s="30"/>
    </row>
    <row r="38" spans="2:10" ht="15">
      <c r="B38" s="32" t="s">
        <v>3</v>
      </c>
      <c r="C38" s="11"/>
      <c r="D38" s="11"/>
      <c r="E38" s="11"/>
      <c r="F38" s="11"/>
      <c r="G38" s="11" t="s">
        <v>212</v>
      </c>
      <c r="H38" s="176"/>
      <c r="I38" s="176"/>
      <c r="J38" s="177"/>
    </row>
    <row r="39" spans="2:10" ht="15">
      <c r="B39" s="32" t="s">
        <v>4</v>
      </c>
      <c r="C39" s="11"/>
      <c r="D39" s="11"/>
      <c r="E39" s="11"/>
      <c r="F39" s="11"/>
      <c r="G39" s="11" t="s">
        <v>245</v>
      </c>
      <c r="H39" s="176"/>
      <c r="I39" s="176"/>
      <c r="J39" s="177"/>
    </row>
    <row r="40" spans="2:10" ht="15">
      <c r="B40" s="32" t="s">
        <v>5</v>
      </c>
      <c r="C40" s="11"/>
      <c r="D40" s="11"/>
      <c r="E40" s="11"/>
      <c r="F40" s="11"/>
      <c r="G40" s="11" t="s">
        <v>213</v>
      </c>
      <c r="H40" s="176"/>
      <c r="I40" s="176"/>
      <c r="J40" s="177"/>
    </row>
    <row r="41" spans="2:10" ht="15">
      <c r="B41" s="32" t="s">
        <v>214</v>
      </c>
      <c r="C41" s="11"/>
      <c r="D41" s="11"/>
      <c r="E41" s="11"/>
      <c r="F41" s="11"/>
      <c r="G41" s="11" t="s">
        <v>212</v>
      </c>
      <c r="H41" s="176"/>
      <c r="I41" s="176"/>
      <c r="J41" s="177"/>
    </row>
    <row r="42" spans="2:10" ht="15">
      <c r="B42" s="32"/>
      <c r="C42" s="11"/>
      <c r="D42" s="11"/>
      <c r="E42" s="11"/>
      <c r="F42" s="11"/>
      <c r="G42" s="11"/>
      <c r="H42" s="11"/>
      <c r="I42" s="11"/>
      <c r="J42" s="30"/>
    </row>
    <row r="43" spans="2:10" ht="15">
      <c r="B43" s="32"/>
      <c r="C43" s="11"/>
      <c r="D43" s="11"/>
      <c r="E43" s="11"/>
      <c r="F43" s="11"/>
      <c r="G43" s="11"/>
      <c r="H43" s="11"/>
      <c r="I43" s="11"/>
      <c r="J43" s="30"/>
    </row>
    <row r="44" spans="2:10" ht="15">
      <c r="B44" s="32" t="s">
        <v>6</v>
      </c>
      <c r="C44" s="11"/>
      <c r="D44" s="11"/>
      <c r="E44" s="11"/>
      <c r="F44" s="11"/>
      <c r="G44" s="11" t="s">
        <v>7</v>
      </c>
      <c r="H44" s="11" t="s">
        <v>248</v>
      </c>
      <c r="I44" s="11"/>
      <c r="J44" s="30"/>
    </row>
    <row r="45" spans="2:10" ht="15">
      <c r="B45" s="32"/>
      <c r="C45" s="11"/>
      <c r="D45" s="11"/>
      <c r="E45" s="11"/>
      <c r="F45" s="11"/>
      <c r="G45" s="11" t="s">
        <v>8</v>
      </c>
      <c r="H45" s="11" t="s">
        <v>249</v>
      </c>
      <c r="I45" s="11"/>
      <c r="J45" s="30"/>
    </row>
    <row r="46" spans="2:10" ht="14.25">
      <c r="B46" s="33"/>
      <c r="C46" s="12"/>
      <c r="D46" s="12"/>
      <c r="E46" s="12"/>
      <c r="F46" s="12"/>
      <c r="G46" s="12"/>
      <c r="H46" s="12"/>
      <c r="I46" s="12"/>
      <c r="J46" s="34"/>
    </row>
    <row r="47" spans="2:10" ht="15">
      <c r="B47" s="32" t="s">
        <v>224</v>
      </c>
      <c r="C47" s="11"/>
      <c r="D47" s="11"/>
      <c r="E47" s="11"/>
      <c r="F47" s="11"/>
      <c r="G47" s="174" t="s">
        <v>250</v>
      </c>
      <c r="H47" s="174"/>
      <c r="I47" s="174"/>
      <c r="J47" s="175"/>
    </row>
    <row r="48" spans="2:10" ht="15">
      <c r="B48" s="32"/>
      <c r="C48" s="11"/>
      <c r="D48" s="11"/>
      <c r="E48" s="11"/>
      <c r="F48" s="11"/>
      <c r="G48" s="11"/>
      <c r="H48" s="11"/>
      <c r="I48" s="11"/>
      <c r="J48" s="30"/>
    </row>
    <row r="49" spans="2:10" ht="15">
      <c r="B49" s="32"/>
      <c r="C49" s="11"/>
      <c r="D49" s="11"/>
      <c r="E49" s="11"/>
      <c r="F49" s="11"/>
      <c r="G49" s="11"/>
      <c r="H49" s="11"/>
      <c r="I49" s="11"/>
      <c r="J49" s="30"/>
    </row>
    <row r="50" spans="2:10" ht="15">
      <c r="B50" s="32"/>
      <c r="C50" s="11"/>
      <c r="D50" s="11"/>
      <c r="E50" s="11"/>
      <c r="F50" s="11"/>
      <c r="G50" s="11"/>
      <c r="H50" s="11"/>
      <c r="I50" s="11"/>
      <c r="J50" s="30"/>
    </row>
    <row r="51" spans="2:10" ht="14.25">
      <c r="B51" s="33"/>
      <c r="C51" s="12"/>
      <c r="D51" s="12"/>
      <c r="E51" s="12"/>
      <c r="F51" s="12"/>
      <c r="G51" s="12"/>
      <c r="H51" s="12"/>
      <c r="I51" s="12"/>
      <c r="J51" s="34"/>
    </row>
    <row r="52" spans="2:10" ht="14.25">
      <c r="B52" s="33"/>
      <c r="C52" s="12"/>
      <c r="D52" s="12"/>
      <c r="E52" s="12"/>
      <c r="F52" s="12"/>
      <c r="G52" s="12"/>
      <c r="H52" s="12"/>
      <c r="I52" s="12"/>
      <c r="J52" s="34"/>
    </row>
    <row r="53" spans="2:10" ht="14.25">
      <c r="B53" s="35"/>
      <c r="C53" s="36"/>
      <c r="D53" s="36"/>
      <c r="E53" s="36"/>
      <c r="F53" s="36"/>
      <c r="G53" s="36"/>
      <c r="H53" s="36"/>
      <c r="I53" s="36"/>
      <c r="J53" s="37"/>
    </row>
    <row r="54" spans="2:10">
      <c r="B54" s="1"/>
      <c r="C54" s="1"/>
      <c r="D54" s="1"/>
      <c r="E54" s="1"/>
      <c r="F54" s="1"/>
      <c r="G54" s="1"/>
      <c r="H54" s="1"/>
      <c r="I54" s="1"/>
      <c r="J54" s="1"/>
    </row>
  </sheetData>
  <mergeCells count="9">
    <mergeCell ref="B10:J10"/>
    <mergeCell ref="G47:J47"/>
    <mergeCell ref="E11:H11"/>
    <mergeCell ref="H41:J41"/>
    <mergeCell ref="C18:H18"/>
    <mergeCell ref="H38:J38"/>
    <mergeCell ref="H39:J39"/>
    <mergeCell ref="H40:J40"/>
    <mergeCell ref="C19:H19"/>
  </mergeCells>
  <phoneticPr fontId="4" type="noConversion"/>
  <printOptions horizontalCentered="1"/>
  <pageMargins left="0.25" right="0.25" top="0.25" bottom="0.25" header="0.25" footer="0.2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57"/>
  <sheetViews>
    <sheetView workbookViewId="0">
      <selection activeCell="J28" sqref="J28"/>
    </sheetView>
  </sheetViews>
  <sheetFormatPr defaultRowHeight="12.75"/>
  <cols>
    <col min="1" max="1" width="4.42578125" customWidth="1"/>
    <col min="2" max="2" width="5.42578125" customWidth="1"/>
    <col min="3" max="3" width="45.5703125" customWidth="1"/>
    <col min="4" max="4" width="8.28515625" customWidth="1"/>
    <col min="5" max="5" width="16.140625" customWidth="1"/>
    <col min="6" max="6" width="18.85546875" customWidth="1"/>
    <col min="9" max="9" width="10.140625" bestFit="1" customWidth="1"/>
  </cols>
  <sheetData>
    <row r="1" spans="1:9" ht="15">
      <c r="A1" s="3"/>
      <c r="B1" s="87" t="s">
        <v>239</v>
      </c>
      <c r="C1" s="5"/>
      <c r="D1" s="3"/>
      <c r="E1" s="3"/>
      <c r="F1" s="3"/>
    </row>
    <row r="2" spans="1:9" ht="15">
      <c r="A2" s="3"/>
      <c r="B2" s="87" t="s">
        <v>242</v>
      </c>
      <c r="C2" s="5"/>
      <c r="D2" s="3"/>
      <c r="E2" s="3"/>
      <c r="F2" s="3"/>
    </row>
    <row r="3" spans="1:9" ht="15">
      <c r="A3" s="3"/>
      <c r="B3" s="87" t="s">
        <v>252</v>
      </c>
      <c r="C3" s="5"/>
      <c r="D3" s="3"/>
      <c r="E3" s="3"/>
      <c r="F3" s="3"/>
    </row>
    <row r="4" spans="1:9" ht="15.75">
      <c r="A4" s="3"/>
      <c r="B4" s="181" t="s">
        <v>251</v>
      </c>
      <c r="C4" s="181"/>
      <c r="D4" s="181"/>
      <c r="E4" s="181"/>
      <c r="F4" s="182"/>
    </row>
    <row r="5" spans="1:9" ht="15" thickBot="1">
      <c r="A5" s="3"/>
      <c r="B5" s="3"/>
      <c r="C5" s="3"/>
      <c r="D5" s="3"/>
      <c r="E5" s="3"/>
      <c r="F5" s="3"/>
    </row>
    <row r="6" spans="1:9" ht="18.75" customHeight="1">
      <c r="A6" s="3"/>
      <c r="B6" s="183" t="s">
        <v>9</v>
      </c>
      <c r="C6" s="183" t="s">
        <v>10</v>
      </c>
      <c r="D6" s="185" t="s">
        <v>11</v>
      </c>
      <c r="E6" s="186" t="s">
        <v>240</v>
      </c>
      <c r="F6" s="186" t="s">
        <v>241</v>
      </c>
    </row>
    <row r="7" spans="1:9" ht="19.5" customHeight="1" thickBot="1">
      <c r="A7" s="3"/>
      <c r="B7" s="184"/>
      <c r="C7" s="184"/>
      <c r="D7" s="184"/>
      <c r="E7" s="184"/>
      <c r="F7" s="184"/>
    </row>
    <row r="8" spans="1:9" ht="15">
      <c r="A8" s="3"/>
      <c r="B8" s="56" t="s">
        <v>12</v>
      </c>
      <c r="C8" s="51" t="s">
        <v>13</v>
      </c>
      <c r="D8" s="47"/>
      <c r="E8" s="15">
        <f>+E9+E13</f>
        <v>45926305.601388901</v>
      </c>
      <c r="F8" s="39">
        <v>20197126.144255981</v>
      </c>
      <c r="G8" s="19"/>
      <c r="I8" s="19"/>
    </row>
    <row r="9" spans="1:9" ht="15">
      <c r="A9" s="3"/>
      <c r="B9" s="57"/>
      <c r="C9" s="52" t="s">
        <v>16</v>
      </c>
      <c r="D9" s="48"/>
      <c r="E9" s="23">
        <f>SUM(E10:E11)</f>
        <v>10506464.801388903</v>
      </c>
      <c r="F9" s="40">
        <v>13404335.528842647</v>
      </c>
      <c r="I9" s="19"/>
    </row>
    <row r="10" spans="1:9" ht="15">
      <c r="A10" s="3"/>
      <c r="B10" s="57"/>
      <c r="C10" s="53" t="s">
        <v>15</v>
      </c>
      <c r="D10" s="48" t="s">
        <v>144</v>
      </c>
      <c r="E10" s="17">
        <f>[1]Llogaritja!$E$254</f>
        <v>9517668.0700000003</v>
      </c>
      <c r="F10" s="41">
        <v>4986623</v>
      </c>
      <c r="I10" s="19"/>
    </row>
    <row r="11" spans="1:9" ht="15">
      <c r="A11" s="3"/>
      <c r="B11" s="57"/>
      <c r="C11" s="53" t="s">
        <v>14</v>
      </c>
      <c r="D11" s="48" t="s">
        <v>145</v>
      </c>
      <c r="E11" s="17">
        <f>[1]Llogaritja!$E$248+[1]Llogaritja!$E$249+[1]Llogaritja!$E$250+[1]Llogaritja!$E$251+[1]Llogaritja!$E$252</f>
        <v>988796.73138890183</v>
      </c>
      <c r="F11" s="41">
        <v>8417712.5288426466</v>
      </c>
      <c r="I11" s="19"/>
    </row>
    <row r="12" spans="1:9" ht="14.25">
      <c r="A12" s="3"/>
      <c r="B12" s="57"/>
      <c r="C12" s="54" t="s">
        <v>17</v>
      </c>
      <c r="D12" s="49" t="s">
        <v>107</v>
      </c>
      <c r="E12" s="17"/>
      <c r="F12" s="41"/>
      <c r="I12" s="19"/>
    </row>
    <row r="13" spans="1:9" ht="15">
      <c r="A13" s="3"/>
      <c r="B13" s="57"/>
      <c r="C13" s="54" t="s">
        <v>23</v>
      </c>
      <c r="D13" s="49"/>
      <c r="E13" s="23">
        <f>SUM(E14:E19)</f>
        <v>35419840.799999997</v>
      </c>
      <c r="F13" s="40">
        <v>6792790.6154133333</v>
      </c>
      <c r="H13" s="19"/>
      <c r="I13" s="19"/>
    </row>
    <row r="14" spans="1:9" ht="15">
      <c r="A14" s="3"/>
      <c r="B14" s="57"/>
      <c r="C14" s="53" t="s">
        <v>22</v>
      </c>
      <c r="D14" s="48" t="s">
        <v>146</v>
      </c>
      <c r="E14" s="17">
        <f>[1]Llogaritja!$E$256</f>
        <v>33685586.799999997</v>
      </c>
      <c r="F14" s="41">
        <v>5865531.4031499997</v>
      </c>
      <c r="G14" s="19"/>
      <c r="H14" s="19"/>
      <c r="I14" s="19"/>
    </row>
    <row r="15" spans="1:9" ht="15">
      <c r="A15" s="3"/>
      <c r="B15" s="57"/>
      <c r="C15" s="53" t="s">
        <v>21</v>
      </c>
      <c r="D15" s="48" t="s">
        <v>147</v>
      </c>
      <c r="E15" s="17">
        <f>[1]Llogaritja!$E$258</f>
        <v>1734254</v>
      </c>
      <c r="F15" s="41"/>
      <c r="I15" s="19"/>
    </row>
    <row r="16" spans="1:9" ht="15">
      <c r="A16" s="3"/>
      <c r="B16" s="57"/>
      <c r="C16" s="53" t="s">
        <v>20</v>
      </c>
      <c r="D16" s="48" t="s">
        <v>148</v>
      </c>
      <c r="E16" s="17">
        <f>[1]Llogaritja!$E$255</f>
        <v>0</v>
      </c>
      <c r="F16" s="41">
        <v>709772.21226333338</v>
      </c>
      <c r="G16" s="19"/>
      <c r="I16" s="19"/>
    </row>
    <row r="17" spans="1:11" ht="15">
      <c r="A17" s="3"/>
      <c r="B17" s="57"/>
      <c r="C17" s="53" t="s">
        <v>19</v>
      </c>
      <c r="D17" s="48" t="s">
        <v>149</v>
      </c>
      <c r="E17" s="22"/>
      <c r="F17" s="41">
        <v>217487</v>
      </c>
      <c r="G17" s="19"/>
      <c r="I17" s="19"/>
      <c r="K17" s="19"/>
    </row>
    <row r="18" spans="1:11" ht="15">
      <c r="A18" s="3"/>
      <c r="B18" s="57"/>
      <c r="C18" s="53" t="s">
        <v>18</v>
      </c>
      <c r="D18" s="48" t="s">
        <v>150</v>
      </c>
      <c r="E18" s="17"/>
      <c r="F18" s="41"/>
      <c r="I18" s="19"/>
    </row>
    <row r="19" spans="1:11" ht="15">
      <c r="A19" s="3"/>
      <c r="B19" s="57"/>
      <c r="C19" s="53"/>
      <c r="D19" s="48" t="s">
        <v>221</v>
      </c>
      <c r="E19" s="17"/>
      <c r="F19" s="41"/>
      <c r="G19" s="19"/>
      <c r="I19" s="19"/>
    </row>
    <row r="20" spans="1:11" ht="15">
      <c r="A20" s="3"/>
      <c r="B20" s="57"/>
      <c r="C20" s="53"/>
      <c r="D20" s="48"/>
      <c r="E20" s="17"/>
      <c r="F20" s="41"/>
      <c r="I20" s="19"/>
    </row>
    <row r="21" spans="1:11" ht="15">
      <c r="A21" s="3"/>
      <c r="B21" s="57"/>
      <c r="C21" s="53"/>
      <c r="D21" s="48"/>
      <c r="E21" s="17"/>
      <c r="F21" s="41"/>
      <c r="I21" s="19"/>
    </row>
    <row r="22" spans="1:11" ht="15">
      <c r="A22" s="3"/>
      <c r="B22" s="57"/>
      <c r="C22" s="53"/>
      <c r="D22" s="48"/>
      <c r="E22" s="17"/>
      <c r="F22" s="41"/>
      <c r="I22" s="19"/>
    </row>
    <row r="23" spans="1:11" ht="15">
      <c r="A23" s="3"/>
      <c r="B23" s="57"/>
      <c r="C23" s="52" t="s">
        <v>24</v>
      </c>
      <c r="D23" s="48"/>
      <c r="E23" s="23">
        <f>E24+E26</f>
        <v>0</v>
      </c>
      <c r="F23" s="40">
        <v>0</v>
      </c>
      <c r="G23" s="19"/>
      <c r="I23" s="19"/>
    </row>
    <row r="24" spans="1:11" ht="15">
      <c r="A24" s="3"/>
      <c r="B24" s="57"/>
      <c r="C24" s="53" t="s">
        <v>230</v>
      </c>
      <c r="D24" s="48" t="s">
        <v>151</v>
      </c>
      <c r="E24" s="17"/>
      <c r="F24" s="41"/>
      <c r="I24" s="19"/>
    </row>
    <row r="25" spans="1:11" ht="15">
      <c r="A25" s="3"/>
      <c r="B25" s="57"/>
      <c r="C25" s="53" t="s">
        <v>43</v>
      </c>
      <c r="D25" s="48" t="s">
        <v>152</v>
      </c>
      <c r="E25" s="17"/>
      <c r="F25" s="41"/>
      <c r="I25" s="19"/>
    </row>
    <row r="26" spans="1:11" ht="15">
      <c r="A26" s="3"/>
      <c r="B26" s="57"/>
      <c r="C26" s="53" t="s">
        <v>25</v>
      </c>
      <c r="D26" s="48" t="s">
        <v>153</v>
      </c>
      <c r="E26" s="17"/>
      <c r="F26" s="41"/>
      <c r="I26" s="19"/>
    </row>
    <row r="27" spans="1:11" ht="15">
      <c r="A27" s="3"/>
      <c r="B27" s="57"/>
      <c r="C27" s="53" t="s">
        <v>26</v>
      </c>
      <c r="D27" s="48" t="s">
        <v>159</v>
      </c>
      <c r="E27" s="17"/>
      <c r="F27" s="41"/>
      <c r="I27" s="19"/>
    </row>
    <row r="28" spans="1:11" ht="15">
      <c r="A28" s="3"/>
      <c r="B28" s="57"/>
      <c r="C28" s="53" t="s">
        <v>27</v>
      </c>
      <c r="D28" s="48" t="s">
        <v>160</v>
      </c>
      <c r="E28" s="17"/>
      <c r="F28" s="41"/>
      <c r="I28" s="19"/>
    </row>
    <row r="29" spans="1:11" ht="15">
      <c r="A29" s="3"/>
      <c r="B29" s="57"/>
      <c r="C29" s="53" t="s">
        <v>225</v>
      </c>
      <c r="D29" s="48" t="s">
        <v>184</v>
      </c>
      <c r="E29" s="17"/>
      <c r="F29" s="41"/>
      <c r="I29" s="19"/>
    </row>
    <row r="30" spans="1:11" ht="15">
      <c r="A30" s="3"/>
      <c r="B30" s="57"/>
      <c r="C30" s="53"/>
      <c r="D30" s="48"/>
      <c r="E30" s="17"/>
      <c r="F30" s="41"/>
      <c r="I30" s="19"/>
    </row>
    <row r="31" spans="1:11" ht="15">
      <c r="A31" s="3"/>
      <c r="B31" s="57"/>
      <c r="C31" s="53"/>
      <c r="D31" s="48"/>
      <c r="E31" s="17"/>
      <c r="F31" s="41"/>
      <c r="I31" s="19"/>
    </row>
    <row r="32" spans="1:11" ht="15">
      <c r="A32" s="3"/>
      <c r="B32" s="57"/>
      <c r="C32" s="52" t="s">
        <v>28</v>
      </c>
      <c r="D32" s="48"/>
      <c r="E32" s="23">
        <f>E33+E34+E35</f>
        <v>0</v>
      </c>
      <c r="F32" s="40">
        <v>0</v>
      </c>
      <c r="G32" s="19"/>
      <c r="I32" s="19"/>
    </row>
    <row r="33" spans="1:10" ht="15">
      <c r="A33" s="3"/>
      <c r="B33" s="57"/>
      <c r="C33" s="53" t="s">
        <v>29</v>
      </c>
      <c r="D33" s="48" t="s">
        <v>154</v>
      </c>
      <c r="E33" s="17"/>
      <c r="F33" s="41"/>
      <c r="I33" s="19"/>
    </row>
    <row r="34" spans="1:10" ht="15">
      <c r="A34" s="3"/>
      <c r="B34" s="57"/>
      <c r="C34" s="53" t="s">
        <v>30</v>
      </c>
      <c r="D34" s="48" t="s">
        <v>155</v>
      </c>
      <c r="E34" s="17"/>
      <c r="F34" s="41"/>
      <c r="I34" s="19"/>
    </row>
    <row r="35" spans="1:10" ht="15">
      <c r="A35" s="3"/>
      <c r="B35" s="57"/>
      <c r="C35" s="53" t="s">
        <v>31</v>
      </c>
      <c r="D35" s="48" t="s">
        <v>156</v>
      </c>
      <c r="E35" s="17"/>
      <c r="F35" s="41"/>
      <c r="I35" s="19"/>
    </row>
    <row r="36" spans="1:10" ht="15">
      <c r="A36" s="3"/>
      <c r="B36" s="57"/>
      <c r="C36" s="53"/>
      <c r="D36" s="48"/>
      <c r="E36" s="17"/>
      <c r="F36" s="41"/>
      <c r="I36" s="19"/>
    </row>
    <row r="37" spans="1:10" ht="15">
      <c r="A37" s="3"/>
      <c r="B37" s="57"/>
      <c r="C37" s="53"/>
      <c r="D37" s="48"/>
      <c r="E37" s="17"/>
      <c r="F37" s="41"/>
      <c r="I37" s="19"/>
    </row>
    <row r="38" spans="1:10" ht="15">
      <c r="A38" s="3"/>
      <c r="B38" s="58" t="s">
        <v>32</v>
      </c>
      <c r="C38" s="55" t="s">
        <v>33</v>
      </c>
      <c r="D38" s="48"/>
      <c r="E38" s="18">
        <f>+E39+E40+E46+E47+E48+E49</f>
        <v>2686924.8624999998</v>
      </c>
      <c r="F38" s="42">
        <v>637519.27866666671</v>
      </c>
      <c r="G38" s="19"/>
      <c r="I38" s="19"/>
    </row>
    <row r="39" spans="1:10" ht="15">
      <c r="A39" s="3"/>
      <c r="B39" s="57"/>
      <c r="C39" s="52" t="s">
        <v>34</v>
      </c>
      <c r="D39" s="48" t="s">
        <v>157</v>
      </c>
      <c r="E39" s="17"/>
      <c r="F39" s="41"/>
      <c r="I39" s="19"/>
    </row>
    <row r="40" spans="1:10" ht="15">
      <c r="A40" s="3"/>
      <c r="B40" s="57"/>
      <c r="C40" s="52" t="s">
        <v>35</v>
      </c>
      <c r="D40" s="48"/>
      <c r="E40" s="16">
        <f>E41+E42+E43+E44</f>
        <v>2686924.8624999998</v>
      </c>
      <c r="F40" s="43">
        <v>637519.27866666671</v>
      </c>
      <c r="G40" s="19"/>
      <c r="I40" s="19"/>
    </row>
    <row r="41" spans="1:10" ht="15">
      <c r="A41" s="3"/>
      <c r="B41" s="57"/>
      <c r="C41" s="53" t="s">
        <v>36</v>
      </c>
      <c r="D41" s="48" t="s">
        <v>161</v>
      </c>
      <c r="E41" s="17"/>
      <c r="F41" s="41"/>
      <c r="I41" s="19"/>
    </row>
    <row r="42" spans="1:10" ht="15">
      <c r="A42" s="3"/>
      <c r="B42" s="57"/>
      <c r="C42" s="53" t="s">
        <v>37</v>
      </c>
      <c r="D42" s="48" t="s">
        <v>162</v>
      </c>
      <c r="E42" s="17"/>
      <c r="F42" s="41"/>
      <c r="I42" s="19"/>
      <c r="J42" s="19"/>
    </row>
    <row r="43" spans="1:10" ht="15">
      <c r="A43" s="3"/>
      <c r="B43" s="57"/>
      <c r="C43" s="53" t="s">
        <v>38</v>
      </c>
      <c r="D43" s="48" t="s">
        <v>163</v>
      </c>
      <c r="E43" s="22">
        <f>[1]Llogaritja!$E$245+[1]Llogaritja!$E$247</f>
        <v>2686924.8624999998</v>
      </c>
      <c r="F43" s="41">
        <v>637519.27866666671</v>
      </c>
      <c r="I43" s="19"/>
    </row>
    <row r="44" spans="1:10" ht="15">
      <c r="A44" s="3"/>
      <c r="B44" s="57"/>
      <c r="C44" s="53" t="s">
        <v>39</v>
      </c>
      <c r="D44" s="48" t="s">
        <v>164</v>
      </c>
      <c r="E44" s="22"/>
      <c r="F44" s="41"/>
      <c r="I44" s="19"/>
    </row>
    <row r="45" spans="1:10" ht="15">
      <c r="A45" s="3"/>
      <c r="B45" s="57"/>
      <c r="C45" s="53"/>
      <c r="D45" s="48"/>
      <c r="E45" s="17"/>
      <c r="F45" s="41"/>
      <c r="I45" s="19"/>
    </row>
    <row r="46" spans="1:10" ht="15">
      <c r="A46" s="3"/>
      <c r="B46" s="57"/>
      <c r="C46" s="52" t="s">
        <v>40</v>
      </c>
      <c r="D46" s="48" t="s">
        <v>143</v>
      </c>
      <c r="E46" s="17"/>
      <c r="F46" s="41"/>
      <c r="I46" s="19"/>
    </row>
    <row r="47" spans="1:10" ht="15">
      <c r="A47" s="3"/>
      <c r="B47" s="57"/>
      <c r="C47" s="52" t="s">
        <v>41</v>
      </c>
      <c r="D47" s="48" t="s">
        <v>12</v>
      </c>
      <c r="E47" s="17"/>
      <c r="F47" s="41"/>
      <c r="I47" s="19"/>
    </row>
    <row r="48" spans="1:10" ht="15">
      <c r="A48" s="3"/>
      <c r="B48" s="57"/>
      <c r="C48" s="52" t="s">
        <v>42</v>
      </c>
      <c r="D48" s="48" t="s">
        <v>165</v>
      </c>
      <c r="E48" s="17"/>
      <c r="F48" s="41"/>
      <c r="I48" s="19"/>
    </row>
    <row r="49" spans="1:9" ht="15">
      <c r="A49" s="3"/>
      <c r="B49" s="57"/>
      <c r="C49" s="52" t="s">
        <v>223</v>
      </c>
      <c r="D49" s="48" t="s">
        <v>166</v>
      </c>
      <c r="E49" s="17"/>
      <c r="F49" s="41"/>
      <c r="I49" s="19"/>
    </row>
    <row r="50" spans="1:9" ht="14.25">
      <c r="A50" s="3"/>
      <c r="B50" s="57"/>
      <c r="C50" s="53"/>
      <c r="D50" s="50"/>
      <c r="E50" s="17"/>
      <c r="F50" s="41"/>
      <c r="I50" s="19"/>
    </row>
    <row r="51" spans="1:9" ht="15" thickBot="1">
      <c r="A51" s="3"/>
      <c r="B51" s="78"/>
      <c r="C51" s="84"/>
      <c r="D51" s="85"/>
      <c r="E51" s="20"/>
      <c r="F51" s="44"/>
      <c r="I51" s="19"/>
    </row>
    <row r="52" spans="1:9" ht="15.75" thickBot="1">
      <c r="A52" s="3"/>
      <c r="B52" s="86"/>
      <c r="C52" s="179" t="s">
        <v>215</v>
      </c>
      <c r="D52" s="180"/>
      <c r="E52" s="21">
        <f>+E38+E32+E23+E8</f>
        <v>48613230.463888898</v>
      </c>
      <c r="F52" s="45">
        <v>20834645.422922648</v>
      </c>
      <c r="I52" s="19"/>
    </row>
    <row r="56" spans="1:9">
      <c r="E56" s="19"/>
    </row>
    <row r="57" spans="1:9">
      <c r="E57" s="19">
        <f>E52-[1]Llogaritja!$E$263</f>
        <v>0</v>
      </c>
    </row>
  </sheetData>
  <mergeCells count="7">
    <mergeCell ref="C52:D52"/>
    <mergeCell ref="B4:F4"/>
    <mergeCell ref="B6:B7"/>
    <mergeCell ref="C6:C7"/>
    <mergeCell ref="D6:D7"/>
    <mergeCell ref="E6:E7"/>
    <mergeCell ref="F6:F7"/>
  </mergeCells>
  <phoneticPr fontId="4" type="noConversion"/>
  <printOptions horizontalCentered="1"/>
  <pageMargins left="0.25" right="0.25" top="0.25" bottom="0.25" header="0.25" footer="0.2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J60"/>
  <sheetViews>
    <sheetView workbookViewId="0">
      <selection activeCell="D48" sqref="D48"/>
    </sheetView>
  </sheetViews>
  <sheetFormatPr defaultRowHeight="12.75"/>
  <cols>
    <col min="1" max="1" width="4.140625" customWidth="1"/>
    <col min="2" max="2" width="44.7109375" customWidth="1"/>
    <col min="3" max="3" width="10" customWidth="1"/>
    <col min="4" max="5" width="18.5703125" customWidth="1"/>
    <col min="6" max="6" width="10.7109375" bestFit="1" customWidth="1"/>
    <col min="7" max="7" width="10.140625" bestFit="1" customWidth="1"/>
    <col min="10" max="10" width="10.140625" bestFit="1" customWidth="1"/>
  </cols>
  <sheetData>
    <row r="1" spans="1:9" ht="15">
      <c r="B1" s="87" t="s">
        <v>239</v>
      </c>
      <c r="C1" s="5"/>
    </row>
    <row r="2" spans="1:9" ht="15">
      <c r="B2" s="87" t="s">
        <v>242</v>
      </c>
      <c r="C2" s="5"/>
    </row>
    <row r="3" spans="1:9" ht="15">
      <c r="A3" s="3"/>
      <c r="B3" s="87" t="s">
        <v>252</v>
      </c>
      <c r="C3" s="5"/>
      <c r="D3" s="3"/>
      <c r="E3" s="3"/>
    </row>
    <row r="4" spans="1:9" ht="18">
      <c r="A4" s="188" t="s">
        <v>251</v>
      </c>
      <c r="B4" s="189"/>
      <c r="C4" s="189"/>
      <c r="D4" s="189"/>
      <c r="E4" s="182"/>
    </row>
    <row r="5" spans="1:9" ht="15" thickBot="1">
      <c r="A5" s="3"/>
      <c r="B5" s="3"/>
      <c r="C5" s="3"/>
      <c r="D5" s="3"/>
      <c r="E5" s="3"/>
    </row>
    <row r="6" spans="1:9">
      <c r="A6" s="190" t="s">
        <v>9</v>
      </c>
      <c r="B6" s="183" t="s">
        <v>218</v>
      </c>
      <c r="C6" s="183" t="s">
        <v>11</v>
      </c>
      <c r="D6" s="192" t="s">
        <v>240</v>
      </c>
      <c r="E6" s="186" t="s">
        <v>241</v>
      </c>
    </row>
    <row r="7" spans="1:9" ht="13.5" thickBot="1">
      <c r="A7" s="191"/>
      <c r="B7" s="184"/>
      <c r="C7" s="184"/>
      <c r="D7" s="193"/>
      <c r="E7" s="184"/>
      <c r="G7" s="19"/>
    </row>
    <row r="8" spans="1:9" ht="15">
      <c r="A8" s="67" t="s">
        <v>12</v>
      </c>
      <c r="B8" s="71" t="s">
        <v>217</v>
      </c>
      <c r="C8" s="66"/>
      <c r="D8" s="60">
        <f>D9+D10+D14+D27+D28</f>
        <v>32970289.091686103</v>
      </c>
      <c r="E8" s="42">
        <v>7011674.8999999985</v>
      </c>
      <c r="F8" s="19"/>
      <c r="G8" s="19"/>
    </row>
    <row r="9" spans="1:9" ht="15">
      <c r="A9" s="68"/>
      <c r="B9" s="72" t="s">
        <v>216</v>
      </c>
      <c r="C9" s="48"/>
      <c r="D9" s="61"/>
      <c r="E9" s="41"/>
      <c r="F9" s="19"/>
      <c r="G9" s="19"/>
    </row>
    <row r="10" spans="1:9" ht="15">
      <c r="A10" s="68"/>
      <c r="B10" s="73" t="s">
        <v>44</v>
      </c>
      <c r="C10" s="48"/>
      <c r="D10" s="61"/>
      <c r="E10" s="41"/>
      <c r="F10" s="19"/>
      <c r="G10" s="19"/>
    </row>
    <row r="11" spans="1:9" ht="15">
      <c r="A11" s="68"/>
      <c r="B11" s="57" t="s">
        <v>45</v>
      </c>
      <c r="C11" s="48" t="s">
        <v>167</v>
      </c>
      <c r="D11" s="61"/>
      <c r="E11" s="41"/>
      <c r="F11" s="19"/>
      <c r="G11" s="19"/>
    </row>
    <row r="12" spans="1:9" ht="14.25">
      <c r="A12" s="68"/>
      <c r="B12" s="74" t="s">
        <v>46</v>
      </c>
      <c r="C12" s="49" t="s">
        <v>168</v>
      </c>
      <c r="D12" s="61"/>
      <c r="E12" s="41"/>
      <c r="F12" s="19"/>
      <c r="G12" s="19"/>
    </row>
    <row r="13" spans="1:9" ht="14.25">
      <c r="A13" s="68"/>
      <c r="B13" s="75"/>
      <c r="C13" s="49"/>
      <c r="D13" s="61"/>
      <c r="E13" s="41"/>
      <c r="F13" s="19"/>
      <c r="G13" s="19"/>
    </row>
    <row r="14" spans="1:9" ht="15">
      <c r="A14" s="68"/>
      <c r="B14" s="57" t="s">
        <v>47</v>
      </c>
      <c r="C14" s="48"/>
      <c r="D14" s="62">
        <f>SUM(D15:D25)</f>
        <v>32970289.091686103</v>
      </c>
      <c r="E14" s="40">
        <v>7011674.8999999985</v>
      </c>
      <c r="F14" s="19"/>
      <c r="G14" s="19"/>
      <c r="I14" s="19"/>
    </row>
    <row r="15" spans="1:9" ht="15">
      <c r="A15" s="68"/>
      <c r="B15" s="57" t="s">
        <v>48</v>
      </c>
      <c r="C15" s="48" t="s">
        <v>169</v>
      </c>
      <c r="D15" s="61">
        <f>[1]Llogaritja!$F$255</f>
        <v>20092987.344330505</v>
      </c>
      <c r="E15" s="41">
        <v>4295836.3999999985</v>
      </c>
      <c r="F15" s="19"/>
      <c r="G15" s="19"/>
    </row>
    <row r="16" spans="1:9" ht="15">
      <c r="A16" s="68"/>
      <c r="B16" s="57" t="s">
        <v>49</v>
      </c>
      <c r="C16" s="48" t="s">
        <v>170</v>
      </c>
      <c r="D16" s="61">
        <f>[1]Llogaritja!$F$256</f>
        <v>129962</v>
      </c>
      <c r="E16" s="41">
        <v>319585.5</v>
      </c>
      <c r="F16" s="19"/>
      <c r="G16" s="19"/>
      <c r="I16" s="19"/>
    </row>
    <row r="17" spans="1:7" ht="15">
      <c r="A17" s="68"/>
      <c r="B17" s="57" t="s">
        <v>50</v>
      </c>
      <c r="C17" s="48" t="s">
        <v>171</v>
      </c>
      <c r="D17" s="61">
        <f>[1]Llogaritja!$F$253</f>
        <v>192267</v>
      </c>
      <c r="E17" s="41">
        <v>107607</v>
      </c>
      <c r="F17" s="19"/>
      <c r="G17" s="19"/>
    </row>
    <row r="18" spans="1:7" ht="15">
      <c r="A18" s="68"/>
      <c r="B18" s="57" t="s">
        <v>51</v>
      </c>
      <c r="C18" s="48" t="s">
        <v>172</v>
      </c>
      <c r="D18" s="61">
        <f>[1]Llogaritja!$F$257</f>
        <v>10000</v>
      </c>
      <c r="E18" s="41">
        <v>22900</v>
      </c>
      <c r="F18" s="19"/>
      <c r="G18" s="19"/>
    </row>
    <row r="19" spans="1:7" ht="15">
      <c r="A19" s="68"/>
      <c r="B19" s="57" t="s">
        <v>52</v>
      </c>
      <c r="C19" s="48" t="s">
        <v>173</v>
      </c>
      <c r="D19" s="61">
        <f>[1]Llogaritja!$F$251</f>
        <v>2222660.7473556004</v>
      </c>
      <c r="E19" s="41"/>
      <c r="F19" s="19"/>
      <c r="G19" s="19"/>
    </row>
    <row r="20" spans="1:7" ht="15">
      <c r="A20" s="68"/>
      <c r="B20" s="57" t="s">
        <v>53</v>
      </c>
      <c r="C20" s="48" t="s">
        <v>174</v>
      </c>
      <c r="D20" s="63">
        <v>22412</v>
      </c>
      <c r="E20" s="44"/>
      <c r="F20" s="19"/>
      <c r="G20" s="19"/>
    </row>
    <row r="21" spans="1:7" ht="15">
      <c r="A21" s="68"/>
      <c r="B21" s="57" t="s">
        <v>226</v>
      </c>
      <c r="C21" s="48" t="s">
        <v>175</v>
      </c>
      <c r="D21" s="61"/>
      <c r="E21" s="17"/>
      <c r="F21" s="19"/>
      <c r="G21" s="19"/>
    </row>
    <row r="22" spans="1:7" ht="15">
      <c r="A22" s="68"/>
      <c r="B22" s="57" t="s">
        <v>54</v>
      </c>
      <c r="C22" s="48" t="s">
        <v>176</v>
      </c>
      <c r="D22" s="61"/>
      <c r="E22" s="41"/>
      <c r="F22" s="19"/>
      <c r="G22" s="19"/>
    </row>
    <row r="23" spans="1:7" ht="15">
      <c r="A23" s="68"/>
      <c r="B23" s="76" t="s">
        <v>55</v>
      </c>
      <c r="C23" s="48" t="s">
        <v>177</v>
      </c>
      <c r="D23" s="61"/>
      <c r="E23" s="41"/>
      <c r="F23" s="19"/>
      <c r="G23" s="19"/>
    </row>
    <row r="24" spans="1:7" ht="15">
      <c r="A24" s="68"/>
      <c r="B24" s="57" t="s">
        <v>56</v>
      </c>
      <c r="C24" s="48" t="s">
        <v>178</v>
      </c>
      <c r="D24" s="61">
        <f>[1]Llogaritja!$F$249</f>
        <v>10300000</v>
      </c>
      <c r="E24" s="41">
        <v>2265746</v>
      </c>
      <c r="F24" s="19"/>
      <c r="G24" s="19"/>
    </row>
    <row r="25" spans="1:7" ht="15">
      <c r="A25" s="68"/>
      <c r="B25" s="57" t="s">
        <v>227</v>
      </c>
      <c r="C25" s="48" t="s">
        <v>228</v>
      </c>
      <c r="D25" s="61"/>
      <c r="E25" s="41"/>
      <c r="F25" s="19"/>
      <c r="G25" s="19"/>
    </row>
    <row r="26" spans="1:7" ht="15">
      <c r="A26" s="68"/>
      <c r="B26" s="57"/>
      <c r="C26" s="48"/>
      <c r="D26" s="61"/>
      <c r="E26" s="41"/>
      <c r="F26" s="19"/>
      <c r="G26" s="19"/>
    </row>
    <row r="27" spans="1:7" ht="15">
      <c r="A27" s="68"/>
      <c r="B27" s="57" t="s">
        <v>57</v>
      </c>
      <c r="C27" s="48" t="s">
        <v>179</v>
      </c>
      <c r="D27" s="61"/>
      <c r="E27" s="41"/>
      <c r="F27" s="19"/>
      <c r="G27" s="19"/>
    </row>
    <row r="28" spans="1:7" ht="15">
      <c r="A28" s="68"/>
      <c r="B28" s="57" t="s">
        <v>158</v>
      </c>
      <c r="C28" s="48" t="s">
        <v>180</v>
      </c>
      <c r="D28" s="61"/>
      <c r="E28" s="41"/>
      <c r="F28" s="19"/>
      <c r="G28" s="19"/>
    </row>
    <row r="29" spans="1:7" ht="15">
      <c r="A29" s="68"/>
      <c r="B29" s="57"/>
      <c r="C29" s="48"/>
      <c r="D29" s="61"/>
      <c r="E29" s="41"/>
      <c r="F29" s="19"/>
      <c r="G29" s="19"/>
    </row>
    <row r="30" spans="1:7" ht="15">
      <c r="A30" s="69" t="s">
        <v>32</v>
      </c>
      <c r="B30" s="57" t="s">
        <v>58</v>
      </c>
      <c r="C30" s="48"/>
      <c r="D30" s="64">
        <v>0</v>
      </c>
      <c r="E30" s="42">
        <v>0</v>
      </c>
      <c r="F30" s="19"/>
      <c r="G30" s="19"/>
    </row>
    <row r="31" spans="1:7" ht="15">
      <c r="A31" s="69"/>
      <c r="B31" s="57" t="s">
        <v>59</v>
      </c>
      <c r="C31" s="48"/>
      <c r="D31" s="61"/>
      <c r="E31" s="41"/>
      <c r="F31" s="19"/>
      <c r="G31" s="19"/>
    </row>
    <row r="32" spans="1:7" ht="15">
      <c r="A32" s="69"/>
      <c r="B32" s="57" t="s">
        <v>60</v>
      </c>
      <c r="C32" s="48" t="s">
        <v>195</v>
      </c>
      <c r="D32" s="61"/>
      <c r="E32" s="41"/>
      <c r="F32" s="19"/>
      <c r="G32" s="19"/>
    </row>
    <row r="33" spans="1:7" ht="15">
      <c r="A33" s="69"/>
      <c r="B33" s="72" t="s">
        <v>61</v>
      </c>
      <c r="C33" s="48"/>
      <c r="D33" s="61"/>
      <c r="E33" s="41"/>
      <c r="F33" s="19"/>
      <c r="G33" s="19"/>
    </row>
    <row r="34" spans="1:7" ht="15">
      <c r="A34" s="69"/>
      <c r="B34" s="57" t="s">
        <v>62</v>
      </c>
      <c r="C34" s="48" t="s">
        <v>181</v>
      </c>
      <c r="D34" s="61"/>
      <c r="E34" s="41"/>
      <c r="F34" s="19"/>
      <c r="G34" s="19"/>
    </row>
    <row r="35" spans="1:7" ht="15">
      <c r="A35" s="69"/>
      <c r="B35" s="57" t="s">
        <v>63</v>
      </c>
      <c r="C35" s="48" t="s">
        <v>182</v>
      </c>
      <c r="D35" s="61"/>
      <c r="E35" s="41"/>
      <c r="F35" s="19"/>
      <c r="G35" s="19"/>
    </row>
    <row r="36" spans="1:7" ht="15">
      <c r="A36" s="69"/>
      <c r="B36" s="57" t="s">
        <v>64</v>
      </c>
      <c r="C36" s="48" t="s">
        <v>183</v>
      </c>
      <c r="D36" s="61"/>
      <c r="E36" s="41"/>
      <c r="F36" s="19"/>
      <c r="G36" s="19"/>
    </row>
    <row r="37" spans="1:7" ht="15">
      <c r="A37" s="69"/>
      <c r="B37" s="57"/>
      <c r="C37" s="48"/>
      <c r="D37" s="61"/>
      <c r="E37" s="41"/>
      <c r="F37" s="19"/>
      <c r="G37" s="19"/>
    </row>
    <row r="38" spans="1:7" ht="15">
      <c r="A38" s="69"/>
      <c r="B38" s="57"/>
      <c r="C38" s="48"/>
      <c r="D38" s="61"/>
      <c r="E38" s="41"/>
      <c r="F38" s="19"/>
      <c r="G38" s="19"/>
    </row>
    <row r="39" spans="1:7" ht="15">
      <c r="A39" s="70"/>
      <c r="B39" s="58" t="s">
        <v>65</v>
      </c>
      <c r="C39" s="48"/>
      <c r="D39" s="64">
        <f>D30+D8</f>
        <v>32970289.091686103</v>
      </c>
      <c r="E39" s="42">
        <v>7011674.8999999985</v>
      </c>
      <c r="F39" s="19"/>
      <c r="G39" s="19"/>
    </row>
    <row r="40" spans="1:7" ht="15">
      <c r="A40" s="69"/>
      <c r="B40" s="72"/>
      <c r="C40" s="48"/>
      <c r="D40" s="61"/>
      <c r="E40" s="41"/>
      <c r="F40" s="19"/>
      <c r="G40" s="19"/>
    </row>
    <row r="41" spans="1:7" ht="15">
      <c r="A41" s="69" t="s">
        <v>66</v>
      </c>
      <c r="B41" s="72" t="s">
        <v>67</v>
      </c>
      <c r="C41" s="48"/>
      <c r="D41" s="64">
        <f>D44+D46+D43+D42+D47+D48+D49+D50+D51</f>
        <v>15642940.9742004</v>
      </c>
      <c r="E41" s="42">
        <v>13822970.241999999</v>
      </c>
      <c r="F41" s="19"/>
      <c r="G41" s="19"/>
    </row>
    <row r="42" spans="1:7" ht="15">
      <c r="A42" s="68"/>
      <c r="B42" s="57" t="s">
        <v>68</v>
      </c>
      <c r="C42" s="48" t="s">
        <v>185</v>
      </c>
      <c r="D42" s="61"/>
      <c r="E42" s="41"/>
      <c r="F42" s="19"/>
      <c r="G42" s="19"/>
    </row>
    <row r="43" spans="1:7" ht="15">
      <c r="A43" s="68"/>
      <c r="B43" s="57" t="s">
        <v>69</v>
      </c>
      <c r="C43" s="48" t="s">
        <v>186</v>
      </c>
      <c r="D43" s="61"/>
      <c r="E43" s="41"/>
      <c r="F43" s="19"/>
      <c r="G43" s="19"/>
    </row>
    <row r="44" spans="1:7" ht="15">
      <c r="A44" s="68"/>
      <c r="B44" s="57" t="s">
        <v>70</v>
      </c>
      <c r="C44" s="48" t="s">
        <v>187</v>
      </c>
      <c r="D44" s="61">
        <f>+[2]Llogaritja!$F$240</f>
        <v>100000</v>
      </c>
      <c r="E44" s="41">
        <v>100000</v>
      </c>
      <c r="F44" s="19"/>
      <c r="G44" s="19"/>
    </row>
    <row r="45" spans="1:7" ht="15">
      <c r="A45" s="68"/>
      <c r="B45" s="57" t="s">
        <v>71</v>
      </c>
      <c r="C45" s="48" t="s">
        <v>188</v>
      </c>
      <c r="D45" s="65"/>
      <c r="E45" s="59"/>
      <c r="F45" s="19"/>
      <c r="G45" s="19"/>
    </row>
    <row r="46" spans="1:7" ht="15">
      <c r="A46" s="68"/>
      <c r="B46" s="57" t="s">
        <v>72</v>
      </c>
      <c r="C46" s="48" t="s">
        <v>189</v>
      </c>
      <c r="D46" s="61"/>
      <c r="E46" s="17"/>
      <c r="F46" s="19"/>
      <c r="G46" s="19"/>
    </row>
    <row r="47" spans="1:7" ht="15">
      <c r="A47" s="68"/>
      <c r="B47" s="76" t="s">
        <v>73</v>
      </c>
      <c r="C47" s="48" t="s">
        <v>190</v>
      </c>
      <c r="D47" s="61"/>
      <c r="E47" s="41"/>
      <c r="F47" s="19"/>
      <c r="G47" s="19"/>
    </row>
    <row r="48" spans="1:7" ht="15">
      <c r="A48" s="68"/>
      <c r="B48" s="76" t="s">
        <v>74</v>
      </c>
      <c r="C48" s="48" t="s">
        <v>191</v>
      </c>
      <c r="D48" s="61">
        <f>[1]Llogaritja!$F$247+E48</f>
        <v>207761</v>
      </c>
      <c r="E48" s="41">
        <v>62480</v>
      </c>
      <c r="F48" s="19"/>
      <c r="G48" s="19"/>
    </row>
    <row r="49" spans="1:10" ht="15">
      <c r="A49" s="68"/>
      <c r="B49" s="76" t="s">
        <v>75</v>
      </c>
      <c r="C49" s="48" t="s">
        <v>192</v>
      </c>
      <c r="D49" s="61"/>
      <c r="E49" s="41"/>
      <c r="F49" s="19"/>
      <c r="G49" s="19"/>
      <c r="J49" s="19"/>
    </row>
    <row r="50" spans="1:10" ht="15">
      <c r="A50" s="68"/>
      <c r="B50" s="76" t="s">
        <v>76</v>
      </c>
      <c r="C50" s="48" t="s">
        <v>193</v>
      </c>
      <c r="D50" s="61">
        <f>E48+E50+E51-D48</f>
        <v>13515209.241999999</v>
      </c>
      <c r="E50" s="41">
        <v>10754909</v>
      </c>
      <c r="F50" s="19"/>
      <c r="G50" s="19"/>
      <c r="J50" s="19"/>
    </row>
    <row r="51" spans="1:10" ht="15">
      <c r="A51" s="68"/>
      <c r="B51" s="57" t="s">
        <v>77</v>
      </c>
      <c r="C51" s="48" t="s">
        <v>194</v>
      </c>
      <c r="D51" s="61">
        <f>[1]Llogaritja!$L$242</f>
        <v>1819970.7322004014</v>
      </c>
      <c r="E51" s="41">
        <v>2905581.2419999978</v>
      </c>
      <c r="F51" s="19"/>
      <c r="G51" s="19"/>
    </row>
    <row r="52" spans="1:10" ht="15">
      <c r="A52" s="68"/>
      <c r="B52" s="57"/>
      <c r="C52" s="48"/>
      <c r="D52" s="61"/>
      <c r="E52" s="41"/>
      <c r="F52" s="19"/>
      <c r="G52" s="19"/>
    </row>
    <row r="53" spans="1:10" ht="15">
      <c r="A53" s="68"/>
      <c r="B53" s="57"/>
      <c r="C53" s="48"/>
      <c r="D53" s="61"/>
      <c r="E53" s="41"/>
      <c r="F53" s="19"/>
      <c r="G53" s="19"/>
    </row>
    <row r="54" spans="1:10" ht="15.75" thickBot="1">
      <c r="A54" s="77"/>
      <c r="B54" s="78"/>
      <c r="C54" s="79"/>
      <c r="D54" s="80"/>
      <c r="E54" s="44"/>
      <c r="F54" s="19"/>
      <c r="G54" s="19"/>
    </row>
    <row r="55" spans="1:10" ht="15.75" thickBot="1">
      <c r="A55" s="81"/>
      <c r="B55" s="187" t="s">
        <v>78</v>
      </c>
      <c r="C55" s="180"/>
      <c r="D55" s="82">
        <f>D39+D41</f>
        <v>48613230.065886505</v>
      </c>
      <c r="E55" s="83">
        <v>20834645.141999997</v>
      </c>
      <c r="F55" s="19"/>
      <c r="G55" s="19"/>
    </row>
    <row r="56" spans="1:10">
      <c r="D56" s="19"/>
    </row>
    <row r="57" spans="1:10">
      <c r="D57" s="14"/>
      <c r="E57" s="14"/>
    </row>
    <row r="58" spans="1:10">
      <c r="B58" t="s">
        <v>196</v>
      </c>
    </row>
    <row r="59" spans="1:10">
      <c r="D59" s="19"/>
      <c r="E59" s="19"/>
    </row>
    <row r="60" spans="1:10">
      <c r="D60" s="19"/>
      <c r="E60" s="19"/>
    </row>
  </sheetData>
  <mergeCells count="7">
    <mergeCell ref="B55:C55"/>
    <mergeCell ref="A4:E4"/>
    <mergeCell ref="A6:A7"/>
    <mergeCell ref="B6:B7"/>
    <mergeCell ref="C6:C7"/>
    <mergeCell ref="D6:D7"/>
    <mergeCell ref="E6:E7"/>
  </mergeCells>
  <phoneticPr fontId="4" type="noConversion"/>
  <printOptions horizontalCentered="1"/>
  <pageMargins left="0.25" right="0.25" top="0.25" bottom="0.25" header="0.25" footer="0.2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H34"/>
  <sheetViews>
    <sheetView workbookViewId="0">
      <selection activeCell="C1" sqref="C1"/>
    </sheetView>
  </sheetViews>
  <sheetFormatPr defaultRowHeight="12.75"/>
  <cols>
    <col min="1" max="1" width="4.28515625" customWidth="1"/>
    <col min="2" max="2" width="47" customWidth="1"/>
    <col min="3" max="3" width="8.85546875" customWidth="1"/>
    <col min="4" max="4" width="17.5703125" customWidth="1"/>
    <col min="5" max="5" width="16" customWidth="1"/>
  </cols>
  <sheetData>
    <row r="1" spans="1:5" ht="15">
      <c r="A1" s="87" t="s">
        <v>239</v>
      </c>
      <c r="B1" s="5"/>
    </row>
    <row r="2" spans="1:5" ht="15">
      <c r="A2" s="87" t="s">
        <v>242</v>
      </c>
      <c r="B2" s="5"/>
    </row>
    <row r="3" spans="1:5" ht="15">
      <c r="A3" s="87" t="s">
        <v>252</v>
      </c>
      <c r="B3" s="5"/>
    </row>
    <row r="4" spans="1:5" ht="18" customHeight="1">
      <c r="A4" s="181" t="s">
        <v>253</v>
      </c>
      <c r="B4" s="182"/>
      <c r="C4" s="182"/>
      <c r="D4" s="182"/>
      <c r="E4" s="182"/>
    </row>
    <row r="5" spans="1:5" ht="10.5" customHeight="1">
      <c r="A5" s="6"/>
      <c r="B5" s="6"/>
      <c r="C5" s="6"/>
    </row>
    <row r="6" spans="1:5" ht="15.75">
      <c r="A6" s="194" t="s">
        <v>79</v>
      </c>
      <c r="B6" s="194"/>
      <c r="C6" s="194"/>
      <c r="D6" s="182"/>
      <c r="E6" s="182"/>
    </row>
    <row r="7" spans="1:5" ht="13.5" thickBot="1"/>
    <row r="8" spans="1:5" ht="22.5" customHeight="1">
      <c r="A8" s="186" t="s">
        <v>9</v>
      </c>
      <c r="B8" s="186" t="s">
        <v>80</v>
      </c>
      <c r="C8" s="186" t="s">
        <v>11</v>
      </c>
      <c r="D8" s="186" t="s">
        <v>243</v>
      </c>
      <c r="E8" s="186" t="s">
        <v>241</v>
      </c>
    </row>
    <row r="9" spans="1:5" ht="18.75" customHeight="1" thickBot="1">
      <c r="A9" s="184"/>
      <c r="B9" s="184"/>
      <c r="C9" s="184"/>
      <c r="D9" s="184"/>
      <c r="E9" s="184"/>
    </row>
    <row r="10" spans="1:5" ht="33.75" customHeight="1">
      <c r="A10" s="88">
        <v>1</v>
      </c>
      <c r="B10" s="89" t="s">
        <v>81</v>
      </c>
      <c r="C10" s="90" t="s">
        <v>206</v>
      </c>
      <c r="D10" s="164">
        <f>[1]Llogaritja!$F$221</f>
        <v>55191329</v>
      </c>
      <c r="E10" s="91">
        <v>29276829</v>
      </c>
    </row>
    <row r="11" spans="1:5" ht="26.25" customHeight="1">
      <c r="A11" s="92">
        <v>2</v>
      </c>
      <c r="B11" s="93" t="s">
        <v>229</v>
      </c>
      <c r="C11" s="94" t="s">
        <v>207</v>
      </c>
      <c r="D11" s="165"/>
      <c r="E11" s="96"/>
    </row>
    <row r="12" spans="1:5" ht="26.25" customHeight="1">
      <c r="A12" s="92">
        <v>3</v>
      </c>
      <c r="B12" s="93" t="s">
        <v>82</v>
      </c>
      <c r="C12" s="94"/>
      <c r="D12" s="165"/>
      <c r="E12" s="96"/>
    </row>
    <row r="13" spans="1:5" ht="26.25" customHeight="1">
      <c r="A13" s="92">
        <v>4</v>
      </c>
      <c r="B13" s="93" t="s">
        <v>83</v>
      </c>
      <c r="C13" s="94" t="s">
        <v>208</v>
      </c>
      <c r="D13" s="166">
        <f>[1]Llogaritja!$E$222-[1]Llogaritja!$E$3</f>
        <v>22384176.805988003</v>
      </c>
      <c r="E13" s="98">
        <v>20632941</v>
      </c>
    </row>
    <row r="14" spans="1:5" ht="26.25" customHeight="1">
      <c r="A14" s="92">
        <v>5</v>
      </c>
      <c r="B14" s="93" t="s">
        <v>84</v>
      </c>
      <c r="C14" s="94" t="s">
        <v>209</v>
      </c>
      <c r="D14" s="165">
        <f>+D15+D16</f>
        <v>4895203</v>
      </c>
      <c r="E14" s="96">
        <v>5084738.5</v>
      </c>
    </row>
    <row r="15" spans="1:5" ht="26.25" customHeight="1">
      <c r="A15" s="92"/>
      <c r="B15" s="93" t="s">
        <v>85</v>
      </c>
      <c r="C15" s="94"/>
      <c r="D15" s="165">
        <f>[1]Llogaritja!$E$225</f>
        <v>4195090</v>
      </c>
      <c r="E15" s="96">
        <v>4410039</v>
      </c>
    </row>
    <row r="16" spans="1:5" ht="26.25" customHeight="1">
      <c r="A16" s="92"/>
      <c r="B16" s="93" t="s">
        <v>86</v>
      </c>
      <c r="C16" s="94"/>
      <c r="D16" s="165">
        <f>[1]Llogaritja!$E$226</f>
        <v>700113</v>
      </c>
      <c r="E16" s="96">
        <v>674699.5</v>
      </c>
    </row>
    <row r="17" spans="1:8" ht="26.25" customHeight="1">
      <c r="A17" s="92">
        <v>6</v>
      </c>
      <c r="B17" s="93" t="s">
        <v>87</v>
      </c>
      <c r="C17" s="94" t="s">
        <v>210</v>
      </c>
      <c r="D17" s="165">
        <f>[1]Llogaritja!$E$221</f>
        <v>602253.13749999995</v>
      </c>
      <c r="E17" s="96">
        <v>187114.36666666667</v>
      </c>
    </row>
    <row r="18" spans="1:8" ht="26.25" customHeight="1">
      <c r="A18" s="92">
        <v>7</v>
      </c>
      <c r="B18" s="93" t="s">
        <v>88</v>
      </c>
      <c r="C18" s="94" t="s">
        <v>211</v>
      </c>
      <c r="D18" s="165">
        <f>[1]Llogaritja!$E$223+[1]Llogaritja!$E$224+[1]Llogaritja!$E$227+[1]Llogaritja!$E$228</f>
        <v>1746036.4876560001</v>
      </c>
      <c r="E18" s="96">
        <v>205685.42</v>
      </c>
    </row>
    <row r="19" spans="1:8" ht="26.25" customHeight="1">
      <c r="A19" s="92">
        <v>8</v>
      </c>
      <c r="B19" s="93" t="s">
        <v>219</v>
      </c>
      <c r="C19" s="94" t="s">
        <v>222</v>
      </c>
      <c r="D19" s="165">
        <f>[1]Llogaritja!$E$229+[1]Llogaritja!$E$230+[1]Llogaritja!$E$3</f>
        <v>21207075.993999999</v>
      </c>
      <c r="E19" s="96">
        <v>10000</v>
      </c>
    </row>
    <row r="20" spans="1:8" ht="33.75" customHeight="1">
      <c r="A20" s="92" t="s">
        <v>220</v>
      </c>
      <c r="B20" s="99" t="s">
        <v>89</v>
      </c>
      <c r="C20" s="94"/>
      <c r="D20" s="167">
        <f>+D13+D14+D17+D18+D19</f>
        <v>50834745.425144002</v>
      </c>
      <c r="E20" s="100">
        <v>26120479.286666669</v>
      </c>
    </row>
    <row r="21" spans="1:8" ht="26.25" customHeight="1">
      <c r="A21" s="92">
        <v>9</v>
      </c>
      <c r="B21" s="93" t="s">
        <v>90</v>
      </c>
      <c r="C21" s="94"/>
      <c r="D21" s="165">
        <f>+D10-D20</f>
        <v>4356583.5748559982</v>
      </c>
      <c r="E21" s="96">
        <v>3156349.713333331</v>
      </c>
    </row>
    <row r="22" spans="1:8" ht="26.25" customHeight="1">
      <c r="A22" s="92">
        <v>10</v>
      </c>
      <c r="B22" s="93" t="s">
        <v>92</v>
      </c>
      <c r="C22" s="94"/>
      <c r="D22" s="165"/>
      <c r="E22" s="96"/>
    </row>
    <row r="23" spans="1:8" ht="26.25" customHeight="1">
      <c r="A23" s="92">
        <v>11</v>
      </c>
      <c r="B23" s="93" t="s">
        <v>91</v>
      </c>
      <c r="C23" s="94"/>
      <c r="D23" s="165"/>
      <c r="E23" s="96"/>
    </row>
    <row r="24" spans="1:8" ht="26.25" customHeight="1">
      <c r="A24" s="92">
        <v>12</v>
      </c>
      <c r="B24" s="93" t="s">
        <v>93</v>
      </c>
      <c r="C24" s="94"/>
      <c r="D24" s="165"/>
      <c r="E24" s="96"/>
    </row>
    <row r="25" spans="1:8" ht="26.25" customHeight="1">
      <c r="A25" s="92"/>
      <c r="B25" s="93" t="s">
        <v>94</v>
      </c>
      <c r="C25" s="94"/>
      <c r="D25" s="165"/>
      <c r="E25" s="96"/>
    </row>
    <row r="26" spans="1:8" ht="26.25" customHeight="1">
      <c r="A26" s="92"/>
      <c r="B26" s="93" t="s">
        <v>95</v>
      </c>
      <c r="C26" s="94"/>
      <c r="D26" s="165">
        <f>[1]Llogaritja!$F$222</f>
        <v>21947.904699999996</v>
      </c>
      <c r="E26" s="96">
        <v>73185</v>
      </c>
      <c r="G26" s="19"/>
    </row>
    <row r="27" spans="1:8" ht="26.25" customHeight="1">
      <c r="A27" s="92"/>
      <c r="B27" s="93" t="s">
        <v>96</v>
      </c>
      <c r="C27" s="94"/>
      <c r="D27" s="165"/>
      <c r="E27" s="96"/>
    </row>
    <row r="28" spans="1:8" ht="26.25" customHeight="1">
      <c r="A28" s="92"/>
      <c r="B28" s="93" t="s">
        <v>97</v>
      </c>
      <c r="C28" s="94"/>
      <c r="D28" s="165" t="s">
        <v>231</v>
      </c>
      <c r="E28" s="101" t="s">
        <v>231</v>
      </c>
      <c r="F28" s="38"/>
      <c r="G28" s="38"/>
      <c r="H28" s="38"/>
    </row>
    <row r="29" spans="1:8" ht="33.75" customHeight="1">
      <c r="A29" s="92">
        <v>13</v>
      </c>
      <c r="B29" s="99" t="s">
        <v>98</v>
      </c>
      <c r="C29" s="94"/>
      <c r="D29" s="167">
        <f>D26+D27</f>
        <v>21947.904699999996</v>
      </c>
      <c r="E29" s="100">
        <v>73185</v>
      </c>
    </row>
    <row r="30" spans="1:8" ht="33.75" customHeight="1">
      <c r="A30" s="92">
        <v>14</v>
      </c>
      <c r="B30" s="99" t="s">
        <v>99</v>
      </c>
      <c r="C30" s="94"/>
      <c r="D30" s="166">
        <f>D21+D29</f>
        <v>4378531.479555998</v>
      </c>
      <c r="E30" s="98">
        <v>3229534.713333331</v>
      </c>
    </row>
    <row r="31" spans="1:8" ht="26.25" customHeight="1">
      <c r="A31" s="92">
        <v>15</v>
      </c>
      <c r="B31" s="93" t="s">
        <v>100</v>
      </c>
      <c r="C31" s="94"/>
      <c r="D31" s="165">
        <f>[1]Llogaritja!$L$241</f>
        <v>2558560.7473556004</v>
      </c>
      <c r="E31" s="96">
        <v>323953.47133333312</v>
      </c>
    </row>
    <row r="32" spans="1:8" ht="33.75" customHeight="1">
      <c r="A32" s="92">
        <v>16</v>
      </c>
      <c r="B32" s="99" t="s">
        <v>101</v>
      </c>
      <c r="C32" s="94"/>
      <c r="D32" s="166">
        <f>D30-D31</f>
        <v>1819970.7322003976</v>
      </c>
      <c r="E32" s="98">
        <v>2905581.2419999978</v>
      </c>
    </row>
    <row r="33" spans="1:5" ht="26.25" customHeight="1" thickBot="1">
      <c r="A33" s="102">
        <v>17</v>
      </c>
      <c r="B33" s="103" t="s">
        <v>102</v>
      </c>
      <c r="C33" s="104"/>
      <c r="D33" s="119"/>
      <c r="E33" s="105"/>
    </row>
    <row r="34" spans="1:5">
      <c r="A34" s="7"/>
    </row>
  </sheetData>
  <mergeCells count="7">
    <mergeCell ref="A4:E4"/>
    <mergeCell ref="A6:E6"/>
    <mergeCell ref="A8:A9"/>
    <mergeCell ref="B8:B9"/>
    <mergeCell ref="C8:C9"/>
    <mergeCell ref="D8:D9"/>
    <mergeCell ref="E8:E9"/>
  </mergeCells>
  <phoneticPr fontId="4" type="noConversion"/>
  <printOptions horizontalCentered="1"/>
  <pageMargins left="0.25" right="0.25" top="0.25" bottom="0.25" header="0.25" footer="0.2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G45"/>
  <sheetViews>
    <sheetView topLeftCell="A25" workbookViewId="0">
      <selection activeCell="C38" sqref="C38"/>
    </sheetView>
  </sheetViews>
  <sheetFormatPr defaultRowHeight="12.75"/>
  <cols>
    <col min="1" max="1" width="7.140625" customWidth="1"/>
    <col min="2" max="2" width="52.28515625" customWidth="1"/>
    <col min="3" max="3" width="17.140625" customWidth="1"/>
    <col min="4" max="4" width="16.28515625" customWidth="1"/>
    <col min="6" max="6" width="12.85546875" style="46" bestFit="1" customWidth="1"/>
    <col min="7" max="7" width="12.5703125" customWidth="1"/>
    <col min="10" max="10" width="9.5703125" bestFit="1" customWidth="1"/>
  </cols>
  <sheetData>
    <row r="1" spans="1:5" ht="15">
      <c r="A1" s="87" t="s">
        <v>239</v>
      </c>
      <c r="B1" s="5"/>
    </row>
    <row r="2" spans="1:5" ht="15">
      <c r="A2" s="87" t="s">
        <v>242</v>
      </c>
      <c r="B2" s="5"/>
    </row>
    <row r="3" spans="1:5" ht="15">
      <c r="A3" s="87" t="s">
        <v>252</v>
      </c>
      <c r="B3" s="5"/>
    </row>
    <row r="4" spans="1:5" ht="19.5" customHeight="1">
      <c r="A4" s="194" t="s">
        <v>122</v>
      </c>
      <c r="B4" s="194"/>
      <c r="C4" s="194"/>
      <c r="D4" s="182"/>
      <c r="E4" s="182"/>
    </row>
    <row r="5" spans="1:5" ht="10.5" customHeight="1" thickBot="1"/>
    <row r="6" spans="1:5" ht="18" customHeight="1">
      <c r="A6" s="195" t="s">
        <v>9</v>
      </c>
      <c r="B6" s="196" t="s">
        <v>103</v>
      </c>
      <c r="C6" s="198" t="s">
        <v>240</v>
      </c>
      <c r="D6" s="199" t="s">
        <v>244</v>
      </c>
    </row>
    <row r="7" spans="1:5" ht="13.5" thickBot="1">
      <c r="A7" s="184"/>
      <c r="B7" s="197"/>
      <c r="C7" s="184"/>
      <c r="D7" s="200"/>
    </row>
    <row r="8" spans="1:5" ht="26.25" customHeight="1">
      <c r="A8" s="121" t="s">
        <v>104</v>
      </c>
      <c r="B8" s="138" t="s">
        <v>105</v>
      </c>
      <c r="C8" s="106">
        <f>SUM(C9:C22)</f>
        <v>-268160.02790016076</v>
      </c>
      <c r="D8" s="143">
        <v>1786651.9623199988</v>
      </c>
    </row>
    <row r="9" spans="1:5" ht="22.5" customHeight="1">
      <c r="A9" s="107">
        <v>1</v>
      </c>
      <c r="B9" s="116" t="s">
        <v>123</v>
      </c>
      <c r="C9" s="109">
        <f>'PASH EPROFAT-V50'!D21</f>
        <v>4356583.5748559982</v>
      </c>
      <c r="D9" s="144">
        <v>3229534.713333331</v>
      </c>
    </row>
    <row r="10" spans="1:5" ht="22.5" customHeight="1">
      <c r="A10" s="107">
        <v>2</v>
      </c>
      <c r="B10" s="116" t="s">
        <v>124</v>
      </c>
      <c r="C10" s="109"/>
      <c r="D10" s="144"/>
    </row>
    <row r="11" spans="1:5" ht="22.5" customHeight="1">
      <c r="A11" s="107"/>
      <c r="B11" s="116" t="s">
        <v>137</v>
      </c>
      <c r="C11" s="109">
        <f>'PASH EPROFAT-V50'!D17</f>
        <v>602253.13749999995</v>
      </c>
      <c r="D11" s="144">
        <v>187114.36666666667</v>
      </c>
    </row>
    <row r="12" spans="1:5" ht="22.5" customHeight="1">
      <c r="A12" s="107"/>
      <c r="B12" s="116" t="s">
        <v>140</v>
      </c>
      <c r="C12" s="109">
        <v>0</v>
      </c>
      <c r="D12" s="144">
        <v>0</v>
      </c>
    </row>
    <row r="13" spans="1:5" ht="22.5" customHeight="1">
      <c r="A13" s="107"/>
      <c r="B13" s="116" t="s">
        <v>138</v>
      </c>
      <c r="C13" s="109">
        <v>0</v>
      </c>
      <c r="D13" s="144">
        <v>0</v>
      </c>
    </row>
    <row r="14" spans="1:5" ht="22.5" customHeight="1">
      <c r="A14" s="110"/>
      <c r="B14" s="132" t="s">
        <v>139</v>
      </c>
      <c r="C14" s="151">
        <v>0</v>
      </c>
      <c r="D14" s="135">
        <v>0</v>
      </c>
    </row>
    <row r="15" spans="1:5" ht="22.5" customHeight="1">
      <c r="A15" s="107">
        <v>3</v>
      </c>
      <c r="B15" s="133" t="s">
        <v>197</v>
      </c>
      <c r="C15" s="152">
        <f>'AKTIVI EPROFAT-V50'!F13-'AKTIVI EPROFAT-V50'!E13</f>
        <v>-28627050.184586663</v>
      </c>
      <c r="D15" s="136">
        <v>-2399953.1463466659</v>
      </c>
      <c r="E15" s="8"/>
    </row>
    <row r="16" spans="1:5" ht="22.5" customHeight="1">
      <c r="A16" s="107">
        <v>4</v>
      </c>
      <c r="B16" s="134" t="s">
        <v>125</v>
      </c>
      <c r="C16" s="118"/>
      <c r="D16" s="137"/>
    </row>
    <row r="17" spans="1:7" ht="22.5" customHeight="1">
      <c r="A17" s="112">
        <v>5</v>
      </c>
      <c r="B17" s="139" t="s">
        <v>198</v>
      </c>
      <c r="C17" s="111"/>
      <c r="D17" s="137"/>
    </row>
    <row r="18" spans="1:7" ht="22.5" customHeight="1">
      <c r="A18" s="107">
        <v>6</v>
      </c>
      <c r="B18" s="134" t="s">
        <v>199</v>
      </c>
      <c r="C18" s="111">
        <f>+'PASIVI EPROFAT-V50'!D14-'PASIVI EPROFAT-V50'!E14</f>
        <v>25958614.191686105</v>
      </c>
      <c r="D18" s="137">
        <v>1093909.5</v>
      </c>
    </row>
    <row r="19" spans="1:7" ht="22.5" customHeight="1">
      <c r="A19" s="107">
        <v>7</v>
      </c>
      <c r="B19" s="134" t="s">
        <v>126</v>
      </c>
      <c r="C19" s="113"/>
      <c r="D19" s="145"/>
    </row>
    <row r="20" spans="1:7" ht="22.5" customHeight="1">
      <c r="A20" s="107">
        <v>8</v>
      </c>
      <c r="B20" s="134" t="s">
        <v>106</v>
      </c>
      <c r="C20" s="109"/>
      <c r="D20" s="144"/>
    </row>
    <row r="21" spans="1:7" ht="22.5" customHeight="1">
      <c r="A21" s="107">
        <v>9</v>
      </c>
      <c r="B21" s="134" t="s">
        <v>127</v>
      </c>
      <c r="C21" s="170">
        <f>-'PASH EPROFAT-V50'!D31</f>
        <v>-2558560.7473556004</v>
      </c>
      <c r="D21" s="146">
        <v>-323953.47133333312</v>
      </c>
    </row>
    <row r="22" spans="1:7" ht="22.5" customHeight="1">
      <c r="A22" s="107">
        <v>10</v>
      </c>
      <c r="B22" s="140" t="s">
        <v>128</v>
      </c>
      <c r="C22" s="111"/>
      <c r="D22" s="137"/>
    </row>
    <row r="23" spans="1:7" ht="26.25" customHeight="1">
      <c r="A23" s="120" t="s">
        <v>107</v>
      </c>
      <c r="B23" s="141" t="s">
        <v>200</v>
      </c>
      <c r="C23" s="114">
        <f>+C24+C25+C26+C27+C28+C29</f>
        <v>-2629710</v>
      </c>
      <c r="D23" s="147">
        <v>0</v>
      </c>
    </row>
    <row r="24" spans="1:7" ht="22.5" customHeight="1">
      <c r="A24" s="115">
        <v>1</v>
      </c>
      <c r="B24" s="134" t="s">
        <v>201</v>
      </c>
      <c r="C24" s="111"/>
      <c r="D24" s="137"/>
    </row>
    <row r="25" spans="1:7" ht="22.5" customHeight="1">
      <c r="A25" s="115">
        <v>2</v>
      </c>
      <c r="B25" s="134" t="s">
        <v>129</v>
      </c>
      <c r="C25" s="111">
        <f>-'[1]Inventar ndryshe'!$F$43</f>
        <v>-2651659</v>
      </c>
      <c r="D25" s="137">
        <v>0</v>
      </c>
      <c r="E25" s="19"/>
      <c r="F25" s="19"/>
      <c r="G25" s="19"/>
    </row>
    <row r="26" spans="1:7" ht="22.5" customHeight="1">
      <c r="A26" s="115">
        <v>3</v>
      </c>
      <c r="B26" s="134" t="s">
        <v>202</v>
      </c>
      <c r="C26" s="111"/>
      <c r="D26" s="137"/>
    </row>
    <row r="27" spans="1:7" ht="22.5" customHeight="1">
      <c r="A27" s="115">
        <v>4</v>
      </c>
      <c r="B27" s="134" t="s">
        <v>108</v>
      </c>
      <c r="C27" s="111">
        <f>21948+1</f>
        <v>21949</v>
      </c>
      <c r="D27" s="137"/>
    </row>
    <row r="28" spans="1:7" ht="22.5" customHeight="1">
      <c r="A28" s="122">
        <v>5</v>
      </c>
      <c r="B28" s="132" t="s">
        <v>130</v>
      </c>
      <c r="C28" s="117"/>
      <c r="D28" s="148"/>
    </row>
    <row r="29" spans="1:7" ht="22.5" customHeight="1">
      <c r="A29" s="115">
        <v>6</v>
      </c>
      <c r="B29" s="142" t="s">
        <v>203</v>
      </c>
      <c r="C29" s="118">
        <v>0</v>
      </c>
      <c r="D29" s="149">
        <v>0</v>
      </c>
    </row>
    <row r="30" spans="1:7" ht="26.25" customHeight="1">
      <c r="A30" s="120" t="s">
        <v>109</v>
      </c>
      <c r="B30" s="141" t="s">
        <v>131</v>
      </c>
      <c r="C30" s="114">
        <f>+C31+C32+C33+C34+C35</f>
        <v>0</v>
      </c>
      <c r="D30" s="147">
        <v>0</v>
      </c>
    </row>
    <row r="31" spans="1:7" ht="22.5" customHeight="1">
      <c r="A31" s="115">
        <v>1</v>
      </c>
      <c r="B31" s="134" t="s">
        <v>110</v>
      </c>
      <c r="C31" s="111"/>
      <c r="D31" s="137"/>
    </row>
    <row r="32" spans="1:7" ht="22.5" customHeight="1">
      <c r="A32" s="115">
        <v>2</v>
      </c>
      <c r="B32" s="134" t="s">
        <v>204</v>
      </c>
      <c r="C32" s="111"/>
      <c r="D32" s="137"/>
    </row>
    <row r="33" spans="1:7" ht="22.5" customHeight="1">
      <c r="A33" s="115">
        <v>3</v>
      </c>
      <c r="B33" s="134" t="s">
        <v>132</v>
      </c>
      <c r="C33" s="111"/>
      <c r="D33" s="137"/>
    </row>
    <row r="34" spans="1:7" ht="22.5" customHeight="1">
      <c r="A34" s="115">
        <v>4</v>
      </c>
      <c r="B34" s="134" t="s">
        <v>133</v>
      </c>
      <c r="C34" s="111">
        <v>0</v>
      </c>
      <c r="D34" s="137">
        <v>0</v>
      </c>
    </row>
    <row r="35" spans="1:7" ht="22.5" customHeight="1">
      <c r="A35" s="115">
        <v>5</v>
      </c>
      <c r="B35" s="140" t="s">
        <v>134</v>
      </c>
      <c r="C35" s="111"/>
      <c r="D35" s="137"/>
      <c r="E35" s="19"/>
      <c r="G35" s="19"/>
    </row>
    <row r="36" spans="1:7" ht="26.25" customHeight="1">
      <c r="A36" s="123" t="s">
        <v>141</v>
      </c>
      <c r="B36" s="141" t="s">
        <v>205</v>
      </c>
      <c r="C36" s="114">
        <f>+C30+C23+C8</f>
        <v>-2897870.0279001608</v>
      </c>
      <c r="D36" s="147">
        <v>1786651.9623199988</v>
      </c>
      <c r="E36" s="19"/>
      <c r="G36" s="46"/>
    </row>
    <row r="37" spans="1:7" ht="26.25" customHeight="1">
      <c r="A37" s="123" t="s">
        <v>142</v>
      </c>
      <c r="B37" s="141" t="s">
        <v>135</v>
      </c>
      <c r="C37" s="153">
        <f>D38</f>
        <v>13404335.506319998</v>
      </c>
      <c r="D37" s="147">
        <v>11617683.544</v>
      </c>
      <c r="G37" s="46"/>
    </row>
    <row r="38" spans="1:7" ht="26.25" customHeight="1" thickBot="1">
      <c r="A38" s="124" t="s">
        <v>143</v>
      </c>
      <c r="B38" s="155" t="s">
        <v>136</v>
      </c>
      <c r="C38" s="154">
        <f>C36+C37</f>
        <v>10506465.478419837</v>
      </c>
      <c r="D38" s="150">
        <v>13404335.506319998</v>
      </c>
      <c r="G38" s="46"/>
    </row>
    <row r="39" spans="1:7">
      <c r="C39" s="19"/>
    </row>
    <row r="40" spans="1:7">
      <c r="C40" s="19"/>
      <c r="D40" s="19"/>
    </row>
    <row r="41" spans="1:7">
      <c r="C41" s="19"/>
    </row>
    <row r="42" spans="1:7">
      <c r="C42" s="19"/>
    </row>
    <row r="43" spans="1:7">
      <c r="C43" s="19"/>
      <c r="G43" s="131"/>
    </row>
    <row r="45" spans="1:7">
      <c r="C45" s="19"/>
    </row>
  </sheetData>
  <mergeCells count="5">
    <mergeCell ref="A4:E4"/>
    <mergeCell ref="A6:A7"/>
    <mergeCell ref="B6:B7"/>
    <mergeCell ref="C6:C7"/>
    <mergeCell ref="D6:D7"/>
  </mergeCells>
  <phoneticPr fontId="4" type="noConversion"/>
  <printOptions horizontalCentered="1"/>
  <pageMargins left="0.25" right="0.25" top="0.25" bottom="0.25" header="0.25" footer="0.2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O22"/>
  <sheetViews>
    <sheetView workbookViewId="0">
      <selection activeCell="I25" sqref="I25"/>
    </sheetView>
  </sheetViews>
  <sheetFormatPr defaultRowHeight="12.75"/>
  <cols>
    <col min="1" max="1" width="1.140625" customWidth="1"/>
    <col min="2" max="2" width="5.42578125" customWidth="1"/>
    <col min="3" max="3" width="28.85546875" customWidth="1"/>
    <col min="4" max="4" width="16.140625" customWidth="1"/>
    <col min="5" max="5" width="15.140625" customWidth="1"/>
    <col min="6" max="6" width="18.28515625" customWidth="1"/>
    <col min="7" max="7" width="19.42578125" customWidth="1"/>
    <col min="8" max="8" width="17.85546875" customWidth="1"/>
    <col min="9" max="9" width="16" customWidth="1"/>
    <col min="11" max="11" width="10.140625" bestFit="1" customWidth="1"/>
    <col min="15" max="15" width="10.140625" bestFit="1" customWidth="1"/>
  </cols>
  <sheetData>
    <row r="1" spans="1:15" ht="15">
      <c r="B1" s="87" t="s">
        <v>239</v>
      </c>
      <c r="C1" s="5"/>
    </row>
    <row r="2" spans="1:15" ht="15">
      <c r="B2" s="87" t="s">
        <v>242</v>
      </c>
      <c r="C2" s="5"/>
    </row>
    <row r="3" spans="1:15" ht="15">
      <c r="B3" s="87" t="s">
        <v>252</v>
      </c>
      <c r="C3" s="5"/>
    </row>
    <row r="4" spans="1:15" ht="27" customHeight="1">
      <c r="A4" s="188" t="s">
        <v>254</v>
      </c>
      <c r="B4" s="188"/>
      <c r="C4" s="188"/>
      <c r="D4" s="188"/>
      <c r="E4" s="188"/>
      <c r="F4" s="188"/>
      <c r="G4" s="188"/>
      <c r="H4" s="182"/>
      <c r="I4" s="182"/>
    </row>
    <row r="5" spans="1:15" ht="13.5" thickBot="1">
      <c r="C5" s="5"/>
    </row>
    <row r="6" spans="1:15" ht="42" customHeight="1" thickBot="1">
      <c r="B6" s="125" t="s">
        <v>9</v>
      </c>
      <c r="C6" s="125" t="s">
        <v>112</v>
      </c>
      <c r="D6" s="125" t="s">
        <v>113</v>
      </c>
      <c r="E6" s="125" t="s">
        <v>114</v>
      </c>
      <c r="F6" s="125" t="s">
        <v>115</v>
      </c>
      <c r="G6" s="125" t="s">
        <v>121</v>
      </c>
      <c r="H6" s="125" t="s">
        <v>116</v>
      </c>
      <c r="I6" s="125" t="s">
        <v>111</v>
      </c>
    </row>
    <row r="7" spans="1:15" ht="37.5" customHeight="1">
      <c r="B7" s="134" t="s">
        <v>12</v>
      </c>
      <c r="C7" s="126" t="s">
        <v>232</v>
      </c>
      <c r="D7" s="162">
        <v>100000</v>
      </c>
      <c r="E7" s="161" t="s">
        <v>222</v>
      </c>
      <c r="F7" s="162" t="s">
        <v>222</v>
      </c>
      <c r="G7" s="161" t="s">
        <v>222</v>
      </c>
      <c r="H7" s="97">
        <v>10817388</v>
      </c>
      <c r="I7" s="98">
        <v>10917388</v>
      </c>
    </row>
    <row r="8" spans="1:15" ht="33" customHeight="1">
      <c r="B8" s="116">
        <v>1</v>
      </c>
      <c r="C8" s="108" t="s">
        <v>117</v>
      </c>
      <c r="D8" s="128" t="s">
        <v>222</v>
      </c>
      <c r="E8" s="129" t="s">
        <v>222</v>
      </c>
      <c r="F8" s="128" t="s">
        <v>222</v>
      </c>
      <c r="G8" s="129" t="s">
        <v>222</v>
      </c>
      <c r="H8" s="95">
        <v>2905581</v>
      </c>
      <c r="I8" s="96">
        <f>H8</f>
        <v>2905581</v>
      </c>
    </row>
    <row r="9" spans="1:15" ht="28.5" customHeight="1">
      <c r="B9" s="116">
        <v>2</v>
      </c>
      <c r="C9" s="108" t="s">
        <v>118</v>
      </c>
      <c r="D9" s="128" t="s">
        <v>222</v>
      </c>
      <c r="E9" s="129" t="s">
        <v>222</v>
      </c>
      <c r="F9" s="128" t="s">
        <v>222</v>
      </c>
      <c r="G9" s="130">
        <v>62480</v>
      </c>
      <c r="H9" s="156">
        <v>-62480</v>
      </c>
      <c r="I9" s="168" t="s">
        <v>256</v>
      </c>
    </row>
    <row r="10" spans="1:15" ht="31.5" customHeight="1">
      <c r="B10" s="116">
        <v>3</v>
      </c>
      <c r="C10" s="108" t="s">
        <v>119</v>
      </c>
      <c r="D10" s="128" t="s">
        <v>222</v>
      </c>
      <c r="E10" s="129" t="s">
        <v>222</v>
      </c>
      <c r="F10" s="128" t="s">
        <v>222</v>
      </c>
      <c r="G10" s="129" t="s">
        <v>222</v>
      </c>
      <c r="H10" s="128" t="s">
        <v>222</v>
      </c>
      <c r="I10" s="129" t="s">
        <v>222</v>
      </c>
    </row>
    <row r="11" spans="1:15" ht="24.75" customHeight="1">
      <c r="B11" s="116">
        <v>4</v>
      </c>
      <c r="C11" s="108" t="s">
        <v>120</v>
      </c>
      <c r="D11" s="128" t="s">
        <v>222</v>
      </c>
      <c r="E11" s="129" t="s">
        <v>222</v>
      </c>
      <c r="F11" s="128" t="s">
        <v>222</v>
      </c>
      <c r="G11" s="129" t="s">
        <v>222</v>
      </c>
      <c r="H11" s="128" t="s">
        <v>222</v>
      </c>
      <c r="I11" s="129" t="s">
        <v>222</v>
      </c>
    </row>
    <row r="12" spans="1:15" ht="37.5" customHeight="1" thickBot="1">
      <c r="B12" s="163" t="s">
        <v>32</v>
      </c>
      <c r="C12" s="127" t="s">
        <v>246</v>
      </c>
      <c r="D12" s="159">
        <f>D7</f>
        <v>100000</v>
      </c>
      <c r="E12" s="158" t="str">
        <f>E7</f>
        <v>X</v>
      </c>
      <c r="F12" s="159" t="str">
        <f>F7</f>
        <v>X</v>
      </c>
      <c r="G12" s="158">
        <f>G9</f>
        <v>62480</v>
      </c>
      <c r="H12" s="157">
        <f>H7+H8+H9</f>
        <v>13660489</v>
      </c>
      <c r="I12" s="160">
        <f>I7+I8+1</f>
        <v>13822970</v>
      </c>
      <c r="K12" s="19"/>
    </row>
    <row r="13" spans="1:15" ht="37.5" customHeight="1">
      <c r="B13" s="116">
        <v>1</v>
      </c>
      <c r="C13" s="108" t="s">
        <v>117</v>
      </c>
      <c r="D13" s="128" t="s">
        <v>222</v>
      </c>
      <c r="E13" s="129" t="s">
        <v>222</v>
      </c>
      <c r="F13" s="128" t="s">
        <v>222</v>
      </c>
      <c r="G13" s="129" t="s">
        <v>222</v>
      </c>
      <c r="H13" s="95">
        <f>+'PASH EPROFAT-V50'!D32</f>
        <v>1819970.7322003976</v>
      </c>
      <c r="I13" s="96">
        <f>H13</f>
        <v>1819970.7322003976</v>
      </c>
      <c r="O13" s="19"/>
    </row>
    <row r="14" spans="1:15" ht="37.5" customHeight="1">
      <c r="B14" s="116">
        <v>2</v>
      </c>
      <c r="C14" s="108" t="s">
        <v>118</v>
      </c>
      <c r="D14" s="128" t="s">
        <v>222</v>
      </c>
      <c r="E14" s="129" t="s">
        <v>222</v>
      </c>
      <c r="F14" s="128" t="s">
        <v>222</v>
      </c>
      <c r="G14" s="130">
        <f>145281</f>
        <v>145281</v>
      </c>
      <c r="H14" s="156">
        <f>-G14</f>
        <v>-145281</v>
      </c>
      <c r="I14" s="168" t="s">
        <v>256</v>
      </c>
      <c r="K14" s="19"/>
      <c r="L14" s="19"/>
      <c r="O14" s="19"/>
    </row>
    <row r="15" spans="1:15" ht="37.5" customHeight="1">
      <c r="B15" s="116">
        <v>3</v>
      </c>
      <c r="C15" s="108" t="s">
        <v>119</v>
      </c>
      <c r="D15" s="128" t="s">
        <v>222</v>
      </c>
      <c r="E15" s="129" t="s">
        <v>222</v>
      </c>
      <c r="F15" s="128" t="s">
        <v>222</v>
      </c>
      <c r="G15" s="129" t="s">
        <v>222</v>
      </c>
      <c r="H15" s="169" t="s">
        <v>222</v>
      </c>
      <c r="I15" s="118" t="s">
        <v>222</v>
      </c>
    </row>
    <row r="16" spans="1:15" ht="37.5" customHeight="1">
      <c r="B16" s="116">
        <v>4</v>
      </c>
      <c r="C16" s="108" t="s">
        <v>120</v>
      </c>
      <c r="D16" s="128" t="s">
        <v>222</v>
      </c>
      <c r="E16" s="129" t="s">
        <v>222</v>
      </c>
      <c r="F16" s="128" t="s">
        <v>222</v>
      </c>
      <c r="G16" s="129" t="s">
        <v>222</v>
      </c>
      <c r="H16" s="128" t="s">
        <v>222</v>
      </c>
      <c r="I16" s="129" t="s">
        <v>222</v>
      </c>
    </row>
    <row r="17" spans="2:15" ht="37.5" customHeight="1" thickBot="1">
      <c r="B17" s="119" t="s">
        <v>66</v>
      </c>
      <c r="C17" s="127" t="s">
        <v>255</v>
      </c>
      <c r="D17" s="159">
        <f>D12</f>
        <v>100000</v>
      </c>
      <c r="E17" s="158" t="str">
        <f>E12</f>
        <v>X</v>
      </c>
      <c r="F17" s="159" t="str">
        <f>F12</f>
        <v>X</v>
      </c>
      <c r="G17" s="158">
        <f>G12+G14</f>
        <v>207761</v>
      </c>
      <c r="H17" s="157">
        <f>H12+H13+H14</f>
        <v>15335178.732200397</v>
      </c>
      <c r="I17" s="160">
        <f>I12+I13</f>
        <v>15642940.732200397</v>
      </c>
      <c r="L17" s="19"/>
      <c r="O17" s="19"/>
    </row>
    <row r="19" spans="2:15">
      <c r="H19" s="19"/>
    </row>
    <row r="20" spans="2:15">
      <c r="H20" s="19"/>
      <c r="I20" s="19"/>
    </row>
    <row r="21" spans="2:15" ht="11.25" customHeight="1">
      <c r="I21" s="19"/>
    </row>
    <row r="22" spans="2:15" ht="12.75" hidden="1" customHeight="1"/>
  </sheetData>
  <mergeCells count="1">
    <mergeCell ref="A4:I4"/>
  </mergeCells>
  <phoneticPr fontId="4" type="noConversion"/>
  <printOptions horizontalCentered="1" verticalCentered="1"/>
  <pageMargins left="0.25" right="0.25" top="0.25" bottom="0.25" header="0.25" footer="0.2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60"/>
  <sheetViews>
    <sheetView workbookViewId="0">
      <selection sqref="A1:XFD1048576"/>
    </sheetView>
  </sheetViews>
  <sheetFormatPr defaultRowHeight="12.75"/>
  <sheetData>
    <row r="1" spans="1:9" ht="15">
      <c r="A1" s="87" t="s">
        <v>239</v>
      </c>
      <c r="B1" s="5"/>
      <c r="C1" s="201"/>
      <c r="D1" s="201"/>
      <c r="E1" s="201"/>
      <c r="F1" s="201"/>
      <c r="G1" s="201"/>
      <c r="H1" s="201"/>
      <c r="I1" s="202"/>
    </row>
    <row r="2" spans="1:9" ht="15">
      <c r="A2" s="87" t="s">
        <v>242</v>
      </c>
      <c r="B2" s="5"/>
      <c r="C2" s="12"/>
      <c r="D2" s="1"/>
      <c r="E2" s="1"/>
      <c r="F2" s="1"/>
      <c r="G2" s="1"/>
      <c r="H2" s="1"/>
      <c r="I2" s="203"/>
    </row>
    <row r="3" spans="1:9" ht="15">
      <c r="A3" s="87" t="s">
        <v>252</v>
      </c>
      <c r="B3" s="5"/>
      <c r="C3" s="12"/>
      <c r="D3" s="1"/>
      <c r="E3" s="1"/>
      <c r="F3" s="1"/>
      <c r="G3" s="1"/>
      <c r="H3" s="1"/>
      <c r="I3" s="203"/>
    </row>
    <row r="4" spans="1:9" ht="15">
      <c r="A4" s="204"/>
      <c r="B4" s="1"/>
      <c r="C4" s="1"/>
      <c r="D4" s="205" t="s">
        <v>258</v>
      </c>
      <c r="E4" s="205"/>
      <c r="F4" s="205"/>
      <c r="G4" s="205"/>
      <c r="H4" s="206"/>
      <c r="I4" s="203"/>
    </row>
    <row r="5" spans="1:9" ht="14.25">
      <c r="A5" s="207" t="s">
        <v>259</v>
      </c>
      <c r="B5" s="12"/>
      <c r="C5" s="12"/>
      <c r="D5" s="206"/>
      <c r="E5" s="206"/>
      <c r="F5" s="206"/>
      <c r="G5" s="206"/>
      <c r="H5" s="206"/>
      <c r="I5" s="203"/>
    </row>
    <row r="6" spans="1:9" ht="14.25">
      <c r="A6" s="33"/>
      <c r="B6" s="12" t="s">
        <v>260</v>
      </c>
      <c r="C6" s="12"/>
      <c r="D6" s="206"/>
      <c r="E6" s="206"/>
      <c r="F6" s="206"/>
      <c r="G6" s="206"/>
      <c r="H6" s="206"/>
      <c r="I6" s="203"/>
    </row>
    <row r="7" spans="1:9" ht="14.25">
      <c r="A7" s="208" t="s">
        <v>261</v>
      </c>
      <c r="B7" s="209"/>
      <c r="C7" s="209"/>
      <c r="D7" s="209"/>
      <c r="E7" s="209"/>
      <c r="F7" s="209"/>
      <c r="G7" s="209"/>
      <c r="H7" s="209"/>
      <c r="I7" s="210"/>
    </row>
    <row r="8" spans="1:9" ht="14.25">
      <c r="A8" s="208" t="s">
        <v>262</v>
      </c>
      <c r="B8" s="209"/>
      <c r="C8" s="209"/>
      <c r="D8" s="209"/>
      <c r="E8" s="209"/>
      <c r="F8" s="209"/>
      <c r="G8" s="209"/>
      <c r="H8" s="209"/>
      <c r="I8" s="203"/>
    </row>
    <row r="9" spans="1:9" ht="14.25">
      <c r="A9" s="33"/>
      <c r="B9" s="12" t="s">
        <v>263</v>
      </c>
      <c r="C9" s="12"/>
      <c r="D9" s="1"/>
      <c r="E9" s="1"/>
      <c r="F9" s="1"/>
      <c r="G9" s="1"/>
      <c r="H9" s="1"/>
      <c r="I9" s="203"/>
    </row>
    <row r="10" spans="1:9" ht="14.25">
      <c r="A10" s="33"/>
      <c r="B10" s="12" t="s">
        <v>264</v>
      </c>
      <c r="C10" s="12"/>
      <c r="D10" s="1"/>
      <c r="E10" s="1"/>
      <c r="F10" s="1"/>
      <c r="G10" s="1"/>
      <c r="H10" s="1"/>
      <c r="I10" s="203"/>
    </row>
    <row r="11" spans="1:9" ht="14.25">
      <c r="A11" s="33"/>
      <c r="B11" s="12" t="s">
        <v>265</v>
      </c>
      <c r="C11" s="12"/>
      <c r="D11" s="1"/>
      <c r="E11" s="1"/>
      <c r="F11" s="1"/>
      <c r="G11" s="1"/>
      <c r="H11" s="1"/>
      <c r="I11" s="203"/>
    </row>
    <row r="12" spans="1:9" ht="14.25">
      <c r="A12" s="33"/>
      <c r="B12" s="12"/>
      <c r="C12" s="12"/>
      <c r="D12" s="1"/>
      <c r="E12" s="1"/>
      <c r="F12" s="1"/>
      <c r="G12" s="1"/>
      <c r="H12" s="1"/>
      <c r="I12" s="203"/>
    </row>
    <row r="13" spans="1:9" ht="15">
      <c r="A13" s="211" t="s">
        <v>266</v>
      </c>
      <c r="B13" s="212" t="s">
        <v>267</v>
      </c>
      <c r="C13" s="212"/>
      <c r="D13" s="1"/>
      <c r="E13" s="1"/>
      <c r="F13" s="1"/>
      <c r="G13" s="1"/>
      <c r="H13" s="1"/>
      <c r="I13" s="203"/>
    </row>
    <row r="14" spans="1:9" ht="14.25">
      <c r="A14" s="213"/>
      <c r="B14" s="12"/>
      <c r="C14" s="12"/>
      <c r="D14" s="1"/>
      <c r="E14" s="1"/>
      <c r="F14" s="1"/>
      <c r="G14" s="1"/>
      <c r="H14" s="1"/>
      <c r="I14" s="203"/>
    </row>
    <row r="15" spans="1:9" ht="14.25">
      <c r="A15" s="214">
        <v>1</v>
      </c>
      <c r="B15" s="12" t="s">
        <v>268</v>
      </c>
      <c r="C15" s="12"/>
      <c r="D15" s="1"/>
      <c r="E15" s="1"/>
      <c r="F15" s="1"/>
      <c r="G15" s="1"/>
      <c r="H15" s="1"/>
      <c r="I15" s="203"/>
    </row>
    <row r="16" spans="1:9" ht="14.25">
      <c r="A16" s="214">
        <v>2</v>
      </c>
      <c r="B16" s="12" t="s">
        <v>269</v>
      </c>
      <c r="C16" s="12"/>
      <c r="D16" s="1"/>
      <c r="E16" s="1"/>
      <c r="F16" s="1"/>
      <c r="G16" s="1"/>
      <c r="H16" s="1"/>
      <c r="I16" s="203"/>
    </row>
    <row r="17" spans="1:9" ht="14.25">
      <c r="A17" s="33">
        <v>3</v>
      </c>
      <c r="B17" s="12" t="s">
        <v>270</v>
      </c>
      <c r="C17" s="12"/>
      <c r="D17" s="1"/>
      <c r="E17" s="1"/>
      <c r="F17" s="1"/>
      <c r="G17" s="1"/>
      <c r="H17" s="1"/>
      <c r="I17" s="203"/>
    </row>
    <row r="18" spans="1:9" ht="14.25">
      <c r="A18" s="33">
        <v>4</v>
      </c>
      <c r="B18" s="12" t="s">
        <v>271</v>
      </c>
      <c r="C18" s="12"/>
      <c r="D18" s="1"/>
      <c r="E18" s="1"/>
      <c r="F18" s="1"/>
      <c r="G18" s="1"/>
      <c r="H18" s="1"/>
      <c r="I18" s="203"/>
    </row>
    <row r="19" spans="1:9" ht="14.25">
      <c r="A19" s="33"/>
      <c r="B19" s="12" t="s">
        <v>272</v>
      </c>
      <c r="C19" s="12"/>
      <c r="D19" s="1"/>
      <c r="E19" s="1"/>
      <c r="F19" s="1"/>
      <c r="G19" s="1"/>
      <c r="H19" s="1"/>
      <c r="I19" s="203"/>
    </row>
    <row r="20" spans="1:9" ht="14.25">
      <c r="A20" s="33" t="s">
        <v>273</v>
      </c>
      <c r="B20" s="12"/>
      <c r="C20" s="12"/>
      <c r="D20" s="1"/>
      <c r="E20" s="1"/>
      <c r="F20" s="1"/>
      <c r="G20" s="1"/>
      <c r="H20" s="1"/>
      <c r="I20" s="203"/>
    </row>
    <row r="21" spans="1:9" ht="14.25">
      <c r="A21" s="33"/>
      <c r="B21" s="12" t="s">
        <v>274</v>
      </c>
      <c r="C21" s="12"/>
      <c r="D21" s="1"/>
      <c r="E21" s="1"/>
      <c r="F21" s="1"/>
      <c r="G21" s="1"/>
      <c r="H21" s="1"/>
      <c r="I21" s="203"/>
    </row>
    <row r="22" spans="1:9" ht="14.25">
      <c r="A22" s="33" t="s">
        <v>275</v>
      </c>
      <c r="B22" s="12"/>
      <c r="C22" s="12"/>
      <c r="D22" s="1"/>
      <c r="E22" s="1"/>
      <c r="F22" s="1"/>
      <c r="G22" s="1"/>
      <c r="H22" s="1"/>
      <c r="I22" s="203"/>
    </row>
    <row r="23" spans="1:9" ht="14.25">
      <c r="A23" s="33"/>
      <c r="B23" s="12" t="s">
        <v>276</v>
      </c>
      <c r="C23" s="12"/>
      <c r="D23" s="1"/>
      <c r="E23" s="1"/>
      <c r="F23" s="1"/>
      <c r="G23" s="1"/>
      <c r="H23" s="1"/>
      <c r="I23" s="203"/>
    </row>
    <row r="24" spans="1:9" ht="14.25">
      <c r="A24" s="33" t="s">
        <v>277</v>
      </c>
      <c r="B24" s="12"/>
      <c r="C24" s="12"/>
      <c r="D24" s="1"/>
      <c r="E24" s="1"/>
      <c r="F24" s="1"/>
      <c r="G24" s="1"/>
      <c r="H24" s="1"/>
      <c r="I24" s="203"/>
    </row>
    <row r="25" spans="1:9" ht="14.25">
      <c r="A25" s="33"/>
      <c r="B25" s="12" t="s">
        <v>278</v>
      </c>
      <c r="C25" s="12"/>
      <c r="D25" s="1"/>
      <c r="E25" s="1"/>
      <c r="F25" s="1"/>
      <c r="G25" s="1"/>
      <c r="H25" s="1"/>
      <c r="I25" s="203"/>
    </row>
    <row r="26" spans="1:9" ht="14.25">
      <c r="A26" s="33" t="s">
        <v>279</v>
      </c>
      <c r="B26" s="12"/>
      <c r="C26" s="12"/>
      <c r="D26" s="1"/>
      <c r="E26" s="1"/>
      <c r="F26" s="1"/>
      <c r="G26" s="1"/>
      <c r="H26" s="1"/>
      <c r="I26" s="203"/>
    </row>
    <row r="27" spans="1:9" ht="14.25">
      <c r="A27" s="33" t="s">
        <v>280</v>
      </c>
      <c r="B27" s="12"/>
      <c r="C27" s="12"/>
      <c r="D27" s="1"/>
      <c r="E27" s="1"/>
      <c r="F27" s="1"/>
      <c r="G27" s="1"/>
      <c r="H27" s="1"/>
      <c r="I27" s="203"/>
    </row>
    <row r="28" spans="1:9" ht="14.25">
      <c r="A28" s="33"/>
      <c r="B28" s="12" t="s">
        <v>281</v>
      </c>
      <c r="C28" s="12"/>
      <c r="D28" s="1"/>
      <c r="E28" s="1"/>
      <c r="F28" s="1"/>
      <c r="G28" s="1"/>
      <c r="H28" s="1"/>
      <c r="I28" s="203"/>
    </row>
    <row r="29" spans="1:9" ht="14.25">
      <c r="A29" s="33" t="s">
        <v>282</v>
      </c>
      <c r="B29" s="12"/>
      <c r="C29" s="12"/>
      <c r="D29" s="1"/>
      <c r="E29" s="1"/>
      <c r="F29" s="1"/>
      <c r="G29" s="1"/>
      <c r="H29" s="1"/>
      <c r="I29" s="203"/>
    </row>
    <row r="30" spans="1:9" ht="14.25">
      <c r="A30" s="33"/>
      <c r="B30" s="12" t="s">
        <v>283</v>
      </c>
      <c r="C30" s="12"/>
      <c r="D30" s="1"/>
      <c r="E30" s="1"/>
      <c r="F30" s="1"/>
      <c r="G30" s="1"/>
      <c r="H30" s="1"/>
      <c r="I30" s="203"/>
    </row>
    <row r="31" spans="1:9" ht="14.25">
      <c r="A31" s="33" t="s">
        <v>284</v>
      </c>
      <c r="B31" s="12"/>
      <c r="C31" s="12"/>
      <c r="D31" s="1"/>
      <c r="E31" s="1"/>
      <c r="F31" s="1"/>
      <c r="G31" s="1"/>
      <c r="H31" s="1"/>
      <c r="I31" s="203"/>
    </row>
    <row r="32" spans="1:9" ht="14.25">
      <c r="A32" s="33" t="s">
        <v>285</v>
      </c>
      <c r="B32" s="12" t="s">
        <v>286</v>
      </c>
      <c r="C32" s="12"/>
      <c r="D32" s="1"/>
      <c r="E32" s="1"/>
      <c r="F32" s="1"/>
      <c r="G32" s="1"/>
      <c r="H32" s="1"/>
      <c r="I32" s="203"/>
    </row>
    <row r="33" spans="1:9" ht="14.25">
      <c r="A33" s="33"/>
      <c r="B33" s="12" t="s">
        <v>287</v>
      </c>
      <c r="C33" s="12"/>
      <c r="D33" s="1"/>
      <c r="E33" s="1"/>
      <c r="F33" s="1"/>
      <c r="G33" s="1"/>
      <c r="H33" s="1"/>
      <c r="I33" s="203"/>
    </row>
    <row r="34" spans="1:9" ht="14.25">
      <c r="A34" s="33"/>
      <c r="B34" s="12" t="s">
        <v>288</v>
      </c>
      <c r="C34" s="12"/>
      <c r="D34" s="1"/>
      <c r="E34" s="1"/>
      <c r="F34" s="1"/>
      <c r="G34" s="1"/>
      <c r="H34" s="1"/>
      <c r="I34" s="203"/>
    </row>
    <row r="35" spans="1:9" ht="14.25">
      <c r="A35" s="33"/>
      <c r="B35" s="12" t="s">
        <v>289</v>
      </c>
      <c r="C35" s="12"/>
      <c r="D35" s="1"/>
      <c r="E35" s="1"/>
      <c r="F35" s="1"/>
      <c r="G35" s="1"/>
      <c r="H35" s="1"/>
      <c r="I35" s="203"/>
    </row>
    <row r="36" spans="1:9" ht="14.25">
      <c r="A36" s="33"/>
      <c r="B36" s="12" t="s">
        <v>290</v>
      </c>
      <c r="C36" s="12"/>
      <c r="D36" s="1"/>
      <c r="E36" s="1"/>
      <c r="F36" s="1"/>
      <c r="G36" s="1"/>
      <c r="H36" s="1"/>
      <c r="I36" s="203"/>
    </row>
    <row r="37" spans="1:9" ht="14.25">
      <c r="A37" s="33"/>
      <c r="B37" s="12" t="s">
        <v>291</v>
      </c>
      <c r="C37" s="12"/>
      <c r="D37" s="1"/>
      <c r="E37" s="1"/>
      <c r="F37" s="1"/>
      <c r="G37" s="1"/>
      <c r="H37" s="1"/>
      <c r="I37" s="203"/>
    </row>
    <row r="38" spans="1:9" ht="14.25">
      <c r="A38" s="33"/>
      <c r="B38" s="12" t="s">
        <v>292</v>
      </c>
      <c r="C38" s="12"/>
      <c r="D38" s="1"/>
      <c r="E38" s="1"/>
      <c r="F38" s="1"/>
      <c r="G38" s="1"/>
      <c r="H38" s="1"/>
      <c r="I38" s="203"/>
    </row>
    <row r="39" spans="1:9" ht="14.25">
      <c r="A39" s="33"/>
      <c r="B39" s="12"/>
      <c r="C39" s="12"/>
      <c r="D39" s="1"/>
      <c r="E39" s="1"/>
      <c r="F39" s="1"/>
      <c r="G39" s="1"/>
      <c r="H39" s="1"/>
      <c r="I39" s="203"/>
    </row>
    <row r="40" spans="1:9" ht="15">
      <c r="A40" s="211" t="s">
        <v>293</v>
      </c>
      <c r="B40" s="212" t="s">
        <v>294</v>
      </c>
      <c r="C40" s="212"/>
      <c r="D40" s="1"/>
      <c r="E40" s="1"/>
      <c r="F40" s="1"/>
      <c r="G40" s="1"/>
      <c r="H40" s="1"/>
      <c r="I40" s="203"/>
    </row>
    <row r="41" spans="1:9" ht="14.25">
      <c r="A41" s="33"/>
      <c r="B41" s="12"/>
      <c r="C41" s="12"/>
      <c r="D41" s="1"/>
      <c r="E41" s="1"/>
      <c r="F41" s="1"/>
      <c r="G41" s="1"/>
      <c r="H41" s="1"/>
      <c r="I41" s="203"/>
    </row>
    <row r="42" spans="1:9" ht="14.25">
      <c r="A42" s="33"/>
      <c r="B42" s="12" t="s">
        <v>295</v>
      </c>
      <c r="C42" s="12"/>
      <c r="D42" s="1"/>
      <c r="E42" s="1"/>
      <c r="F42" s="1"/>
      <c r="G42" s="1"/>
      <c r="H42" s="1"/>
      <c r="I42" s="203"/>
    </row>
    <row r="43" spans="1:9" ht="14.25">
      <c r="A43" s="33" t="s">
        <v>296</v>
      </c>
      <c r="B43" s="12"/>
      <c r="C43" s="12"/>
      <c r="D43" s="1"/>
      <c r="E43" s="1"/>
      <c r="F43" s="1"/>
      <c r="G43" s="1"/>
      <c r="H43" s="1"/>
      <c r="I43" s="203"/>
    </row>
    <row r="44" spans="1:9" ht="14.25">
      <c r="A44" s="33"/>
      <c r="B44" s="12" t="s">
        <v>297</v>
      </c>
      <c r="C44" s="12"/>
      <c r="D44" s="1"/>
      <c r="E44" s="1"/>
      <c r="F44" s="1"/>
      <c r="G44" s="1"/>
      <c r="H44" s="1"/>
      <c r="I44" s="203"/>
    </row>
    <row r="45" spans="1:9" ht="14.25">
      <c r="A45" s="33" t="s">
        <v>298</v>
      </c>
      <c r="B45" s="12"/>
      <c r="C45" s="12"/>
      <c r="D45" s="1"/>
      <c r="E45" s="1"/>
      <c r="F45" s="1"/>
      <c r="G45" s="1"/>
      <c r="H45" s="1"/>
      <c r="I45" s="203"/>
    </row>
    <row r="46" spans="1:9" ht="14.25">
      <c r="A46" s="33"/>
      <c r="B46" s="12" t="s">
        <v>299</v>
      </c>
      <c r="C46" s="12"/>
      <c r="D46" s="1"/>
      <c r="E46" s="1"/>
      <c r="F46" s="1"/>
      <c r="G46" s="1"/>
      <c r="H46" s="1"/>
      <c r="I46" s="203"/>
    </row>
    <row r="47" spans="1:9" ht="14.25">
      <c r="A47" s="33" t="s">
        <v>300</v>
      </c>
      <c r="B47" s="12"/>
      <c r="C47" s="12"/>
      <c r="D47" s="1"/>
      <c r="E47" s="1"/>
      <c r="F47" s="1"/>
      <c r="G47" s="1"/>
      <c r="H47" s="1"/>
      <c r="I47" s="203"/>
    </row>
    <row r="48" spans="1:9" ht="14.25">
      <c r="A48" s="33"/>
      <c r="B48" s="12" t="s">
        <v>301</v>
      </c>
      <c r="C48" s="12"/>
      <c r="D48" s="1"/>
      <c r="E48" s="1"/>
      <c r="F48" s="1"/>
      <c r="G48" s="1"/>
      <c r="H48" s="1"/>
      <c r="I48" s="203"/>
    </row>
    <row r="49" spans="1:9" ht="14.25">
      <c r="A49" s="33" t="s">
        <v>302</v>
      </c>
      <c r="B49" s="12"/>
      <c r="C49" s="12"/>
      <c r="D49" s="1"/>
      <c r="E49" s="1"/>
      <c r="F49" s="1"/>
      <c r="G49" s="1"/>
      <c r="H49" s="1"/>
      <c r="I49" s="203"/>
    </row>
    <row r="50" spans="1:9" ht="14.25">
      <c r="A50" s="33"/>
      <c r="B50" s="12" t="s">
        <v>303</v>
      </c>
      <c r="C50" s="12"/>
      <c r="D50" s="1"/>
      <c r="E50" s="1"/>
      <c r="F50" s="1"/>
      <c r="G50" s="1"/>
      <c r="H50" s="1"/>
      <c r="I50" s="203"/>
    </row>
    <row r="51" spans="1:9" ht="14.25">
      <c r="A51" s="33" t="s">
        <v>304</v>
      </c>
      <c r="B51" s="12"/>
      <c r="C51" s="12"/>
      <c r="D51" s="1"/>
      <c r="E51" s="1"/>
      <c r="F51" s="1"/>
      <c r="G51" s="1"/>
      <c r="H51" s="1"/>
      <c r="I51" s="203"/>
    </row>
    <row r="52" spans="1:9" ht="14.25">
      <c r="A52" s="33" t="s">
        <v>305</v>
      </c>
      <c r="B52" s="12"/>
      <c r="C52" s="12"/>
      <c r="D52" s="1"/>
      <c r="E52" s="1"/>
      <c r="F52" s="1"/>
      <c r="G52" s="1"/>
      <c r="H52" s="1"/>
      <c r="I52" s="203"/>
    </row>
    <row r="53" spans="1:9" ht="14.25">
      <c r="A53" s="33"/>
      <c r="B53" s="12"/>
      <c r="C53" s="12"/>
      <c r="D53" s="1"/>
      <c r="E53" s="1"/>
      <c r="F53" s="1"/>
      <c r="G53" s="1"/>
      <c r="H53" s="1"/>
      <c r="I53" s="203"/>
    </row>
    <row r="54" spans="1:9" ht="14.25">
      <c r="A54" s="33"/>
      <c r="B54" s="12"/>
      <c r="C54" s="12"/>
      <c r="D54" s="1"/>
      <c r="E54" s="1"/>
      <c r="F54" s="1"/>
      <c r="G54" s="1"/>
      <c r="H54" s="1"/>
      <c r="I54" s="203"/>
    </row>
    <row r="55" spans="1:9" ht="14.25">
      <c r="A55" s="33"/>
      <c r="B55" s="12"/>
      <c r="C55" s="215" t="s">
        <v>306</v>
      </c>
      <c r="D55" s="1"/>
      <c r="E55" s="1"/>
      <c r="F55" s="1"/>
      <c r="G55" s="1"/>
      <c r="H55" s="1"/>
      <c r="I55" s="203"/>
    </row>
    <row r="56" spans="1:9" ht="14.25">
      <c r="A56" s="33"/>
      <c r="B56" s="12"/>
      <c r="C56" s="215" t="s">
        <v>307</v>
      </c>
      <c r="D56" s="1"/>
      <c r="E56" s="1"/>
      <c r="F56" s="1"/>
      <c r="G56" s="1"/>
      <c r="H56" s="1"/>
      <c r="I56" s="203"/>
    </row>
    <row r="57" spans="1:9" ht="14.25">
      <c r="A57" s="33"/>
      <c r="B57" s="12"/>
      <c r="C57" s="215" t="s">
        <v>308</v>
      </c>
      <c r="D57" s="1"/>
      <c r="E57" s="1"/>
      <c r="F57" s="1"/>
      <c r="G57" s="1"/>
      <c r="H57" s="1"/>
      <c r="I57" s="203"/>
    </row>
    <row r="58" spans="1:9" ht="14.25">
      <c r="A58" s="33"/>
      <c r="B58" s="12" t="s">
        <v>196</v>
      </c>
      <c r="C58" s="12"/>
      <c r="D58" s="1"/>
      <c r="E58" s="1"/>
      <c r="F58" s="1"/>
      <c r="G58" s="1"/>
      <c r="H58" s="1"/>
      <c r="I58" s="203"/>
    </row>
    <row r="59" spans="1:9" ht="14.25">
      <c r="A59" s="33"/>
      <c r="B59" s="12"/>
      <c r="C59" s="215">
        <v>1</v>
      </c>
      <c r="D59" s="1"/>
      <c r="E59" s="1"/>
      <c r="F59" s="1"/>
      <c r="G59" s="1"/>
      <c r="H59" s="1"/>
      <c r="I59" s="203"/>
    </row>
    <row r="60" spans="1:9">
      <c r="A60" s="216"/>
      <c r="B60" s="217"/>
      <c r="C60" s="217"/>
      <c r="D60" s="217"/>
      <c r="E60" s="217"/>
      <c r="F60" s="217"/>
      <c r="G60" s="217"/>
      <c r="H60" s="217"/>
      <c r="I60" s="218"/>
    </row>
  </sheetData>
  <mergeCells count="1">
    <mergeCell ref="D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68"/>
  <sheetViews>
    <sheetView tabSelected="1" workbookViewId="0">
      <selection activeCell="P28" sqref="P28"/>
    </sheetView>
  </sheetViews>
  <sheetFormatPr defaultRowHeight="12.75"/>
  <sheetData>
    <row r="1" spans="1:10" s="222" customFormat="1">
      <c r="A1" s="219"/>
      <c r="B1" s="220"/>
      <c r="C1" s="220"/>
      <c r="D1" s="220"/>
      <c r="E1" s="220"/>
      <c r="F1" s="220"/>
      <c r="G1" s="220"/>
      <c r="H1" s="220"/>
      <c r="I1" s="220"/>
      <c r="J1" s="221"/>
    </row>
    <row r="2" spans="1:10" s="222" customFormat="1" ht="15">
      <c r="A2" s="223"/>
      <c r="B2" s="224"/>
      <c r="C2" s="225" t="s">
        <v>239</v>
      </c>
      <c r="D2" s="226"/>
      <c r="E2" s="224"/>
      <c r="F2" s="224"/>
      <c r="G2" s="224"/>
      <c r="H2" s="224"/>
      <c r="I2" s="227"/>
      <c r="J2" s="228"/>
    </row>
    <row r="3" spans="1:10" s="222" customFormat="1" ht="15">
      <c r="A3" s="219" t="s">
        <v>309</v>
      </c>
      <c r="B3" s="227"/>
      <c r="C3" s="225" t="s">
        <v>242</v>
      </c>
      <c r="D3" s="226"/>
      <c r="E3" s="227"/>
      <c r="F3" s="227"/>
      <c r="G3" s="227"/>
      <c r="H3" s="227"/>
      <c r="I3" s="227"/>
      <c r="J3" s="228"/>
    </row>
    <row r="4" spans="1:10" s="222" customFormat="1" ht="15">
      <c r="A4" s="223"/>
      <c r="B4" s="227"/>
      <c r="C4" s="225" t="s">
        <v>252</v>
      </c>
      <c r="D4" s="226"/>
      <c r="E4" s="227"/>
      <c r="F4" s="227"/>
      <c r="G4" s="227"/>
      <c r="H4" s="227"/>
      <c r="I4" s="227"/>
      <c r="J4" s="228"/>
    </row>
    <row r="5" spans="1:10" s="222" customFormat="1">
      <c r="A5" s="223" t="s">
        <v>107</v>
      </c>
      <c r="B5" s="227"/>
      <c r="C5" s="227" t="s">
        <v>310</v>
      </c>
      <c r="D5" s="227"/>
      <c r="E5" s="227"/>
      <c r="F5" s="227"/>
      <c r="G5" s="227"/>
      <c r="H5" s="227"/>
      <c r="I5" s="227"/>
      <c r="J5" s="228"/>
    </row>
    <row r="6" spans="1:10" s="222" customFormat="1">
      <c r="A6" s="223"/>
      <c r="B6" s="227"/>
      <c r="C6" s="227"/>
      <c r="D6" s="227"/>
      <c r="E6" s="227"/>
      <c r="F6" s="227"/>
      <c r="G6" s="227"/>
      <c r="H6" s="227"/>
      <c r="I6" s="227"/>
      <c r="J6" s="228"/>
    </row>
    <row r="7" spans="1:10" s="222" customFormat="1">
      <c r="A7" s="223" t="s">
        <v>12</v>
      </c>
      <c r="B7" s="220"/>
      <c r="C7" s="229" t="s">
        <v>311</v>
      </c>
      <c r="D7" s="229"/>
      <c r="E7" s="227"/>
      <c r="F7" s="227"/>
      <c r="G7" s="227"/>
      <c r="H7" s="227"/>
      <c r="I7" s="227"/>
      <c r="J7" s="228"/>
    </row>
    <row r="8" spans="1:10" s="222" customFormat="1">
      <c r="A8" s="223"/>
      <c r="B8" s="227"/>
      <c r="C8" s="227"/>
      <c r="D8" s="227"/>
      <c r="E8" s="227"/>
      <c r="F8" s="227"/>
      <c r="G8" s="227"/>
      <c r="H8" s="227"/>
      <c r="I8" s="227"/>
      <c r="J8" s="228"/>
    </row>
    <row r="9" spans="1:10" s="222" customFormat="1">
      <c r="A9" s="223">
        <v>1</v>
      </c>
      <c r="B9" s="227" t="s">
        <v>312</v>
      </c>
      <c r="C9" s="227"/>
      <c r="D9" s="227"/>
      <c r="E9" s="227"/>
      <c r="F9" s="227"/>
      <c r="G9" s="227"/>
      <c r="H9" s="227"/>
      <c r="I9" s="227"/>
      <c r="J9" s="221"/>
    </row>
    <row r="10" spans="1:10" s="222" customFormat="1">
      <c r="A10" s="219">
        <v>3</v>
      </c>
      <c r="B10" s="224" t="s">
        <v>313</v>
      </c>
      <c r="C10" s="227"/>
      <c r="D10" s="227"/>
      <c r="E10" s="227"/>
      <c r="F10" s="227"/>
      <c r="G10" s="227"/>
      <c r="H10" s="227"/>
      <c r="I10" s="227"/>
      <c r="J10" s="221"/>
    </row>
    <row r="11" spans="1:10" s="222" customFormat="1">
      <c r="A11" s="230" t="s">
        <v>9</v>
      </c>
      <c r="B11" s="230" t="s">
        <v>314</v>
      </c>
      <c r="C11" s="230"/>
      <c r="D11" s="230" t="s">
        <v>315</v>
      </c>
      <c r="E11" s="230" t="s">
        <v>316</v>
      </c>
      <c r="F11" s="230"/>
      <c r="G11" s="231" t="s">
        <v>317</v>
      </c>
      <c r="H11" s="231" t="s">
        <v>318</v>
      </c>
      <c r="I11" s="231" t="s">
        <v>317</v>
      </c>
      <c r="J11" s="221"/>
    </row>
    <row r="12" spans="1:10" s="222" customFormat="1">
      <c r="A12" s="230"/>
      <c r="B12" s="230"/>
      <c r="C12" s="230"/>
      <c r="D12" s="230"/>
      <c r="E12" s="230"/>
      <c r="F12" s="230"/>
      <c r="G12" s="231" t="s">
        <v>319</v>
      </c>
      <c r="H12" s="231" t="s">
        <v>320</v>
      </c>
      <c r="I12" s="231" t="s">
        <v>321</v>
      </c>
      <c r="J12" s="221"/>
    </row>
    <row r="13" spans="1:10" s="222" customFormat="1">
      <c r="A13" s="232">
        <v>1</v>
      </c>
      <c r="B13" s="233" t="s">
        <v>322</v>
      </c>
      <c r="C13" s="234"/>
      <c r="D13" s="232" t="s">
        <v>323</v>
      </c>
      <c r="E13" s="235" t="s">
        <v>324</v>
      </c>
      <c r="F13" s="236"/>
      <c r="G13" s="232"/>
      <c r="H13" s="232"/>
      <c r="I13" s="237">
        <f>[1]Llogaritja!$E$248</f>
        <v>633992.36999999732</v>
      </c>
      <c r="J13" s="221"/>
    </row>
    <row r="14" spans="1:10" s="222" customFormat="1">
      <c r="A14" s="232">
        <v>2</v>
      </c>
      <c r="B14" s="238" t="s">
        <v>325</v>
      </c>
      <c r="C14" s="239"/>
      <c r="D14" s="232" t="s">
        <v>323</v>
      </c>
      <c r="E14" s="235" t="s">
        <v>326</v>
      </c>
      <c r="F14" s="236"/>
      <c r="G14" s="232"/>
      <c r="H14" s="232"/>
      <c r="I14" s="237">
        <f>+[3]Llogaritja!$E$244</f>
        <v>0</v>
      </c>
      <c r="J14" s="221"/>
    </row>
    <row r="15" spans="1:10" s="222" customFormat="1">
      <c r="A15" s="232">
        <v>3</v>
      </c>
      <c r="B15" s="232" t="s">
        <v>325</v>
      </c>
      <c r="C15" s="232"/>
      <c r="D15" s="232" t="s">
        <v>327</v>
      </c>
      <c r="E15" s="235" t="s">
        <v>328</v>
      </c>
      <c r="F15" s="236"/>
      <c r="G15" s="240">
        <v>-4.6100000000000003</v>
      </c>
      <c r="H15" s="241">
        <v>140.19999999999999</v>
      </c>
      <c r="I15" s="237">
        <f>G15*H15</f>
        <v>-646.322</v>
      </c>
      <c r="J15" s="221"/>
    </row>
    <row r="16" spans="1:10" s="222" customFormat="1">
      <c r="A16" s="232">
        <v>4</v>
      </c>
      <c r="B16" s="242" t="s">
        <v>329</v>
      </c>
      <c r="C16" s="234"/>
      <c r="D16" s="243" t="s">
        <v>323</v>
      </c>
      <c r="E16" s="244" t="s">
        <v>330</v>
      </c>
      <c r="F16" s="245"/>
      <c r="G16" s="246"/>
      <c r="H16" s="247"/>
      <c r="I16" s="237">
        <f>[1]Llogaritja!$E$252</f>
        <v>318474.12000000477</v>
      </c>
      <c r="J16" s="221"/>
    </row>
    <row r="17" spans="1:10" s="222" customFormat="1">
      <c r="A17" s="232"/>
      <c r="B17" s="248" t="s">
        <v>331</v>
      </c>
      <c r="C17" s="249"/>
      <c r="D17" s="232"/>
      <c r="E17" s="250"/>
      <c r="F17" s="250"/>
      <c r="G17" s="232"/>
      <c r="H17" s="232"/>
      <c r="I17" s="251">
        <f>SUM(I13:I16)</f>
        <v>951820.16800000204</v>
      </c>
      <c r="J17" s="221"/>
    </row>
    <row r="18" spans="1:10" s="222" customFormat="1">
      <c r="A18" s="227"/>
      <c r="B18" s="252"/>
      <c r="C18" s="252"/>
      <c r="D18" s="227"/>
      <c r="E18" s="228"/>
      <c r="F18" s="228"/>
      <c r="G18" s="227"/>
      <c r="H18" s="227"/>
      <c r="I18" s="253"/>
      <c r="J18" s="221"/>
    </row>
    <row r="19" spans="1:10" s="222" customFormat="1">
      <c r="A19" s="219">
        <v>3</v>
      </c>
      <c r="B19" s="224" t="s">
        <v>313</v>
      </c>
      <c r="C19" s="227"/>
      <c r="D19" s="227"/>
      <c r="E19" s="227"/>
      <c r="F19" s="227"/>
      <c r="G19" s="227"/>
      <c r="H19" s="227"/>
      <c r="I19" s="227"/>
      <c r="J19" s="221"/>
    </row>
    <row r="20" spans="1:10" s="222" customFormat="1">
      <c r="A20" s="230" t="s">
        <v>9</v>
      </c>
      <c r="B20" s="230" t="s">
        <v>314</v>
      </c>
      <c r="C20" s="230"/>
      <c r="D20" s="230" t="s">
        <v>315</v>
      </c>
      <c r="E20" s="230" t="s">
        <v>316</v>
      </c>
      <c r="F20" s="230"/>
      <c r="G20" s="231" t="s">
        <v>317</v>
      </c>
      <c r="H20" s="231" t="s">
        <v>318</v>
      </c>
      <c r="I20" s="231" t="s">
        <v>317</v>
      </c>
      <c r="J20" s="221"/>
    </row>
    <row r="21" spans="1:10" s="222" customFormat="1">
      <c r="A21" s="230"/>
      <c r="B21" s="230"/>
      <c r="C21" s="230"/>
      <c r="D21" s="230"/>
      <c r="E21" s="230"/>
      <c r="F21" s="230"/>
      <c r="G21" s="231" t="s">
        <v>319</v>
      </c>
      <c r="H21" s="231" t="s">
        <v>320</v>
      </c>
      <c r="I21" s="231" t="s">
        <v>321</v>
      </c>
      <c r="J21" s="221"/>
    </row>
    <row r="22" spans="1:10" s="222" customFormat="1">
      <c r="A22" s="232">
        <v>1</v>
      </c>
      <c r="B22" s="242" t="s">
        <v>332</v>
      </c>
      <c r="C22" s="234"/>
      <c r="D22" s="243" t="s">
        <v>333</v>
      </c>
      <c r="E22" s="244" t="s">
        <v>334</v>
      </c>
      <c r="F22" s="245"/>
      <c r="G22" s="240">
        <v>263.74</v>
      </c>
      <c r="H22" s="241">
        <v>140.19999999999999</v>
      </c>
      <c r="I22" s="237">
        <f>G22*H22</f>
        <v>36976.347999999998</v>
      </c>
      <c r="J22" s="221"/>
    </row>
    <row r="23" spans="1:10" s="222" customFormat="1">
      <c r="A23" s="232"/>
      <c r="B23" s="248" t="s">
        <v>335</v>
      </c>
      <c r="C23" s="249"/>
      <c r="D23" s="232"/>
      <c r="E23" s="250"/>
      <c r="F23" s="250"/>
      <c r="G23" s="232"/>
      <c r="H23" s="232"/>
      <c r="I23" s="251">
        <f>SUM(I22:I22)</f>
        <v>36976.347999999998</v>
      </c>
      <c r="J23" s="221"/>
    </row>
    <row r="24" spans="1:10" s="222" customFormat="1">
      <c r="A24" s="223"/>
      <c r="B24" s="227"/>
      <c r="C24" s="227" t="s">
        <v>336</v>
      </c>
      <c r="D24" s="227" t="s">
        <v>333</v>
      </c>
      <c r="E24" s="227"/>
      <c r="F24" s="227"/>
      <c r="G24" s="227"/>
      <c r="H24" s="227"/>
      <c r="I24" s="227"/>
      <c r="J24" s="221"/>
    </row>
    <row r="25" spans="1:10" s="222" customFormat="1">
      <c r="A25" s="223"/>
      <c r="B25" s="227" t="s">
        <v>337</v>
      </c>
      <c r="C25" s="227"/>
      <c r="D25" s="227"/>
      <c r="E25" s="227"/>
      <c r="F25" s="227"/>
      <c r="G25" s="227"/>
      <c r="H25" s="227"/>
      <c r="I25" s="227"/>
      <c r="J25" s="221"/>
    </row>
    <row r="26" spans="1:10" s="222" customFormat="1">
      <c r="A26" s="223"/>
      <c r="B26" s="227"/>
      <c r="C26" s="227"/>
      <c r="D26" s="227"/>
      <c r="E26" s="227"/>
      <c r="F26" s="227"/>
      <c r="G26" s="227"/>
      <c r="H26" s="227"/>
      <c r="I26" s="227"/>
      <c r="J26" s="228"/>
    </row>
    <row r="27" spans="1:10" s="222" customFormat="1">
      <c r="A27" s="219">
        <v>4</v>
      </c>
      <c r="B27" s="227"/>
      <c r="C27" s="227" t="s">
        <v>338</v>
      </c>
      <c r="D27" s="227"/>
      <c r="E27" s="227"/>
      <c r="F27" s="227"/>
      <c r="G27" s="227"/>
      <c r="H27" s="227"/>
      <c r="I27" s="227"/>
      <c r="J27" s="228"/>
    </row>
    <row r="28" spans="1:10" s="222" customFormat="1">
      <c r="A28" s="223" t="s">
        <v>9</v>
      </c>
      <c r="B28" s="227" t="s">
        <v>339</v>
      </c>
      <c r="C28" s="227"/>
      <c r="D28" s="227"/>
      <c r="E28" s="227"/>
      <c r="F28" s="227"/>
      <c r="G28" s="254" t="s">
        <v>317</v>
      </c>
      <c r="H28" s="254" t="s">
        <v>318</v>
      </c>
      <c r="I28" s="254" t="s">
        <v>317</v>
      </c>
      <c r="J28" s="221"/>
    </row>
    <row r="29" spans="1:10" s="222" customFormat="1">
      <c r="A29" s="223"/>
      <c r="B29" s="227"/>
      <c r="C29" s="227"/>
      <c r="D29" s="227"/>
      <c r="E29" s="227"/>
      <c r="F29" s="227"/>
      <c r="G29" s="254" t="s">
        <v>319</v>
      </c>
      <c r="H29" s="254" t="s">
        <v>320</v>
      </c>
      <c r="I29" s="254" t="s">
        <v>321</v>
      </c>
      <c r="J29" s="221"/>
    </row>
    <row r="30" spans="1:10" s="222" customFormat="1">
      <c r="A30" s="223"/>
      <c r="B30" s="224" t="s">
        <v>340</v>
      </c>
      <c r="C30" s="227"/>
      <c r="D30" s="227"/>
      <c r="E30" s="227"/>
      <c r="F30" s="227"/>
      <c r="G30" s="227"/>
      <c r="H30" s="227"/>
      <c r="I30" s="255">
        <f>[1]Llogaritja!$E$254</f>
        <v>9517668.0700000003</v>
      </c>
      <c r="J30" s="221"/>
    </row>
    <row r="31" spans="1:10" s="222" customFormat="1">
      <c r="A31" s="223"/>
      <c r="B31" s="227"/>
      <c r="C31" s="227"/>
      <c r="D31" s="227"/>
      <c r="E31" s="227"/>
      <c r="F31" s="227"/>
      <c r="G31" s="227"/>
      <c r="H31" s="227"/>
      <c r="I31" s="256"/>
      <c r="J31" s="221"/>
    </row>
    <row r="32" spans="1:10" s="222" customFormat="1">
      <c r="A32" s="223"/>
      <c r="B32" s="224" t="s">
        <v>341</v>
      </c>
      <c r="C32" s="227"/>
      <c r="D32" s="227"/>
      <c r="E32" s="227"/>
      <c r="F32" s="227"/>
      <c r="G32" s="227"/>
      <c r="H32" s="227"/>
      <c r="I32" s="253">
        <f>I17+I23+I30</f>
        <v>10506464.586000003</v>
      </c>
      <c r="J32" s="221"/>
    </row>
    <row r="33" spans="1:10" s="222" customFormat="1">
      <c r="A33" s="223"/>
      <c r="B33" s="227"/>
      <c r="C33" s="227"/>
      <c r="D33" s="227"/>
      <c r="E33" s="227"/>
      <c r="F33" s="227"/>
      <c r="G33" s="227"/>
      <c r="H33" s="227"/>
      <c r="I33" s="227"/>
      <c r="J33" s="228"/>
    </row>
    <row r="34" spans="1:10" s="222" customFormat="1">
      <c r="A34" s="223"/>
      <c r="B34" s="227"/>
      <c r="C34" s="227"/>
      <c r="D34" s="227"/>
      <c r="E34" s="227"/>
      <c r="F34" s="227"/>
      <c r="G34" s="227"/>
      <c r="H34" s="227"/>
      <c r="I34" s="227"/>
      <c r="J34" s="228"/>
    </row>
    <row r="35" spans="1:10" s="222" customFormat="1">
      <c r="A35" s="219">
        <v>5</v>
      </c>
      <c r="B35" s="227">
        <v>2</v>
      </c>
      <c r="C35" s="227" t="s">
        <v>342</v>
      </c>
      <c r="D35" s="227"/>
      <c r="E35" s="227"/>
      <c r="F35" s="227"/>
      <c r="G35" s="227"/>
      <c r="H35" s="227"/>
      <c r="I35" s="227"/>
      <c r="J35" s="228"/>
    </row>
    <row r="36" spans="1:10" s="222" customFormat="1">
      <c r="A36" s="219"/>
      <c r="B36" s="227"/>
      <c r="C36" s="227"/>
      <c r="D36" s="227" t="s">
        <v>343</v>
      </c>
      <c r="E36" s="227"/>
      <c r="F36" s="227"/>
      <c r="G36" s="227"/>
      <c r="H36" s="227"/>
      <c r="I36" s="227"/>
      <c r="J36" s="228"/>
    </row>
    <row r="37" spans="1:10" s="222" customFormat="1">
      <c r="A37" s="219"/>
      <c r="B37" s="227"/>
      <c r="C37" s="227"/>
      <c r="D37" s="227"/>
      <c r="E37" s="227"/>
      <c r="F37" s="227"/>
      <c r="G37" s="227"/>
      <c r="H37" s="227"/>
      <c r="I37" s="227"/>
      <c r="J37" s="228"/>
    </row>
    <row r="38" spans="1:10" s="222" customFormat="1">
      <c r="A38" s="219">
        <v>6</v>
      </c>
      <c r="B38" s="227">
        <v>3</v>
      </c>
      <c r="C38" s="227" t="s">
        <v>344</v>
      </c>
      <c r="D38" s="227"/>
      <c r="E38" s="227"/>
      <c r="F38" s="227"/>
      <c r="G38" s="227"/>
      <c r="H38" s="227"/>
      <c r="I38" s="227"/>
      <c r="J38" s="228"/>
    </row>
    <row r="39" spans="1:10" s="222" customFormat="1">
      <c r="A39" s="219"/>
      <c r="B39" s="227"/>
      <c r="C39" s="227"/>
      <c r="D39" s="227"/>
      <c r="E39" s="227"/>
      <c r="F39" s="227"/>
      <c r="G39" s="227"/>
      <c r="H39" s="227"/>
      <c r="I39" s="227"/>
      <c r="J39" s="228"/>
    </row>
    <row r="40" spans="1:10" s="222" customFormat="1">
      <c r="A40" s="219">
        <v>7</v>
      </c>
      <c r="B40" s="227" t="s">
        <v>345</v>
      </c>
      <c r="C40" s="227" t="s">
        <v>346</v>
      </c>
      <c r="D40" s="227"/>
      <c r="E40" s="227"/>
      <c r="F40" s="227"/>
      <c r="G40" s="227"/>
      <c r="H40" s="227"/>
      <c r="I40" s="227"/>
      <c r="J40" s="228"/>
    </row>
    <row r="41" spans="1:10" s="222" customFormat="1">
      <c r="A41" s="223"/>
      <c r="B41" s="227"/>
      <c r="C41" s="227"/>
      <c r="D41" s="227"/>
      <c r="E41" s="227"/>
      <c r="F41" s="227"/>
      <c r="G41" s="227"/>
      <c r="H41" s="227"/>
      <c r="I41" s="227"/>
      <c r="J41" s="228"/>
    </row>
    <row r="42" spans="1:10" s="222" customFormat="1">
      <c r="A42" s="223"/>
      <c r="B42" s="227"/>
      <c r="C42" s="227" t="s">
        <v>347</v>
      </c>
      <c r="D42" s="224" t="s">
        <v>348</v>
      </c>
      <c r="E42" s="227"/>
      <c r="F42" s="227"/>
      <c r="G42" s="227"/>
      <c r="H42" s="227"/>
      <c r="I42" s="254" t="s">
        <v>349</v>
      </c>
      <c r="J42" s="228"/>
    </row>
    <row r="43" spans="1:10" s="222" customFormat="1">
      <c r="A43" s="223"/>
      <c r="B43" s="227"/>
      <c r="C43" s="227">
        <v>1</v>
      </c>
      <c r="D43" s="257" t="s">
        <v>350</v>
      </c>
      <c r="E43" s="258"/>
      <c r="F43" s="258"/>
      <c r="G43" s="227"/>
      <c r="H43" s="227"/>
      <c r="I43" s="259">
        <f>+[4]Situac!$J$16</f>
        <v>473478</v>
      </c>
      <c r="J43" s="228"/>
    </row>
    <row r="44" spans="1:10" s="222" customFormat="1">
      <c r="A44" s="223"/>
      <c r="B44" s="227"/>
      <c r="C44" s="227">
        <v>2</v>
      </c>
      <c r="D44" s="260" t="s">
        <v>351</v>
      </c>
      <c r="E44" s="258"/>
      <c r="F44" s="258"/>
      <c r="G44" s="227"/>
      <c r="H44" s="227"/>
      <c r="I44" s="259">
        <v>574489</v>
      </c>
      <c r="J44" s="228"/>
    </row>
    <row r="45" spans="1:10" s="222" customFormat="1">
      <c r="A45" s="223"/>
      <c r="B45" s="227"/>
      <c r="C45" s="261">
        <v>3</v>
      </c>
      <c r="D45" s="262" t="s">
        <v>352</v>
      </c>
      <c r="E45" s="258"/>
      <c r="F45" s="258"/>
      <c r="G45" s="227"/>
      <c r="H45" s="227"/>
      <c r="I45" s="259">
        <v>9450</v>
      </c>
      <c r="J45" s="228"/>
    </row>
    <row r="46" spans="1:10" s="222" customFormat="1">
      <c r="A46" s="223"/>
      <c r="B46" s="227"/>
      <c r="C46" s="261">
        <v>4</v>
      </c>
      <c r="D46" s="257" t="s">
        <v>353</v>
      </c>
      <c r="E46" s="258"/>
      <c r="F46" s="258"/>
      <c r="G46" s="227"/>
      <c r="H46" s="227"/>
      <c r="I46" s="259">
        <v>43290</v>
      </c>
      <c r="J46" s="228"/>
    </row>
    <row r="47" spans="1:10" s="222" customFormat="1">
      <c r="A47" s="219">
        <v>8</v>
      </c>
      <c r="B47" s="227" t="s">
        <v>345</v>
      </c>
      <c r="C47" s="261">
        <v>5</v>
      </c>
      <c r="D47" s="262" t="s">
        <v>354</v>
      </c>
      <c r="E47" s="258"/>
      <c r="F47" s="258"/>
      <c r="G47" s="227"/>
      <c r="H47" s="227"/>
      <c r="I47" s="259">
        <v>236844</v>
      </c>
      <c r="J47" s="228"/>
    </row>
    <row r="48" spans="1:10" s="222" customFormat="1">
      <c r="A48" s="219"/>
      <c r="B48" s="227"/>
      <c r="C48" s="261">
        <v>6</v>
      </c>
      <c r="D48" s="263" t="s">
        <v>355</v>
      </c>
      <c r="E48" s="220"/>
      <c r="F48" s="220"/>
      <c r="G48" s="227"/>
      <c r="H48" s="227"/>
      <c r="I48" s="259">
        <v>13762676</v>
      </c>
      <c r="J48" s="221"/>
    </row>
    <row r="49" spans="1:10" s="222" customFormat="1">
      <c r="A49" s="219">
        <v>9</v>
      </c>
      <c r="B49" s="227" t="s">
        <v>345</v>
      </c>
      <c r="C49" s="261">
        <v>10</v>
      </c>
      <c r="D49" s="263" t="s">
        <v>356</v>
      </c>
      <c r="E49" s="220"/>
      <c r="F49" s="220"/>
      <c r="G49" s="227"/>
      <c r="H49" s="227"/>
      <c r="I49" s="259">
        <v>18585360</v>
      </c>
      <c r="J49" s="228"/>
    </row>
    <row r="50" spans="1:10" s="222" customFormat="1">
      <c r="A50" s="219"/>
      <c r="B50" s="227"/>
      <c r="C50" s="227"/>
      <c r="D50" s="227"/>
      <c r="E50" s="227"/>
      <c r="F50" s="227"/>
      <c r="G50" s="227"/>
      <c r="H50" s="227"/>
      <c r="I50" s="256"/>
      <c r="J50" s="228"/>
    </row>
    <row r="51" spans="1:10" s="222" customFormat="1">
      <c r="A51" s="219"/>
      <c r="B51" s="227"/>
      <c r="C51" s="224" t="s">
        <v>341</v>
      </c>
      <c r="D51" s="227"/>
      <c r="E51" s="227"/>
      <c r="F51" s="227"/>
      <c r="G51" s="227"/>
      <c r="H51" s="227"/>
      <c r="I51" s="253">
        <f>SUM(I43:I50)</f>
        <v>33685587</v>
      </c>
      <c r="J51" s="228"/>
    </row>
    <row r="52" spans="1:10" s="222" customFormat="1">
      <c r="A52" s="219"/>
      <c r="B52" s="227"/>
      <c r="C52" s="227"/>
      <c r="D52" s="227"/>
      <c r="E52" s="227"/>
      <c r="F52" s="227"/>
      <c r="G52" s="227"/>
      <c r="H52" s="227"/>
      <c r="I52" s="256"/>
      <c r="J52" s="228"/>
    </row>
    <row r="53" spans="1:10" s="222" customFormat="1">
      <c r="A53" s="219"/>
      <c r="B53" s="220"/>
      <c r="C53" s="227" t="s">
        <v>357</v>
      </c>
      <c r="D53" s="227"/>
      <c r="E53" s="227"/>
      <c r="F53" s="227"/>
      <c r="G53" s="227"/>
      <c r="H53" s="227"/>
      <c r="I53" s="259">
        <f>'AKTIVI EPROFAT-V50'!$E$15</f>
        <v>1734254</v>
      </c>
      <c r="J53" s="228"/>
    </row>
    <row r="54" spans="1:10" s="222" customFormat="1">
      <c r="A54" s="219">
        <v>10</v>
      </c>
      <c r="B54" s="227" t="s">
        <v>345</v>
      </c>
      <c r="C54" s="227"/>
      <c r="D54" s="227"/>
      <c r="E54" s="227"/>
      <c r="F54" s="227"/>
      <c r="G54" s="227"/>
      <c r="H54" s="227"/>
      <c r="I54" s="227"/>
      <c r="J54" s="228"/>
    </row>
    <row r="55" spans="1:10" s="222" customFormat="1">
      <c r="A55" s="219"/>
      <c r="B55" s="227"/>
      <c r="C55" s="227" t="s">
        <v>358</v>
      </c>
      <c r="D55" s="227"/>
      <c r="E55" s="227"/>
      <c r="F55" s="227"/>
      <c r="G55" s="227"/>
      <c r="H55" s="227"/>
      <c r="I55" s="227"/>
      <c r="J55" s="228"/>
    </row>
    <row r="56" spans="1:10" s="222" customFormat="1" ht="18">
      <c r="A56" s="219"/>
      <c r="B56" s="227"/>
      <c r="C56" s="220"/>
      <c r="D56" s="264" t="s">
        <v>359</v>
      </c>
      <c r="E56" s="264"/>
      <c r="F56" s="264"/>
      <c r="G56" s="265"/>
      <c r="H56" s="261" t="s">
        <v>360</v>
      </c>
      <c r="I56" s="266">
        <f>'[1]Tat fit'!$C$35</f>
        <v>335900</v>
      </c>
      <c r="J56" s="228"/>
    </row>
    <row r="57" spans="1:10" s="222" customFormat="1">
      <c r="A57" s="219"/>
      <c r="B57" s="227"/>
      <c r="C57" s="267"/>
      <c r="D57" s="264" t="s">
        <v>361</v>
      </c>
      <c r="E57" s="264"/>
      <c r="F57" s="264"/>
      <c r="G57" s="268"/>
      <c r="H57" s="261" t="s">
        <v>360</v>
      </c>
      <c r="I57" s="266">
        <f>[1]Llogaritja!$L$241</f>
        <v>2558560.7473556004</v>
      </c>
      <c r="J57" s="228"/>
    </row>
    <row r="58" spans="1:10" s="222" customFormat="1" ht="18">
      <c r="A58" s="219"/>
      <c r="B58" s="227"/>
      <c r="C58" s="267"/>
      <c r="D58" s="261" t="s">
        <v>362</v>
      </c>
      <c r="E58" s="264"/>
      <c r="F58" s="264"/>
      <c r="G58" s="265"/>
      <c r="H58" s="261" t="s">
        <v>360</v>
      </c>
      <c r="I58" s="266">
        <f>I56-I57</f>
        <v>-2222660.7473556004</v>
      </c>
      <c r="J58" s="228"/>
    </row>
    <row r="59" spans="1:10" s="222" customFormat="1">
      <c r="A59" s="219"/>
      <c r="B59" s="227"/>
      <c r="C59" s="227"/>
      <c r="D59" s="261" t="s">
        <v>363</v>
      </c>
      <c r="E59" s="261"/>
      <c r="F59" s="261"/>
      <c r="G59" s="261"/>
      <c r="H59" s="261" t="s">
        <v>360</v>
      </c>
      <c r="I59" s="266">
        <v>0</v>
      </c>
      <c r="J59" s="228"/>
    </row>
    <row r="60" spans="1:10" s="222" customFormat="1">
      <c r="A60" s="219"/>
      <c r="B60" s="227"/>
      <c r="C60" s="227"/>
      <c r="D60" s="261" t="s">
        <v>364</v>
      </c>
      <c r="E60" s="261"/>
      <c r="F60" s="261"/>
      <c r="G60" s="261"/>
      <c r="H60" s="261" t="s">
        <v>360</v>
      </c>
      <c r="I60" s="266">
        <f>I58+I59</f>
        <v>-2222660.7473556004</v>
      </c>
      <c r="J60" s="228"/>
    </row>
    <row r="61" spans="1:10" s="222" customFormat="1">
      <c r="A61" s="219"/>
      <c r="B61" s="269" t="s">
        <v>365</v>
      </c>
      <c r="C61" s="227"/>
      <c r="D61" s="268" t="s">
        <v>366</v>
      </c>
      <c r="E61" s="261"/>
      <c r="F61" s="261"/>
      <c r="G61" s="261"/>
      <c r="H61" s="261" t="s">
        <v>360</v>
      </c>
      <c r="I61" s="270"/>
      <c r="J61" s="271"/>
    </row>
    <row r="62" spans="1:10" s="222" customFormat="1">
      <c r="A62" s="219"/>
      <c r="B62" s="227"/>
      <c r="C62" s="227"/>
      <c r="D62" s="261" t="s">
        <v>367</v>
      </c>
      <c r="E62" s="261"/>
      <c r="F62" s="261"/>
      <c r="G62" s="261"/>
      <c r="H62" s="261" t="s">
        <v>360</v>
      </c>
      <c r="I62" s="255">
        <f>I60-I61</f>
        <v>-2222660.7473556004</v>
      </c>
      <c r="J62" s="228"/>
    </row>
    <row r="63" spans="1:10" s="222" customFormat="1">
      <c r="A63" s="219"/>
      <c r="B63" s="227"/>
      <c r="C63" s="220"/>
      <c r="D63" s="268"/>
      <c r="E63" s="268"/>
      <c r="F63" s="268"/>
      <c r="G63" s="220"/>
      <c r="H63" s="261"/>
      <c r="I63" s="266"/>
      <c r="J63" s="228"/>
    </row>
    <row r="64" spans="1:10" s="222" customFormat="1">
      <c r="A64" s="219">
        <v>14</v>
      </c>
      <c r="B64" s="227">
        <v>4</v>
      </c>
      <c r="C64" s="227" t="s">
        <v>368</v>
      </c>
      <c r="D64" s="261"/>
      <c r="E64" s="261"/>
      <c r="F64" s="261"/>
      <c r="G64" s="268"/>
      <c r="H64" s="261"/>
      <c r="I64" s="272"/>
      <c r="J64" s="228"/>
    </row>
    <row r="65" spans="1:10" s="222" customFormat="1">
      <c r="A65" s="219"/>
      <c r="B65" s="227"/>
      <c r="C65" s="227"/>
      <c r="D65" s="261" t="s">
        <v>369</v>
      </c>
      <c r="E65" s="261"/>
      <c r="F65" s="261"/>
      <c r="G65" s="261"/>
      <c r="H65" s="261" t="s">
        <v>360</v>
      </c>
      <c r="I65" s="266">
        <f>[1]Llogaritja!$I$194</f>
        <v>-222570</v>
      </c>
      <c r="J65" s="228"/>
    </row>
    <row r="66" spans="1:10" s="222" customFormat="1">
      <c r="A66" s="219"/>
      <c r="B66" s="227"/>
      <c r="C66" s="227"/>
      <c r="D66" s="261" t="s">
        <v>370</v>
      </c>
      <c r="E66" s="261"/>
      <c r="F66" s="261"/>
      <c r="G66" s="261"/>
      <c r="H66" s="273" t="s">
        <v>371</v>
      </c>
      <c r="I66" s="266">
        <f>[1]Llogaritja!$H$194</f>
        <v>9117827.1599976011</v>
      </c>
      <c r="J66" s="228"/>
    </row>
    <row r="67" spans="1:10" s="222" customFormat="1">
      <c r="A67" s="219">
        <v>22</v>
      </c>
      <c r="B67" s="227">
        <v>5</v>
      </c>
      <c r="C67" s="227"/>
      <c r="D67" s="261" t="s">
        <v>372</v>
      </c>
      <c r="E67" s="261"/>
      <c r="F67" s="261"/>
      <c r="G67" s="261"/>
      <c r="H67" s="273" t="s">
        <v>373</v>
      </c>
      <c r="I67" s="266">
        <f>[1]Llogaritja!$H$195+[1]Llogaritja!$H$196+[1]Llogaritja!$H$197</f>
        <v>1675457</v>
      </c>
      <c r="J67" s="228"/>
    </row>
    <row r="68" spans="1:10" s="222" customFormat="1">
      <c r="A68" s="219"/>
      <c r="B68" s="227"/>
      <c r="C68" s="227"/>
      <c r="D68" s="261" t="s">
        <v>374</v>
      </c>
      <c r="E68" s="261"/>
      <c r="F68" s="261"/>
      <c r="G68" s="261"/>
      <c r="H68" s="273" t="s">
        <v>375</v>
      </c>
      <c r="I68" s="266">
        <f>[1]Llogaritja!$I$195</f>
        <v>11038265.800000001</v>
      </c>
      <c r="J68" s="228"/>
    </row>
    <row r="69" spans="1:10" s="222" customFormat="1">
      <c r="A69" s="219">
        <v>23</v>
      </c>
      <c r="B69" s="227">
        <v>6</v>
      </c>
      <c r="C69" s="227"/>
      <c r="D69" s="261" t="s">
        <v>376</v>
      </c>
      <c r="E69" s="261"/>
      <c r="F69" s="261"/>
      <c r="G69" s="261"/>
      <c r="H69" s="261" t="s">
        <v>377</v>
      </c>
      <c r="I69" s="255">
        <f>I66+I67-I65-I68</f>
        <v>-22411.640002399683</v>
      </c>
      <c r="J69" s="228"/>
    </row>
    <row r="70" spans="1:10" s="222" customFormat="1">
      <c r="A70" s="219"/>
      <c r="B70" s="227"/>
      <c r="C70" s="227"/>
      <c r="D70" s="261" t="s">
        <v>378</v>
      </c>
      <c r="E70" s="261"/>
      <c r="F70" s="261"/>
      <c r="G70" s="261"/>
      <c r="H70" s="261"/>
      <c r="I70" s="266">
        <v>0</v>
      </c>
      <c r="J70" s="228"/>
    </row>
    <row r="71" spans="1:10" s="222" customFormat="1">
      <c r="A71" s="219">
        <v>24</v>
      </c>
      <c r="B71" s="227">
        <v>7</v>
      </c>
      <c r="C71" s="257"/>
      <c r="D71" s="258"/>
      <c r="E71" s="258"/>
      <c r="F71" s="258"/>
      <c r="G71" s="258"/>
      <c r="H71" s="258"/>
      <c r="I71" s="258"/>
      <c r="J71" s="228"/>
    </row>
    <row r="72" spans="1:10" s="222" customFormat="1">
      <c r="A72" s="219"/>
      <c r="B72" s="227"/>
      <c r="C72" s="258"/>
      <c r="D72" s="258"/>
      <c r="E72" s="258"/>
      <c r="F72" s="258"/>
      <c r="G72" s="258"/>
      <c r="H72" s="258"/>
      <c r="I72" s="258"/>
      <c r="J72" s="228"/>
    </row>
    <row r="73" spans="1:10" s="222" customFormat="1">
      <c r="A73" s="219"/>
      <c r="B73" s="227"/>
      <c r="C73" s="227"/>
      <c r="D73" s="227"/>
      <c r="E73" s="227"/>
      <c r="F73" s="227"/>
      <c r="G73" s="227"/>
      <c r="H73" s="227"/>
      <c r="I73" s="227"/>
      <c r="J73" s="228"/>
    </row>
    <row r="74" spans="1:10" s="222" customFormat="1">
      <c r="A74" s="219">
        <v>27</v>
      </c>
      <c r="B74" s="227" t="s">
        <v>32</v>
      </c>
      <c r="C74" s="227" t="s">
        <v>379</v>
      </c>
      <c r="D74" s="227"/>
      <c r="E74" s="227"/>
      <c r="F74" s="227"/>
      <c r="G74" s="227"/>
      <c r="H74" s="227"/>
      <c r="I74" s="259">
        <f>I75</f>
        <v>0</v>
      </c>
      <c r="J74" s="228"/>
    </row>
    <row r="75" spans="1:10" s="222" customFormat="1">
      <c r="A75" s="219"/>
      <c r="B75" s="227"/>
      <c r="C75" s="227" t="s">
        <v>380</v>
      </c>
      <c r="D75" s="227"/>
      <c r="E75" s="227"/>
      <c r="F75" s="227"/>
      <c r="G75" s="227"/>
      <c r="H75" s="227"/>
      <c r="I75" s="259"/>
      <c r="J75" s="228"/>
    </row>
    <row r="76" spans="1:10" s="222" customFormat="1">
      <c r="A76" s="219">
        <v>28</v>
      </c>
      <c r="B76" s="227">
        <v>1</v>
      </c>
      <c r="C76" s="220"/>
      <c r="D76" s="220"/>
      <c r="E76" s="220"/>
      <c r="F76" s="227"/>
      <c r="G76" s="227"/>
      <c r="H76" s="227"/>
      <c r="I76" s="259"/>
      <c r="J76" s="228"/>
    </row>
    <row r="77" spans="1:10" s="222" customFormat="1">
      <c r="A77" s="219"/>
      <c r="B77" s="227"/>
      <c r="C77" s="227" t="s">
        <v>381</v>
      </c>
      <c r="D77" s="227"/>
      <c r="E77" s="227"/>
      <c r="F77" s="227"/>
      <c r="G77" s="227"/>
      <c r="H77" s="227"/>
      <c r="I77" s="256"/>
      <c r="J77" s="228"/>
    </row>
    <row r="78" spans="1:10" s="222" customFormat="1">
      <c r="A78" s="219">
        <v>29</v>
      </c>
      <c r="B78" s="227">
        <v>2</v>
      </c>
      <c r="C78" s="227"/>
      <c r="D78" s="227"/>
      <c r="E78" s="227"/>
      <c r="F78" s="227"/>
      <c r="G78" s="227"/>
      <c r="H78" s="227"/>
      <c r="I78" s="256"/>
      <c r="J78" s="228"/>
    </row>
    <row r="79" spans="1:10" s="222" customFormat="1">
      <c r="A79" s="219"/>
      <c r="B79" s="227"/>
      <c r="C79" s="227" t="s">
        <v>382</v>
      </c>
      <c r="D79" s="227"/>
      <c r="E79" s="227"/>
      <c r="F79" s="227"/>
      <c r="G79" s="227"/>
      <c r="H79" s="227"/>
      <c r="I79" s="256"/>
      <c r="J79" s="228"/>
    </row>
    <row r="80" spans="1:10" s="222" customFormat="1">
      <c r="A80" s="274"/>
      <c r="B80" s="261"/>
      <c r="C80" s="227"/>
      <c r="D80" s="227"/>
      <c r="E80" s="227"/>
      <c r="F80" s="227"/>
      <c r="G80" s="227"/>
      <c r="H80" s="227"/>
      <c r="I80" s="256"/>
      <c r="J80" s="228"/>
    </row>
    <row r="81" spans="1:10" s="222" customFormat="1">
      <c r="A81" s="274"/>
      <c r="B81" s="268"/>
      <c r="C81" s="227" t="s">
        <v>383</v>
      </c>
      <c r="D81" s="227"/>
      <c r="E81" s="227"/>
      <c r="F81" s="227"/>
      <c r="G81" s="227"/>
      <c r="H81" s="227"/>
      <c r="I81" s="259" t="e">
        <f>+'[5]AKTIVI EPROFAT-V50'!$E$34</f>
        <v>#REF!</v>
      </c>
      <c r="J81" s="228"/>
    </row>
    <row r="82" spans="1:10" s="222" customFormat="1">
      <c r="A82" s="274"/>
      <c r="C82" s="227"/>
      <c r="D82" s="227"/>
      <c r="E82" s="227"/>
      <c r="F82" s="227"/>
      <c r="G82" s="227"/>
      <c r="H82" s="227"/>
      <c r="I82" s="227"/>
      <c r="J82" s="228"/>
    </row>
    <row r="83" spans="1:10" s="222" customFormat="1">
      <c r="A83" s="274">
        <v>30</v>
      </c>
      <c r="C83" s="227"/>
      <c r="D83" s="227"/>
      <c r="E83" s="227"/>
      <c r="F83" s="227"/>
      <c r="G83" s="227"/>
      <c r="H83" s="227"/>
      <c r="I83" s="227"/>
      <c r="J83" s="228"/>
    </row>
    <row r="84" spans="1:10" s="222" customFormat="1">
      <c r="A84" s="274">
        <v>31</v>
      </c>
      <c r="C84" s="227" t="s">
        <v>384</v>
      </c>
      <c r="D84" s="227"/>
      <c r="E84" s="227"/>
      <c r="F84" s="227"/>
      <c r="G84" s="227"/>
      <c r="H84" s="227"/>
      <c r="I84" s="253">
        <f>I88</f>
        <v>2686924.8624999998</v>
      </c>
      <c r="J84" s="228"/>
    </row>
    <row r="85" spans="1:10" s="222" customFormat="1">
      <c r="A85" s="274">
        <v>32</v>
      </c>
      <c r="C85" s="227"/>
      <c r="D85" s="227"/>
      <c r="E85" s="227"/>
      <c r="F85" s="227"/>
      <c r="G85" s="227"/>
      <c r="H85" s="227"/>
      <c r="I85" s="256"/>
      <c r="J85" s="228"/>
    </row>
    <row r="86" spans="1:10" s="222" customFormat="1">
      <c r="A86" s="274">
        <v>33</v>
      </c>
      <c r="C86" s="227" t="s">
        <v>385</v>
      </c>
      <c r="D86" s="227"/>
      <c r="E86" s="227"/>
      <c r="F86" s="227"/>
      <c r="G86" s="227"/>
      <c r="H86" s="227"/>
      <c r="I86" s="256"/>
      <c r="J86" s="228"/>
    </row>
    <row r="87" spans="1:10" s="222" customFormat="1">
      <c r="A87" s="274"/>
      <c r="C87" s="227"/>
      <c r="D87" s="227"/>
      <c r="E87" s="227"/>
      <c r="F87" s="227"/>
      <c r="G87" s="227"/>
      <c r="H87" s="227"/>
      <c r="I87" s="256"/>
      <c r="J87" s="228"/>
    </row>
    <row r="88" spans="1:10" s="222" customFormat="1">
      <c r="A88" s="274"/>
      <c r="C88" s="227" t="s">
        <v>386</v>
      </c>
      <c r="D88" s="227"/>
      <c r="E88" s="227"/>
      <c r="F88" s="227"/>
      <c r="G88" s="227"/>
      <c r="H88" s="227"/>
      <c r="I88" s="259">
        <f>'AKTIVI EPROFAT-V50'!$E$43</f>
        <v>2686924.8624999998</v>
      </c>
      <c r="J88" s="228"/>
    </row>
    <row r="89" spans="1:10" s="222" customFormat="1">
      <c r="A89" s="219"/>
      <c r="C89" s="227"/>
      <c r="D89" s="227"/>
      <c r="E89" s="227"/>
      <c r="F89" s="227"/>
      <c r="G89" s="227"/>
      <c r="H89" s="227"/>
      <c r="I89" s="256"/>
      <c r="J89" s="228"/>
    </row>
    <row r="90" spans="1:10" s="222" customFormat="1">
      <c r="A90" s="219"/>
      <c r="C90" s="275" t="s">
        <v>387</v>
      </c>
      <c r="D90" s="275"/>
      <c r="E90" s="275"/>
      <c r="F90" s="275"/>
      <c r="G90" s="227"/>
      <c r="H90" s="227"/>
      <c r="I90" s="256"/>
      <c r="J90" s="228"/>
    </row>
    <row r="91" spans="1:10" s="222" customFormat="1">
      <c r="A91" s="219">
        <v>34</v>
      </c>
      <c r="C91" s="268"/>
      <c r="D91" s="261" t="s">
        <v>388</v>
      </c>
      <c r="E91" s="261"/>
      <c r="F91" s="261"/>
      <c r="G91" s="220"/>
      <c r="H91" s="220"/>
      <c r="I91" s="256"/>
      <c r="J91" s="228"/>
    </row>
    <row r="92" spans="1:10" s="222" customFormat="1">
      <c r="A92" s="219"/>
      <c r="B92" s="276" t="s">
        <v>9</v>
      </c>
      <c r="C92" s="277" t="s">
        <v>112</v>
      </c>
      <c r="D92" s="278"/>
      <c r="E92" s="276" t="s">
        <v>389</v>
      </c>
      <c r="F92" s="276" t="s">
        <v>390</v>
      </c>
      <c r="G92" s="276" t="s">
        <v>391</v>
      </c>
      <c r="H92" s="220"/>
      <c r="I92" s="256"/>
      <c r="J92" s="228"/>
    </row>
    <row r="93" spans="1:10" s="222" customFormat="1">
      <c r="A93" s="219">
        <v>35</v>
      </c>
      <c r="B93" s="279">
        <v>1</v>
      </c>
      <c r="C93" s="280" t="s">
        <v>392</v>
      </c>
      <c r="D93" s="239"/>
      <c r="E93" s="279"/>
      <c r="F93" s="279"/>
      <c r="G93" s="279"/>
      <c r="H93" s="220"/>
      <c r="I93" s="256"/>
      <c r="J93" s="228"/>
    </row>
    <row r="94" spans="1:10" s="222" customFormat="1">
      <c r="A94" s="219"/>
      <c r="B94" s="279">
        <v>2</v>
      </c>
      <c r="C94" s="280" t="s">
        <v>393</v>
      </c>
      <c r="D94" s="239"/>
      <c r="E94" s="281"/>
      <c r="F94" s="279"/>
      <c r="G94" s="281"/>
      <c r="H94" s="220"/>
      <c r="I94" s="256"/>
      <c r="J94" s="228"/>
    </row>
    <row r="95" spans="1:10" s="222" customFormat="1">
      <c r="A95" s="219">
        <v>36</v>
      </c>
      <c r="B95" s="279">
        <v>2</v>
      </c>
      <c r="C95" s="280" t="s">
        <v>394</v>
      </c>
      <c r="D95" s="239"/>
      <c r="E95" s="281">
        <f>'[1]Inventar ndryshe'!$H$9</f>
        <v>2997333</v>
      </c>
      <c r="F95" s="281">
        <f>'[1]Inventar ndryshe'!$H$51</f>
        <v>639011.36666666658</v>
      </c>
      <c r="G95" s="281">
        <f>+E95-F95</f>
        <v>2358321.6333333333</v>
      </c>
      <c r="H95" s="220"/>
      <c r="I95" s="256"/>
      <c r="J95" s="228"/>
    </row>
    <row r="96" spans="1:10" s="222" customFormat="1">
      <c r="A96" s="219"/>
      <c r="B96" s="279">
        <v>4</v>
      </c>
      <c r="C96" s="279" t="s">
        <v>395</v>
      </c>
      <c r="D96" s="232"/>
      <c r="E96" s="281">
        <f>'[1]Inventar ndryshe'!$H$31</f>
        <v>648326</v>
      </c>
      <c r="F96" s="279">
        <f>'[1]Inventar ndryshe'!$H$74</f>
        <v>319721.77083333331</v>
      </c>
      <c r="G96" s="281">
        <f>+E96-F96</f>
        <v>328604.22916666669</v>
      </c>
      <c r="H96" s="220"/>
      <c r="I96" s="256"/>
      <c r="J96" s="228"/>
    </row>
    <row r="97" spans="1:10" s="222" customFormat="1">
      <c r="A97" s="219">
        <v>37</v>
      </c>
      <c r="B97" s="279">
        <v>5</v>
      </c>
      <c r="C97" s="280" t="s">
        <v>396</v>
      </c>
      <c r="D97" s="239"/>
      <c r="E97" s="281"/>
      <c r="F97" s="279">
        <v>0</v>
      </c>
      <c r="G97" s="281">
        <f>D97:D99-F97:F98</f>
        <v>0</v>
      </c>
      <c r="H97" s="220"/>
      <c r="I97" s="256"/>
      <c r="J97" s="228"/>
    </row>
    <row r="98" spans="1:10" s="222" customFormat="1">
      <c r="A98" s="219"/>
      <c r="B98" s="279"/>
      <c r="C98" s="277" t="s">
        <v>397</v>
      </c>
      <c r="D98" s="278"/>
      <c r="E98" s="282">
        <f>SUM(E95:E97)</f>
        <v>3645659</v>
      </c>
      <c r="F98" s="282">
        <f>SUM(F95:F97)</f>
        <v>958733.13749999995</v>
      </c>
      <c r="G98" s="282">
        <f>SUM(G95:G97)-1</f>
        <v>2686924.8624999998</v>
      </c>
      <c r="H98" s="220"/>
      <c r="I98" s="256"/>
      <c r="J98" s="228"/>
    </row>
    <row r="99" spans="1:10" s="222" customFormat="1">
      <c r="A99" s="219"/>
      <c r="B99" s="227"/>
      <c r="C99" s="227"/>
      <c r="D99" s="283"/>
      <c r="E99" s="220"/>
      <c r="F99" s="220"/>
      <c r="G99" s="220"/>
      <c r="H99" s="220"/>
      <c r="I99" s="256"/>
      <c r="J99" s="228"/>
    </row>
    <row r="100" spans="1:10" s="222" customFormat="1">
      <c r="A100" s="219"/>
      <c r="B100" s="227"/>
      <c r="C100" s="227"/>
      <c r="D100" s="227"/>
      <c r="E100" s="227"/>
      <c r="F100" s="227"/>
      <c r="G100" s="227"/>
      <c r="H100" s="227"/>
      <c r="I100" s="256"/>
      <c r="J100" s="228"/>
    </row>
    <row r="101" spans="1:10" s="222" customFormat="1">
      <c r="A101" s="219">
        <v>40</v>
      </c>
      <c r="B101" s="227">
        <v>3</v>
      </c>
      <c r="C101" s="227" t="s">
        <v>398</v>
      </c>
      <c r="D101" s="227"/>
      <c r="E101" s="227"/>
      <c r="F101" s="227"/>
      <c r="G101" s="227"/>
      <c r="H101" s="227"/>
      <c r="I101" s="256"/>
      <c r="J101" s="228"/>
    </row>
    <row r="102" spans="1:10" s="222" customFormat="1">
      <c r="A102" s="219"/>
      <c r="B102" s="227"/>
      <c r="C102" s="227"/>
      <c r="D102" s="227"/>
      <c r="E102" s="227"/>
      <c r="F102" s="227"/>
      <c r="G102" s="227"/>
      <c r="H102" s="227"/>
      <c r="I102" s="256"/>
      <c r="J102" s="228"/>
    </row>
    <row r="103" spans="1:10" s="222" customFormat="1">
      <c r="A103" s="219">
        <v>41</v>
      </c>
      <c r="B103" s="227">
        <v>4</v>
      </c>
      <c r="C103" s="227" t="s">
        <v>399</v>
      </c>
      <c r="D103" s="227"/>
      <c r="E103" s="227"/>
      <c r="F103" s="227"/>
      <c r="G103" s="227"/>
      <c r="H103" s="227"/>
      <c r="I103" s="256"/>
      <c r="J103" s="228"/>
    </row>
    <row r="104" spans="1:10" s="222" customFormat="1">
      <c r="A104" s="219"/>
      <c r="B104" s="227"/>
      <c r="C104" s="227"/>
      <c r="D104" s="227"/>
      <c r="E104" s="227"/>
      <c r="F104" s="227"/>
      <c r="G104" s="227"/>
      <c r="H104" s="227"/>
      <c r="I104" s="256"/>
      <c r="J104" s="228"/>
    </row>
    <row r="105" spans="1:10" s="222" customFormat="1">
      <c r="A105" s="219">
        <v>42</v>
      </c>
      <c r="B105" s="227">
        <v>5</v>
      </c>
      <c r="C105" s="227" t="s">
        <v>400</v>
      </c>
      <c r="D105" s="227"/>
      <c r="E105" s="227"/>
      <c r="F105" s="227"/>
      <c r="G105" s="227"/>
      <c r="H105" s="227"/>
      <c r="I105" s="256"/>
      <c r="J105" s="221"/>
    </row>
    <row r="106" spans="1:10" s="222" customFormat="1">
      <c r="A106" s="219"/>
      <c r="B106" s="227"/>
      <c r="C106" s="227"/>
      <c r="D106" s="227"/>
      <c r="E106" s="227"/>
      <c r="F106" s="227"/>
      <c r="G106" s="227"/>
      <c r="H106" s="227"/>
      <c r="I106" s="256"/>
      <c r="J106" s="228"/>
    </row>
    <row r="107" spans="1:10" s="222" customFormat="1">
      <c r="A107" s="219"/>
      <c r="B107" s="227">
        <v>6</v>
      </c>
      <c r="C107" s="227" t="s">
        <v>401</v>
      </c>
      <c r="D107" s="227"/>
      <c r="E107" s="227"/>
      <c r="F107" s="227"/>
      <c r="G107" s="227"/>
      <c r="H107" s="227"/>
      <c r="I107" s="256"/>
      <c r="J107" s="228"/>
    </row>
    <row r="108" spans="1:10" s="222" customFormat="1">
      <c r="A108" s="219"/>
      <c r="B108" s="227"/>
      <c r="C108" s="227"/>
      <c r="D108" s="227"/>
      <c r="E108" s="227"/>
      <c r="F108" s="227"/>
      <c r="G108" s="227"/>
      <c r="H108" s="227"/>
      <c r="I108" s="256"/>
      <c r="J108" s="228"/>
    </row>
    <row r="109" spans="1:10" s="222" customFormat="1">
      <c r="A109" s="219"/>
      <c r="B109" s="227" t="s">
        <v>12</v>
      </c>
      <c r="C109" s="227" t="s">
        <v>402</v>
      </c>
      <c r="D109" s="227"/>
      <c r="E109" s="227"/>
      <c r="F109" s="227"/>
      <c r="G109" s="227"/>
      <c r="H109" s="227"/>
      <c r="I109" s="253">
        <f>+'[5]PASIVI EPROFAT-V50'!$D$8</f>
        <v>7012884.8999999985</v>
      </c>
      <c r="J109" s="228"/>
    </row>
    <row r="110" spans="1:10" s="222" customFormat="1">
      <c r="A110" s="219">
        <v>43</v>
      </c>
      <c r="B110" s="227"/>
      <c r="C110" s="227"/>
      <c r="D110" s="227"/>
      <c r="E110" s="227"/>
      <c r="F110" s="227"/>
      <c r="G110" s="227"/>
      <c r="H110" s="227"/>
      <c r="I110" s="256"/>
      <c r="J110" s="228"/>
    </row>
    <row r="111" spans="1:10" s="222" customFormat="1">
      <c r="A111" s="219"/>
      <c r="B111" s="227">
        <v>1</v>
      </c>
      <c r="C111" s="227" t="s">
        <v>403</v>
      </c>
      <c r="D111" s="227"/>
      <c r="E111" s="227"/>
      <c r="F111" s="227"/>
      <c r="G111" s="227"/>
      <c r="H111" s="227"/>
      <c r="I111" s="256"/>
      <c r="J111" s="228"/>
    </row>
    <row r="112" spans="1:10" s="222" customFormat="1">
      <c r="A112" s="219"/>
      <c r="B112" s="227"/>
      <c r="C112" s="227"/>
      <c r="D112" s="227"/>
      <c r="E112" s="227"/>
      <c r="F112" s="227"/>
      <c r="G112" s="227"/>
      <c r="H112" s="227"/>
      <c r="I112" s="256"/>
      <c r="J112" s="228"/>
    </row>
    <row r="113" spans="1:10" s="222" customFormat="1">
      <c r="A113" s="219">
        <v>44</v>
      </c>
      <c r="B113" s="227">
        <v>2</v>
      </c>
      <c r="C113" s="227" t="s">
        <v>404</v>
      </c>
      <c r="D113" s="227"/>
      <c r="E113" s="227"/>
      <c r="F113" s="227"/>
      <c r="G113" s="227"/>
      <c r="H113" s="227"/>
      <c r="I113" s="256"/>
      <c r="J113" s="228"/>
    </row>
    <row r="114" spans="1:10" s="222" customFormat="1">
      <c r="A114" s="219"/>
      <c r="B114" s="227"/>
      <c r="C114" s="227"/>
      <c r="D114" s="227"/>
      <c r="E114" s="227"/>
      <c r="F114" s="227"/>
      <c r="G114" s="227"/>
      <c r="H114" s="227"/>
      <c r="I114" s="256"/>
      <c r="J114" s="228"/>
    </row>
    <row r="115" spans="1:10" s="222" customFormat="1">
      <c r="A115" s="219"/>
      <c r="B115" s="227" t="s">
        <v>345</v>
      </c>
      <c r="C115" s="227" t="s">
        <v>405</v>
      </c>
      <c r="D115" s="227"/>
      <c r="E115" s="227"/>
      <c r="F115" s="227"/>
      <c r="G115" s="227"/>
      <c r="H115" s="227"/>
      <c r="I115" s="256"/>
      <c r="J115" s="228"/>
    </row>
    <row r="116" spans="1:10" s="222" customFormat="1">
      <c r="A116" s="219"/>
      <c r="B116" s="227"/>
      <c r="C116" s="227"/>
      <c r="D116" s="227"/>
      <c r="E116" s="227"/>
      <c r="F116" s="227"/>
      <c r="G116" s="227"/>
      <c r="H116" s="227"/>
      <c r="I116" s="256"/>
      <c r="J116" s="228"/>
    </row>
    <row r="117" spans="1:10" s="222" customFormat="1">
      <c r="A117" s="219"/>
      <c r="B117" s="227"/>
      <c r="C117" s="227"/>
      <c r="D117" s="227"/>
      <c r="E117" s="227"/>
      <c r="F117" s="227"/>
      <c r="G117" s="227"/>
      <c r="H117" s="227"/>
      <c r="I117" s="256"/>
      <c r="J117" s="228"/>
    </row>
    <row r="118" spans="1:10" s="222" customFormat="1">
      <c r="A118" s="219"/>
      <c r="B118" s="227"/>
      <c r="C118" s="227" t="s">
        <v>337</v>
      </c>
      <c r="D118" s="227"/>
      <c r="E118" s="227"/>
      <c r="F118" s="227"/>
      <c r="G118" s="227"/>
      <c r="H118" s="227"/>
      <c r="I118" s="256"/>
      <c r="J118" s="228"/>
    </row>
    <row r="119" spans="1:10" s="222" customFormat="1">
      <c r="A119" s="219">
        <v>45</v>
      </c>
      <c r="B119" s="227"/>
      <c r="C119" s="227"/>
      <c r="D119" s="227"/>
      <c r="E119" s="227"/>
      <c r="F119" s="227"/>
      <c r="G119" s="227"/>
      <c r="H119" s="227"/>
      <c r="I119" s="256"/>
      <c r="J119" s="228"/>
    </row>
    <row r="120" spans="1:10" s="222" customFormat="1">
      <c r="A120" s="219"/>
      <c r="B120" s="227" t="s">
        <v>345</v>
      </c>
      <c r="C120" s="227" t="s">
        <v>406</v>
      </c>
      <c r="D120" s="227"/>
      <c r="E120" s="227"/>
      <c r="F120" s="227"/>
      <c r="G120" s="227"/>
      <c r="H120" s="227"/>
      <c r="I120" s="256"/>
      <c r="J120" s="228"/>
    </row>
    <row r="121" spans="1:10" s="222" customFormat="1">
      <c r="A121" s="219"/>
      <c r="B121" s="227"/>
      <c r="C121" s="227"/>
      <c r="D121" s="227"/>
      <c r="E121" s="227"/>
      <c r="F121" s="227"/>
      <c r="G121" s="227"/>
      <c r="H121" s="227"/>
      <c r="I121" s="256"/>
      <c r="J121" s="228"/>
    </row>
    <row r="122" spans="1:10" s="222" customFormat="1">
      <c r="A122" s="219"/>
      <c r="B122" s="227"/>
      <c r="C122" s="227"/>
      <c r="D122" s="227"/>
      <c r="E122" s="227"/>
      <c r="F122" s="227"/>
      <c r="G122" s="227"/>
      <c r="H122" s="227"/>
      <c r="I122" s="256"/>
      <c r="J122" s="228"/>
    </row>
    <row r="123" spans="1:10" s="222" customFormat="1">
      <c r="A123" s="219"/>
      <c r="B123" s="227">
        <v>3</v>
      </c>
      <c r="C123" s="227" t="s">
        <v>407</v>
      </c>
      <c r="D123" s="227"/>
      <c r="E123" s="227"/>
      <c r="F123" s="227"/>
      <c r="G123" s="227"/>
      <c r="H123" s="227"/>
      <c r="I123" s="259">
        <f>'PASIVI EPROFAT-V50'!$D$24</f>
        <v>10300000</v>
      </c>
      <c r="J123" s="228"/>
    </row>
    <row r="124" spans="1:10" s="222" customFormat="1">
      <c r="A124" s="219"/>
      <c r="B124" s="227"/>
      <c r="C124" s="227"/>
      <c r="D124" s="227"/>
      <c r="E124" s="227"/>
      <c r="F124" s="227"/>
      <c r="G124" s="227"/>
      <c r="H124" s="227"/>
      <c r="I124" s="283"/>
      <c r="J124" s="228"/>
    </row>
    <row r="125" spans="1:10" s="222" customFormat="1">
      <c r="A125" s="219"/>
      <c r="B125" s="227"/>
      <c r="C125" s="227"/>
      <c r="D125" s="227"/>
      <c r="E125" s="227"/>
      <c r="F125" s="227"/>
      <c r="G125" s="227"/>
      <c r="H125" s="227"/>
      <c r="I125" s="227"/>
      <c r="J125" s="228"/>
    </row>
    <row r="126" spans="1:10" s="222" customFormat="1">
      <c r="A126" s="219"/>
      <c r="B126" s="227"/>
      <c r="C126" s="227"/>
      <c r="D126" s="227"/>
      <c r="E126" s="227"/>
      <c r="F126" s="227"/>
      <c r="G126" s="227"/>
      <c r="H126" s="227"/>
      <c r="I126" s="227"/>
      <c r="J126" s="228"/>
    </row>
    <row r="127" spans="1:10" s="222" customFormat="1">
      <c r="A127" s="219"/>
      <c r="B127" s="227"/>
      <c r="C127" s="227"/>
      <c r="D127" s="227"/>
      <c r="E127" s="227"/>
      <c r="F127" s="227"/>
      <c r="G127" s="227"/>
      <c r="H127" s="227">
        <v>3</v>
      </c>
      <c r="I127" s="227"/>
      <c r="J127" s="228"/>
    </row>
    <row r="128" spans="1:10" s="222" customFormat="1">
      <c r="A128" s="219"/>
      <c r="B128" s="227"/>
      <c r="C128" s="227"/>
      <c r="D128" s="227"/>
      <c r="E128" s="227"/>
      <c r="F128" s="227"/>
      <c r="G128" s="227"/>
      <c r="H128" s="227"/>
      <c r="I128" s="227"/>
      <c r="J128" s="228"/>
    </row>
    <row r="129" spans="1:10" s="222" customFormat="1">
      <c r="A129" s="219"/>
      <c r="B129" s="227" t="s">
        <v>345</v>
      </c>
      <c r="C129" s="227" t="s">
        <v>408</v>
      </c>
      <c r="D129" s="227"/>
      <c r="E129" s="227"/>
      <c r="F129" s="227"/>
      <c r="G129" s="227"/>
      <c r="H129" s="227"/>
      <c r="I129" s="227"/>
      <c r="J129" s="228"/>
    </row>
    <row r="130" spans="1:10" s="222" customFormat="1">
      <c r="A130" s="219"/>
      <c r="B130" s="227"/>
      <c r="C130" s="227"/>
      <c r="D130" s="227"/>
      <c r="E130" s="227"/>
      <c r="F130" s="227"/>
      <c r="G130" s="227"/>
      <c r="H130" s="227"/>
      <c r="I130" s="227"/>
      <c r="J130" s="228"/>
    </row>
    <row r="131" spans="1:10" s="222" customFormat="1">
      <c r="A131" s="219"/>
      <c r="B131" s="227"/>
      <c r="C131" s="227" t="s">
        <v>347</v>
      </c>
      <c r="D131" s="227"/>
      <c r="E131" s="227"/>
      <c r="F131" s="224" t="s">
        <v>409</v>
      </c>
      <c r="G131" s="227"/>
      <c r="H131" s="227"/>
      <c r="I131" s="254" t="s">
        <v>349</v>
      </c>
      <c r="J131" s="228"/>
    </row>
    <row r="132" spans="1:10" s="222" customFormat="1">
      <c r="A132" s="219"/>
      <c r="B132" s="227"/>
      <c r="C132" s="227">
        <v>1</v>
      </c>
      <c r="D132" s="224" t="s">
        <v>410</v>
      </c>
      <c r="E132" s="224"/>
      <c r="F132" s="224"/>
      <c r="G132" s="224">
        <v>2011</v>
      </c>
      <c r="H132" s="227"/>
      <c r="I132" s="284">
        <v>420000</v>
      </c>
      <c r="J132" s="228"/>
    </row>
    <row r="133" spans="1:10" s="222" customFormat="1">
      <c r="A133" s="219"/>
      <c r="B133" s="227"/>
      <c r="C133" s="227">
        <v>2</v>
      </c>
      <c r="D133" s="224" t="s">
        <v>411</v>
      </c>
      <c r="E133" s="224"/>
      <c r="F133" s="224"/>
      <c r="G133" s="224">
        <v>2013</v>
      </c>
      <c r="H133" s="227"/>
      <c r="I133" s="284">
        <v>58913</v>
      </c>
      <c r="J133" s="228"/>
    </row>
    <row r="134" spans="1:10" s="222" customFormat="1">
      <c r="A134" s="219"/>
      <c r="B134" s="227"/>
      <c r="C134" s="227">
        <v>3</v>
      </c>
      <c r="D134" s="224" t="s">
        <v>412</v>
      </c>
      <c r="E134" s="224"/>
      <c r="F134" s="224"/>
      <c r="G134" s="224">
        <v>2013</v>
      </c>
      <c r="H134" s="227"/>
      <c r="I134" s="284">
        <v>2386015</v>
      </c>
      <c r="J134" s="228"/>
    </row>
    <row r="135" spans="1:10" s="222" customFormat="1">
      <c r="A135" s="219"/>
      <c r="B135" s="227"/>
      <c r="C135" s="227">
        <v>4</v>
      </c>
      <c r="D135" s="224" t="s">
        <v>413</v>
      </c>
      <c r="E135" s="224"/>
      <c r="F135" s="224"/>
      <c r="G135" s="224">
        <v>2013</v>
      </c>
      <c r="H135" s="227"/>
      <c r="I135" s="284">
        <v>5093489</v>
      </c>
      <c r="J135" s="228"/>
    </row>
    <row r="136" spans="1:10" s="222" customFormat="1">
      <c r="A136" s="219"/>
      <c r="B136" s="227"/>
      <c r="C136" s="227">
        <v>5</v>
      </c>
      <c r="D136" s="224" t="s">
        <v>414</v>
      </c>
      <c r="E136" s="224"/>
      <c r="F136" s="224"/>
      <c r="G136" s="224"/>
      <c r="H136" s="227"/>
      <c r="I136" s="284">
        <v>12010</v>
      </c>
      <c r="J136" s="228"/>
    </row>
    <row r="137" spans="1:10" s="222" customFormat="1">
      <c r="A137" s="219"/>
      <c r="B137" s="227"/>
      <c r="C137" s="227">
        <v>6</v>
      </c>
      <c r="D137" s="224" t="s">
        <v>415</v>
      </c>
      <c r="E137" s="224"/>
      <c r="F137" s="224"/>
      <c r="G137" s="224"/>
      <c r="H137" s="227"/>
      <c r="I137" s="284">
        <v>9922560</v>
      </c>
      <c r="J137" s="228"/>
    </row>
    <row r="138" spans="1:10" s="222" customFormat="1">
      <c r="A138" s="219"/>
      <c r="B138" s="227"/>
      <c r="C138" s="227">
        <v>7</v>
      </c>
      <c r="D138" s="224" t="s">
        <v>416</v>
      </c>
      <c r="E138" s="224"/>
      <c r="F138" s="224"/>
      <c r="G138" s="224"/>
      <c r="H138" s="227"/>
      <c r="I138" s="284">
        <v>1800000</v>
      </c>
      <c r="J138" s="228"/>
    </row>
    <row r="139" spans="1:10" s="222" customFormat="1">
      <c r="A139" s="219"/>
      <c r="B139" s="227"/>
      <c r="C139" s="227">
        <v>8</v>
      </c>
      <c r="D139" s="224" t="s">
        <v>417</v>
      </c>
      <c r="E139" s="224"/>
      <c r="F139" s="224"/>
      <c r="G139" s="224"/>
      <c r="H139" s="227"/>
      <c r="I139" s="284">
        <v>400000</v>
      </c>
      <c r="J139" s="228"/>
    </row>
    <row r="140" spans="1:10" s="222" customFormat="1">
      <c r="A140" s="219"/>
      <c r="B140" s="227"/>
      <c r="C140" s="224" t="s">
        <v>341</v>
      </c>
      <c r="D140" s="227"/>
      <c r="E140" s="227"/>
      <c r="F140" s="227"/>
      <c r="G140" s="227"/>
      <c r="H140" s="227"/>
      <c r="I140" s="285">
        <f>SUM(I132:I139)</f>
        <v>20092987</v>
      </c>
      <c r="J140" s="286"/>
    </row>
    <row r="141" spans="1:10" s="222" customFormat="1">
      <c r="A141" s="219"/>
      <c r="B141" s="227"/>
      <c r="C141" s="227"/>
      <c r="D141" s="227"/>
      <c r="E141" s="227"/>
      <c r="F141" s="227"/>
      <c r="G141" s="227"/>
      <c r="H141" s="227"/>
      <c r="I141" s="287"/>
      <c r="J141" s="228"/>
    </row>
    <row r="142" spans="1:10" s="222" customFormat="1">
      <c r="A142" s="219">
        <v>46</v>
      </c>
      <c r="B142" s="227"/>
      <c r="C142" s="227" t="s">
        <v>418</v>
      </c>
      <c r="D142" s="227"/>
      <c r="E142" s="227"/>
      <c r="F142" s="227"/>
      <c r="G142" s="227"/>
      <c r="H142" s="227"/>
      <c r="I142" s="256"/>
      <c r="J142" s="228"/>
    </row>
    <row r="143" spans="1:10" s="222" customFormat="1">
      <c r="A143" s="219"/>
      <c r="B143" s="227"/>
      <c r="C143" s="227"/>
      <c r="D143" s="269" t="s">
        <v>419</v>
      </c>
      <c r="E143" s="227"/>
      <c r="F143" s="227"/>
      <c r="G143" s="227"/>
      <c r="H143" s="227"/>
      <c r="I143" s="259">
        <f>[1]Llogaritja!$F$256</f>
        <v>129962</v>
      </c>
      <c r="J143" s="228"/>
    </row>
    <row r="144" spans="1:10" s="222" customFormat="1">
      <c r="A144" s="219"/>
      <c r="B144" s="227"/>
      <c r="C144" s="227"/>
      <c r="D144" s="227"/>
      <c r="E144" s="227"/>
      <c r="F144" s="227"/>
      <c r="G144" s="227"/>
      <c r="H144" s="227"/>
      <c r="I144" s="256"/>
      <c r="J144" s="228"/>
    </row>
    <row r="145" spans="1:10" s="222" customFormat="1">
      <c r="A145" s="219">
        <v>47</v>
      </c>
      <c r="B145" s="227"/>
      <c r="C145" s="227" t="s">
        <v>420</v>
      </c>
      <c r="D145" s="227"/>
      <c r="E145" s="227"/>
      <c r="F145" s="227"/>
      <c r="G145" s="227"/>
      <c r="H145" s="227"/>
      <c r="I145" s="256"/>
      <c r="J145" s="228"/>
    </row>
    <row r="146" spans="1:10" s="222" customFormat="1">
      <c r="A146" s="219"/>
      <c r="B146" s="227"/>
      <c r="C146" s="227"/>
      <c r="D146" s="269" t="s">
        <v>421</v>
      </c>
      <c r="E146" s="227"/>
      <c r="F146" s="227"/>
      <c r="G146" s="227"/>
      <c r="H146" s="227"/>
      <c r="I146" s="259">
        <f>[1]Llogaritja!$F$253</f>
        <v>192267</v>
      </c>
      <c r="J146" s="228"/>
    </row>
    <row r="147" spans="1:10" s="222" customFormat="1">
      <c r="A147" s="219"/>
      <c r="B147" s="227"/>
      <c r="C147" s="227"/>
      <c r="D147" s="227"/>
      <c r="E147" s="227"/>
      <c r="F147" s="227"/>
      <c r="G147" s="227"/>
      <c r="H147" s="227"/>
      <c r="I147" s="256"/>
      <c r="J147" s="228"/>
    </row>
    <row r="148" spans="1:10" s="222" customFormat="1">
      <c r="A148" s="219">
        <v>48</v>
      </c>
      <c r="B148" s="227"/>
      <c r="C148" s="227" t="s">
        <v>422</v>
      </c>
      <c r="D148" s="227"/>
      <c r="E148" s="227"/>
      <c r="F148" s="227"/>
      <c r="G148" s="227"/>
      <c r="H148" s="227"/>
      <c r="I148" s="256"/>
      <c r="J148" s="228"/>
    </row>
    <row r="149" spans="1:10" s="222" customFormat="1">
      <c r="A149" s="219"/>
      <c r="B149" s="227"/>
      <c r="C149" s="227"/>
      <c r="D149" s="269" t="s">
        <v>421</v>
      </c>
      <c r="E149" s="227"/>
      <c r="F149" s="227"/>
      <c r="G149" s="227"/>
      <c r="H149" s="227"/>
      <c r="I149" s="259">
        <f>[1]Llogaritja!$F$257</f>
        <v>10000</v>
      </c>
      <c r="J149" s="228"/>
    </row>
    <row r="150" spans="1:10" s="222" customFormat="1">
      <c r="A150" s="219"/>
      <c r="B150" s="227"/>
      <c r="C150" s="227"/>
      <c r="D150" s="227"/>
      <c r="E150" s="227"/>
      <c r="F150" s="227"/>
      <c r="G150" s="227"/>
      <c r="H150" s="227"/>
      <c r="I150" s="256"/>
      <c r="J150" s="228"/>
    </row>
    <row r="151" spans="1:10" s="222" customFormat="1">
      <c r="A151" s="219"/>
      <c r="B151" s="227"/>
      <c r="C151" s="227" t="s">
        <v>423</v>
      </c>
      <c r="D151" s="227"/>
      <c r="E151" s="227"/>
      <c r="F151" s="227"/>
      <c r="G151" s="227"/>
      <c r="H151" s="227"/>
      <c r="I151" s="256"/>
      <c r="J151" s="228"/>
    </row>
    <row r="152" spans="1:10" s="222" customFormat="1">
      <c r="A152" s="219"/>
      <c r="B152" s="227" t="s">
        <v>345</v>
      </c>
      <c r="C152" s="227"/>
      <c r="D152" s="269" t="s">
        <v>421</v>
      </c>
      <c r="E152" s="227"/>
      <c r="F152" s="227"/>
      <c r="G152" s="227"/>
      <c r="H152" s="227"/>
      <c r="I152" s="259">
        <f>-[1]Llogaritja!$E$257</f>
        <v>0</v>
      </c>
      <c r="J152" s="228"/>
    </row>
    <row r="153" spans="1:10" s="222" customFormat="1">
      <c r="A153" s="219"/>
      <c r="B153" s="227"/>
      <c r="C153" s="227"/>
      <c r="D153" s="227"/>
      <c r="E153" s="227"/>
      <c r="F153" s="227"/>
      <c r="G153" s="227"/>
      <c r="H153" s="227"/>
      <c r="I153" s="256"/>
      <c r="J153" s="228"/>
    </row>
    <row r="154" spans="1:10" s="222" customFormat="1">
      <c r="A154" s="219">
        <v>52</v>
      </c>
      <c r="B154" s="227"/>
      <c r="C154" s="227" t="s">
        <v>424</v>
      </c>
      <c r="D154" s="227"/>
      <c r="E154" s="227"/>
      <c r="F154" s="227"/>
      <c r="G154" s="227"/>
      <c r="H154" s="227"/>
      <c r="I154" s="256"/>
      <c r="J154" s="228"/>
    </row>
    <row r="155" spans="1:10" s="222" customFormat="1">
      <c r="A155" s="219"/>
      <c r="B155" s="227" t="s">
        <v>345</v>
      </c>
      <c r="C155" s="227"/>
      <c r="D155" s="227" t="s">
        <v>425</v>
      </c>
      <c r="E155" s="227"/>
      <c r="F155" s="227"/>
      <c r="G155" s="227"/>
      <c r="H155" s="227"/>
      <c r="I155" s="256">
        <v>0</v>
      </c>
      <c r="J155" s="228"/>
    </row>
    <row r="156" spans="1:10" s="222" customFormat="1">
      <c r="A156" s="219"/>
      <c r="B156" s="227"/>
      <c r="C156" s="227"/>
      <c r="D156" s="227"/>
      <c r="E156" s="227"/>
      <c r="F156" s="227"/>
      <c r="G156" s="227"/>
      <c r="H156" s="227"/>
      <c r="I156" s="256"/>
      <c r="J156" s="228"/>
    </row>
    <row r="157" spans="1:10" s="222" customFormat="1">
      <c r="A157" s="219"/>
      <c r="B157" s="227"/>
      <c r="C157" s="227"/>
      <c r="D157" s="227"/>
      <c r="E157" s="227"/>
      <c r="F157" s="227"/>
      <c r="G157" s="227"/>
      <c r="H157" s="227"/>
      <c r="I157" s="256"/>
      <c r="J157" s="228"/>
    </row>
    <row r="158" spans="1:10" s="222" customFormat="1">
      <c r="A158" s="219">
        <v>55</v>
      </c>
      <c r="B158" s="227" t="s">
        <v>345</v>
      </c>
      <c r="C158" s="227" t="s">
        <v>426</v>
      </c>
      <c r="D158" s="227"/>
      <c r="E158" s="227"/>
      <c r="F158" s="227"/>
      <c r="G158" s="227"/>
      <c r="H158" s="227"/>
      <c r="I158" s="256"/>
      <c r="J158" s="228"/>
    </row>
    <row r="159" spans="1:10" s="222" customFormat="1">
      <c r="A159" s="219"/>
      <c r="B159" s="227"/>
      <c r="C159" s="227"/>
      <c r="D159" s="227"/>
      <c r="E159" s="227"/>
      <c r="F159" s="227"/>
      <c r="G159" s="227"/>
      <c r="H159" s="227"/>
      <c r="I159" s="256"/>
      <c r="J159" s="228"/>
    </row>
    <row r="160" spans="1:10" s="222" customFormat="1">
      <c r="A160" s="219">
        <v>56</v>
      </c>
      <c r="B160" s="227"/>
      <c r="C160" s="227" t="s">
        <v>427</v>
      </c>
      <c r="D160" s="227"/>
      <c r="E160" s="227"/>
      <c r="F160" s="227"/>
      <c r="G160" s="227"/>
      <c r="H160" s="227"/>
      <c r="I160" s="287"/>
      <c r="J160" s="221"/>
    </row>
    <row r="161" spans="1:10" s="222" customFormat="1">
      <c r="A161" s="219"/>
      <c r="B161" s="227" t="s">
        <v>345</v>
      </c>
      <c r="C161" s="227"/>
      <c r="D161" s="227"/>
      <c r="E161" s="227"/>
      <c r="F161" s="227"/>
      <c r="G161" s="227"/>
      <c r="H161" s="227"/>
      <c r="I161" s="256"/>
      <c r="J161" s="228"/>
    </row>
    <row r="162" spans="1:10" s="222" customFormat="1">
      <c r="A162" s="219"/>
      <c r="B162" s="227"/>
      <c r="C162" s="227" t="s">
        <v>428</v>
      </c>
      <c r="D162" s="227"/>
      <c r="E162" s="227"/>
      <c r="F162" s="227"/>
      <c r="G162" s="227"/>
      <c r="H162" s="227"/>
      <c r="I162" s="256"/>
      <c r="J162" s="228"/>
    </row>
    <row r="163" spans="1:10" s="222" customFormat="1">
      <c r="A163" s="219"/>
      <c r="B163" s="227"/>
      <c r="C163" s="227"/>
      <c r="D163" s="227"/>
      <c r="E163" s="227"/>
      <c r="F163" s="227"/>
      <c r="G163" s="227"/>
      <c r="H163" s="227"/>
      <c r="I163" s="256"/>
      <c r="J163" s="228"/>
    </row>
    <row r="164" spans="1:10" s="222" customFormat="1">
      <c r="A164" s="219">
        <v>58</v>
      </c>
      <c r="B164" s="227" t="s">
        <v>345</v>
      </c>
      <c r="C164" s="220" t="s">
        <v>429</v>
      </c>
      <c r="D164" s="220"/>
      <c r="E164" s="220"/>
      <c r="F164" s="220"/>
      <c r="G164" s="220"/>
      <c r="H164" s="220"/>
      <c r="I164" s="288" t="e">
        <f>+'[5]PASIVI EPROFAT-V50'!$D$31</f>
        <v>#REF!</v>
      </c>
      <c r="J164" s="221"/>
    </row>
    <row r="165" spans="1:10" s="222" customFormat="1">
      <c r="A165" s="219"/>
      <c r="B165" s="227"/>
      <c r="C165" s="220"/>
      <c r="D165" s="220"/>
      <c r="E165" s="220"/>
      <c r="F165" s="220"/>
      <c r="G165" s="220"/>
      <c r="H165" s="220"/>
      <c r="I165" s="288"/>
      <c r="J165" s="221"/>
    </row>
    <row r="166" spans="1:10" s="222" customFormat="1">
      <c r="A166" s="219"/>
      <c r="B166" s="227"/>
      <c r="C166" s="220"/>
      <c r="D166" s="220"/>
      <c r="E166" s="220"/>
      <c r="F166" s="220"/>
      <c r="G166" s="220"/>
      <c r="H166" s="220"/>
      <c r="I166" s="287"/>
      <c r="J166" s="221"/>
    </row>
    <row r="167" spans="1:10" s="222" customFormat="1">
      <c r="A167" s="219">
        <v>61</v>
      </c>
      <c r="B167" s="227"/>
      <c r="C167" s="220" t="s">
        <v>430</v>
      </c>
      <c r="D167" s="220"/>
      <c r="E167" s="220"/>
      <c r="F167" s="220"/>
      <c r="G167" s="220"/>
      <c r="H167" s="220"/>
      <c r="I167" s="288" t="e">
        <f>+'[5]PASIVI EPROFAT-V50'!$D$34</f>
        <v>#REF!</v>
      </c>
      <c r="J167" s="221"/>
    </row>
    <row r="168" spans="1:10" s="222" customFormat="1">
      <c r="A168" s="219"/>
      <c r="B168" s="227">
        <v>4</v>
      </c>
      <c r="C168" s="220"/>
      <c r="D168" s="220"/>
      <c r="E168" s="220"/>
      <c r="F168" s="220"/>
      <c r="G168" s="220"/>
      <c r="H168" s="220"/>
      <c r="I168" s="287"/>
      <c r="J168" s="221"/>
    </row>
    <row r="169" spans="1:10" s="222" customFormat="1">
      <c r="A169" s="219">
        <v>62</v>
      </c>
      <c r="B169" s="227"/>
      <c r="C169" s="220" t="s">
        <v>426</v>
      </c>
      <c r="D169" s="220"/>
      <c r="E169" s="220"/>
      <c r="F169" s="220"/>
      <c r="G169" s="220"/>
      <c r="H169" s="220"/>
      <c r="I169" s="287"/>
      <c r="J169" s="221"/>
    </row>
    <row r="170" spans="1:10" s="222" customFormat="1">
      <c r="A170" s="219"/>
      <c r="B170" s="227">
        <v>5</v>
      </c>
      <c r="C170" s="220"/>
      <c r="D170" s="220"/>
      <c r="E170" s="220"/>
      <c r="F170" s="220"/>
      <c r="G170" s="220"/>
      <c r="H170" s="220"/>
      <c r="I170" s="287"/>
      <c r="J170" s="221"/>
    </row>
    <row r="171" spans="1:10" s="222" customFormat="1">
      <c r="A171" s="219">
        <v>63</v>
      </c>
      <c r="B171" s="227"/>
      <c r="C171" s="220" t="s">
        <v>431</v>
      </c>
      <c r="D171" s="220"/>
      <c r="E171" s="220"/>
      <c r="F171" s="220"/>
      <c r="G171" s="220"/>
      <c r="H171" s="220"/>
      <c r="I171" s="287"/>
      <c r="J171" s="221"/>
    </row>
    <row r="172" spans="1:10" s="222" customFormat="1">
      <c r="A172" s="219"/>
      <c r="B172" s="227" t="s">
        <v>32</v>
      </c>
      <c r="C172" s="220"/>
      <c r="D172" s="220"/>
      <c r="E172" s="220"/>
      <c r="F172" s="220"/>
      <c r="G172" s="220"/>
      <c r="H172" s="220"/>
      <c r="I172" s="220"/>
      <c r="J172" s="221"/>
    </row>
    <row r="173" spans="1:10" s="222" customFormat="1">
      <c r="A173" s="219"/>
      <c r="B173" s="227"/>
      <c r="C173" s="220" t="s">
        <v>432</v>
      </c>
      <c r="D173" s="220"/>
      <c r="E173" s="220"/>
      <c r="F173" s="220"/>
      <c r="G173" s="220"/>
      <c r="H173" s="220"/>
      <c r="I173" s="289">
        <f>+'[5]PASIVI EPROFAT-V50'!$D$41</f>
        <v>13821890.831229998</v>
      </c>
      <c r="J173" s="221"/>
    </row>
    <row r="174" spans="1:10" s="222" customFormat="1">
      <c r="A174" s="219"/>
      <c r="B174" s="220">
        <v>1</v>
      </c>
      <c r="C174" s="220"/>
      <c r="D174" s="220"/>
      <c r="E174" s="220"/>
      <c r="F174" s="220"/>
      <c r="G174" s="220"/>
      <c r="H174" s="220"/>
      <c r="I174" s="287"/>
      <c r="J174" s="221"/>
    </row>
    <row r="175" spans="1:10" s="222" customFormat="1">
      <c r="A175" s="219">
        <v>66</v>
      </c>
      <c r="B175" s="220"/>
      <c r="C175" s="220" t="s">
        <v>433</v>
      </c>
      <c r="D175" s="220"/>
      <c r="E175" s="220"/>
      <c r="F175" s="220"/>
      <c r="G175" s="220"/>
      <c r="H175" s="220"/>
      <c r="I175" s="287"/>
      <c r="J175" s="221"/>
    </row>
    <row r="176" spans="1:10" s="222" customFormat="1">
      <c r="A176" s="219"/>
      <c r="B176" s="220"/>
      <c r="C176" s="220"/>
      <c r="D176" s="220"/>
      <c r="E176" s="220"/>
      <c r="F176" s="220"/>
      <c r="G176" s="220"/>
      <c r="H176" s="220"/>
      <c r="I176" s="287"/>
      <c r="J176" s="221"/>
    </row>
    <row r="177" spans="1:10" s="222" customFormat="1">
      <c r="A177" s="219">
        <v>67</v>
      </c>
      <c r="B177" s="220">
        <v>2</v>
      </c>
      <c r="C177" s="220" t="s">
        <v>434</v>
      </c>
      <c r="D177" s="220"/>
      <c r="E177" s="220"/>
      <c r="F177" s="220"/>
      <c r="G177" s="220"/>
      <c r="H177" s="220"/>
      <c r="I177" s="287"/>
      <c r="J177" s="221"/>
    </row>
    <row r="178" spans="1:10" s="222" customFormat="1">
      <c r="A178" s="219"/>
      <c r="B178" s="220"/>
      <c r="C178" s="220"/>
      <c r="D178" s="220"/>
      <c r="E178" s="220"/>
      <c r="F178" s="220"/>
      <c r="G178" s="220"/>
      <c r="H178" s="220"/>
      <c r="I178" s="287"/>
      <c r="J178" s="221"/>
    </row>
    <row r="179" spans="1:10" s="222" customFormat="1">
      <c r="A179" s="219">
        <v>68</v>
      </c>
      <c r="B179" s="220">
        <v>3</v>
      </c>
      <c r="C179" s="220" t="s">
        <v>435</v>
      </c>
      <c r="D179" s="220"/>
      <c r="E179" s="220"/>
      <c r="F179" s="220"/>
      <c r="G179" s="220"/>
      <c r="H179" s="220"/>
      <c r="I179" s="288">
        <f>+'[5]PASIVI EPROFAT-V50'!$D$44</f>
        <v>100000</v>
      </c>
      <c r="J179" s="221"/>
    </row>
    <row r="180" spans="1:10" s="222" customFormat="1">
      <c r="A180" s="219"/>
      <c r="B180" s="220"/>
      <c r="C180" s="220"/>
      <c r="D180" s="220"/>
      <c r="E180" s="220"/>
      <c r="F180" s="220"/>
      <c r="G180" s="220"/>
      <c r="H180" s="220"/>
      <c r="I180" s="287"/>
      <c r="J180" s="221"/>
    </row>
    <row r="181" spans="1:10" s="222" customFormat="1">
      <c r="A181" s="219">
        <v>69</v>
      </c>
      <c r="B181" s="220">
        <v>4</v>
      </c>
      <c r="C181" s="220" t="s">
        <v>436</v>
      </c>
      <c r="D181" s="220"/>
      <c r="E181" s="220"/>
      <c r="F181" s="220"/>
      <c r="G181" s="220"/>
      <c r="H181" s="220"/>
      <c r="I181" s="287"/>
      <c r="J181" s="221"/>
    </row>
    <row r="182" spans="1:10" s="222" customFormat="1">
      <c r="A182" s="219"/>
      <c r="B182" s="220"/>
      <c r="C182" s="220"/>
      <c r="D182" s="220"/>
      <c r="E182" s="220"/>
      <c r="F182" s="220"/>
      <c r="G182" s="220"/>
      <c r="H182" s="220"/>
      <c r="I182" s="287"/>
      <c r="J182" s="221"/>
    </row>
    <row r="183" spans="1:10" s="222" customFormat="1">
      <c r="A183" s="219">
        <v>70</v>
      </c>
      <c r="B183" s="220" t="s">
        <v>66</v>
      </c>
      <c r="C183" s="220" t="s">
        <v>437</v>
      </c>
      <c r="D183" s="220"/>
      <c r="E183" s="220"/>
      <c r="F183" s="220"/>
      <c r="G183" s="220"/>
      <c r="H183" s="220"/>
      <c r="I183" s="287"/>
      <c r="J183" s="221"/>
    </row>
    <row r="184" spans="1:10" s="222" customFormat="1">
      <c r="A184" s="219"/>
      <c r="B184" s="220"/>
      <c r="C184" s="220"/>
      <c r="D184" s="220"/>
      <c r="E184" s="220"/>
      <c r="F184" s="220"/>
      <c r="G184" s="220"/>
      <c r="H184" s="220"/>
      <c r="I184" s="287"/>
      <c r="J184" s="221"/>
    </row>
    <row r="185" spans="1:10" s="222" customFormat="1">
      <c r="A185" s="219">
        <v>71</v>
      </c>
      <c r="B185" s="220">
        <v>1</v>
      </c>
      <c r="C185" s="220" t="s">
        <v>438</v>
      </c>
      <c r="D185" s="220"/>
      <c r="E185" s="220"/>
      <c r="F185" s="220"/>
      <c r="G185" s="220"/>
      <c r="H185" s="220"/>
      <c r="I185" s="288">
        <v>0</v>
      </c>
      <c r="J185" s="221"/>
    </row>
    <row r="186" spans="1:10" s="222" customFormat="1">
      <c r="A186" s="219"/>
      <c r="B186" s="220"/>
      <c r="C186" s="220"/>
      <c r="D186" s="220"/>
      <c r="E186" s="220"/>
      <c r="F186" s="220"/>
      <c r="G186" s="220"/>
      <c r="H186" s="220"/>
      <c r="I186" s="287"/>
      <c r="J186" s="221"/>
    </row>
    <row r="187" spans="1:10" s="222" customFormat="1">
      <c r="A187" s="219">
        <v>72</v>
      </c>
      <c r="B187" s="220">
        <v>2</v>
      </c>
      <c r="C187" s="220" t="s">
        <v>439</v>
      </c>
      <c r="D187" s="220"/>
      <c r="E187" s="220"/>
      <c r="F187" s="220"/>
      <c r="G187" s="220"/>
      <c r="H187" s="227">
        <v>4</v>
      </c>
      <c r="I187" s="288">
        <f>'PASIVI EPROFAT-V50'!$D$48</f>
        <v>207761</v>
      </c>
      <c r="J187" s="221"/>
    </row>
    <row r="188" spans="1:10" s="222" customFormat="1">
      <c r="A188" s="219"/>
      <c r="B188" s="220"/>
      <c r="C188" s="220"/>
      <c r="D188" s="220"/>
      <c r="E188" s="220"/>
      <c r="F188" s="220"/>
      <c r="G188" s="220"/>
      <c r="H188" s="220"/>
      <c r="I188" s="287"/>
      <c r="J188" s="290"/>
    </row>
    <row r="189" spans="1:10" s="222" customFormat="1">
      <c r="A189" s="219">
        <v>73</v>
      </c>
      <c r="B189" s="220">
        <v>3</v>
      </c>
      <c r="C189" s="220" t="s">
        <v>440</v>
      </c>
      <c r="D189" s="220"/>
      <c r="E189" s="220"/>
      <c r="F189" s="220"/>
      <c r="G189" s="220"/>
      <c r="H189" s="220"/>
      <c r="I189" s="287"/>
      <c r="J189" s="221"/>
    </row>
    <row r="190" spans="1:10" s="222" customFormat="1">
      <c r="A190" s="219"/>
      <c r="B190" s="220"/>
      <c r="C190" s="220"/>
      <c r="D190" s="220"/>
      <c r="E190" s="220"/>
      <c r="F190" s="220"/>
      <c r="G190" s="220"/>
      <c r="H190" s="220"/>
      <c r="I190" s="287"/>
      <c r="J190" s="221"/>
    </row>
    <row r="191" spans="1:10" s="222" customFormat="1">
      <c r="A191" s="219">
        <v>74</v>
      </c>
      <c r="B191" s="220">
        <v>4</v>
      </c>
      <c r="C191" s="220" t="s">
        <v>441</v>
      </c>
      <c r="D191" s="220"/>
      <c r="E191" s="220"/>
      <c r="F191" s="220"/>
      <c r="G191" s="220"/>
      <c r="H191" s="220"/>
      <c r="I191" s="288">
        <v>13515209</v>
      </c>
      <c r="J191" s="221"/>
    </row>
    <row r="192" spans="1:10" s="222" customFormat="1">
      <c r="A192" s="219"/>
      <c r="B192" s="220"/>
      <c r="C192" s="220"/>
      <c r="D192" s="220"/>
      <c r="E192" s="220"/>
      <c r="F192" s="220"/>
      <c r="G192" s="220"/>
      <c r="H192" s="220"/>
      <c r="I192" s="287"/>
      <c r="J192" s="221"/>
    </row>
    <row r="193" spans="1:10" s="222" customFormat="1">
      <c r="A193" s="219">
        <v>75</v>
      </c>
      <c r="B193" s="220">
        <v>5</v>
      </c>
      <c r="C193" s="220" t="s">
        <v>442</v>
      </c>
      <c r="D193" s="220"/>
      <c r="E193" s="220"/>
      <c r="F193" s="220"/>
      <c r="G193" s="220"/>
      <c r="H193" s="220"/>
      <c r="I193" s="288">
        <f>[1]Llogaritja!$F$248</f>
        <v>1819970.7322004014</v>
      </c>
      <c r="J193" s="221"/>
    </row>
    <row r="194" spans="1:10" s="222" customFormat="1">
      <c r="A194" s="219"/>
      <c r="B194" s="220"/>
      <c r="C194" s="220"/>
      <c r="D194" s="220"/>
      <c r="E194" s="220"/>
      <c r="F194" s="220"/>
      <c r="G194" s="220"/>
      <c r="H194" s="220"/>
      <c r="I194" s="287"/>
      <c r="J194" s="221"/>
    </row>
    <row r="195" spans="1:10" s="222" customFormat="1">
      <c r="A195" s="219"/>
      <c r="B195" s="220">
        <v>6</v>
      </c>
      <c r="C195" s="220" t="s">
        <v>443</v>
      </c>
      <c r="D195" s="220" t="s">
        <v>444</v>
      </c>
      <c r="E195" s="220"/>
      <c r="F195" s="220"/>
      <c r="G195" s="220"/>
      <c r="H195" s="220" t="s">
        <v>360</v>
      </c>
      <c r="I195" s="288">
        <f>[1]Llogaritja!$L$237</f>
        <v>4378531.4795560017</v>
      </c>
      <c r="J195" s="221"/>
    </row>
    <row r="196" spans="1:10" s="222" customFormat="1">
      <c r="A196" s="219"/>
      <c r="B196" s="220"/>
      <c r="C196" s="220" t="s">
        <v>443</v>
      </c>
      <c r="D196" s="220" t="s">
        <v>445</v>
      </c>
      <c r="E196" s="220"/>
      <c r="F196" s="220"/>
      <c r="G196" s="220"/>
      <c r="H196" s="220" t="s">
        <v>360</v>
      </c>
      <c r="I196" s="288">
        <f>[1]Llogaritja!$L$238</f>
        <v>21207075.993999999</v>
      </c>
      <c r="J196" s="221"/>
    </row>
    <row r="197" spans="1:10" s="222" customFormat="1">
      <c r="A197" s="219"/>
      <c r="B197" s="220">
        <v>7</v>
      </c>
      <c r="C197" s="220" t="s">
        <v>443</v>
      </c>
      <c r="D197" s="220" t="s">
        <v>123</v>
      </c>
      <c r="E197" s="220"/>
      <c r="F197" s="220"/>
      <c r="G197" s="220"/>
      <c r="H197" s="220" t="s">
        <v>360</v>
      </c>
      <c r="I197" s="288">
        <f>I195+I196</f>
        <v>25585607.473556001</v>
      </c>
      <c r="J197" s="221"/>
    </row>
    <row r="198" spans="1:10" s="222" customFormat="1">
      <c r="A198" s="219"/>
      <c r="B198" s="220"/>
      <c r="C198" s="220" t="s">
        <v>443</v>
      </c>
      <c r="D198" s="220" t="s">
        <v>446</v>
      </c>
      <c r="E198" s="220"/>
      <c r="F198" s="220"/>
      <c r="G198" s="220"/>
      <c r="H198" s="220" t="s">
        <v>360</v>
      </c>
      <c r="I198" s="288">
        <f>[1]Llogaritja!$L$241</f>
        <v>2558560.7473556004</v>
      </c>
      <c r="J198" s="290"/>
    </row>
    <row r="199" spans="1:10" s="222" customFormat="1">
      <c r="A199" s="219"/>
      <c r="B199" s="220">
        <v>8</v>
      </c>
      <c r="C199" s="220"/>
      <c r="D199" s="220" t="s">
        <v>447</v>
      </c>
      <c r="E199" s="220"/>
      <c r="F199" s="220"/>
      <c r="G199" s="220"/>
      <c r="H199" s="220"/>
      <c r="I199" s="288">
        <f>I195-I198</f>
        <v>1819970.7322004014</v>
      </c>
      <c r="J199" s="221"/>
    </row>
    <row r="200" spans="1:10" s="222" customFormat="1">
      <c r="A200" s="219"/>
      <c r="B200" s="220"/>
      <c r="C200" s="220" t="s">
        <v>448</v>
      </c>
      <c r="D200" s="220"/>
      <c r="E200" s="220"/>
      <c r="F200" s="220"/>
      <c r="G200" s="220"/>
      <c r="H200" s="220"/>
      <c r="I200" s="287"/>
      <c r="J200" s="221"/>
    </row>
    <row r="201" spans="1:10" s="222" customFormat="1">
      <c r="A201" s="219"/>
      <c r="B201" s="220">
        <v>9</v>
      </c>
      <c r="C201" s="220" t="s">
        <v>449</v>
      </c>
      <c r="D201" s="220"/>
      <c r="E201" s="220"/>
      <c r="F201" s="220"/>
      <c r="G201" s="220"/>
      <c r="H201" s="220"/>
      <c r="I201" s="287"/>
      <c r="J201" s="221"/>
    </row>
    <row r="202" spans="1:10" s="222" customFormat="1">
      <c r="A202" s="219"/>
      <c r="B202" s="220"/>
      <c r="C202" s="220" t="s">
        <v>450</v>
      </c>
      <c r="D202" s="220"/>
      <c r="E202" s="220"/>
      <c r="F202" s="220"/>
      <c r="G202" s="220"/>
      <c r="H202" s="220"/>
      <c r="I202" s="287"/>
      <c r="J202" s="221"/>
    </row>
    <row r="203" spans="1:10" s="222" customFormat="1">
      <c r="A203" s="219"/>
      <c r="B203" s="220">
        <v>10</v>
      </c>
      <c r="C203" s="220" t="s">
        <v>451</v>
      </c>
      <c r="D203" s="220"/>
      <c r="E203" s="220"/>
      <c r="F203" s="220"/>
      <c r="G203" s="220"/>
      <c r="H203" s="220"/>
      <c r="I203" s="288">
        <f>'PASH EPROFAT-V50'!$D$10</f>
        <v>55191329</v>
      </c>
      <c r="J203" s="221"/>
    </row>
    <row r="204" spans="1:10" s="222" customFormat="1">
      <c r="A204" s="219"/>
      <c r="B204" s="220"/>
      <c r="C204" s="220" t="s">
        <v>452</v>
      </c>
      <c r="D204" s="220"/>
      <c r="E204" s="220"/>
      <c r="F204" s="220"/>
      <c r="G204" s="220"/>
      <c r="H204" s="220"/>
      <c r="I204" s="288"/>
      <c r="J204" s="221"/>
    </row>
    <row r="205" spans="1:10" s="222" customFormat="1">
      <c r="A205" s="219"/>
      <c r="B205" s="220"/>
      <c r="C205" s="220" t="s">
        <v>453</v>
      </c>
      <c r="D205" s="220"/>
      <c r="E205" s="220"/>
      <c r="F205" s="220"/>
      <c r="G205" s="220"/>
      <c r="H205" s="220"/>
      <c r="I205" s="288">
        <f>'PASH EPROFAT-V50'!$D$26</f>
        <v>21947.904699999996</v>
      </c>
      <c r="J205" s="221"/>
    </row>
    <row r="206" spans="1:10" s="222" customFormat="1">
      <c r="A206" s="219"/>
      <c r="B206" s="220"/>
      <c r="C206" s="220" t="s">
        <v>454</v>
      </c>
      <c r="D206" s="220"/>
      <c r="E206" s="220"/>
      <c r="F206" s="220"/>
      <c r="G206" s="220"/>
      <c r="H206" s="220"/>
      <c r="I206" s="288">
        <f>I210-[1]Llogaritja!$E$3</f>
        <v>22384176.805988003</v>
      </c>
      <c r="J206" s="221"/>
    </row>
    <row r="207" spans="1:10" s="222" customFormat="1">
      <c r="A207" s="219"/>
      <c r="B207" s="220"/>
      <c r="C207" s="220"/>
      <c r="D207" s="220" t="s">
        <v>455</v>
      </c>
      <c r="E207" s="220"/>
      <c r="F207" s="220"/>
      <c r="G207" s="220"/>
      <c r="H207" s="220"/>
      <c r="I207" s="287"/>
      <c r="J207" s="221"/>
    </row>
    <row r="208" spans="1:10" s="222" customFormat="1">
      <c r="A208" s="219"/>
      <c r="B208" s="220"/>
      <c r="C208" s="220" t="s">
        <v>456</v>
      </c>
      <c r="D208" s="220"/>
      <c r="E208" s="220"/>
      <c r="F208" s="220"/>
      <c r="G208" s="220"/>
      <c r="H208" s="220"/>
      <c r="I208" s="288">
        <f>[1]Llogaritja!$E$2+[1]Llogaritja!$E$3</f>
        <v>42837776.799988002</v>
      </c>
      <c r="J208" s="221"/>
    </row>
    <row r="209" spans="1:10" s="222" customFormat="1">
      <c r="A209" s="219"/>
      <c r="B209" s="220"/>
      <c r="C209" s="220" t="s">
        <v>457</v>
      </c>
      <c r="D209" s="220"/>
      <c r="E209" s="220"/>
      <c r="F209" s="220"/>
      <c r="G209" s="220"/>
      <c r="H209" s="220"/>
      <c r="I209" s="288"/>
      <c r="J209" s="221"/>
    </row>
    <row r="210" spans="1:10" s="222" customFormat="1">
      <c r="A210" s="219"/>
      <c r="B210" s="220"/>
      <c r="C210" s="220" t="s">
        <v>458</v>
      </c>
      <c r="D210" s="220"/>
      <c r="E210" s="220"/>
      <c r="F210" s="220"/>
      <c r="G210" s="220"/>
      <c r="H210" s="220"/>
      <c r="I210" s="289">
        <f>+I208</f>
        <v>42837776.799988002</v>
      </c>
      <c r="J210" s="221"/>
    </row>
    <row r="211" spans="1:10" s="222" customFormat="1">
      <c r="A211" s="219"/>
      <c r="B211" s="220"/>
      <c r="C211" s="220" t="s">
        <v>459</v>
      </c>
      <c r="D211" s="220"/>
      <c r="E211" s="220"/>
      <c r="F211" s="220"/>
      <c r="G211" s="220"/>
      <c r="H211" s="220"/>
      <c r="I211" s="287"/>
      <c r="J211" s="221"/>
    </row>
    <row r="212" spans="1:10" s="222" customFormat="1">
      <c r="A212" s="219"/>
      <c r="B212" s="220"/>
      <c r="C212" s="220" t="s">
        <v>460</v>
      </c>
      <c r="D212" s="220"/>
      <c r="E212" s="220"/>
      <c r="F212" s="220"/>
      <c r="G212" s="220"/>
      <c r="H212" s="220"/>
      <c r="I212" s="287"/>
      <c r="J212" s="221"/>
    </row>
    <row r="213" spans="1:10" s="222" customFormat="1">
      <c r="A213" s="219"/>
      <c r="B213" s="220"/>
      <c r="C213" s="220" t="s">
        <v>461</v>
      </c>
      <c r="D213" s="220"/>
      <c r="E213" s="220"/>
      <c r="F213" s="220"/>
      <c r="G213" s="220"/>
      <c r="H213" s="220"/>
      <c r="I213" s="288">
        <f>SUM(I214:I227)</f>
        <v>28450568.619155999</v>
      </c>
      <c r="J213" s="221"/>
    </row>
    <row r="214" spans="1:10" s="222" customFormat="1">
      <c r="A214" s="219"/>
      <c r="B214" s="220"/>
      <c r="C214" s="220" t="s">
        <v>462</v>
      </c>
      <c r="D214" s="220"/>
      <c r="E214" s="220"/>
      <c r="F214" s="220"/>
      <c r="G214" s="220"/>
      <c r="H214" s="220"/>
      <c r="I214" s="287"/>
      <c r="J214" s="221"/>
    </row>
    <row r="215" spans="1:10" s="222" customFormat="1">
      <c r="A215" s="219"/>
      <c r="B215" s="220"/>
      <c r="C215" s="220" t="s">
        <v>463</v>
      </c>
      <c r="D215" s="220"/>
      <c r="E215" s="220"/>
      <c r="F215" s="220"/>
      <c r="G215" s="220"/>
      <c r="H215" s="220"/>
      <c r="I215" s="288"/>
      <c r="J215" s="221"/>
    </row>
    <row r="216" spans="1:10" s="222" customFormat="1">
      <c r="A216" s="219"/>
      <c r="B216" s="220"/>
      <c r="C216" s="220" t="s">
        <v>464</v>
      </c>
      <c r="D216" s="220"/>
      <c r="E216" s="220"/>
      <c r="F216" s="220"/>
      <c r="G216" s="220"/>
      <c r="H216" s="220"/>
      <c r="I216" s="288"/>
      <c r="J216" s="221"/>
    </row>
    <row r="217" spans="1:10" s="222" customFormat="1">
      <c r="A217" s="219"/>
      <c r="B217" s="220"/>
      <c r="C217" s="220" t="s">
        <v>465</v>
      </c>
      <c r="D217" s="220"/>
      <c r="E217" s="220"/>
      <c r="F217" s="220"/>
      <c r="G217" s="220"/>
      <c r="H217" s="220"/>
      <c r="I217" s="287"/>
      <c r="J217" s="221"/>
    </row>
    <row r="218" spans="1:10" s="222" customFormat="1">
      <c r="A218" s="219"/>
      <c r="B218" s="220"/>
      <c r="C218" s="220" t="s">
        <v>466</v>
      </c>
      <c r="D218" s="220"/>
      <c r="E218" s="220"/>
      <c r="F218" s="220"/>
      <c r="G218" s="220"/>
      <c r="H218" s="220"/>
      <c r="I218" s="288">
        <f>[1]Llogaritja!$E$221</f>
        <v>602253.13749999995</v>
      </c>
      <c r="J218" s="221"/>
    </row>
    <row r="219" spans="1:10" s="222" customFormat="1">
      <c r="A219" s="219"/>
      <c r="B219" s="220"/>
      <c r="C219" s="220" t="s">
        <v>467</v>
      </c>
      <c r="D219" s="220"/>
      <c r="E219" s="220"/>
      <c r="F219" s="220"/>
      <c r="G219" s="220"/>
      <c r="H219" s="220"/>
      <c r="I219" s="288">
        <f>[1]Llogaritja!$E$228+[1]Llogaritja!$E$223</f>
        <v>1659610</v>
      </c>
      <c r="J219" s="221"/>
    </row>
    <row r="220" spans="1:10" s="222" customFormat="1">
      <c r="A220" s="219"/>
      <c r="B220" s="220"/>
      <c r="C220" s="220" t="s">
        <v>468</v>
      </c>
      <c r="D220" s="220"/>
      <c r="E220" s="220"/>
      <c r="F220" s="220"/>
      <c r="G220" s="220"/>
      <c r="H220" s="220"/>
      <c r="I220" s="288"/>
      <c r="J220" s="221"/>
    </row>
    <row r="221" spans="1:10" s="222" customFormat="1">
      <c r="A221" s="219"/>
      <c r="B221" s="220"/>
      <c r="C221" s="220" t="s">
        <v>469</v>
      </c>
      <c r="D221" s="220"/>
      <c r="E221" s="220"/>
      <c r="F221" s="220"/>
      <c r="G221" s="220"/>
      <c r="H221" s="220"/>
      <c r="I221" s="288">
        <f>[1]Llogaritja!$E$227</f>
        <v>49306.487655999998</v>
      </c>
      <c r="J221" s="221"/>
    </row>
    <row r="222" spans="1:10" s="222" customFormat="1">
      <c r="A222" s="219"/>
      <c r="B222" s="220"/>
      <c r="C222" s="220" t="s">
        <v>470</v>
      </c>
      <c r="D222" s="220"/>
      <c r="E222" s="220"/>
      <c r="F222" s="220"/>
      <c r="G222" s="220"/>
      <c r="H222" s="220"/>
      <c r="I222" s="288">
        <f>[1]Llogaritja!$E$224</f>
        <v>37120</v>
      </c>
      <c r="J222" s="221"/>
    </row>
    <row r="223" spans="1:10" s="222" customFormat="1">
      <c r="A223" s="219"/>
      <c r="B223" s="220"/>
      <c r="C223" s="220" t="s">
        <v>471</v>
      </c>
      <c r="D223" s="220"/>
      <c r="E223" s="220"/>
      <c r="F223" s="220"/>
      <c r="G223" s="220"/>
      <c r="H223" s="220"/>
      <c r="I223" s="288">
        <f>[1]Llogaritja!$E$225</f>
        <v>4195090</v>
      </c>
      <c r="J223" s="221"/>
    </row>
    <row r="224" spans="1:10" s="222" customFormat="1">
      <c r="A224" s="219"/>
      <c r="B224" s="220"/>
      <c r="C224" s="220" t="s">
        <v>472</v>
      </c>
      <c r="D224" s="220"/>
      <c r="E224" s="220"/>
      <c r="F224" s="220"/>
      <c r="G224" s="220"/>
      <c r="H224" s="220"/>
      <c r="I224" s="288">
        <f>[1]Llogaritja!$E$226</f>
        <v>700113</v>
      </c>
      <c r="J224" s="221"/>
    </row>
    <row r="225" spans="1:10" s="222" customFormat="1">
      <c r="A225" s="219"/>
      <c r="B225" s="220"/>
      <c r="C225" s="220" t="s">
        <v>473</v>
      </c>
      <c r="D225" s="220"/>
      <c r="E225" s="220"/>
      <c r="F225" s="220"/>
      <c r="G225" s="220"/>
      <c r="H225" s="220"/>
      <c r="I225" s="288"/>
      <c r="J225" s="221"/>
    </row>
    <row r="226" spans="1:10" s="222" customFormat="1">
      <c r="A226" s="219"/>
      <c r="B226" s="220">
        <v>608</v>
      </c>
      <c r="C226" s="220" t="s">
        <v>474</v>
      </c>
      <c r="D226" s="220"/>
      <c r="E226" s="220"/>
      <c r="F226" s="220"/>
      <c r="G226" s="220"/>
      <c r="H226" s="220"/>
      <c r="I226" s="288"/>
      <c r="J226" s="221"/>
    </row>
    <row r="227" spans="1:10" s="222" customFormat="1">
      <c r="A227" s="219"/>
      <c r="B227" s="220"/>
      <c r="C227" s="220" t="s">
        <v>475</v>
      </c>
      <c r="D227" s="220"/>
      <c r="E227" s="220"/>
      <c r="F227" s="220"/>
      <c r="G227" s="220"/>
      <c r="H227" s="220"/>
      <c r="I227" s="288">
        <f>[1]Llogaritja!$E$229+[1]Llogaritja!$E$230+[1]Llogaritja!$E$3</f>
        <v>21207075.993999999</v>
      </c>
      <c r="J227" s="221"/>
    </row>
    <row r="228" spans="1:10" s="222" customFormat="1">
      <c r="A228" s="219"/>
      <c r="B228" s="220"/>
      <c r="C228" s="220"/>
      <c r="D228" s="220"/>
      <c r="E228" s="220"/>
      <c r="F228" s="220"/>
      <c r="G228" s="220"/>
      <c r="H228" s="220"/>
      <c r="I228" s="288"/>
      <c r="J228" s="221"/>
    </row>
    <row r="229" spans="1:10" s="222" customFormat="1">
      <c r="A229" s="219"/>
      <c r="B229" s="226">
        <v>618</v>
      </c>
      <c r="C229" s="226" t="s">
        <v>476</v>
      </c>
      <c r="D229" s="226"/>
      <c r="E229" s="226"/>
      <c r="F229" s="226"/>
      <c r="G229" s="226"/>
      <c r="H229" s="226"/>
      <c r="I229" s="289">
        <f>I210+I213-[1]Llogaritja!$E$3</f>
        <v>50834745.425144002</v>
      </c>
      <c r="J229" s="290"/>
    </row>
    <row r="230" spans="1:10" s="222" customFormat="1">
      <c r="A230" s="219"/>
      <c r="B230" s="220"/>
      <c r="C230" s="220"/>
      <c r="D230" s="220"/>
      <c r="E230" s="220"/>
      <c r="F230" s="220"/>
      <c r="G230" s="220"/>
      <c r="H230" s="220"/>
      <c r="I230" s="287"/>
      <c r="J230" s="221"/>
    </row>
    <row r="231" spans="1:10" s="222" customFormat="1">
      <c r="A231" s="219"/>
      <c r="B231" s="220"/>
      <c r="C231" s="220" t="s">
        <v>477</v>
      </c>
      <c r="D231" s="220"/>
      <c r="E231" s="220"/>
      <c r="F231" s="220"/>
      <c r="G231" s="220"/>
      <c r="H231" s="220"/>
      <c r="I231" s="288">
        <f>[1]Llogaritja!$L$242</f>
        <v>1819970.7322004014</v>
      </c>
      <c r="J231" s="221"/>
    </row>
    <row r="232" spans="1:10" s="222" customFormat="1">
      <c r="A232" s="219"/>
      <c r="B232" s="220"/>
      <c r="C232" s="220" t="s">
        <v>478</v>
      </c>
      <c r="D232" s="220"/>
      <c r="E232" s="220"/>
      <c r="F232" s="220"/>
      <c r="G232" s="220"/>
      <c r="H232" s="220"/>
      <c r="I232" s="288">
        <f>[1]Llogaritja!$L$237</f>
        <v>4378531.4795560017</v>
      </c>
      <c r="J232" s="221"/>
    </row>
    <row r="233" spans="1:10" s="222" customFormat="1">
      <c r="A233" s="219"/>
      <c r="B233" s="220"/>
      <c r="C233" s="220" t="s">
        <v>479</v>
      </c>
      <c r="D233" s="220"/>
      <c r="E233" s="220"/>
      <c r="F233" s="220"/>
      <c r="G233" s="220"/>
      <c r="H233" s="220"/>
      <c r="I233" s="288">
        <f>[1]Llogaritja!$L$238</f>
        <v>21207075.993999999</v>
      </c>
      <c r="J233" s="221"/>
    </row>
    <row r="234" spans="1:10" s="222" customFormat="1">
      <c r="A234" s="219"/>
      <c r="B234" s="220"/>
      <c r="C234" s="220" t="s">
        <v>123</v>
      </c>
      <c r="D234" s="220"/>
      <c r="E234" s="220"/>
      <c r="F234" s="220"/>
      <c r="G234" s="220"/>
      <c r="H234" s="220"/>
      <c r="I234" s="288">
        <f>I232+I233</f>
        <v>25585607.473556001</v>
      </c>
      <c r="J234" s="221"/>
    </row>
    <row r="235" spans="1:10" s="222" customFormat="1">
      <c r="A235" s="219"/>
      <c r="B235" s="220"/>
      <c r="C235" s="220" t="s">
        <v>480</v>
      </c>
      <c r="D235" s="220"/>
      <c r="E235" s="220"/>
      <c r="F235" s="220"/>
      <c r="G235" s="220"/>
      <c r="H235" s="220"/>
      <c r="I235" s="288">
        <f>[1]Llogaritja!$L$241</f>
        <v>2558560.7473556004</v>
      </c>
      <c r="J235" s="221"/>
    </row>
    <row r="236" spans="1:10" s="222" customFormat="1">
      <c r="A236" s="219"/>
      <c r="B236" s="220"/>
      <c r="C236" s="220" t="s">
        <v>477</v>
      </c>
      <c r="D236" s="220"/>
      <c r="E236" s="220"/>
      <c r="F236" s="220"/>
      <c r="G236" s="220"/>
      <c r="H236" s="220"/>
      <c r="I236" s="289">
        <f>I232-I235</f>
        <v>1819970.7322004014</v>
      </c>
      <c r="J236" s="221"/>
    </row>
    <row r="237" spans="1:10" s="222" customFormat="1">
      <c r="A237" s="219"/>
      <c r="B237" s="220"/>
      <c r="C237" s="220"/>
      <c r="D237" s="220"/>
      <c r="E237" s="220"/>
      <c r="F237" s="220"/>
      <c r="G237" s="220"/>
      <c r="H237" s="220"/>
      <c r="I237" s="287"/>
      <c r="J237" s="221"/>
    </row>
    <row r="238" spans="1:10" s="222" customFormat="1">
      <c r="A238" s="219"/>
      <c r="B238" s="220"/>
      <c r="C238" s="220"/>
      <c r="D238" s="220"/>
      <c r="E238" s="220"/>
      <c r="F238" s="220"/>
      <c r="G238" s="220">
        <v>5</v>
      </c>
      <c r="H238" s="220"/>
      <c r="I238" s="287"/>
      <c r="J238" s="221"/>
    </row>
    <row r="239" spans="1:10" s="222" customFormat="1">
      <c r="A239" s="219"/>
      <c r="B239" s="220"/>
      <c r="C239" s="263" t="s">
        <v>481</v>
      </c>
      <c r="D239" s="220"/>
      <c r="E239" s="220"/>
      <c r="F239" s="220"/>
      <c r="G239" s="220"/>
      <c r="H239" s="220"/>
      <c r="I239" s="287"/>
      <c r="J239" s="221"/>
    </row>
    <row r="240" spans="1:10" s="222" customFormat="1">
      <c r="A240" s="219"/>
      <c r="B240" s="220"/>
      <c r="C240" s="220"/>
      <c r="D240" s="220"/>
      <c r="E240" s="220"/>
      <c r="F240" s="220"/>
      <c r="G240" s="220"/>
      <c r="H240" s="220"/>
      <c r="I240" s="287"/>
      <c r="J240" s="221"/>
    </row>
    <row r="241" spans="1:10" s="222" customFormat="1">
      <c r="A241" s="219"/>
      <c r="B241" s="220"/>
      <c r="C241" s="220" t="s">
        <v>482</v>
      </c>
      <c r="D241" s="220"/>
      <c r="E241" s="220"/>
      <c r="F241" s="220"/>
      <c r="G241" s="220"/>
      <c r="H241" s="220"/>
      <c r="I241" s="288">
        <f>+'[5]PASIVI EPROFAT-V50'!$D$44</f>
        <v>100000</v>
      </c>
      <c r="J241" s="221"/>
    </row>
    <row r="242" spans="1:10" s="222" customFormat="1">
      <c r="A242" s="219"/>
      <c r="B242" s="220"/>
      <c r="C242" s="220" t="s">
        <v>483</v>
      </c>
      <c r="D242" s="220"/>
      <c r="E242" s="220"/>
      <c r="F242" s="220"/>
      <c r="G242" s="220"/>
      <c r="H242" s="220"/>
      <c r="I242" s="288">
        <f>[1]Llogaritja!$F$246</f>
        <v>13577689</v>
      </c>
      <c r="J242" s="221"/>
    </row>
    <row r="243" spans="1:10" s="222" customFormat="1">
      <c r="A243" s="219"/>
      <c r="B243" s="220"/>
      <c r="C243" s="220" t="s">
        <v>477</v>
      </c>
      <c r="D243" s="220"/>
      <c r="E243" s="220"/>
      <c r="F243" s="220"/>
      <c r="G243" s="220"/>
      <c r="H243" s="220"/>
      <c r="I243" s="288">
        <f>[1]Llogaritja!$F$248</f>
        <v>1819970.7322004014</v>
      </c>
      <c r="J243" s="221"/>
    </row>
    <row r="244" spans="1:10" s="222" customFormat="1">
      <c r="A244" s="219"/>
      <c r="B244" s="220"/>
      <c r="C244" s="268" t="s">
        <v>484</v>
      </c>
      <c r="D244" s="220"/>
      <c r="E244" s="220"/>
      <c r="F244" s="220"/>
      <c r="G244" s="220"/>
      <c r="H244" s="220"/>
      <c r="I244" s="291">
        <f>[1]Llogaritja!$F$247</f>
        <v>145281</v>
      </c>
      <c r="J244" s="221"/>
    </row>
    <row r="245" spans="1:10" s="222" customFormat="1">
      <c r="A245" s="219"/>
      <c r="B245" s="220"/>
      <c r="C245" s="268" t="s">
        <v>485</v>
      </c>
      <c r="D245" s="220"/>
      <c r="E245" s="220"/>
      <c r="F245" s="220"/>
      <c r="G245" s="220"/>
      <c r="H245" s="220"/>
      <c r="I245" s="289">
        <f>SUM(I241:I244)</f>
        <v>15642940.732200401</v>
      </c>
      <c r="J245" s="221"/>
    </row>
    <row r="246" spans="1:10" s="222" customFormat="1">
      <c r="A246" s="219" t="s">
        <v>109</v>
      </c>
      <c r="B246" s="220"/>
      <c r="C246" s="292" t="s">
        <v>486</v>
      </c>
      <c r="D246" s="293"/>
      <c r="E246" s="293"/>
      <c r="F246" s="293"/>
      <c r="G246" s="293"/>
      <c r="H246" s="293"/>
      <c r="I246" s="293"/>
      <c r="J246" s="221"/>
    </row>
    <row r="247" spans="1:10" s="222" customFormat="1">
      <c r="B247" s="220"/>
      <c r="C247" s="220"/>
      <c r="D247" s="220"/>
      <c r="E247" s="220"/>
      <c r="F247" s="220"/>
      <c r="G247" s="220"/>
      <c r="H247" s="220"/>
      <c r="I247" s="220"/>
    </row>
    <row r="248" spans="1:10" s="222" customFormat="1">
      <c r="B248" s="220"/>
      <c r="C248" s="294" t="s">
        <v>487</v>
      </c>
      <c r="D248" s="294"/>
      <c r="E248" s="294"/>
      <c r="F248" s="294"/>
      <c r="G248" s="294"/>
      <c r="H248" s="294"/>
      <c r="I248" s="294"/>
    </row>
    <row r="249" spans="1:10" s="222" customFormat="1">
      <c r="B249" s="220"/>
      <c r="C249" s="220"/>
      <c r="D249" s="220"/>
      <c r="E249" s="220"/>
      <c r="F249" s="220"/>
      <c r="G249" s="220"/>
      <c r="H249" s="220"/>
      <c r="I249" s="220"/>
    </row>
    <row r="250" spans="1:10" s="222" customFormat="1">
      <c r="B250" s="220"/>
      <c r="C250" s="262" t="s">
        <v>488</v>
      </c>
      <c r="D250" s="258"/>
      <c r="E250" s="258"/>
      <c r="F250" s="258"/>
      <c r="G250" s="258"/>
      <c r="H250" s="258"/>
      <c r="I250" s="258"/>
    </row>
    <row r="251" spans="1:10" s="222" customFormat="1">
      <c r="B251" s="220"/>
      <c r="C251" s="220"/>
      <c r="D251" s="220"/>
      <c r="E251" s="220"/>
      <c r="F251" s="220"/>
      <c r="G251" s="220"/>
      <c r="H251" s="220"/>
      <c r="I251" s="220"/>
    </row>
    <row r="252" spans="1:10">
      <c r="B252" s="220"/>
      <c r="C252" s="220"/>
      <c r="D252" s="220"/>
      <c r="E252" s="220"/>
      <c r="F252" s="220"/>
      <c r="G252" s="220"/>
      <c r="H252" s="220"/>
      <c r="I252" s="220"/>
    </row>
    <row r="253" spans="1:10">
      <c r="B253" s="220"/>
      <c r="C253" s="220"/>
      <c r="D253" s="220"/>
      <c r="E253" s="220"/>
      <c r="F253" s="220"/>
      <c r="G253" s="220"/>
      <c r="H253" s="220"/>
      <c r="I253" s="220"/>
    </row>
    <row r="254" spans="1:10">
      <c r="B254" s="220"/>
      <c r="C254" s="263" t="s">
        <v>489</v>
      </c>
      <c r="D254" s="220"/>
      <c r="E254" s="220"/>
      <c r="F254" s="220"/>
      <c r="G254" s="220"/>
      <c r="H254" s="220"/>
      <c r="I254" s="220"/>
    </row>
    <row r="255" spans="1:10">
      <c r="B255" s="220"/>
      <c r="C255" s="220"/>
      <c r="D255" s="220"/>
      <c r="E255" s="220"/>
      <c r="F255" s="220" t="s">
        <v>490</v>
      </c>
      <c r="G255" s="220"/>
      <c r="H255" s="220"/>
      <c r="I255" s="220"/>
    </row>
    <row r="256" spans="1:10">
      <c r="B256" s="220"/>
      <c r="C256" s="263" t="s">
        <v>491</v>
      </c>
      <c r="D256" s="220"/>
      <c r="E256" s="295" t="s">
        <v>492</v>
      </c>
      <c r="F256" s="296"/>
      <c r="G256" s="296"/>
      <c r="H256" s="296"/>
      <c r="I256" s="220"/>
    </row>
    <row r="257" spans="2:9">
      <c r="B257" s="222"/>
      <c r="C257" s="222"/>
      <c r="D257" s="222"/>
      <c r="E257" s="222"/>
      <c r="F257" s="222"/>
      <c r="G257" s="222"/>
      <c r="H257" s="222"/>
      <c r="I257" s="222"/>
    </row>
    <row r="258" spans="2:9">
      <c r="B258" s="222"/>
      <c r="C258" s="222"/>
      <c r="D258" s="222"/>
      <c r="E258" s="222"/>
      <c r="F258" s="222"/>
      <c r="G258" s="222"/>
      <c r="H258" s="222"/>
      <c r="I258" s="222"/>
    </row>
    <row r="259" spans="2:9">
      <c r="B259" s="222"/>
      <c r="C259" s="222"/>
      <c r="D259" s="222"/>
      <c r="E259" s="222"/>
      <c r="F259" s="222"/>
      <c r="G259" s="222"/>
      <c r="H259" s="222"/>
      <c r="I259" s="222"/>
    </row>
    <row r="260" spans="2:9">
      <c r="B260" s="222"/>
      <c r="C260" s="222"/>
      <c r="D260" s="222"/>
      <c r="E260" s="222"/>
      <c r="F260" s="222"/>
      <c r="G260" s="222"/>
      <c r="H260" s="222"/>
      <c r="I260" s="222"/>
    </row>
    <row r="261" spans="2:9">
      <c r="B261" s="222"/>
      <c r="C261" s="222"/>
      <c r="D261" s="222"/>
      <c r="E261" s="222"/>
      <c r="F261" s="222"/>
      <c r="G261" s="222"/>
      <c r="H261" s="222"/>
      <c r="I261" s="222"/>
    </row>
    <row r="268" spans="2:9">
      <c r="F268">
        <v>6</v>
      </c>
    </row>
  </sheetData>
  <mergeCells count="37">
    <mergeCell ref="C95:D95"/>
    <mergeCell ref="C97:D97"/>
    <mergeCell ref="C98:D98"/>
    <mergeCell ref="C248:I248"/>
    <mergeCell ref="C250:I250"/>
    <mergeCell ref="E256:H256"/>
    <mergeCell ref="D47:F47"/>
    <mergeCell ref="C71:I72"/>
    <mergeCell ref="C90:F90"/>
    <mergeCell ref="C92:D92"/>
    <mergeCell ref="C93:D93"/>
    <mergeCell ref="C94:D94"/>
    <mergeCell ref="B23:C23"/>
    <mergeCell ref="E23:F23"/>
    <mergeCell ref="D43:F43"/>
    <mergeCell ref="D44:F44"/>
    <mergeCell ref="D45:F45"/>
    <mergeCell ref="D46:F46"/>
    <mergeCell ref="A20:A21"/>
    <mergeCell ref="B20:C21"/>
    <mergeCell ref="D20:D21"/>
    <mergeCell ref="E20:F21"/>
    <mergeCell ref="B22:C22"/>
    <mergeCell ref="E22:F22"/>
    <mergeCell ref="B14:C14"/>
    <mergeCell ref="E14:F14"/>
    <mergeCell ref="E15:F15"/>
    <mergeCell ref="B16:C16"/>
    <mergeCell ref="E16:F16"/>
    <mergeCell ref="B17:C17"/>
    <mergeCell ref="E17:F17"/>
    <mergeCell ref="A11:A12"/>
    <mergeCell ref="B11:C12"/>
    <mergeCell ref="D11:D12"/>
    <mergeCell ref="E11:F12"/>
    <mergeCell ref="B13:C13"/>
    <mergeCell ref="E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FAQIA E 1</vt:lpstr>
      <vt:lpstr>AKTIVI EPROFAT-V50</vt:lpstr>
      <vt:lpstr>PASIVI EPROFAT-V50</vt:lpstr>
      <vt:lpstr>PASH EPROFAT-V50</vt:lpstr>
      <vt:lpstr>Fluks mon - EPROFAT-V50</vt:lpstr>
      <vt:lpstr>PASQ NDRYSH KAP EPROFAT-V50</vt:lpstr>
      <vt:lpstr>shenime</vt:lpstr>
      <vt:lpstr>shenime shpjeguese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isd</cp:lastModifiedBy>
  <cp:lastPrinted>2014-03-29T10:47:29Z</cp:lastPrinted>
  <dcterms:created xsi:type="dcterms:W3CDTF">2008-12-07T08:59:09Z</dcterms:created>
  <dcterms:modified xsi:type="dcterms:W3CDTF">2014-03-29T11:24:27Z</dcterms:modified>
</cp:coreProperties>
</file>