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-15" windowWidth="12705" windowHeight="11640" tabRatio="823" activeTab="7"/>
  </bookViews>
  <sheets>
    <sheet name="Kop." sheetId="1" r:id="rId1"/>
    <sheet name="Aktivet" sheetId="4" r:id="rId2"/>
    <sheet name="Pasivet" sheetId="14" r:id="rId3"/>
    <sheet name="PASH 1" sheetId="15" r:id="rId4"/>
    <sheet name="Fluksi 2" sheetId="18" r:id="rId5"/>
    <sheet name="KAPITALI" sheetId="29" r:id="rId6"/>
    <sheet name="SHENIME SHPEGUSE" sheetId="34" r:id="rId7"/>
    <sheet name="INVETARI" sheetId="35" r:id="rId8"/>
    <sheet name="aktive bredhi 2016" sheetId="39" r:id="rId9"/>
  </sheets>
  <calcPr calcId="124519"/>
</workbook>
</file>

<file path=xl/calcChain.xml><?xml version="1.0" encoding="utf-8"?>
<calcChain xmlns="http://schemas.openxmlformats.org/spreadsheetml/2006/main">
  <c r="F14" i="14"/>
  <c r="H34" i="15"/>
  <c r="I32"/>
  <c r="J39"/>
  <c r="G7" i="39"/>
  <c r="H7" s="1"/>
  <c r="G13"/>
  <c r="G10"/>
  <c r="G8"/>
  <c r="G9"/>
  <c r="E12"/>
  <c r="D12"/>
  <c r="F6" i="4"/>
  <c r="F59"/>
  <c r="H18" i="29"/>
  <c r="H54" i="14"/>
  <c r="K85" i="15"/>
  <c r="E85"/>
  <c r="E82"/>
  <c r="E81"/>
  <c r="E72"/>
  <c r="E78"/>
  <c r="E71"/>
  <c r="E49"/>
  <c r="E36"/>
  <c r="F15" i="4"/>
  <c r="E46" i="18"/>
  <c r="E21"/>
  <c r="E17"/>
  <c r="F25" i="4"/>
  <c r="F5" i="14"/>
  <c r="F19" s="1"/>
  <c r="F39" s="1"/>
  <c r="E18" i="18" s="1"/>
  <c r="F32" i="14"/>
  <c r="F20"/>
  <c r="F37"/>
  <c r="F51" i="4"/>
  <c r="F58"/>
  <c r="F49"/>
  <c r="F43"/>
  <c r="F35"/>
  <c r="F14"/>
  <c r="F9"/>
  <c r="F33"/>
  <c r="E21" i="15"/>
  <c r="E11" i="18"/>
  <c r="E22" i="15"/>
  <c r="E35"/>
  <c r="E65"/>
  <c r="E15"/>
  <c r="E23"/>
  <c r="E42"/>
  <c r="E12"/>
  <c r="E11"/>
  <c r="E10"/>
  <c r="H15" i="4"/>
  <c r="H9" i="14"/>
  <c r="H5"/>
  <c r="H19"/>
  <c r="H39"/>
  <c r="H53"/>
  <c r="G9"/>
  <c r="F21" i="18"/>
  <c r="H8" i="29"/>
  <c r="H10" s="1"/>
  <c r="G15" i="4"/>
  <c r="G6"/>
  <c r="F46" i="18"/>
  <c r="G14" i="14"/>
  <c r="G48"/>
  <c r="G6"/>
  <c r="H14"/>
  <c r="F12" i="15"/>
  <c r="F36"/>
  <c r="F22"/>
  <c r="G22"/>
  <c r="G35"/>
  <c r="G11"/>
  <c r="G23"/>
  <c r="G11" i="18"/>
  <c r="H21" i="4"/>
  <c r="F17" i="18"/>
  <c r="G21" i="4"/>
  <c r="F11" i="15"/>
  <c r="G10"/>
  <c r="F10"/>
  <c r="H51" i="14"/>
  <c r="H20"/>
  <c r="I12" i="29"/>
  <c r="J9"/>
  <c r="J11"/>
  <c r="J13"/>
  <c r="J14"/>
  <c r="J15"/>
  <c r="J17"/>
  <c r="J20"/>
  <c r="J22"/>
  <c r="J23"/>
  <c r="F10"/>
  <c r="F16" s="1"/>
  <c r="G41" i="18"/>
  <c r="J12" i="29"/>
  <c r="G65" i="15"/>
  <c r="F65"/>
  <c r="J19" i="29"/>
  <c r="F72" i="15"/>
  <c r="G21" i="18"/>
  <c r="E44"/>
  <c r="F11"/>
  <c r="F35" i="15"/>
  <c r="G15"/>
  <c r="F15"/>
  <c r="F23"/>
  <c r="G42"/>
  <c r="G71"/>
  <c r="F42"/>
  <c r="F71"/>
  <c r="D16" i="29"/>
  <c r="D24" s="1"/>
  <c r="C16"/>
  <c r="C24" s="1"/>
  <c r="E10"/>
  <c r="E24"/>
  <c r="B10"/>
  <c r="B24"/>
  <c r="J21"/>
  <c r="H32" i="14"/>
  <c r="H37"/>
  <c r="I32"/>
  <c r="G32"/>
  <c r="G20"/>
  <c r="G5"/>
  <c r="G19"/>
  <c r="H51" i="4"/>
  <c r="G51"/>
  <c r="H49"/>
  <c r="G49"/>
  <c r="H43"/>
  <c r="G43"/>
  <c r="H35"/>
  <c r="G35"/>
  <c r="H14"/>
  <c r="I14"/>
  <c r="G14"/>
  <c r="H9"/>
  <c r="G9"/>
  <c r="G46" i="18"/>
  <c r="F44"/>
  <c r="G37" i="14"/>
  <c r="G58" i="4"/>
  <c r="H33"/>
  <c r="G81" i="15"/>
  <c r="G82"/>
  <c r="G85"/>
  <c r="I8" i="29"/>
  <c r="I10"/>
  <c r="E43" i="15"/>
  <c r="G39" i="14"/>
  <c r="F16" i="18"/>
  <c r="G33" i="4"/>
  <c r="G59"/>
  <c r="E16" i="18"/>
  <c r="H58" i="4"/>
  <c r="H59"/>
  <c r="J18" i="29"/>
  <c r="F81" i="15"/>
  <c r="F82"/>
  <c r="F85"/>
  <c r="G45"/>
  <c r="G44"/>
  <c r="G49"/>
  <c r="F45"/>
  <c r="F44"/>
  <c r="F49"/>
  <c r="H16" i="29"/>
  <c r="G49" i="14"/>
  <c r="I16" i="29"/>
  <c r="I24" s="1"/>
  <c r="F52" i="15"/>
  <c r="F51"/>
  <c r="F56"/>
  <c r="F67"/>
  <c r="F7" i="18"/>
  <c r="F20" s="1"/>
  <c r="G52" i="15"/>
  <c r="G51"/>
  <c r="G56"/>
  <c r="G67"/>
  <c r="G7" i="18"/>
  <c r="G20" s="1"/>
  <c r="G43" s="1"/>
  <c r="J8" i="29"/>
  <c r="H24"/>
  <c r="H64" i="4"/>
  <c r="E45" i="15"/>
  <c r="F49" i="14"/>
  <c r="F51" s="1"/>
  <c r="E44" i="15"/>
  <c r="H55" i="14"/>
  <c r="E56" i="15"/>
  <c r="E67"/>
  <c r="E7" i="18"/>
  <c r="E52" i="15"/>
  <c r="E51"/>
  <c r="G51" i="14"/>
  <c r="M50" s="1"/>
  <c r="F31" i="18"/>
  <c r="F41" s="1"/>
  <c r="F43" s="1"/>
  <c r="G53" i="14"/>
  <c r="H56" s="1"/>
  <c r="E20" i="18" l="1"/>
  <c r="F24" i="29"/>
  <c r="J16"/>
  <c r="J24"/>
  <c r="J10"/>
  <c r="H12" i="39"/>
  <c r="J179" i="34"/>
  <c r="E31" i="18"/>
  <c r="E41" s="1"/>
  <c r="E43" s="1"/>
  <c r="F53" i="14"/>
  <c r="F52"/>
</calcChain>
</file>

<file path=xl/sharedStrings.xml><?xml version="1.0" encoding="utf-8"?>
<sst xmlns="http://schemas.openxmlformats.org/spreadsheetml/2006/main" count="491" uniqueCount="364">
  <si>
    <t>Nr. i  Regjistrit  Tregetar</t>
  </si>
  <si>
    <t>Nr</t>
  </si>
  <si>
    <t>I</t>
  </si>
  <si>
    <t>II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</si>
  <si>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</si>
  <si>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</si>
  <si>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</si>
  <si>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</si>
  <si>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</si>
  <si>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</si>
  <si>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</si>
  <si>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</si>
  <si>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</si>
  <si>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</si>
  <si>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</si>
  <si>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</si>
  <si>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</si>
  <si>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</si>
  <si>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</si>
  <si>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</si>
  <si>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</si>
  <si>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Emertimi dhe Forma ligjore</t>
  </si>
  <si>
    <t>Totali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</si>
  <si>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</si>
  <si>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</si>
  <si>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</si>
  <si>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</si>
  <si>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</si>
  <si>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</si>
  <si>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</si>
  <si>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</si>
  <si>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</si>
  <si>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</si>
  <si>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</si>
  <si>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</si>
  <si>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</si>
  <si>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</si>
  <si>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</si>
  <si>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</si>
  <si>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</si>
  <si>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</si>
  <si>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</si>
  <si>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</si>
  <si>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</si>
  <si>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</si>
  <si>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</si>
  <si>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</si>
  <si>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</si>
  <si>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</si>
  <si>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</si>
  <si>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</si>
  <si>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</si>
  <si>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</si>
  <si>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</si>
  <si>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</si>
  <si>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</si>
  <si>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</si>
  <si>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</si>
  <si>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</si>
  <si>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</si>
  <si>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</si>
  <si>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</si>
  <si>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</si>
  <si>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</si>
  <si>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</si>
  <si>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</si>
  <si>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</si>
  <si>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</si>
  <si>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</si>
  <si>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</si>
  <si>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</si>
  <si>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</si>
  <si>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</si>
  <si>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</si>
  <si>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</si>
  <si>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</si>
  <si>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</si>
  <si>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</si>
  <si>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</si>
  <si>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</si>
  <si>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</si>
  <si>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</si>
  <si>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</si>
  <si>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</si>
  <si>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</si>
  <si>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</si>
  <si>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</si>
  <si>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</si>
  <si>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</si>
  <si>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</si>
  <si>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</si>
  <si>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</si>
  <si>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</si>
  <si>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</si>
  <si>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</si>
  <si>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</si>
  <si>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</si>
  <si>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</si>
  <si>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</si>
  <si>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</si>
  <si>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</si>
  <si>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</si>
  <si>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</si>
  <si>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</si>
  <si>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</si>
  <si>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</si>
  <si>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</si>
  <si>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</si>
  <si>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</si>
  <si>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</si>
  <si>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</si>
  <si>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</si>
  <si>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</si>
  <si>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</si>
  <si>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</si>
  <si>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</si>
  <si>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</si>
  <si>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</si>
  <si>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</si>
  <si>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</si>
  <si>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</si>
  <si>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</si>
  <si>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</si>
  <si>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</si>
  <si>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</si>
  <si>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</si>
  <si>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</si>
  <si>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</si>
  <si>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</si>
  <si>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</si>
  <si>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</si>
  <si>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</si>
  <si>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</si>
  <si>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</si>
  <si>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</si>
  <si>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</si>
  <si>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</si>
  <si>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</si>
  <si>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</si>
  <si>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</si>
  <si>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</si>
  <si>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</si>
  <si>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</si>
  <si>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</si>
  <si>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</si>
  <si>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</si>
  <si>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</si>
  <si>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</si>
  <si>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</si>
  <si>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</si>
  <si>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</si>
  <si>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</si>
  <si>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</si>
  <si>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</si>
  <si>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</si>
  <si>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</si>
  <si>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</si>
  <si>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</si>
  <si>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</si>
  <si>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</si>
  <si>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</si>
  <si>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</si>
  <si>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</si>
  <si>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</si>
  <si>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</si>
  <si>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</si>
  <si>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</si>
  <si>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</si>
  <si>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</si>
  <si>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</si>
  <si>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</si>
  <si>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</si>
  <si>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</si>
  <si>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</si>
  <si>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</si>
  <si>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</si>
  <si>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</si>
  <si>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</si>
  <si>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</si>
  <si>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</si>
  <si>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</si>
  <si>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</si>
  <si>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</si>
  <si>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</si>
  <si>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</si>
  <si>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</si>
  <si>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</si>
  <si>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</si>
  <si>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</si>
  <si>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</si>
  <si>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</si>
  <si>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</si>
  <si>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</si>
  <si>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 xml:space="preserve">(  Ne zbatim te Standartit Kombetar te Kontabilitetit Nr.2 te Permiresuar dhe </t>
  </si>
  <si>
    <t>Pasqyra e Pozicionit Financiar (Bilanci)</t>
  </si>
  <si>
    <t>PASQYRA  E NDRYSHIMEVE NE KAPITAL</t>
  </si>
  <si>
    <t>Kapitali i rregjistruar(aksionar)</t>
  </si>
  <si>
    <t>Primi i aksionit</t>
  </si>
  <si>
    <t>Fitimi pashpërndarë</t>
  </si>
  <si>
    <t>Efekti ndryshimeve ne politikat kontabël</t>
  </si>
  <si>
    <t>Pozicioni I rregulluar</t>
  </si>
  <si>
    <t>Rritje e rezervës së kapitalit</t>
  </si>
  <si>
    <t>Emetimi I aksioneve</t>
  </si>
  <si>
    <t>Pozicioni më 31 Dhjetor 2014</t>
  </si>
  <si>
    <t>Pozicioni më 31 Dhjetor 2015</t>
  </si>
  <si>
    <t>Te ardhura gjithperfshise per vitin</t>
  </si>
  <si>
    <t>Fitimi /humbje e vitit</t>
  </si>
  <si>
    <t>Transaksione me pronarët( shperdarje dividente)</t>
  </si>
  <si>
    <t>Fitim/humbje vitit</t>
  </si>
  <si>
    <t>Rezerve Statusore</t>
  </si>
  <si>
    <t>Rezerva te Tjera</t>
  </si>
  <si>
    <t>Leke</t>
  </si>
  <si>
    <t>Te tjera(interesa bankare mbi 1:4)</t>
  </si>
  <si>
    <t>a</t>
  </si>
  <si>
    <t>Shpenzime te pa njohura per efekt fiskal</t>
  </si>
  <si>
    <t>Amortizimi tej normave fiskale</t>
  </si>
  <si>
    <t>shpenzime prije edhurim  tej kufirit lejuar</t>
  </si>
  <si>
    <t>Gjoba,penalitete demshperblime</t>
  </si>
  <si>
    <t>Provizione  e shpenzime te tjera te pa njohura</t>
  </si>
  <si>
    <t>vlera e mbetur e aktiveve te qend.kur eshte me madhe se te ardhurat</t>
  </si>
  <si>
    <t>Pjese nga Humbja  e mbartur</t>
  </si>
  <si>
    <t>Fitimi/Humbja para llogaritjes tatimit</t>
  </si>
  <si>
    <t>PERCAKTIMI I REZULTATIT TATIMOR</t>
  </si>
  <si>
    <t>Rezerve Rivlersimi</t>
  </si>
  <si>
    <t>individuale</t>
  </si>
  <si>
    <t>deri 1 leke</t>
  </si>
  <si>
    <t>Jo</t>
  </si>
  <si>
    <t>Totali shpenzimeve te shfryszimit</t>
  </si>
  <si>
    <t>Totali  I te ardhurave  kryesore</t>
  </si>
  <si>
    <t>" BREDHI -BR" SH.P.K</t>
  </si>
  <si>
    <t>J88730332G</t>
  </si>
  <si>
    <t>SHERBIM  ROJE PRIVATE ETJERA</t>
  </si>
  <si>
    <t>DATA E KRIJIMIT</t>
  </si>
  <si>
    <t>NJESIA</t>
  </si>
  <si>
    <t>SASIA</t>
  </si>
  <si>
    <t>Xham i thjeshte</t>
  </si>
  <si>
    <t>M2</t>
  </si>
  <si>
    <t>Diluent</t>
  </si>
  <si>
    <t>LIT</t>
  </si>
  <si>
    <t>Profile alumini</t>
  </si>
  <si>
    <t>KG</t>
  </si>
  <si>
    <t>Projmer</t>
  </si>
  <si>
    <t>Llak</t>
  </si>
  <si>
    <t>Stuko 15 kg</t>
  </si>
  <si>
    <t>Cimento</t>
  </si>
  <si>
    <t>KV</t>
  </si>
  <si>
    <t>Hekur ndertimi</t>
  </si>
  <si>
    <t>Mentesha metalike</t>
  </si>
  <si>
    <t>COP</t>
  </si>
  <si>
    <t>Rula metalike</t>
  </si>
  <si>
    <t>Skuadrat pete</t>
  </si>
  <si>
    <t>Doresa plastike</t>
  </si>
  <si>
    <t>Doreza metalik</t>
  </si>
  <si>
    <t>Krahe superluci</t>
  </si>
  <si>
    <t>KOLI</t>
  </si>
  <si>
    <t>Llastik</t>
  </si>
  <si>
    <t>Mbylles plastik</t>
  </si>
  <si>
    <t>BOJE PL,NGJURE</t>
  </si>
  <si>
    <t>STUKO PATINIMI</t>
  </si>
  <si>
    <t xml:space="preserve">PANELE FIBRE DRURI </t>
  </si>
  <si>
    <t>M3</t>
  </si>
  <si>
    <t xml:space="preserve">POLISTEROL </t>
  </si>
  <si>
    <t xml:space="preserve">PLLAKA </t>
  </si>
  <si>
    <t xml:space="preserve">GABINE DUSHI </t>
  </si>
  <si>
    <t>WWC SET</t>
  </si>
  <si>
    <t>BIDE</t>
  </si>
  <si>
    <t xml:space="preserve">LAVAMAN + KOLONE </t>
  </si>
  <si>
    <t>SOBE GAZI</t>
  </si>
  <si>
    <t>SKELA DRURI</t>
  </si>
  <si>
    <t>PLLAKA  MOF</t>
  </si>
  <si>
    <t>LEMDE DRURI 3</t>
  </si>
  <si>
    <t>GRANIT 1</t>
  </si>
  <si>
    <t>GRANIT 3</t>
  </si>
  <si>
    <t>pllaka hdf</t>
  </si>
  <si>
    <t>plaka zdrukthi melamin</t>
  </si>
  <si>
    <t>TAVOLON A</t>
  </si>
  <si>
    <t xml:space="preserve">KARRIKE </t>
  </si>
  <si>
    <t xml:space="preserve">SHILTE PRE KARRIKE </t>
  </si>
  <si>
    <t xml:space="preserve">STOLA </t>
  </si>
  <si>
    <t xml:space="preserve">PERDE </t>
  </si>
  <si>
    <t>ML</t>
  </si>
  <si>
    <t>thika tavolin a</t>
  </si>
  <si>
    <t>PJATA PORCELANI</t>
  </si>
  <si>
    <t xml:space="preserve">ENE GUZINE </t>
  </si>
  <si>
    <t>TOTALI</t>
  </si>
  <si>
    <t>BREDHI -BR</t>
  </si>
  <si>
    <t xml:space="preserve">Pasqyra e Pozicionit Financiar (Bilanci)   </t>
  </si>
  <si>
    <t>=</t>
  </si>
  <si>
    <t>FITIMHUMBJE SHPENSIME TE PANJURA</t>
  </si>
  <si>
    <t>FYIEM HUBJE + SHPENZIME TE PANJOHURA</t>
  </si>
  <si>
    <t>Pozicioni më 31 Dhjetor 2016</t>
  </si>
  <si>
    <t>Shoqeria : "  BREDHI -BR  "  sh.p.k,  TIRANE     2016</t>
  </si>
  <si>
    <t>Emertimi</t>
  </si>
  <si>
    <t>lek</t>
  </si>
  <si>
    <t>Gjendje</t>
  </si>
  <si>
    <t>Shtesa</t>
  </si>
  <si>
    <t>Mjete transporti</t>
  </si>
  <si>
    <t>Kompjuterike</t>
  </si>
  <si>
    <t xml:space="preserve">             TOTALI</t>
  </si>
  <si>
    <t>Aktivet Afatgjata Materiale  me vlere fillestare   2016</t>
  </si>
  <si>
    <t>Sasia</t>
  </si>
  <si>
    <t>Vlera</t>
  </si>
  <si>
    <t>Amortizimi A.A.Materiale   2016</t>
  </si>
  <si>
    <t>skela</t>
  </si>
  <si>
    <t xml:space="preserve">depozite uje </t>
  </si>
  <si>
    <t xml:space="preserve">amortizim </t>
  </si>
  <si>
    <t>nderim infrastukture</t>
  </si>
  <si>
    <t>2016 /4.55551%</t>
  </si>
  <si>
    <t>01.01.2016</t>
  </si>
  <si>
    <t>31.12.2016</t>
  </si>
  <si>
    <t>Viti   2016</t>
  </si>
  <si>
    <t>BREDHI  2016</t>
  </si>
  <si>
    <t>Gjendje artikuj</t>
  </si>
  <si>
    <t>MATERIALE</t>
  </si>
  <si>
    <t>M01</t>
  </si>
  <si>
    <t>A0012</t>
  </si>
  <si>
    <t>A002</t>
  </si>
  <si>
    <t>A003</t>
  </si>
  <si>
    <t>A008</t>
  </si>
  <si>
    <t>A010</t>
  </si>
  <si>
    <t>A011</t>
  </si>
  <si>
    <t>A012</t>
  </si>
  <si>
    <t>A014</t>
  </si>
  <si>
    <t>A016</t>
  </si>
  <si>
    <t>A020</t>
  </si>
  <si>
    <t>A021</t>
  </si>
  <si>
    <t>A023</t>
  </si>
  <si>
    <t>A024</t>
  </si>
  <si>
    <t>A025</t>
  </si>
  <si>
    <t>Dopjo xham</t>
  </si>
  <si>
    <t>A026</t>
  </si>
  <si>
    <t>A027</t>
  </si>
  <si>
    <t>A028</t>
  </si>
  <si>
    <t>A029</t>
  </si>
  <si>
    <t>A033</t>
  </si>
  <si>
    <t>A035</t>
  </si>
  <si>
    <t>A043</t>
  </si>
  <si>
    <t>A044</t>
  </si>
  <si>
    <t>A064</t>
  </si>
  <si>
    <t>A067</t>
  </si>
  <si>
    <t>A068</t>
  </si>
  <si>
    <t>A069</t>
  </si>
  <si>
    <t>A070</t>
  </si>
  <si>
    <t>A071</t>
  </si>
  <si>
    <t>A075</t>
  </si>
  <si>
    <t>A076</t>
  </si>
  <si>
    <t>A077</t>
  </si>
  <si>
    <t>PLAKA HDF</t>
  </si>
  <si>
    <t>PLLAKA Z MELAMIN</t>
  </si>
  <si>
    <t>M02</t>
  </si>
  <si>
    <t>PAISJE</t>
  </si>
  <si>
    <t>A036</t>
  </si>
  <si>
    <t>A037</t>
  </si>
  <si>
    <t>A038</t>
  </si>
  <si>
    <t>A039</t>
  </si>
  <si>
    <t>A040</t>
  </si>
  <si>
    <t>A061</t>
  </si>
  <si>
    <t>A062</t>
  </si>
  <si>
    <t>A063</t>
  </si>
  <si>
    <t>Total</t>
  </si>
  <si>
    <t>ADMINISTRATORI</t>
  </si>
  <si>
    <t>GJOVALIN PJETRI</t>
  </si>
  <si>
    <t>BREDHI  -BR</t>
  </si>
  <si>
    <t>NIPT _J88730332G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</si>
</sst>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39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sz val="10"/>
      <color indexed="56"/>
      <name val="Arial"/>
      <family val="2"/>
    </font>
    <font>
      <sz val="11"/>
      <color indexed="8"/>
      <name val="Calibri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6">
    <xf numFmtId="0" fontId="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0" borderId="34" applyNumberFormat="0" applyFill="0" applyAlignment="0" applyProtection="0"/>
    <xf numFmtId="0" fontId="32" fillId="0" borderId="0"/>
    <xf numFmtId="0" fontId="32" fillId="0" borderId="0"/>
  </cellStyleXfs>
  <cellXfs count="310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0" fontId="1" fillId="0" borderId="0" xfId="0" applyFont="1"/>
    <xf numFmtId="0" fontId="1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3" fontId="4" fillId="0" borderId="6" xfId="0" applyNumberFormat="1" applyFont="1" applyBorder="1"/>
    <xf numFmtId="0" fontId="8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10" fillId="0" borderId="0" xfId="0" applyFont="1" applyAlignment="1">
      <alignment horizontal="center"/>
    </xf>
    <xf numFmtId="0" fontId="34" fillId="0" borderId="0" xfId="0" applyFont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6" fillId="0" borderId="0" xfId="0" applyFont="1"/>
    <xf numFmtId="0" fontId="6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/>
    <xf numFmtId="0" fontId="4" fillId="0" borderId="12" xfId="0" applyFont="1" applyBorder="1"/>
    <xf numFmtId="0" fontId="4" fillId="0" borderId="10" xfId="0" applyFont="1" applyBorder="1"/>
    <xf numFmtId="0" fontId="16" fillId="0" borderId="1" xfId="0" applyFont="1" applyBorder="1"/>
    <xf numFmtId="0" fontId="16" fillId="0" borderId="0" xfId="0" applyFont="1" applyBorder="1"/>
    <xf numFmtId="0" fontId="16" fillId="0" borderId="13" xfId="0" applyFont="1" applyBorder="1"/>
    <xf numFmtId="0" fontId="16" fillId="0" borderId="2" xfId="0" applyFont="1" applyBorder="1"/>
    <xf numFmtId="0" fontId="16" fillId="0" borderId="0" xfId="0" applyFont="1"/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0" xfId="0" applyFont="1"/>
    <xf numFmtId="0" fontId="4" fillId="0" borderId="9" xfId="0" applyFont="1" applyBorder="1"/>
    <xf numFmtId="0" fontId="4" fillId="0" borderId="13" xfId="0" applyFont="1" applyBorder="1"/>
    <xf numFmtId="0" fontId="4" fillId="0" borderId="11" xfId="0" applyFont="1" applyBorder="1"/>
    <xf numFmtId="0" fontId="2" fillId="0" borderId="0" xfId="0" applyFont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6" fillId="4" borderId="14" xfId="0" applyFont="1" applyFill="1" applyBorder="1" applyAlignment="1">
      <alignment vertical="center"/>
    </xf>
    <xf numFmtId="1" fontId="6" fillId="4" borderId="10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vertical="center"/>
    </xf>
    <xf numFmtId="3" fontId="4" fillId="5" borderId="6" xfId="0" applyNumberFormat="1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6" fillId="5" borderId="6" xfId="0" applyNumberFormat="1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1" fontId="6" fillId="5" borderId="10" xfId="0" applyNumberFormat="1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vertical="center"/>
    </xf>
    <xf numFmtId="0" fontId="14" fillId="5" borderId="6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1" fontId="6" fillId="5" borderId="6" xfId="0" applyNumberFormat="1" applyFont="1" applyFill="1" applyBorder="1" applyAlignment="1">
      <alignment horizontal="center" vertical="center"/>
    </xf>
    <xf numFmtId="0" fontId="20" fillId="0" borderId="0" xfId="0" applyFont="1" applyFill="1"/>
    <xf numFmtId="0" fontId="21" fillId="0" borderId="0" xfId="0" applyFont="1"/>
    <xf numFmtId="0" fontId="21" fillId="0" borderId="0" xfId="0" applyFont="1" applyFill="1"/>
    <xf numFmtId="0" fontId="22" fillId="0" borderId="0" xfId="0" applyFont="1" applyFill="1"/>
    <xf numFmtId="0" fontId="23" fillId="2" borderId="0" xfId="3" applyFont="1" applyFill="1" applyBorder="1" applyAlignment="1">
      <alignment horizontal="left"/>
    </xf>
    <xf numFmtId="0" fontId="21" fillId="3" borderId="1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21" fillId="0" borderId="16" xfId="0" applyFont="1" applyBorder="1"/>
    <xf numFmtId="164" fontId="6" fillId="0" borderId="17" xfId="2" applyNumberFormat="1" applyFont="1" applyBorder="1" applyAlignment="1">
      <alignment horizontal="center"/>
    </xf>
    <xf numFmtId="0" fontId="21" fillId="0" borderId="18" xfId="0" applyFont="1" applyBorder="1"/>
    <xf numFmtId="164" fontId="6" fillId="0" borderId="19" xfId="2" applyNumberFormat="1" applyFont="1" applyBorder="1" applyAlignment="1">
      <alignment horizontal="center"/>
    </xf>
    <xf numFmtId="164" fontId="6" fillId="0" borderId="20" xfId="2" applyNumberFormat="1" applyFont="1" applyBorder="1" applyAlignment="1">
      <alignment horizontal="center"/>
    </xf>
    <xf numFmtId="164" fontId="6" fillId="0" borderId="21" xfId="2" applyNumberFormat="1" applyFont="1" applyBorder="1" applyAlignment="1">
      <alignment horizontal="center"/>
    </xf>
    <xf numFmtId="164" fontId="6" fillId="0" borderId="22" xfId="2" applyNumberFormat="1" applyFont="1" applyBorder="1" applyAlignment="1">
      <alignment horizontal="center"/>
    </xf>
    <xf numFmtId="0" fontId="26" fillId="0" borderId="0" xfId="0" applyFont="1"/>
    <xf numFmtId="0" fontId="35" fillId="0" borderId="0" xfId="0" applyFont="1"/>
    <xf numFmtId="0" fontId="28" fillId="0" borderId="20" xfId="0" applyFont="1" applyBorder="1"/>
    <xf numFmtId="0" fontId="27" fillId="0" borderId="22" xfId="0" applyFont="1" applyBorder="1"/>
    <xf numFmtId="0" fontId="27" fillId="0" borderId="17" xfId="0" applyFont="1" applyBorder="1" applyAlignment="1">
      <alignment horizontal="left"/>
    </xf>
    <xf numFmtId="0" fontId="28" fillId="0" borderId="17" xfId="0" applyFont="1" applyBorder="1" applyAlignment="1">
      <alignment horizontal="left"/>
    </xf>
    <xf numFmtId="0" fontId="29" fillId="0" borderId="0" xfId="0" applyFont="1" applyAlignment="1">
      <alignment horizontal="left"/>
    </xf>
    <xf numFmtId="0" fontId="29" fillId="0" borderId="17" xfId="0" applyFont="1" applyBorder="1" applyAlignment="1">
      <alignment horizontal="left"/>
    </xf>
    <xf numFmtId="0" fontId="21" fillId="0" borderId="23" xfId="0" applyFont="1" applyBorder="1"/>
    <xf numFmtId="164" fontId="6" fillId="0" borderId="24" xfId="2" applyNumberFormat="1" applyFont="1" applyBorder="1" applyAlignment="1">
      <alignment horizontal="center"/>
    </xf>
    <xf numFmtId="164" fontId="6" fillId="0" borderId="25" xfId="2" applyNumberFormat="1" applyFont="1" applyBorder="1" applyAlignment="1">
      <alignment horizontal="center"/>
    </xf>
    <xf numFmtId="0" fontId="5" fillId="3" borderId="15" xfId="0" applyFont="1" applyFill="1" applyBorder="1" applyAlignment="1">
      <alignment horizontal="center" vertical="center" wrapText="1"/>
    </xf>
    <xf numFmtId="3" fontId="25" fillId="0" borderId="0" xfId="0" applyNumberFormat="1" applyFont="1" applyBorder="1"/>
    <xf numFmtId="0" fontId="21" fillId="6" borderId="0" xfId="0" applyFont="1" applyFill="1"/>
    <xf numFmtId="0" fontId="2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39" fontId="21" fillId="0" borderId="0" xfId="1" applyNumberFormat="1" applyFont="1" applyFill="1" applyBorder="1"/>
    <xf numFmtId="39" fontId="30" fillId="0" borderId="0" xfId="1" applyNumberFormat="1" applyFont="1" applyFill="1" applyBorder="1"/>
    <xf numFmtId="39" fontId="1" fillId="0" borderId="0" xfId="0" applyNumberFormat="1" applyFont="1" applyFill="1" applyBorder="1"/>
    <xf numFmtId="3" fontId="1" fillId="0" borderId="0" xfId="0" applyNumberFormat="1" applyFont="1" applyBorder="1"/>
    <xf numFmtId="39" fontId="1" fillId="0" borderId="0" xfId="1" applyNumberFormat="1" applyFont="1" applyFill="1" applyBorder="1"/>
    <xf numFmtId="0" fontId="21" fillId="0" borderId="0" xfId="0" applyFont="1" applyFill="1" applyBorder="1" applyAlignment="1">
      <alignment horizontal="left"/>
    </xf>
    <xf numFmtId="39" fontId="21" fillId="0" borderId="0" xfId="0" applyNumberFormat="1" applyFont="1" applyFill="1" applyBorder="1"/>
    <xf numFmtId="0" fontId="4" fillId="0" borderId="5" xfId="0" applyFont="1" applyBorder="1" applyAlignment="1">
      <alignment horizontal="center"/>
    </xf>
    <xf numFmtId="0" fontId="1" fillId="0" borderId="3" xfId="0" applyFont="1" applyBorder="1"/>
    <xf numFmtId="0" fontId="1" fillId="0" borderId="11" xfId="0" applyFont="1" applyBorder="1"/>
    <xf numFmtId="0" fontId="5" fillId="0" borderId="5" xfId="0" applyFont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left"/>
    </xf>
    <xf numFmtId="0" fontId="8" fillId="0" borderId="28" xfId="0" applyFont="1" applyBorder="1" applyAlignment="1">
      <alignment horizontal="left" vertical="center"/>
    </xf>
    <xf numFmtId="0" fontId="2" fillId="7" borderId="29" xfId="0" applyFont="1" applyFill="1" applyBorder="1" applyAlignment="1">
      <alignment horizontal="center"/>
    </xf>
    <xf numFmtId="0" fontId="4" fillId="7" borderId="30" xfId="0" applyFont="1" applyFill="1" applyBorder="1" applyAlignment="1">
      <alignment horizontal="center"/>
    </xf>
    <xf numFmtId="0" fontId="4" fillId="7" borderId="31" xfId="0" applyFont="1" applyFill="1" applyBorder="1" applyAlignment="1">
      <alignment horizontal="center"/>
    </xf>
    <xf numFmtId="0" fontId="5" fillId="7" borderId="32" xfId="0" applyFont="1" applyFill="1" applyBorder="1"/>
    <xf numFmtId="3" fontId="4" fillId="7" borderId="29" xfId="0" applyNumberFormat="1" applyFont="1" applyFill="1" applyBorder="1"/>
    <xf numFmtId="3" fontId="6" fillId="0" borderId="6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/>
    </xf>
    <xf numFmtId="3" fontId="4" fillId="0" borderId="22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1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3" fontId="6" fillId="0" borderId="22" xfId="0" applyNumberFormat="1" applyFont="1" applyBorder="1" applyAlignment="1">
      <alignment horizontal="right" vertical="center"/>
    </xf>
    <xf numFmtId="0" fontId="11" fillId="0" borderId="0" xfId="5" applyFont="1" applyBorder="1" applyAlignment="1">
      <alignment horizontal="right"/>
    </xf>
    <xf numFmtId="0" fontId="32" fillId="0" borderId="0" xfId="5" applyBorder="1"/>
    <xf numFmtId="0" fontId="2" fillId="0" borderId="0" xfId="5" applyFont="1" applyBorder="1"/>
    <xf numFmtId="3" fontId="1" fillId="0" borderId="6" xfId="0" applyNumberFormat="1" applyFont="1" applyBorder="1" applyAlignment="1">
      <alignment horizontal="right" vertical="center"/>
    </xf>
    <xf numFmtId="3" fontId="1" fillId="0" borderId="14" xfId="0" applyNumberFormat="1" applyFont="1" applyBorder="1" applyAlignment="1">
      <alignment horizontal="right" vertical="center"/>
    </xf>
    <xf numFmtId="164" fontId="1" fillId="0" borderId="6" xfId="1" applyNumberFormat="1" applyFont="1" applyFill="1" applyBorder="1"/>
    <xf numFmtId="164" fontId="6" fillId="0" borderId="33" xfId="2" applyNumberFormat="1" applyFont="1" applyBorder="1" applyAlignment="1">
      <alignment horizontal="center"/>
    </xf>
    <xf numFmtId="164" fontId="19" fillId="0" borderId="17" xfId="1" applyNumberFormat="1" applyFont="1" applyBorder="1" applyAlignment="1">
      <alignment horizontal="center"/>
    </xf>
    <xf numFmtId="164" fontId="20" fillId="0" borderId="6" xfId="1" applyNumberFormat="1" applyFont="1" applyFill="1" applyBorder="1"/>
    <xf numFmtId="164" fontId="19" fillId="0" borderId="17" xfId="1" applyNumberFormat="1" applyFont="1" applyBorder="1" applyAlignment="1">
      <alignment horizontal="left"/>
    </xf>
    <xf numFmtId="164" fontId="21" fillId="0" borderId="6" xfId="1" applyNumberFormat="1" applyFont="1" applyFill="1" applyBorder="1"/>
    <xf numFmtId="3" fontId="1" fillId="0" borderId="6" xfId="0" applyNumberFormat="1" applyFont="1" applyBorder="1" applyAlignment="1">
      <alignment vertical="center"/>
    </xf>
    <xf numFmtId="3" fontId="1" fillId="5" borderId="6" xfId="0" applyNumberFormat="1" applyFont="1" applyFill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3" fontId="5" fillId="5" borderId="6" xfId="0" applyNumberFormat="1" applyFont="1" applyFill="1" applyBorder="1" applyAlignment="1">
      <alignment vertical="center"/>
    </xf>
    <xf numFmtId="37" fontId="21" fillId="0" borderId="19" xfId="1" applyNumberFormat="1" applyFont="1" applyBorder="1" applyAlignment="1">
      <alignment horizontal="right"/>
    </xf>
    <xf numFmtId="3" fontId="1" fillId="5" borderId="6" xfId="0" applyNumberFormat="1" applyFont="1" applyFill="1" applyBorder="1" applyAlignment="1">
      <alignment horizontal="right" vertical="center"/>
    </xf>
    <xf numFmtId="164" fontId="21" fillId="0" borderId="6" xfId="1" applyNumberFormat="1" applyFont="1" applyFill="1" applyBorder="1" applyAlignment="1">
      <alignment horizontal="right"/>
    </xf>
    <xf numFmtId="3" fontId="5" fillId="0" borderId="6" xfId="0" applyNumberFormat="1" applyFont="1" applyBorder="1" applyAlignment="1">
      <alignment vertical="center"/>
    </xf>
    <xf numFmtId="164" fontId="5" fillId="0" borderId="6" xfId="1" applyNumberFormat="1" applyFont="1" applyFill="1" applyBorder="1"/>
    <xf numFmtId="0" fontId="32" fillId="0" borderId="2" xfId="5" applyBorder="1" applyAlignment="1">
      <alignment horizontal="center"/>
    </xf>
    <xf numFmtId="0" fontId="5" fillId="0" borderId="0" xfId="0" applyFont="1"/>
    <xf numFmtId="164" fontId="30" fillId="4" borderId="6" xfId="1" applyNumberFormat="1" applyFont="1" applyFill="1" applyBorder="1"/>
    <xf numFmtId="0" fontId="5" fillId="0" borderId="3" xfId="0" applyFont="1" applyBorder="1" applyAlignment="1">
      <alignment horizontal="left" vertical="center"/>
    </xf>
    <xf numFmtId="3" fontId="5" fillId="0" borderId="14" xfId="0" applyNumberFormat="1" applyFont="1" applyBorder="1" applyAlignment="1">
      <alignment horizontal="right" vertical="center"/>
    </xf>
    <xf numFmtId="0" fontId="2" fillId="0" borderId="31" xfId="5" applyFont="1" applyBorder="1"/>
    <xf numFmtId="0" fontId="32" fillId="0" borderId="31" xfId="5" applyBorder="1"/>
    <xf numFmtId="0" fontId="11" fillId="0" borderId="0" xfId="5" applyFont="1" applyBorder="1" applyAlignment="1"/>
    <xf numFmtId="0" fontId="32" fillId="0" borderId="0" xfId="5" applyBorder="1" applyAlignment="1">
      <alignment horizontal="center"/>
    </xf>
    <xf numFmtId="14" fontId="16" fillId="0" borderId="13" xfId="0" applyNumberFormat="1" applyFont="1" applyBorder="1" applyAlignment="1">
      <alignment horizontal="left"/>
    </xf>
    <xf numFmtId="3" fontId="4" fillId="0" borderId="0" xfId="0" applyNumberFormat="1" applyFont="1" applyAlignment="1">
      <alignment vertical="center"/>
    </xf>
    <xf numFmtId="0" fontId="5" fillId="0" borderId="13" xfId="0" applyFont="1" applyBorder="1" applyAlignment="1"/>
    <xf numFmtId="0" fontId="31" fillId="0" borderId="13" xfId="5" applyFont="1" applyBorder="1" applyAlignment="1">
      <alignment horizontal="left"/>
    </xf>
    <xf numFmtId="0" fontId="31" fillId="0" borderId="13" xfId="5" applyFont="1" applyBorder="1" applyAlignment="1"/>
    <xf numFmtId="0" fontId="32" fillId="0" borderId="13" xfId="5" applyBorder="1"/>
    <xf numFmtId="14" fontId="32" fillId="0" borderId="0" xfId="5" applyNumberFormat="1" applyFont="1" applyBorder="1"/>
    <xf numFmtId="164" fontId="4" fillId="0" borderId="0" xfId="0" applyNumberFormat="1" applyFont="1" applyAlignment="1">
      <alignment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1" fillId="0" borderId="1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0" fontId="6" fillId="5" borderId="6" xfId="0" applyFont="1" applyFill="1" applyBorder="1" applyAlignment="1">
      <alignment horizontal="center" vertical="center"/>
    </xf>
    <xf numFmtId="3" fontId="6" fillId="0" borderId="14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horizontal="right" vertical="center"/>
    </xf>
    <xf numFmtId="164" fontId="1" fillId="0" borderId="6" xfId="1" applyNumberFormat="1" applyFont="1" applyFill="1" applyBorder="1" applyAlignment="1">
      <alignment horizontal="right"/>
    </xf>
    <xf numFmtId="0" fontId="8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43" fontId="4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43" fontId="4" fillId="0" borderId="0" xfId="0" applyNumberFormat="1" applyFont="1" applyAlignment="1">
      <alignment vertical="center"/>
    </xf>
    <xf numFmtId="0" fontId="0" fillId="0" borderId="14" xfId="0" applyBorder="1"/>
    <xf numFmtId="14" fontId="36" fillId="0" borderId="8" xfId="0" applyNumberFormat="1" applyFont="1" applyBorder="1"/>
    <xf numFmtId="0" fontId="36" fillId="0" borderId="8" xfId="0" applyFont="1" applyBorder="1"/>
    <xf numFmtId="3" fontId="0" fillId="0" borderId="6" xfId="0" applyNumberFormat="1" applyBorder="1"/>
    <xf numFmtId="0" fontId="0" fillId="0" borderId="6" xfId="0" applyBorder="1"/>
    <xf numFmtId="3" fontId="37" fillId="0" borderId="6" xfId="0" applyNumberFormat="1" applyFont="1" applyBorder="1"/>
    <xf numFmtId="3" fontId="36" fillId="0" borderId="6" xfId="0" applyNumberFormat="1" applyFont="1" applyBorder="1"/>
    <xf numFmtId="0" fontId="36" fillId="0" borderId="6" xfId="0" applyFont="1" applyBorder="1"/>
    <xf numFmtId="0" fontId="0" fillId="0" borderId="5" xfId="0" applyBorder="1"/>
    <xf numFmtId="0" fontId="0" fillId="0" borderId="3" xfId="0" applyBorder="1"/>
    <xf numFmtId="0" fontId="36" fillId="0" borderId="5" xfId="0" applyFont="1" applyBorder="1"/>
    <xf numFmtId="0" fontId="36" fillId="0" borderId="3" xfId="0" applyFont="1" applyBorder="1"/>
    <xf numFmtId="2" fontId="36" fillId="0" borderId="6" xfId="0" applyNumberFormat="1" applyFont="1" applyBorder="1"/>
    <xf numFmtId="0" fontId="0" fillId="0" borderId="0" xfId="0" applyBorder="1"/>
    <xf numFmtId="0" fontId="36" fillId="0" borderId="0" xfId="0" applyFont="1" applyBorder="1"/>
    <xf numFmtId="0" fontId="0" fillId="0" borderId="13" xfId="0" applyBorder="1"/>
    <xf numFmtId="0" fontId="38" fillId="0" borderId="13" xfId="0" applyFont="1" applyBorder="1"/>
    <xf numFmtId="0" fontId="0" fillId="0" borderId="7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8" xfId="0" applyBorder="1"/>
    <xf numFmtId="0" fontId="38" fillId="0" borderId="5" xfId="0" applyFont="1" applyBorder="1"/>
    <xf numFmtId="0" fontId="38" fillId="0" borderId="3" xfId="0" applyFont="1" applyBorder="1"/>
    <xf numFmtId="0" fontId="38" fillId="0" borderId="6" xfId="0" applyFont="1" applyBorder="1"/>
    <xf numFmtId="3" fontId="0" fillId="0" borderId="6" xfId="0" applyNumberFormat="1" applyBorder="1" applyAlignment="1">
      <alignment horizontal="right"/>
    </xf>
    <xf numFmtId="3" fontId="37" fillId="0" borderId="6" xfId="0" applyNumberFormat="1" applyFont="1" applyBorder="1" applyAlignment="1">
      <alignment horizontal="right"/>
    </xf>
    <xf numFmtId="164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14" fontId="0" fillId="0" borderId="0" xfId="0" applyNumberFormat="1"/>
    <xf numFmtId="4" fontId="0" fillId="0" borderId="6" xfId="0" applyNumberFormat="1" applyBorder="1"/>
    <xf numFmtId="0" fontId="1" fillId="0" borderId="6" xfId="0" applyFont="1" applyBorder="1"/>
    <xf numFmtId="0" fontId="5" fillId="0" borderId="6" xfId="0" applyFont="1" applyBorder="1"/>
    <xf numFmtId="0" fontId="17" fillId="0" borderId="1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46" fontId="16" fillId="0" borderId="0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21" fontId="16" fillId="0" borderId="0" xfId="0" applyNumberFormat="1" applyFont="1" applyBorder="1" applyAlignment="1">
      <alignment horizontal="center"/>
    </xf>
    <xf numFmtId="0" fontId="6" fillId="5" borderId="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11" fillId="5" borderId="7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/>
    </xf>
    <xf numFmtId="0" fontId="15" fillId="5" borderId="13" xfId="0" applyFont="1" applyFill="1" applyBorder="1" applyAlignment="1">
      <alignment horizontal="center"/>
    </xf>
    <xf numFmtId="0" fontId="15" fillId="5" borderId="1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49" fontId="23" fillId="2" borderId="0" xfId="3" applyNumberFormat="1" applyFont="1" applyFill="1" applyBorder="1" applyAlignment="1">
      <alignment horizontal="left"/>
    </xf>
    <xf numFmtId="0" fontId="23" fillId="2" borderId="0" xfId="3" applyFont="1" applyFill="1" applyBorder="1" applyAlignment="1">
      <alignment horizontal="left"/>
    </xf>
  </cellXfs>
  <cellStyles count="6">
    <cellStyle name="Comma 2" xfId="1"/>
    <cellStyle name="Comma 7" xfId="2"/>
    <cellStyle name="Heading 3" xfId="3" builtinId="18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_Document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Relationship Id="rId5" Type="http://schemas.openxmlformats.org/officeDocument/2006/relationships/oleObject" Target="../embeddings/Microsoft_Office_Word_97_-_2003_Document3.doc"/><Relationship Id="rId4" Type="http://schemas.openxmlformats.org/officeDocument/2006/relationships/oleObject" Target="../embeddings/Microsoft_Office_Word_97_-_2003_Document2.doc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1"/>
  <sheetViews>
    <sheetView topLeftCell="A34" workbookViewId="0">
      <selection activeCell="D25" sqref="D25"/>
    </sheetView>
  </sheetViews>
  <sheetFormatPr defaultRowHeight="12.75"/>
  <cols>
    <col min="1" max="1" width="4" style="6" customWidth="1"/>
    <col min="2" max="3" width="9.140625" style="6"/>
    <col min="4" max="4" width="9.28515625" style="6" customWidth="1"/>
    <col min="5" max="5" width="11.42578125" style="6" customWidth="1"/>
    <col min="6" max="6" width="12.85546875" style="6" customWidth="1"/>
    <col min="7" max="7" width="5.42578125" style="6" customWidth="1"/>
    <col min="8" max="8" width="9.85546875" style="6" bestFit="1" customWidth="1"/>
    <col min="9" max="9" width="9.140625" style="6"/>
    <col min="10" max="10" width="3.140625" style="6" customWidth="1"/>
    <col min="11" max="11" width="9.140625" style="6"/>
    <col min="12" max="12" width="1.85546875" style="6" customWidth="1"/>
    <col min="13" max="16384" width="9.140625" style="6"/>
  </cols>
  <sheetData>
    <row r="1" spans="2:11" ht="6.75" customHeight="1"/>
    <row r="2" spans="2:11">
      <c r="B2" s="65"/>
      <c r="C2" s="66"/>
      <c r="D2" s="66"/>
      <c r="E2" s="66"/>
      <c r="F2" s="66"/>
      <c r="G2" s="66"/>
      <c r="H2" s="66"/>
      <c r="I2" s="66"/>
      <c r="J2" s="66"/>
      <c r="K2" s="67"/>
    </row>
    <row r="3" spans="2:11" s="72" customFormat="1" ht="18" customHeight="1">
      <c r="B3" s="68"/>
      <c r="C3" s="69" t="s">
        <v>21</v>
      </c>
      <c r="D3" s="69"/>
      <c r="E3" s="69"/>
      <c r="F3" s="200" t="s">
        <v>229</v>
      </c>
      <c r="G3" s="201"/>
      <c r="H3" s="202"/>
      <c r="I3" s="169"/>
      <c r="J3" s="168"/>
      <c r="K3" s="188"/>
    </row>
    <row r="4" spans="2:11" s="72" customFormat="1" ht="25.5" customHeight="1">
      <c r="B4" s="68"/>
      <c r="C4" s="69" t="s">
        <v>11</v>
      </c>
      <c r="D4" s="69"/>
      <c r="E4" s="69"/>
      <c r="F4" s="199" t="s">
        <v>230</v>
      </c>
      <c r="G4" s="195"/>
      <c r="H4" s="196"/>
      <c r="I4" s="169"/>
      <c r="J4" s="69"/>
      <c r="K4" s="71"/>
    </row>
    <row r="5" spans="2:11" s="72" customFormat="1" ht="14.1" customHeight="1">
      <c r="B5" s="68"/>
      <c r="C5" s="69" t="s">
        <v>0</v>
      </c>
      <c r="D5" s="69"/>
      <c r="E5" s="69"/>
      <c r="F5" s="169"/>
      <c r="G5" s="169"/>
      <c r="H5" s="169"/>
      <c r="I5" s="169"/>
      <c r="J5" s="69"/>
      <c r="K5" s="71"/>
    </row>
    <row r="6" spans="2:11" s="72" customFormat="1" ht="12" customHeight="1">
      <c r="B6" s="68"/>
      <c r="C6" s="69" t="s">
        <v>232</v>
      </c>
      <c r="D6" s="69"/>
      <c r="E6" s="69"/>
      <c r="F6" s="203">
        <v>32274</v>
      </c>
      <c r="G6" s="169"/>
      <c r="H6" s="169"/>
      <c r="I6" s="169"/>
      <c r="J6" s="69"/>
      <c r="K6" s="71"/>
    </row>
    <row r="7" spans="2:11" s="72" customFormat="1" ht="15" customHeight="1" thickBot="1">
      <c r="B7" s="68"/>
      <c r="C7" s="69" t="s">
        <v>9</v>
      </c>
      <c r="D7" s="69"/>
      <c r="E7" s="69"/>
      <c r="F7" s="193" t="s">
        <v>231</v>
      </c>
      <c r="G7" s="194"/>
      <c r="H7" s="194"/>
      <c r="I7" s="194"/>
      <c r="J7" s="69"/>
      <c r="K7" s="71"/>
    </row>
    <row r="8" spans="2:11" ht="15.75" thickTop="1">
      <c r="B8" s="3"/>
      <c r="C8" s="4"/>
      <c r="D8" s="4"/>
      <c r="E8" s="4"/>
      <c r="F8" s="169"/>
      <c r="G8" s="169"/>
      <c r="H8" s="169"/>
      <c r="I8" s="169"/>
      <c r="J8" s="4"/>
      <c r="K8" s="5"/>
    </row>
    <row r="9" spans="2:11" ht="15">
      <c r="B9" s="3"/>
      <c r="C9" s="4"/>
      <c r="D9" s="4"/>
      <c r="E9" s="4"/>
      <c r="F9" s="169"/>
      <c r="G9" s="169"/>
      <c r="H9" s="169"/>
      <c r="I9" s="169"/>
      <c r="J9" s="4"/>
      <c r="K9" s="5"/>
    </row>
    <row r="10" spans="2:11" ht="15.75">
      <c r="B10" s="3"/>
      <c r="C10" s="4"/>
      <c r="D10" s="4"/>
      <c r="E10" s="4"/>
      <c r="F10" s="170"/>
      <c r="G10" s="169"/>
      <c r="H10" s="169"/>
      <c r="I10" s="169"/>
      <c r="J10" s="4"/>
      <c r="K10" s="5"/>
    </row>
    <row r="11" spans="2:11" ht="15.75">
      <c r="B11" s="3"/>
      <c r="C11" s="4"/>
      <c r="D11" s="4"/>
      <c r="E11" s="4"/>
      <c r="F11" s="170"/>
      <c r="G11" s="169"/>
      <c r="H11" s="169"/>
      <c r="I11" s="169"/>
      <c r="J11" s="4"/>
      <c r="K11" s="5"/>
    </row>
    <row r="12" spans="2:11">
      <c r="B12" s="3"/>
      <c r="C12" s="4"/>
      <c r="D12" s="4"/>
      <c r="E12" s="4"/>
      <c r="F12" s="4"/>
      <c r="G12" s="4"/>
      <c r="H12" s="4"/>
      <c r="I12" s="4"/>
      <c r="J12" s="4"/>
      <c r="K12" s="5"/>
    </row>
    <row r="13" spans="2:11">
      <c r="B13" s="3"/>
      <c r="C13" s="4"/>
      <c r="D13" s="4"/>
      <c r="E13" s="4"/>
      <c r="F13" s="4"/>
      <c r="G13" s="4"/>
      <c r="H13" s="4"/>
      <c r="I13" s="4"/>
      <c r="J13" s="4"/>
      <c r="K13" s="5"/>
    </row>
    <row r="14" spans="2:11">
      <c r="B14" s="3"/>
      <c r="C14" s="4"/>
      <c r="D14" s="4"/>
      <c r="E14" s="4"/>
      <c r="F14" s="4"/>
      <c r="G14" s="4"/>
      <c r="H14" s="4"/>
      <c r="I14" s="4"/>
      <c r="J14" s="4"/>
      <c r="K14" s="5"/>
    </row>
    <row r="15" spans="2:11">
      <c r="B15" s="3"/>
      <c r="C15" s="4"/>
      <c r="D15" s="4"/>
      <c r="E15" s="4"/>
      <c r="F15" s="4"/>
      <c r="G15" s="4"/>
      <c r="H15" s="4"/>
      <c r="I15" s="4"/>
      <c r="J15" s="4"/>
      <c r="K15" s="5"/>
    </row>
    <row r="16" spans="2:11">
      <c r="B16" s="3"/>
      <c r="D16" s="4"/>
      <c r="E16" s="4"/>
      <c r="F16" s="4"/>
      <c r="G16" s="4"/>
      <c r="H16" s="4"/>
      <c r="I16" s="4"/>
      <c r="J16" s="4"/>
      <c r="K16" s="5"/>
    </row>
    <row r="17" spans="2:11">
      <c r="B17" s="3"/>
      <c r="C17" s="4"/>
      <c r="D17" s="4"/>
      <c r="E17" s="4"/>
      <c r="F17" s="4"/>
      <c r="G17" s="4"/>
      <c r="H17" s="4"/>
      <c r="I17" s="4"/>
      <c r="J17" s="4"/>
      <c r="K17" s="5"/>
    </row>
    <row r="18" spans="2:11">
      <c r="B18" s="3"/>
      <c r="C18" s="4"/>
      <c r="D18" s="4"/>
      <c r="E18" s="4"/>
      <c r="F18" s="4"/>
      <c r="G18" s="4"/>
      <c r="H18" s="4"/>
      <c r="I18" s="4"/>
      <c r="J18" s="4"/>
      <c r="K18" s="5"/>
    </row>
    <row r="19" spans="2:11">
      <c r="B19" s="3"/>
      <c r="C19" s="4"/>
      <c r="D19" s="4"/>
      <c r="E19" s="4"/>
      <c r="F19" s="4"/>
      <c r="G19" s="4"/>
      <c r="H19" s="4"/>
      <c r="I19" s="4"/>
      <c r="J19" s="4"/>
      <c r="K19" s="5"/>
    </row>
    <row r="20" spans="2:11" ht="33.75">
      <c r="B20" s="265" t="s">
        <v>4</v>
      </c>
      <c r="C20" s="266"/>
      <c r="D20" s="266"/>
      <c r="E20" s="266"/>
      <c r="F20" s="266"/>
      <c r="G20" s="266"/>
      <c r="H20" s="266"/>
      <c r="I20" s="266"/>
      <c r="J20" s="266"/>
      <c r="K20" s="267"/>
    </row>
    <row r="21" spans="2:11">
      <c r="B21" s="3"/>
      <c r="C21" s="268" t="s">
        <v>193</v>
      </c>
      <c r="D21" s="268"/>
      <c r="E21" s="268"/>
      <c r="F21" s="268"/>
      <c r="G21" s="268"/>
      <c r="H21" s="268"/>
      <c r="I21" s="268"/>
      <c r="J21" s="268"/>
      <c r="K21" s="5"/>
    </row>
    <row r="22" spans="2:11">
      <c r="B22" s="3"/>
      <c r="C22" s="268" t="s">
        <v>10</v>
      </c>
      <c r="D22" s="268"/>
      <c r="E22" s="268"/>
      <c r="F22" s="268"/>
      <c r="G22" s="268"/>
      <c r="H22" s="268"/>
      <c r="I22" s="268"/>
      <c r="J22" s="268"/>
      <c r="K22" s="5"/>
    </row>
    <row r="23" spans="2:11">
      <c r="B23" s="3"/>
      <c r="C23" s="4"/>
      <c r="D23" s="4"/>
      <c r="E23" s="4"/>
      <c r="F23" s="4"/>
      <c r="G23" s="4"/>
      <c r="H23" s="4"/>
      <c r="I23" s="4"/>
      <c r="J23" s="4"/>
      <c r="K23" s="5"/>
    </row>
    <row r="24" spans="2:11">
      <c r="B24" s="3"/>
      <c r="C24" s="4"/>
      <c r="D24" s="4"/>
      <c r="E24" s="4"/>
      <c r="F24" s="4"/>
      <c r="G24" s="4"/>
      <c r="H24" s="4"/>
      <c r="I24" s="4"/>
      <c r="J24" s="4"/>
      <c r="K24" s="5"/>
    </row>
    <row r="25" spans="2:11" ht="33.75">
      <c r="B25" s="3"/>
      <c r="C25" s="4"/>
      <c r="D25" s="4"/>
      <c r="E25" s="4"/>
      <c r="F25" s="74" t="s">
        <v>310</v>
      </c>
      <c r="G25" s="4"/>
      <c r="H25" s="4"/>
      <c r="I25" s="4"/>
      <c r="J25" s="4"/>
      <c r="K25" s="5"/>
    </row>
    <row r="26" spans="2:11">
      <c r="B26" s="3"/>
      <c r="C26" s="4"/>
      <c r="D26" s="4"/>
      <c r="E26" s="4"/>
      <c r="F26" s="4"/>
      <c r="G26" s="4"/>
      <c r="H26" s="4"/>
      <c r="I26" s="4"/>
      <c r="J26" s="4"/>
      <c r="K26" s="5"/>
    </row>
    <row r="27" spans="2:11">
      <c r="B27" s="3"/>
      <c r="C27" s="4"/>
      <c r="D27" s="4"/>
      <c r="E27" s="4"/>
      <c r="F27" s="4"/>
      <c r="G27" s="4"/>
      <c r="H27" s="4"/>
      <c r="I27" s="4"/>
      <c r="J27" s="4"/>
      <c r="K27" s="5"/>
    </row>
    <row r="28" spans="2:11">
      <c r="B28" s="3"/>
      <c r="C28" s="4"/>
      <c r="D28" s="4"/>
      <c r="E28" s="4"/>
      <c r="F28" s="4"/>
      <c r="G28" s="4"/>
      <c r="H28" s="4"/>
      <c r="I28" s="4"/>
      <c r="J28" s="4"/>
      <c r="K28" s="5"/>
    </row>
    <row r="29" spans="2:11">
      <c r="B29" s="3"/>
      <c r="C29" s="4"/>
      <c r="D29" s="4"/>
      <c r="E29" s="4"/>
      <c r="F29" s="4"/>
      <c r="G29" s="4"/>
      <c r="H29" s="4"/>
      <c r="I29" s="4"/>
      <c r="J29" s="4"/>
      <c r="K29" s="5"/>
    </row>
    <row r="30" spans="2:11">
      <c r="B30" s="3"/>
      <c r="C30" s="4"/>
      <c r="D30" s="4"/>
      <c r="E30" s="4"/>
      <c r="F30" s="4"/>
      <c r="G30" s="4"/>
      <c r="H30" s="4"/>
      <c r="I30" s="4"/>
      <c r="J30" s="4"/>
      <c r="K30" s="5"/>
    </row>
    <row r="31" spans="2:11">
      <c r="B31" s="3"/>
      <c r="C31" s="4"/>
      <c r="D31" s="4"/>
      <c r="E31" s="4"/>
      <c r="F31" s="4"/>
      <c r="G31" s="4"/>
      <c r="H31" s="4"/>
      <c r="I31" s="4"/>
      <c r="J31" s="4"/>
      <c r="K31" s="5"/>
    </row>
    <row r="32" spans="2:11">
      <c r="B32" s="3"/>
      <c r="C32" s="4"/>
      <c r="D32" s="4"/>
      <c r="E32" s="4"/>
      <c r="F32" s="4"/>
      <c r="G32" s="4"/>
      <c r="H32" s="4"/>
      <c r="I32" s="4"/>
      <c r="J32" s="4"/>
      <c r="K32" s="5"/>
    </row>
    <row r="33" spans="2:11">
      <c r="B33" s="3"/>
      <c r="C33" s="4"/>
      <c r="D33" s="4"/>
      <c r="E33" s="4"/>
      <c r="F33" s="4"/>
      <c r="G33" s="4"/>
      <c r="H33" s="4"/>
      <c r="I33" s="4"/>
      <c r="J33" s="4"/>
      <c r="K33" s="5"/>
    </row>
    <row r="34" spans="2:11">
      <c r="B34" s="3"/>
      <c r="C34" s="4"/>
      <c r="D34" s="4"/>
      <c r="E34" s="4"/>
      <c r="F34" s="4"/>
      <c r="G34" s="4"/>
      <c r="H34" s="4"/>
      <c r="I34" s="4"/>
      <c r="J34" s="4"/>
      <c r="K34" s="5"/>
    </row>
    <row r="35" spans="2:11">
      <c r="B35" s="3"/>
      <c r="C35" s="4"/>
      <c r="D35" s="4"/>
      <c r="E35" s="4"/>
      <c r="F35" s="4"/>
      <c r="G35" s="4"/>
      <c r="H35" s="4"/>
      <c r="I35" s="4"/>
      <c r="J35" s="4"/>
      <c r="K35" s="5"/>
    </row>
    <row r="36" spans="2:11">
      <c r="B36" s="3"/>
      <c r="C36" s="4"/>
      <c r="D36" s="4"/>
      <c r="E36" s="4"/>
      <c r="F36" s="4"/>
      <c r="G36" s="4"/>
      <c r="H36" s="4"/>
      <c r="I36" s="4"/>
      <c r="J36" s="4"/>
      <c r="K36" s="5"/>
    </row>
    <row r="37" spans="2:11">
      <c r="B37" s="3"/>
      <c r="C37" s="4"/>
      <c r="D37" s="4"/>
      <c r="E37" s="4"/>
      <c r="F37" s="4"/>
      <c r="G37" s="4"/>
      <c r="H37" s="4"/>
      <c r="I37" s="4"/>
      <c r="J37" s="4"/>
      <c r="K37" s="5"/>
    </row>
    <row r="38" spans="2:11" ht="9" customHeight="1">
      <c r="B38" s="3"/>
      <c r="C38" s="4"/>
      <c r="D38" s="4"/>
      <c r="E38" s="4"/>
      <c r="F38" s="4"/>
      <c r="G38" s="4"/>
      <c r="H38" s="4"/>
      <c r="I38" s="4"/>
      <c r="J38" s="4"/>
      <c r="K38" s="5"/>
    </row>
    <row r="39" spans="2:11">
      <c r="B39" s="3"/>
      <c r="C39" s="4"/>
      <c r="D39" s="4"/>
      <c r="E39" s="4"/>
      <c r="F39" s="4"/>
      <c r="G39" s="4"/>
      <c r="H39" s="4"/>
      <c r="I39" s="4"/>
      <c r="J39" s="4"/>
      <c r="K39" s="5"/>
    </row>
    <row r="40" spans="2:11">
      <c r="B40" s="3"/>
      <c r="C40" s="4"/>
      <c r="D40" s="4"/>
      <c r="E40" s="4"/>
      <c r="F40" s="4"/>
      <c r="G40" s="4"/>
      <c r="H40" s="4"/>
      <c r="I40" s="4"/>
      <c r="J40" s="4"/>
      <c r="K40" s="5"/>
    </row>
    <row r="41" spans="2:11" s="72" customFormat="1" ht="12.95" customHeight="1">
      <c r="B41" s="68"/>
      <c r="C41" s="69" t="s">
        <v>17</v>
      </c>
      <c r="D41" s="69"/>
      <c r="E41" s="69"/>
      <c r="F41" s="69"/>
      <c r="G41" s="69"/>
      <c r="H41" s="269" t="s">
        <v>224</v>
      </c>
      <c r="I41" s="269"/>
      <c r="J41" s="69"/>
      <c r="K41" s="71"/>
    </row>
    <row r="42" spans="2:11" s="72" customFormat="1" ht="12.95" customHeight="1">
      <c r="B42" s="68"/>
      <c r="C42" s="69" t="s">
        <v>18</v>
      </c>
      <c r="D42" s="69"/>
      <c r="E42" s="69"/>
      <c r="F42" s="69"/>
      <c r="G42" s="69"/>
      <c r="H42" s="271" t="s">
        <v>226</v>
      </c>
      <c r="I42" s="271"/>
      <c r="J42" s="69"/>
      <c r="K42" s="71"/>
    </row>
    <row r="43" spans="2:11" s="72" customFormat="1" ht="12.95" customHeight="1">
      <c r="B43" s="68"/>
      <c r="C43" s="69" t="s">
        <v>12</v>
      </c>
      <c r="D43" s="69"/>
      <c r="E43" s="69"/>
      <c r="F43" s="69"/>
      <c r="G43" s="69"/>
      <c r="H43" s="271" t="s">
        <v>211</v>
      </c>
      <c r="I43" s="271"/>
      <c r="J43" s="69"/>
      <c r="K43" s="71"/>
    </row>
    <row r="44" spans="2:11" s="72" customFormat="1" ht="12.95" customHeight="1">
      <c r="B44" s="68"/>
      <c r="C44" s="69" t="s">
        <v>13</v>
      </c>
      <c r="D44" s="69"/>
      <c r="E44" s="69"/>
      <c r="F44" s="69"/>
      <c r="G44" s="69"/>
      <c r="H44" s="271" t="s">
        <v>225</v>
      </c>
      <c r="I44" s="271"/>
      <c r="J44" s="69"/>
      <c r="K44" s="71"/>
    </row>
    <row r="45" spans="2:11">
      <c r="B45" s="3"/>
      <c r="C45" s="4"/>
      <c r="D45" s="4"/>
      <c r="E45" s="4"/>
      <c r="F45" s="4"/>
      <c r="G45" s="4"/>
      <c r="H45" s="4"/>
      <c r="I45" s="4"/>
      <c r="J45" s="4"/>
      <c r="K45" s="5"/>
    </row>
    <row r="46" spans="2:11" s="78" customFormat="1" ht="12.95" customHeight="1">
      <c r="B46" s="75"/>
      <c r="C46" s="69" t="s">
        <v>19</v>
      </c>
      <c r="D46" s="69"/>
      <c r="E46" s="69"/>
      <c r="F46" s="69"/>
      <c r="G46" s="73" t="s">
        <v>14</v>
      </c>
      <c r="H46" s="272" t="s">
        <v>308</v>
      </c>
      <c r="I46" s="268"/>
      <c r="J46" s="76"/>
      <c r="K46" s="77"/>
    </row>
    <row r="47" spans="2:11" s="78" customFormat="1" ht="12.95" customHeight="1">
      <c r="B47" s="75"/>
      <c r="C47" s="69"/>
      <c r="D47" s="69"/>
      <c r="E47" s="69"/>
      <c r="F47" s="69"/>
      <c r="G47" s="73" t="s">
        <v>15</v>
      </c>
      <c r="H47" s="270" t="s">
        <v>309</v>
      </c>
      <c r="I47" s="268"/>
      <c r="J47" s="76"/>
      <c r="K47" s="77"/>
    </row>
    <row r="48" spans="2:11" s="78" customFormat="1" ht="7.5" customHeight="1">
      <c r="B48" s="75"/>
      <c r="C48" s="69"/>
      <c r="D48" s="69"/>
      <c r="E48" s="69"/>
      <c r="F48" s="69"/>
      <c r="G48" s="73"/>
      <c r="H48" s="73"/>
      <c r="I48" s="73"/>
      <c r="J48" s="76"/>
      <c r="K48" s="77"/>
    </row>
    <row r="49" spans="2:11" s="78" customFormat="1" ht="12.95" customHeight="1">
      <c r="B49" s="75"/>
      <c r="C49" s="69" t="s">
        <v>16</v>
      </c>
      <c r="D49" s="69"/>
      <c r="E49" s="69"/>
      <c r="F49" s="73"/>
      <c r="G49" s="69"/>
      <c r="H49" s="197">
        <v>42812</v>
      </c>
      <c r="I49" s="70"/>
      <c r="J49" s="76"/>
      <c r="K49" s="77"/>
    </row>
    <row r="50" spans="2:11" ht="22.5" customHeight="1">
      <c r="B50" s="79"/>
      <c r="C50" s="80"/>
      <c r="D50" s="80"/>
      <c r="E50" s="80"/>
      <c r="F50" s="80"/>
      <c r="G50" s="80"/>
      <c r="H50" s="80"/>
      <c r="I50" s="80"/>
      <c r="J50" s="80"/>
      <c r="K50" s="81"/>
    </row>
    <row r="51" spans="2:11" ht="6.75" customHeight="1"/>
  </sheetData>
  <mergeCells count="9">
    <mergeCell ref="B20:K20"/>
    <mergeCell ref="C21:J21"/>
    <mergeCell ref="C22:J22"/>
    <mergeCell ref="H41:I41"/>
    <mergeCell ref="H47:I47"/>
    <mergeCell ref="H42:I42"/>
    <mergeCell ref="H43:I43"/>
    <mergeCell ref="H44:I44"/>
    <mergeCell ref="H46:I46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K66"/>
  <sheetViews>
    <sheetView topLeftCell="D46" workbookViewId="0">
      <selection activeCell="F64" sqref="F64"/>
    </sheetView>
  </sheetViews>
  <sheetFormatPr defaultRowHeight="12.75"/>
  <cols>
    <col min="1" max="1" width="4.28515625" style="6" customWidth="1"/>
    <col min="2" max="3" width="3.7109375" style="2" customWidth="1"/>
    <col min="4" max="4" width="4" style="2" customWidth="1"/>
    <col min="5" max="5" width="45.7109375" style="6" customWidth="1"/>
    <col min="6" max="6" width="17.7109375" style="6" customWidth="1"/>
    <col min="7" max="7" width="15.42578125" style="23" customWidth="1"/>
    <col min="8" max="8" width="15.7109375" style="23" hidden="1" customWidth="1"/>
    <col min="9" max="9" width="1.42578125" style="6" customWidth="1"/>
    <col min="10" max="10" width="10.140625" style="6" bestFit="1" customWidth="1"/>
    <col min="11" max="11" width="12.28515625" style="6" customWidth="1"/>
    <col min="12" max="12" width="13.42578125" style="6" customWidth="1"/>
    <col min="13" max="13" width="14" style="6" customWidth="1"/>
    <col min="14" max="16384" width="9.140625" style="6"/>
  </cols>
  <sheetData>
    <row r="1" spans="2:11" s="22" customFormat="1" ht="9" customHeight="1">
      <c r="B1" s="1"/>
      <c r="C1" s="19"/>
      <c r="D1" s="19"/>
      <c r="E1" s="20"/>
      <c r="F1" s="20"/>
      <c r="G1" s="21"/>
      <c r="H1" s="21"/>
    </row>
    <row r="2" spans="2:11" s="22" customFormat="1" ht="18" customHeight="1">
      <c r="B2" s="276" t="s">
        <v>194</v>
      </c>
      <c r="C2" s="277"/>
      <c r="D2" s="277"/>
      <c r="E2" s="277"/>
      <c r="F2" s="277"/>
      <c r="G2" s="277"/>
      <c r="H2" s="278"/>
    </row>
    <row r="3" spans="2:11" ht="13.9" customHeight="1">
      <c r="E3" s="189" t="s">
        <v>285</v>
      </c>
      <c r="F3" s="189"/>
    </row>
    <row r="4" spans="2:11" s="62" customFormat="1" ht="21" customHeight="1">
      <c r="B4" s="88" t="s">
        <v>1</v>
      </c>
      <c r="C4" s="285" t="s">
        <v>5</v>
      </c>
      <c r="D4" s="286"/>
      <c r="E4" s="287"/>
      <c r="F4" s="89">
        <v>2016</v>
      </c>
      <c r="G4" s="89">
        <v>2015</v>
      </c>
      <c r="H4" s="89">
        <v>2014</v>
      </c>
    </row>
    <row r="5" spans="2:11" s="22" customFormat="1" ht="14.85" customHeight="1">
      <c r="B5" s="30"/>
      <c r="C5" s="279" t="s">
        <v>63</v>
      </c>
      <c r="D5" s="280"/>
      <c r="E5" s="281"/>
      <c r="F5" s="208"/>
      <c r="G5" s="29"/>
      <c r="H5" s="29"/>
    </row>
    <row r="6" spans="2:11" s="22" customFormat="1" ht="14.85" customHeight="1">
      <c r="B6" s="30"/>
      <c r="C6" s="50" t="s">
        <v>88</v>
      </c>
      <c r="D6" s="90" t="s">
        <v>6</v>
      </c>
      <c r="E6" s="91"/>
      <c r="F6" s="190">
        <f>5150560+22993553.13</f>
        <v>28144113.129999999</v>
      </c>
      <c r="G6" s="190">
        <f>82997+95647</f>
        <v>178644</v>
      </c>
      <c r="H6" s="190">
        <v>2110</v>
      </c>
    </row>
    <row r="7" spans="2:11" s="22" customFormat="1" ht="14.85" customHeight="1">
      <c r="B7" s="30"/>
      <c r="C7" s="31"/>
      <c r="D7" s="42">
        <v>1</v>
      </c>
      <c r="E7" s="14" t="s">
        <v>7</v>
      </c>
      <c r="F7" s="179"/>
      <c r="G7" s="179"/>
      <c r="H7" s="179"/>
    </row>
    <row r="8" spans="2:11" s="22" customFormat="1" ht="14.85" customHeight="1">
      <c r="B8" s="30"/>
      <c r="C8" s="31"/>
      <c r="D8" s="42">
        <v>2</v>
      </c>
      <c r="E8" s="14" t="s">
        <v>8</v>
      </c>
      <c r="F8" s="179"/>
      <c r="G8" s="179"/>
      <c r="H8" s="179"/>
    </row>
    <row r="9" spans="2:11" s="22" customFormat="1" ht="14.85" customHeight="1">
      <c r="B9" s="30"/>
      <c r="C9" s="50" t="s">
        <v>88</v>
      </c>
      <c r="D9" s="90" t="s">
        <v>23</v>
      </c>
      <c r="E9" s="93"/>
      <c r="F9" s="180">
        <f>F10+F11+F12+F13</f>
        <v>0</v>
      </c>
      <c r="G9" s="180">
        <f>G10+G11+G12+G13</f>
        <v>0</v>
      </c>
      <c r="H9" s="180">
        <f>H10+H11+H12+H13</f>
        <v>0</v>
      </c>
      <c r="J9" s="162"/>
    </row>
    <row r="10" spans="2:11" s="22" customFormat="1" ht="14.85" customHeight="1">
      <c r="B10" s="30"/>
      <c r="C10" s="31"/>
      <c r="D10" s="42">
        <v>1</v>
      </c>
      <c r="E10" s="14" t="s">
        <v>25</v>
      </c>
      <c r="F10" s="179">
        <v>0</v>
      </c>
      <c r="G10" s="179">
        <v>0</v>
      </c>
      <c r="H10" s="179"/>
    </row>
    <row r="11" spans="2:11" s="22" customFormat="1" ht="14.85" customHeight="1">
      <c r="B11" s="30"/>
      <c r="C11" s="31"/>
      <c r="D11" s="42">
        <v>2</v>
      </c>
      <c r="E11" s="14" t="s">
        <v>26</v>
      </c>
      <c r="F11" s="179">
        <v>0</v>
      </c>
      <c r="G11" s="179">
        <v>0</v>
      </c>
      <c r="H11" s="179"/>
      <c r="K11" s="204"/>
    </row>
    <row r="12" spans="2:11" s="22" customFormat="1" ht="14.85" customHeight="1">
      <c r="B12" s="30"/>
      <c r="C12" s="31"/>
      <c r="D12" s="42">
        <v>3</v>
      </c>
      <c r="E12" s="14" t="s">
        <v>24</v>
      </c>
      <c r="F12" s="179">
        <v>0</v>
      </c>
      <c r="G12" s="179">
        <v>0</v>
      </c>
      <c r="H12" s="179"/>
    </row>
    <row r="13" spans="2:11" s="22" customFormat="1" ht="14.85" customHeight="1">
      <c r="B13" s="30"/>
      <c r="C13" s="31"/>
      <c r="D13" s="42"/>
      <c r="E13" s="14"/>
      <c r="F13" s="181"/>
      <c r="G13" s="181"/>
      <c r="H13" s="181"/>
    </row>
    <row r="14" spans="2:11" s="22" customFormat="1" ht="14.85" customHeight="1">
      <c r="B14" s="30"/>
      <c r="C14" s="50" t="s">
        <v>88</v>
      </c>
      <c r="D14" s="51" t="s">
        <v>27</v>
      </c>
      <c r="E14" s="35"/>
      <c r="F14" s="182">
        <f>F15+F16+F17+F18+F19+F20</f>
        <v>16573531.02</v>
      </c>
      <c r="G14" s="182">
        <f>G15+G16+G17+G18+G19+G20</f>
        <v>28114470</v>
      </c>
      <c r="H14" s="182">
        <f>H15+H16+H17+H18+H19+H20</f>
        <v>35586481</v>
      </c>
      <c r="I14" s="94">
        <f>I15+I16+I17+I18+I19+I20</f>
        <v>0</v>
      </c>
    </row>
    <row r="15" spans="2:11" s="22" customFormat="1" ht="14.85" customHeight="1">
      <c r="B15" s="30"/>
      <c r="C15" s="31"/>
      <c r="D15" s="42">
        <v>1</v>
      </c>
      <c r="E15" s="14" t="s">
        <v>28</v>
      </c>
      <c r="F15" s="178">
        <f>4551390.02+12022141</f>
        <v>16573531.02</v>
      </c>
      <c r="G15" s="178">
        <f>20181768+7932702</f>
        <v>28114470</v>
      </c>
      <c r="H15" s="178">
        <f>7171463+28377382+7982</f>
        <v>35556827</v>
      </c>
      <c r="J15" s="162"/>
    </row>
    <row r="16" spans="2:11" s="22" customFormat="1" ht="14.85" customHeight="1">
      <c r="B16" s="30"/>
      <c r="C16" s="31"/>
      <c r="D16" s="42">
        <v>2</v>
      </c>
      <c r="E16" s="14" t="s">
        <v>29</v>
      </c>
      <c r="F16" s="179"/>
      <c r="G16" s="179"/>
      <c r="H16" s="179"/>
    </row>
    <row r="17" spans="2:11" s="22" customFormat="1" ht="14.85" customHeight="1">
      <c r="B17" s="30"/>
      <c r="C17" s="31"/>
      <c r="D17" s="42">
        <v>3</v>
      </c>
      <c r="E17" s="14" t="s">
        <v>30</v>
      </c>
      <c r="F17" s="179"/>
      <c r="G17" s="179"/>
      <c r="H17" s="179"/>
    </row>
    <row r="18" spans="2:11" s="22" customFormat="1" ht="14.85" customHeight="1">
      <c r="B18" s="30"/>
      <c r="C18" s="31"/>
      <c r="D18" s="42">
        <v>4</v>
      </c>
      <c r="E18" s="14" t="s">
        <v>31</v>
      </c>
      <c r="F18" s="179">
        <v>0</v>
      </c>
      <c r="G18" s="179">
        <v>0</v>
      </c>
      <c r="H18" s="179">
        <v>29654</v>
      </c>
      <c r="J18" s="162"/>
    </row>
    <row r="19" spans="2:11" s="22" customFormat="1" ht="14.85" customHeight="1">
      <c r="B19" s="30"/>
      <c r="C19" s="31"/>
      <c r="D19" s="42">
        <v>5</v>
      </c>
      <c r="E19" s="14" t="s">
        <v>32</v>
      </c>
      <c r="F19" s="179"/>
      <c r="G19" s="179"/>
      <c r="H19" s="179"/>
    </row>
    <row r="20" spans="2:11" s="22" customFormat="1" ht="14.85" customHeight="1">
      <c r="B20" s="30"/>
      <c r="C20" s="31"/>
      <c r="D20" s="42"/>
      <c r="E20" s="14"/>
      <c r="F20" s="179"/>
      <c r="G20" s="179"/>
      <c r="H20" s="179"/>
    </row>
    <row r="21" spans="2:11" s="22" customFormat="1" ht="14.85" customHeight="1">
      <c r="B21" s="30"/>
      <c r="C21" s="50" t="s">
        <v>88</v>
      </c>
      <c r="D21" s="51" t="s">
        <v>33</v>
      </c>
      <c r="E21" s="52"/>
      <c r="F21" s="184">
        <v>7039762.3499999996</v>
      </c>
      <c r="G21" s="184">
        <f>G22+G23+G24+G25+G26+G27+G28</f>
        <v>8210097</v>
      </c>
      <c r="H21" s="182">
        <f>H25+H28</f>
        <v>10693259</v>
      </c>
      <c r="K21" s="198"/>
    </row>
    <row r="22" spans="2:11" s="22" customFormat="1" ht="14.85" customHeight="1">
      <c r="B22" s="30"/>
      <c r="C22" s="53"/>
      <c r="D22" s="42">
        <v>1</v>
      </c>
      <c r="E22" s="14" t="s">
        <v>34</v>
      </c>
      <c r="F22" s="185"/>
      <c r="G22" s="185"/>
      <c r="H22" s="178"/>
    </row>
    <row r="23" spans="2:11" s="22" customFormat="1" ht="14.85" customHeight="1">
      <c r="B23" s="30"/>
      <c r="C23" s="53"/>
      <c r="D23" s="42">
        <v>2</v>
      </c>
      <c r="E23" s="14" t="s">
        <v>35</v>
      </c>
      <c r="F23" s="179">
        <v>0</v>
      </c>
      <c r="G23" s="179">
        <v>0</v>
      </c>
      <c r="H23" s="179">
        <v>0</v>
      </c>
    </row>
    <row r="24" spans="2:11" s="22" customFormat="1" ht="14.85" customHeight="1">
      <c r="B24" s="30"/>
      <c r="C24" s="53"/>
      <c r="D24" s="42">
        <v>3</v>
      </c>
      <c r="E24" s="14" t="s">
        <v>36</v>
      </c>
      <c r="F24" s="179">
        <v>0</v>
      </c>
      <c r="G24" s="179">
        <v>0</v>
      </c>
      <c r="H24" s="179">
        <v>0</v>
      </c>
    </row>
    <row r="25" spans="2:11" s="22" customFormat="1" ht="14.85" customHeight="1">
      <c r="B25" s="30"/>
      <c r="C25" s="53"/>
      <c r="D25" s="42">
        <v>4</v>
      </c>
      <c r="E25" s="14" t="s">
        <v>37</v>
      </c>
      <c r="F25" s="179">
        <f>F21</f>
        <v>7039762.3499999996</v>
      </c>
      <c r="G25" s="179">
        <v>8210097</v>
      </c>
      <c r="H25" s="179">
        <v>10693259</v>
      </c>
      <c r="J25" s="198"/>
    </row>
    <row r="26" spans="2:11" s="22" customFormat="1" ht="14.85" customHeight="1">
      <c r="B26" s="30"/>
      <c r="C26" s="53"/>
      <c r="D26" s="42">
        <v>5</v>
      </c>
      <c r="E26" s="14" t="s">
        <v>38</v>
      </c>
      <c r="F26" s="179">
        <v>0</v>
      </c>
      <c r="G26" s="179">
        <v>0</v>
      </c>
      <c r="H26" s="179">
        <v>0</v>
      </c>
    </row>
    <row r="27" spans="2:11" s="22" customFormat="1" ht="14.85" customHeight="1">
      <c r="B27" s="30"/>
      <c r="C27" s="53"/>
      <c r="D27" s="42">
        <v>6</v>
      </c>
      <c r="E27" s="14" t="s">
        <v>39</v>
      </c>
      <c r="F27" s="179">
        <v>0</v>
      </c>
      <c r="G27" s="179">
        <v>0</v>
      </c>
      <c r="H27" s="179">
        <v>0</v>
      </c>
    </row>
    <row r="28" spans="2:11" s="22" customFormat="1" ht="14.85" customHeight="1">
      <c r="B28" s="30"/>
      <c r="C28" s="53"/>
      <c r="D28" s="42">
        <v>7</v>
      </c>
      <c r="E28" s="14" t="s">
        <v>40</v>
      </c>
      <c r="F28" s="179">
        <v>0</v>
      </c>
      <c r="G28" s="179">
        <v>0</v>
      </c>
      <c r="H28" s="179">
        <v>0</v>
      </c>
    </row>
    <row r="29" spans="2:11" s="22" customFormat="1" ht="14.85" customHeight="1">
      <c r="B29" s="30"/>
      <c r="C29" s="53"/>
      <c r="D29" s="42"/>
      <c r="E29" s="14"/>
      <c r="F29" s="179"/>
      <c r="G29" s="179"/>
      <c r="H29" s="179"/>
    </row>
    <row r="30" spans="2:11" s="22" customFormat="1" ht="14.85" customHeight="1">
      <c r="B30" s="30"/>
      <c r="C30" s="50" t="s">
        <v>88</v>
      </c>
      <c r="D30" s="51" t="s">
        <v>41</v>
      </c>
      <c r="E30" s="52"/>
      <c r="F30" s="179">
        <v>0</v>
      </c>
      <c r="G30" s="179">
        <v>0</v>
      </c>
      <c r="H30" s="179">
        <v>0</v>
      </c>
    </row>
    <row r="31" spans="2:11" s="22" customFormat="1" ht="14.85" customHeight="1">
      <c r="B31" s="30"/>
      <c r="C31" s="50" t="s">
        <v>88</v>
      </c>
      <c r="D31" s="51" t="s">
        <v>42</v>
      </c>
      <c r="E31" s="52"/>
      <c r="F31" s="179">
        <v>0</v>
      </c>
      <c r="G31" s="179">
        <v>0</v>
      </c>
      <c r="H31" s="179">
        <v>0</v>
      </c>
    </row>
    <row r="32" spans="2:11" s="22" customFormat="1" ht="14.85" customHeight="1">
      <c r="B32" s="37"/>
      <c r="C32" s="31"/>
      <c r="D32" s="51"/>
      <c r="E32" s="52"/>
      <c r="F32" s="179"/>
      <c r="G32" s="179"/>
      <c r="H32" s="179"/>
    </row>
    <row r="33" spans="2:11" s="22" customFormat="1" ht="14.85" customHeight="1">
      <c r="B33" s="63" t="s">
        <v>2</v>
      </c>
      <c r="C33" s="273" t="s">
        <v>62</v>
      </c>
      <c r="D33" s="274"/>
      <c r="E33" s="275"/>
      <c r="F33" s="182">
        <f>F31+F30+F21+F14+F9+F6</f>
        <v>51757406.5</v>
      </c>
      <c r="G33" s="182">
        <f>G31+G30+G21+G14+G9+G6</f>
        <v>36503211</v>
      </c>
      <c r="H33" s="182">
        <f>H31+H30+H21+H14+H9+H6</f>
        <v>46281850</v>
      </c>
    </row>
    <row r="34" spans="2:11" s="22" customFormat="1" ht="14.85" customHeight="1">
      <c r="B34" s="30"/>
      <c r="C34" s="279" t="s">
        <v>65</v>
      </c>
      <c r="D34" s="280"/>
      <c r="E34" s="281"/>
      <c r="F34" s="179"/>
      <c r="G34" s="179"/>
      <c r="H34" s="179"/>
    </row>
    <row r="35" spans="2:11" s="22" customFormat="1" ht="14.85" customHeight="1">
      <c r="B35" s="30"/>
      <c r="C35" s="50" t="s">
        <v>88</v>
      </c>
      <c r="D35" s="90" t="s">
        <v>45</v>
      </c>
      <c r="E35" s="97"/>
      <c r="F35" s="182">
        <f>F36+F37+F38+F39+F40+F41+F42</f>
        <v>0</v>
      </c>
      <c r="G35" s="182">
        <f>G36+G37+G38+G39+G40+G41+G42</f>
        <v>0</v>
      </c>
      <c r="H35" s="182">
        <f>H36+H37+H38+H39+H40+H41+H42</f>
        <v>0</v>
      </c>
    </row>
    <row r="36" spans="2:11" s="22" customFormat="1" ht="14.85" customHeight="1">
      <c r="B36" s="30"/>
      <c r="C36" s="53"/>
      <c r="D36" s="42">
        <v>1</v>
      </c>
      <c r="E36" s="14" t="s">
        <v>46</v>
      </c>
      <c r="F36" s="179">
        <v>0</v>
      </c>
      <c r="G36" s="179">
        <v>0</v>
      </c>
      <c r="H36" s="179">
        <v>0</v>
      </c>
    </row>
    <row r="37" spans="2:11" s="22" customFormat="1" ht="14.85" customHeight="1">
      <c r="B37" s="30"/>
      <c r="C37" s="53"/>
      <c r="D37" s="42">
        <v>2</v>
      </c>
      <c r="E37" s="14" t="s">
        <v>47</v>
      </c>
      <c r="F37" s="179">
        <v>0</v>
      </c>
      <c r="G37" s="179">
        <v>0</v>
      </c>
      <c r="H37" s="179">
        <v>0</v>
      </c>
    </row>
    <row r="38" spans="2:11" s="22" customFormat="1" ht="14.85" customHeight="1">
      <c r="B38" s="30"/>
      <c r="C38" s="53"/>
      <c r="D38" s="42">
        <v>3</v>
      </c>
      <c r="E38" s="14" t="s">
        <v>48</v>
      </c>
      <c r="F38" s="179">
        <v>0</v>
      </c>
      <c r="G38" s="179">
        <v>0</v>
      </c>
      <c r="H38" s="179">
        <v>0</v>
      </c>
    </row>
    <row r="39" spans="2:11" s="22" customFormat="1" ht="14.85" customHeight="1">
      <c r="B39" s="30"/>
      <c r="C39" s="53"/>
      <c r="D39" s="42">
        <v>4</v>
      </c>
      <c r="E39" s="14" t="s">
        <v>49</v>
      </c>
      <c r="F39" s="179">
        <v>0</v>
      </c>
      <c r="G39" s="179">
        <v>0</v>
      </c>
      <c r="H39" s="179">
        <v>0</v>
      </c>
    </row>
    <row r="40" spans="2:11" s="22" customFormat="1" ht="14.85" customHeight="1">
      <c r="B40" s="30"/>
      <c r="C40" s="53"/>
      <c r="D40" s="42">
        <v>5</v>
      </c>
      <c r="E40" s="14" t="s">
        <v>50</v>
      </c>
      <c r="F40" s="179">
        <v>0</v>
      </c>
      <c r="G40" s="179">
        <v>0</v>
      </c>
      <c r="H40" s="179">
        <v>0</v>
      </c>
    </row>
    <row r="41" spans="2:11" s="22" customFormat="1" ht="14.85" customHeight="1">
      <c r="B41" s="30"/>
      <c r="C41" s="53"/>
      <c r="D41" s="42">
        <v>6</v>
      </c>
      <c r="E41" s="14" t="s">
        <v>51</v>
      </c>
      <c r="F41" s="179">
        <v>0</v>
      </c>
      <c r="G41" s="179">
        <v>0</v>
      </c>
      <c r="H41" s="179">
        <v>0</v>
      </c>
    </row>
    <row r="42" spans="2:11" s="22" customFormat="1" ht="14.85" customHeight="1">
      <c r="B42" s="30"/>
      <c r="C42" s="53"/>
      <c r="D42" s="42"/>
      <c r="E42" s="52"/>
      <c r="F42" s="179"/>
      <c r="G42" s="179"/>
      <c r="H42" s="179"/>
    </row>
    <row r="43" spans="2:11" s="22" customFormat="1" ht="14.85" customHeight="1">
      <c r="B43" s="30"/>
      <c r="C43" s="50" t="s">
        <v>88</v>
      </c>
      <c r="D43" s="51" t="s">
        <v>52</v>
      </c>
      <c r="E43" s="28"/>
      <c r="F43" s="182">
        <f>F44+F45+F46+F47+F48</f>
        <v>10753108</v>
      </c>
      <c r="G43" s="182">
        <f>G44+G45+G46+G47+G48</f>
        <v>11553108</v>
      </c>
      <c r="H43" s="182">
        <f>H44+H45+H46+H47+H48</f>
        <v>8976575</v>
      </c>
    </row>
    <row r="44" spans="2:11" s="22" customFormat="1" ht="14.85" customHeight="1">
      <c r="B44" s="30"/>
      <c r="C44" s="31"/>
      <c r="D44" s="42">
        <v>1</v>
      </c>
      <c r="E44" s="14" t="s">
        <v>53</v>
      </c>
      <c r="F44" s="178">
        <v>0</v>
      </c>
      <c r="G44" s="178">
        <v>0</v>
      </c>
      <c r="H44" s="178">
        <v>0</v>
      </c>
    </row>
    <row r="45" spans="2:11" s="22" customFormat="1" ht="14.85" customHeight="1">
      <c r="B45" s="30"/>
      <c r="C45" s="31"/>
      <c r="D45" s="42">
        <v>2</v>
      </c>
      <c r="E45" s="14" t="s">
        <v>54</v>
      </c>
      <c r="F45" s="178">
        <v>10753108</v>
      </c>
      <c r="G45" s="178">
        <v>11553108</v>
      </c>
      <c r="H45" s="178">
        <v>8976575</v>
      </c>
    </row>
    <row r="46" spans="2:11" s="22" customFormat="1" ht="14.85" customHeight="1">
      <c r="B46" s="30"/>
      <c r="C46" s="31"/>
      <c r="D46" s="42">
        <v>3</v>
      </c>
      <c r="E46" s="14" t="s">
        <v>55</v>
      </c>
      <c r="F46" s="178">
        <v>0</v>
      </c>
      <c r="G46" s="178">
        <v>0</v>
      </c>
      <c r="H46" s="178"/>
    </row>
    <row r="47" spans="2:11" s="22" customFormat="1" ht="14.85" customHeight="1">
      <c r="B47" s="30"/>
      <c r="C47" s="31"/>
      <c r="D47" s="42">
        <v>4</v>
      </c>
      <c r="E47" s="14" t="s">
        <v>56</v>
      </c>
      <c r="F47" s="179">
        <v>0</v>
      </c>
      <c r="G47" s="179">
        <v>0</v>
      </c>
      <c r="H47" s="179"/>
    </row>
    <row r="48" spans="2:11" s="22" customFormat="1" ht="14.85" customHeight="1">
      <c r="B48" s="30"/>
      <c r="C48" s="31"/>
      <c r="D48" s="42"/>
      <c r="E48" s="28"/>
      <c r="F48" s="179"/>
      <c r="G48" s="179"/>
      <c r="H48" s="179"/>
      <c r="K48" s="204"/>
    </row>
    <row r="49" spans="2:11" s="22" customFormat="1" ht="14.85" customHeight="1">
      <c r="B49" s="30"/>
      <c r="C49" s="50" t="s">
        <v>88</v>
      </c>
      <c r="D49" s="51" t="s">
        <v>57</v>
      </c>
      <c r="E49" s="52"/>
      <c r="F49" s="182">
        <f>F50</f>
        <v>0</v>
      </c>
      <c r="G49" s="182">
        <f>G50</f>
        <v>0</v>
      </c>
      <c r="H49" s="182">
        <f>H50</f>
        <v>0</v>
      </c>
    </row>
    <row r="50" spans="2:11" s="22" customFormat="1" ht="14.85" customHeight="1">
      <c r="B50" s="30"/>
      <c r="C50" s="31"/>
      <c r="D50" s="51"/>
      <c r="E50" s="52"/>
      <c r="F50" s="179"/>
      <c r="G50" s="179"/>
      <c r="H50" s="179"/>
    </row>
    <row r="51" spans="2:11" s="22" customFormat="1" ht="14.85" customHeight="1">
      <c r="B51" s="30"/>
      <c r="C51" s="50" t="s">
        <v>88</v>
      </c>
      <c r="D51" s="51" t="s">
        <v>58</v>
      </c>
      <c r="E51" s="52"/>
      <c r="F51" s="182">
        <f>F52+F53+F54</f>
        <v>0</v>
      </c>
      <c r="G51" s="182">
        <f>G52+G53+G54</f>
        <v>0</v>
      </c>
      <c r="H51" s="182">
        <f>H52+H53+H54</f>
        <v>0</v>
      </c>
      <c r="K51" s="204"/>
    </row>
    <row r="52" spans="2:11" s="22" customFormat="1" ht="14.85" customHeight="1">
      <c r="B52" s="30"/>
      <c r="C52" s="31"/>
      <c r="D52" s="42">
        <v>1</v>
      </c>
      <c r="E52" s="52" t="s">
        <v>59</v>
      </c>
      <c r="F52" s="179"/>
      <c r="G52" s="179"/>
      <c r="H52" s="179"/>
    </row>
    <row r="53" spans="2:11" s="22" customFormat="1" ht="14.85" customHeight="1">
      <c r="B53" s="30"/>
      <c r="C53" s="31"/>
      <c r="D53" s="42">
        <v>2</v>
      </c>
      <c r="E53" s="14" t="s">
        <v>60</v>
      </c>
      <c r="F53" s="179"/>
      <c r="G53" s="179"/>
      <c r="H53" s="179"/>
    </row>
    <row r="54" spans="2:11" s="22" customFormat="1" ht="14.85" customHeight="1">
      <c r="B54" s="30"/>
      <c r="C54" s="31"/>
      <c r="D54" s="42">
        <v>3</v>
      </c>
      <c r="E54" s="14" t="s">
        <v>61</v>
      </c>
      <c r="F54" s="179"/>
      <c r="G54" s="179"/>
      <c r="H54" s="179"/>
    </row>
    <row r="55" spans="2:11" s="22" customFormat="1" ht="14.85" customHeight="1">
      <c r="B55" s="30"/>
      <c r="C55" s="31"/>
      <c r="D55" s="42"/>
      <c r="E55" s="52"/>
      <c r="F55" s="179"/>
      <c r="G55" s="179"/>
      <c r="H55" s="179"/>
    </row>
    <row r="56" spans="2:11" s="22" customFormat="1" ht="14.85" customHeight="1">
      <c r="B56" s="30"/>
      <c r="C56" s="50" t="s">
        <v>88</v>
      </c>
      <c r="D56" s="51" t="s">
        <v>43</v>
      </c>
      <c r="E56" s="52"/>
      <c r="F56" s="178">
        <v>0</v>
      </c>
      <c r="G56" s="178">
        <v>0</v>
      </c>
      <c r="H56" s="178">
        <v>0</v>
      </c>
    </row>
    <row r="57" spans="2:11" s="22" customFormat="1" ht="14.85" customHeight="1">
      <c r="B57" s="30"/>
      <c r="C57" s="50" t="s">
        <v>88</v>
      </c>
      <c r="D57" s="51" t="s">
        <v>44</v>
      </c>
      <c r="E57" s="52"/>
      <c r="F57" s="179"/>
      <c r="G57" s="179"/>
      <c r="H57" s="179">
        <v>0</v>
      </c>
    </row>
    <row r="58" spans="2:11" s="22" customFormat="1" ht="14.85" customHeight="1">
      <c r="B58" s="43" t="s">
        <v>3</v>
      </c>
      <c r="C58" s="273" t="s">
        <v>64</v>
      </c>
      <c r="D58" s="274"/>
      <c r="E58" s="275"/>
      <c r="F58" s="180">
        <f>F57+F56+F51+F49+F43+F35</f>
        <v>10753108</v>
      </c>
      <c r="G58" s="180">
        <f>G57+G56+G51+G49+G43+G35</f>
        <v>11553108</v>
      </c>
      <c r="H58" s="180">
        <f>H57+H56+H51+H49+H43+H35</f>
        <v>8976575</v>
      </c>
    </row>
    <row r="59" spans="2:11" s="22" customFormat="1" ht="16.899999999999999" customHeight="1">
      <c r="B59" s="64"/>
      <c r="C59" s="282" t="s">
        <v>80</v>
      </c>
      <c r="D59" s="283"/>
      <c r="E59" s="284"/>
      <c r="F59" s="186">
        <f>F43+F21+F14+F6</f>
        <v>62510514.5</v>
      </c>
      <c r="G59" s="186">
        <f>G58+G33</f>
        <v>48056319</v>
      </c>
      <c r="H59" s="186">
        <f>H58+H33</f>
        <v>55258425</v>
      </c>
      <c r="K59" s="198"/>
    </row>
    <row r="60" spans="2:11" s="22" customFormat="1" ht="9.75" customHeight="1">
      <c r="B60" s="56"/>
      <c r="C60" s="56"/>
      <c r="D60" s="56"/>
      <c r="E60" s="56"/>
      <c r="F60" s="56"/>
      <c r="G60" s="58"/>
      <c r="H60" s="58"/>
    </row>
    <row r="61" spans="2:11" s="22" customFormat="1" ht="15.95" customHeight="1">
      <c r="B61" s="56"/>
      <c r="C61" s="56"/>
      <c r="D61" s="56"/>
      <c r="E61" s="56"/>
      <c r="F61" s="56"/>
      <c r="G61" s="58"/>
      <c r="H61" s="58"/>
      <c r="K61" s="198"/>
    </row>
    <row r="63" spans="2:11">
      <c r="E63" s="23"/>
      <c r="F63" s="23"/>
    </row>
    <row r="64" spans="2:11">
      <c r="H64" s="23">
        <f>48073240-G59</f>
        <v>16921</v>
      </c>
    </row>
    <row r="66" spans="11:11">
      <c r="K66" s="23"/>
    </row>
  </sheetData>
  <mergeCells count="7">
    <mergeCell ref="C33:E33"/>
    <mergeCell ref="B2:H2"/>
    <mergeCell ref="C34:E34"/>
    <mergeCell ref="C59:E59"/>
    <mergeCell ref="C5:E5"/>
    <mergeCell ref="C58:E58"/>
    <mergeCell ref="C4:E4"/>
  </mergeCells>
  <phoneticPr fontId="0" type="noConversion"/>
  <printOptions horizontalCentered="1" verticalCentered="1"/>
  <pageMargins left="0.39" right="0" top="0" bottom="0" header="0.511811023622047" footer="0.511811023622047"/>
  <pageSetup scale="83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M64"/>
  <sheetViews>
    <sheetView topLeftCell="A34" workbookViewId="0">
      <selection activeCell="J3" sqref="J3:K16"/>
    </sheetView>
  </sheetViews>
  <sheetFormatPr defaultRowHeight="12.75"/>
  <cols>
    <col min="1" max="1" width="0.85546875" style="6" customWidth="1"/>
    <col min="2" max="2" width="3.140625" style="2" customWidth="1"/>
    <col min="3" max="3" width="2.85546875" style="2" customWidth="1"/>
    <col min="4" max="4" width="3.42578125" style="2" customWidth="1"/>
    <col min="5" max="5" width="54.7109375" style="6" customWidth="1"/>
    <col min="6" max="6" width="19.28515625" style="6" customWidth="1"/>
    <col min="7" max="7" width="15.7109375" style="23" customWidth="1"/>
    <col min="8" max="8" width="1.42578125" style="23" hidden="1" customWidth="1"/>
    <col min="9" max="9" width="1.42578125" style="6" customWidth="1"/>
    <col min="10" max="10" width="10.140625" style="6" bestFit="1" customWidth="1"/>
    <col min="11" max="11" width="13.42578125" style="6" customWidth="1"/>
    <col min="12" max="13" width="16.42578125" style="6" customWidth="1"/>
    <col min="14" max="14" width="17.140625" style="6" customWidth="1"/>
    <col min="15" max="16384" width="9.140625" style="6"/>
  </cols>
  <sheetData>
    <row r="2" spans="2:11" s="22" customFormat="1" ht="18" customHeight="1">
      <c r="B2" s="288" t="s">
        <v>286</v>
      </c>
      <c r="C2" s="289"/>
      <c r="D2" s="289"/>
      <c r="E2" s="289"/>
      <c r="F2" s="289"/>
      <c r="G2" s="289"/>
      <c r="H2" s="290"/>
    </row>
    <row r="3" spans="2:11" ht="14.45" customHeight="1">
      <c r="E3" s="189" t="s">
        <v>285</v>
      </c>
      <c r="F3" s="189"/>
    </row>
    <row r="4" spans="2:11" s="15" customFormat="1" ht="21" customHeight="1">
      <c r="B4" s="98" t="s">
        <v>1</v>
      </c>
      <c r="C4" s="273" t="s">
        <v>66</v>
      </c>
      <c r="D4" s="274"/>
      <c r="E4" s="275"/>
      <c r="F4" s="99">
        <v>2016</v>
      </c>
      <c r="G4" s="99">
        <v>2015</v>
      </c>
      <c r="H4" s="99">
        <v>2014</v>
      </c>
    </row>
    <row r="5" spans="2:11" s="22" customFormat="1" ht="14.65" customHeight="1">
      <c r="B5" s="30"/>
      <c r="C5" s="100" t="s">
        <v>88</v>
      </c>
      <c r="D5" s="90" t="s">
        <v>67</v>
      </c>
      <c r="E5" s="91"/>
      <c r="F5" s="92">
        <f>F6+F7+F8+F9+F10+F11+F12+F13+F14+F15</f>
        <v>45598063.75</v>
      </c>
      <c r="G5" s="92">
        <f>G6+G7+G8+G9+G10+G11+G12+G13+G14+G15</f>
        <v>30821222</v>
      </c>
      <c r="H5" s="182">
        <f>H6+H7+H8+H9+H10+H11+H12+H13+H14+H15</f>
        <v>36793245</v>
      </c>
      <c r="J5" s="198"/>
    </row>
    <row r="6" spans="2:11" s="22" customFormat="1" ht="14.65" customHeight="1">
      <c r="B6" s="30"/>
      <c r="C6" s="31"/>
      <c r="D6" s="42">
        <v>1</v>
      </c>
      <c r="E6" s="14" t="s">
        <v>68</v>
      </c>
      <c r="F6" s="178">
        <v>25703793</v>
      </c>
      <c r="G6" s="178">
        <f>9375881+1238005</f>
        <v>10613886</v>
      </c>
      <c r="H6" s="178">
        <v>16430637</v>
      </c>
      <c r="J6" s="198"/>
    </row>
    <row r="7" spans="2:11" s="22" customFormat="1" ht="14.65" customHeight="1">
      <c r="B7" s="30"/>
      <c r="C7" s="31"/>
      <c r="D7" s="42">
        <v>2</v>
      </c>
      <c r="E7" s="14" t="s">
        <v>69</v>
      </c>
      <c r="F7" s="179"/>
      <c r="G7" s="179"/>
      <c r="H7" s="179"/>
      <c r="J7" s="198"/>
    </row>
    <row r="8" spans="2:11" s="22" customFormat="1" ht="14.65" customHeight="1">
      <c r="B8" s="30"/>
      <c r="C8" s="31"/>
      <c r="D8" s="42">
        <v>3</v>
      </c>
      <c r="E8" s="14" t="s">
        <v>70</v>
      </c>
      <c r="F8" s="179">
        <v>0</v>
      </c>
      <c r="G8" s="179">
        <v>0</v>
      </c>
      <c r="H8" s="179">
        <v>0</v>
      </c>
      <c r="J8" s="198"/>
    </row>
    <row r="9" spans="2:11" s="22" customFormat="1" ht="14.65" customHeight="1">
      <c r="B9" s="30"/>
      <c r="C9" s="31"/>
      <c r="D9" s="42">
        <v>4</v>
      </c>
      <c r="E9" s="14" t="s">
        <v>71</v>
      </c>
      <c r="F9" s="179">
        <v>18891768</v>
      </c>
      <c r="G9" s="179">
        <f>18891768+1205342</f>
        <v>20097110</v>
      </c>
      <c r="H9" s="179">
        <f>18891768+1321846</f>
        <v>20213614</v>
      </c>
      <c r="J9" s="198"/>
      <c r="K9" s="204"/>
    </row>
    <row r="10" spans="2:11" s="22" customFormat="1" ht="14.65" customHeight="1">
      <c r="B10" s="30"/>
      <c r="C10" s="31"/>
      <c r="D10" s="42">
        <v>5</v>
      </c>
      <c r="E10" s="14" t="s">
        <v>72</v>
      </c>
      <c r="F10" s="179">
        <v>0</v>
      </c>
      <c r="G10" s="179">
        <v>0</v>
      </c>
      <c r="H10" s="179">
        <v>0</v>
      </c>
      <c r="J10" s="198"/>
      <c r="K10" s="259"/>
    </row>
    <row r="11" spans="2:11" s="22" customFormat="1" ht="14.65" customHeight="1">
      <c r="B11" s="30"/>
      <c r="C11" s="31"/>
      <c r="D11" s="42">
        <v>6</v>
      </c>
      <c r="E11" s="14" t="s">
        <v>73</v>
      </c>
      <c r="F11" s="179">
        <v>0</v>
      </c>
      <c r="G11" s="179">
        <v>0</v>
      </c>
      <c r="H11" s="179">
        <v>0</v>
      </c>
      <c r="J11" s="198"/>
    </row>
    <row r="12" spans="2:11" s="22" customFormat="1" ht="14.65" customHeight="1">
      <c r="B12" s="30"/>
      <c r="C12" s="31"/>
      <c r="D12" s="42">
        <v>7</v>
      </c>
      <c r="E12" s="14" t="s">
        <v>74</v>
      </c>
      <c r="F12" s="179">
        <v>0</v>
      </c>
      <c r="G12" s="179">
        <v>0</v>
      </c>
      <c r="H12" s="179">
        <v>0</v>
      </c>
      <c r="J12" s="198"/>
    </row>
    <row r="13" spans="2:11" s="22" customFormat="1" ht="14.65" customHeight="1">
      <c r="B13" s="30"/>
      <c r="C13" s="31"/>
      <c r="D13" s="42">
        <v>8</v>
      </c>
      <c r="E13" s="14" t="s">
        <v>75</v>
      </c>
      <c r="F13" s="178">
        <v>57876</v>
      </c>
      <c r="G13" s="178">
        <v>43150</v>
      </c>
      <c r="H13" s="178">
        <v>141312</v>
      </c>
      <c r="J13" s="198"/>
      <c r="K13" s="204"/>
    </row>
    <row r="14" spans="2:11" s="22" customFormat="1" ht="14.65" customHeight="1">
      <c r="B14" s="30"/>
      <c r="C14" s="31"/>
      <c r="D14" s="42">
        <v>9</v>
      </c>
      <c r="E14" s="14" t="s">
        <v>76</v>
      </c>
      <c r="F14" s="178">
        <f>130707+812419.75+1500</f>
        <v>944626.75</v>
      </c>
      <c r="G14" s="178">
        <f>13590+1500+51986</f>
        <v>67076</v>
      </c>
      <c r="H14" s="178">
        <f>7682</f>
        <v>7682</v>
      </c>
      <c r="J14" s="198"/>
      <c r="K14" s="204"/>
    </row>
    <row r="15" spans="2:11" s="22" customFormat="1" ht="14.65" customHeight="1">
      <c r="B15" s="30"/>
      <c r="C15" s="31"/>
      <c r="D15" s="42"/>
      <c r="E15" s="14"/>
      <c r="F15" s="179"/>
      <c r="G15" s="179"/>
      <c r="H15" s="179"/>
      <c r="J15" s="198"/>
    </row>
    <row r="16" spans="2:11" s="22" customFormat="1" ht="14.65" customHeight="1">
      <c r="B16" s="30"/>
      <c r="C16" s="50" t="s">
        <v>88</v>
      </c>
      <c r="D16" s="51" t="s">
        <v>77</v>
      </c>
      <c r="E16" s="52"/>
      <c r="F16" s="179">
        <v>0</v>
      </c>
      <c r="G16" s="179">
        <v>0</v>
      </c>
      <c r="H16" s="179">
        <v>0</v>
      </c>
      <c r="J16" s="198"/>
    </row>
    <row r="17" spans="2:11" s="22" customFormat="1" ht="14.65" customHeight="1">
      <c r="B17" s="30"/>
      <c r="C17" s="50" t="s">
        <v>88</v>
      </c>
      <c r="D17" s="51" t="s">
        <v>78</v>
      </c>
      <c r="E17" s="14"/>
      <c r="F17" s="179">
        <v>0</v>
      </c>
      <c r="G17" s="179">
        <v>0</v>
      </c>
      <c r="H17" s="179">
        <v>0</v>
      </c>
      <c r="J17" s="198"/>
    </row>
    <row r="18" spans="2:11" s="22" customFormat="1" ht="14.65" customHeight="1">
      <c r="B18" s="30"/>
      <c r="C18" s="50" t="s">
        <v>88</v>
      </c>
      <c r="D18" s="51" t="s">
        <v>79</v>
      </c>
      <c r="E18" s="14"/>
      <c r="F18" s="179">
        <v>0</v>
      </c>
      <c r="G18" s="179">
        <v>0</v>
      </c>
      <c r="H18" s="179">
        <v>0</v>
      </c>
      <c r="J18" s="198"/>
    </row>
    <row r="19" spans="2:11" s="22" customFormat="1" ht="14.65" customHeight="1">
      <c r="B19" s="30"/>
      <c r="C19" s="273" t="s">
        <v>92</v>
      </c>
      <c r="D19" s="274"/>
      <c r="E19" s="275"/>
      <c r="F19" s="96">
        <f>F18+F17+F16+F5</f>
        <v>45598063.75</v>
      </c>
      <c r="G19" s="96">
        <f>G18+G17+G16+G5</f>
        <v>30821222</v>
      </c>
      <c r="H19" s="96">
        <f>H18+H17+H16+H5</f>
        <v>36793245</v>
      </c>
      <c r="J19" s="198"/>
    </row>
    <row r="20" spans="2:11" s="22" customFormat="1" ht="14.65" customHeight="1">
      <c r="B20" s="30"/>
      <c r="C20" s="50" t="s">
        <v>88</v>
      </c>
      <c r="D20" s="51" t="s">
        <v>82</v>
      </c>
      <c r="E20" s="28"/>
      <c r="F20" s="95">
        <f>F21+F22+F23+F24+F25+F26+F27+F28+F29</f>
        <v>11325245.83</v>
      </c>
      <c r="G20" s="95">
        <f>G21+G22+G23+G24+G25+G26+G27+G28+G29</f>
        <v>13165478</v>
      </c>
      <c r="H20" s="95">
        <f>H21+H22+H23+H24+H25+H26+H27+H28+H29</f>
        <v>14873282</v>
      </c>
      <c r="J20" s="198"/>
      <c r="K20" s="204"/>
    </row>
    <row r="21" spans="2:11" s="22" customFormat="1" ht="14.65" customHeight="1">
      <c r="B21" s="30"/>
      <c r="C21" s="53"/>
      <c r="D21" s="42">
        <v>1</v>
      </c>
      <c r="E21" s="14" t="s">
        <v>68</v>
      </c>
      <c r="F21" s="29">
        <v>0</v>
      </c>
      <c r="G21" s="29">
        <v>0</v>
      </c>
      <c r="H21" s="29">
        <v>0</v>
      </c>
      <c r="J21" s="198"/>
    </row>
    <row r="22" spans="2:11" s="22" customFormat="1" ht="14.65" customHeight="1">
      <c r="B22" s="30"/>
      <c r="C22" s="53"/>
      <c r="D22" s="42">
        <v>2</v>
      </c>
      <c r="E22" s="14" t="s">
        <v>69</v>
      </c>
      <c r="F22" s="179">
        <v>11325245.83</v>
      </c>
      <c r="G22" s="179">
        <v>13165478</v>
      </c>
      <c r="H22" s="179">
        <v>14873282</v>
      </c>
      <c r="J22" s="198"/>
    </row>
    <row r="23" spans="2:11" s="22" customFormat="1" ht="14.65" customHeight="1">
      <c r="B23" s="30"/>
      <c r="C23" s="53"/>
      <c r="D23" s="42">
        <v>3</v>
      </c>
      <c r="E23" s="14" t="s">
        <v>83</v>
      </c>
      <c r="F23" s="29">
        <v>0</v>
      </c>
      <c r="G23" s="29">
        <v>0</v>
      </c>
      <c r="H23" s="29">
        <v>0</v>
      </c>
      <c r="J23" s="198"/>
    </row>
    <row r="24" spans="2:11" s="22" customFormat="1" ht="14.65" customHeight="1">
      <c r="B24" s="30"/>
      <c r="C24" s="53"/>
      <c r="D24" s="42">
        <v>4</v>
      </c>
      <c r="E24" s="14" t="s">
        <v>71</v>
      </c>
      <c r="F24" s="29">
        <v>0</v>
      </c>
      <c r="G24" s="29">
        <v>0</v>
      </c>
      <c r="H24" s="29">
        <v>0</v>
      </c>
      <c r="J24" s="198"/>
    </row>
    <row r="25" spans="2:11" s="22" customFormat="1" ht="14.65" customHeight="1">
      <c r="B25" s="30"/>
      <c r="C25" s="53"/>
      <c r="D25" s="42">
        <v>5</v>
      </c>
      <c r="E25" s="14" t="s">
        <v>72</v>
      </c>
      <c r="F25" s="29">
        <v>0</v>
      </c>
      <c r="G25" s="29">
        <v>0</v>
      </c>
      <c r="H25" s="29">
        <v>0</v>
      </c>
      <c r="J25" s="198"/>
    </row>
    <row r="26" spans="2:11" s="22" customFormat="1" ht="14.65" customHeight="1">
      <c r="B26" s="30"/>
      <c r="C26" s="53"/>
      <c r="D26" s="42">
        <v>6</v>
      </c>
      <c r="E26" s="14" t="s">
        <v>73</v>
      </c>
      <c r="F26" s="29">
        <v>0</v>
      </c>
      <c r="G26" s="29">
        <v>0</v>
      </c>
      <c r="H26" s="29">
        <v>0</v>
      </c>
      <c r="J26" s="198"/>
    </row>
    <row r="27" spans="2:11" s="22" customFormat="1" ht="14.65" customHeight="1">
      <c r="B27" s="30"/>
      <c r="C27" s="53"/>
      <c r="D27" s="42">
        <v>7</v>
      </c>
      <c r="E27" s="14" t="s">
        <v>74</v>
      </c>
      <c r="F27" s="29">
        <v>0</v>
      </c>
      <c r="G27" s="29">
        <v>0</v>
      </c>
      <c r="H27" s="29">
        <v>0</v>
      </c>
      <c r="J27" s="198"/>
    </row>
    <row r="28" spans="2:11" s="22" customFormat="1" ht="14.65" customHeight="1">
      <c r="B28" s="30"/>
      <c r="C28" s="53"/>
      <c r="D28" s="42">
        <v>8</v>
      </c>
      <c r="E28" s="14" t="s">
        <v>84</v>
      </c>
      <c r="F28" s="29">
        <v>0</v>
      </c>
      <c r="G28" s="29">
        <v>0</v>
      </c>
      <c r="H28" s="29">
        <v>0</v>
      </c>
      <c r="J28" s="198"/>
    </row>
    <row r="29" spans="2:11" s="22" customFormat="1" ht="14.65" customHeight="1">
      <c r="B29" s="30"/>
      <c r="C29" s="53"/>
      <c r="D29" s="42"/>
      <c r="E29" s="14"/>
      <c r="F29" s="29"/>
      <c r="G29" s="29"/>
      <c r="H29" s="29"/>
      <c r="J29" s="198"/>
    </row>
    <row r="30" spans="2:11" s="22" customFormat="1" ht="14.65" customHeight="1">
      <c r="B30" s="30"/>
      <c r="C30" s="50" t="s">
        <v>88</v>
      </c>
      <c r="D30" s="51" t="s">
        <v>85</v>
      </c>
      <c r="E30" s="52"/>
      <c r="F30" s="29">
        <v>0</v>
      </c>
      <c r="G30" s="29">
        <v>0</v>
      </c>
      <c r="H30" s="29">
        <v>0</v>
      </c>
      <c r="J30" s="198"/>
    </row>
    <row r="31" spans="2:11" s="22" customFormat="1" ht="14.65" customHeight="1">
      <c r="B31" s="30"/>
      <c r="C31" s="50" t="s">
        <v>88</v>
      </c>
      <c r="D31" s="51" t="s">
        <v>86</v>
      </c>
      <c r="E31" s="52"/>
      <c r="F31" s="29">
        <v>0</v>
      </c>
      <c r="G31" s="29">
        <v>0</v>
      </c>
      <c r="H31" s="29">
        <v>0</v>
      </c>
      <c r="I31" s="9"/>
      <c r="J31" s="198"/>
    </row>
    <row r="32" spans="2:11" s="22" customFormat="1" ht="14.65" customHeight="1">
      <c r="B32" s="30"/>
      <c r="C32" s="50" t="s">
        <v>88</v>
      </c>
      <c r="D32" s="51" t="s">
        <v>87</v>
      </c>
      <c r="E32" s="52"/>
      <c r="F32" s="95">
        <f>F33+F34</f>
        <v>0</v>
      </c>
      <c r="G32" s="95">
        <f>G33+G34</f>
        <v>0</v>
      </c>
      <c r="H32" s="95">
        <f>H33+H34</f>
        <v>0</v>
      </c>
      <c r="I32" s="58">
        <f>I33+I34</f>
        <v>0</v>
      </c>
      <c r="J32" s="198"/>
    </row>
    <row r="33" spans="2:11" s="22" customFormat="1" ht="14.65" customHeight="1">
      <c r="B33" s="30"/>
      <c r="C33" s="31"/>
      <c r="D33" s="42">
        <v>1</v>
      </c>
      <c r="E33" s="14" t="s">
        <v>89</v>
      </c>
      <c r="F33" s="29"/>
      <c r="G33" s="29"/>
      <c r="H33" s="29"/>
      <c r="I33" s="9"/>
      <c r="J33" s="198"/>
    </row>
    <row r="34" spans="2:11" s="22" customFormat="1" ht="14.65" customHeight="1">
      <c r="B34" s="30"/>
      <c r="C34" s="31"/>
      <c r="D34" s="42">
        <v>2</v>
      </c>
      <c r="E34" s="14" t="s">
        <v>90</v>
      </c>
      <c r="F34" s="29"/>
      <c r="G34" s="29"/>
      <c r="H34" s="29"/>
      <c r="J34" s="198"/>
    </row>
    <row r="35" spans="2:11" s="22" customFormat="1" ht="14.65" customHeight="1">
      <c r="B35" s="30"/>
      <c r="C35" s="50" t="s">
        <v>88</v>
      </c>
      <c r="D35" s="51" t="s">
        <v>91</v>
      </c>
      <c r="E35" s="52"/>
      <c r="F35" s="29">
        <v>0</v>
      </c>
      <c r="G35" s="29">
        <v>0</v>
      </c>
      <c r="H35" s="29">
        <v>0</v>
      </c>
      <c r="J35" s="198"/>
    </row>
    <row r="36" spans="2:11" s="22" customFormat="1" ht="14.65" customHeight="1">
      <c r="B36" s="30"/>
      <c r="C36" s="31"/>
      <c r="D36" s="51"/>
      <c r="E36" s="52"/>
      <c r="F36" s="29"/>
      <c r="G36" s="29"/>
      <c r="H36" s="29"/>
      <c r="J36" s="198"/>
    </row>
    <row r="37" spans="2:11" s="22" customFormat="1" ht="14.65" customHeight="1">
      <c r="B37" s="30"/>
      <c r="C37" s="273" t="s">
        <v>93</v>
      </c>
      <c r="D37" s="274"/>
      <c r="E37" s="275"/>
      <c r="F37" s="96">
        <f>F35+F32+F31+F30+F20</f>
        <v>11325245.83</v>
      </c>
      <c r="G37" s="96">
        <f>G35+G32+G31+G30+G20</f>
        <v>13165478</v>
      </c>
      <c r="H37" s="96">
        <f>H35+H32+H31+H30+H20</f>
        <v>14873282</v>
      </c>
      <c r="J37" s="198"/>
    </row>
    <row r="38" spans="2:11" s="22" customFormat="1" ht="14.65" customHeight="1">
      <c r="B38" s="30"/>
      <c r="C38" s="31"/>
      <c r="D38" s="51"/>
      <c r="E38" s="52"/>
      <c r="F38" s="29"/>
      <c r="G38" s="29"/>
      <c r="H38" s="29"/>
      <c r="J38" s="198"/>
    </row>
    <row r="39" spans="2:11" s="22" customFormat="1" ht="14.65" customHeight="1">
      <c r="B39" s="30"/>
      <c r="C39" s="282" t="s">
        <v>81</v>
      </c>
      <c r="D39" s="283"/>
      <c r="E39" s="284"/>
      <c r="F39" s="96">
        <f>F19+F20</f>
        <v>56923309.579999998</v>
      </c>
      <c r="G39" s="96">
        <f>G37+G19</f>
        <v>43986700</v>
      </c>
      <c r="H39" s="96">
        <f>H37+H19</f>
        <v>51666527</v>
      </c>
      <c r="J39" s="198"/>
    </row>
    <row r="40" spans="2:11" s="22" customFormat="1" ht="14.65" customHeight="1">
      <c r="B40" s="30"/>
      <c r="C40" s="50" t="s">
        <v>88</v>
      </c>
      <c r="D40" s="51" t="s">
        <v>94</v>
      </c>
      <c r="E40" s="52"/>
      <c r="F40" s="29"/>
      <c r="G40" s="29"/>
      <c r="H40" s="29"/>
      <c r="J40" s="198"/>
    </row>
    <row r="41" spans="2:11" s="22" customFormat="1" ht="14.65" customHeight="1">
      <c r="B41" s="30"/>
      <c r="C41" s="50" t="s">
        <v>88</v>
      </c>
      <c r="D41" s="51" t="s">
        <v>95</v>
      </c>
      <c r="E41" s="52"/>
      <c r="F41" s="178">
        <v>100000</v>
      </c>
      <c r="G41" s="178">
        <v>100000</v>
      </c>
      <c r="H41" s="178">
        <v>100000</v>
      </c>
      <c r="J41" s="198"/>
      <c r="K41" s="162"/>
    </row>
    <row r="42" spans="2:11" s="22" customFormat="1" ht="14.65" customHeight="1">
      <c r="B42" s="30"/>
      <c r="C42" s="50" t="s">
        <v>88</v>
      </c>
      <c r="D42" s="51" t="s">
        <v>96</v>
      </c>
      <c r="E42" s="52"/>
      <c r="F42" s="179"/>
      <c r="G42" s="179"/>
      <c r="H42" s="179"/>
      <c r="J42" s="198"/>
    </row>
    <row r="43" spans="2:11" s="22" customFormat="1" ht="14.65" customHeight="1">
      <c r="B43" s="30"/>
      <c r="C43" s="50" t="s">
        <v>88</v>
      </c>
      <c r="D43" s="51" t="s">
        <v>97</v>
      </c>
      <c r="E43" s="52"/>
      <c r="F43" s="179"/>
      <c r="G43" s="179"/>
      <c r="H43" s="179"/>
      <c r="J43" s="198"/>
    </row>
    <row r="44" spans="2:11" s="22" customFormat="1" ht="14.65" customHeight="1">
      <c r="B44" s="30"/>
      <c r="C44" s="50" t="s">
        <v>88</v>
      </c>
      <c r="D44" s="51" t="s">
        <v>98</v>
      </c>
      <c r="E44" s="52"/>
      <c r="F44" s="186"/>
      <c r="G44" s="186"/>
      <c r="H44" s="186"/>
      <c r="J44" s="198"/>
    </row>
    <row r="45" spans="2:11" s="22" customFormat="1" ht="14.65" customHeight="1">
      <c r="B45" s="30"/>
      <c r="C45" s="54"/>
      <c r="D45" s="42">
        <v>1</v>
      </c>
      <c r="E45" s="14" t="s">
        <v>99</v>
      </c>
      <c r="F45" s="178">
        <v>0</v>
      </c>
      <c r="G45" s="178">
        <v>0</v>
      </c>
      <c r="H45" s="178"/>
      <c r="J45" s="198"/>
    </row>
    <row r="46" spans="2:11" s="22" customFormat="1" ht="14.65" customHeight="1">
      <c r="B46" s="30"/>
      <c r="C46" s="54"/>
      <c r="D46" s="42">
        <v>2</v>
      </c>
      <c r="E46" s="14" t="s">
        <v>100</v>
      </c>
      <c r="F46" s="179"/>
      <c r="G46" s="179"/>
      <c r="H46" s="179"/>
      <c r="J46" s="198"/>
    </row>
    <row r="47" spans="2:11" s="22" customFormat="1" ht="14.65" customHeight="1">
      <c r="B47" s="30"/>
      <c r="C47" s="54"/>
      <c r="D47" s="42">
        <v>3</v>
      </c>
      <c r="E47" s="14" t="s">
        <v>98</v>
      </c>
      <c r="F47" s="179"/>
      <c r="G47" s="179"/>
      <c r="H47" s="179"/>
      <c r="J47" s="198"/>
    </row>
    <row r="48" spans="2:11" s="22" customFormat="1" ht="14.65" customHeight="1">
      <c r="B48" s="30"/>
      <c r="C48" s="50" t="s">
        <v>88</v>
      </c>
      <c r="D48" s="51" t="s">
        <v>101</v>
      </c>
      <c r="E48" s="52"/>
      <c r="F48" s="179">
        <v>3969619</v>
      </c>
      <c r="G48" s="179">
        <f>3491898</f>
        <v>3491898</v>
      </c>
      <c r="H48" s="179">
        <v>2994289</v>
      </c>
      <c r="J48" s="198"/>
    </row>
    <row r="49" spans="2:13" s="22" customFormat="1" ht="14.65" customHeight="1">
      <c r="B49" s="30"/>
      <c r="C49" s="50" t="s">
        <v>88</v>
      </c>
      <c r="D49" s="51" t="s">
        <v>102</v>
      </c>
      <c r="E49" s="52"/>
      <c r="F49" s="178">
        <f>'PASH 1'!E85</f>
        <v>1517586.1215000004</v>
      </c>
      <c r="G49" s="178">
        <f>'PASH 1'!F85</f>
        <v>477721.30950000026</v>
      </c>
      <c r="H49" s="178">
        <v>497609</v>
      </c>
      <c r="J49" s="198"/>
    </row>
    <row r="50" spans="2:13" s="22" customFormat="1" ht="14.65" customHeight="1">
      <c r="B50" s="30"/>
      <c r="C50" s="55"/>
      <c r="D50" s="51"/>
      <c r="E50" s="52"/>
      <c r="F50" s="29"/>
      <c r="G50" s="29"/>
      <c r="H50" s="29"/>
      <c r="J50" s="198"/>
      <c r="M50" s="231">
        <f>G51+F49</f>
        <v>5587205.4310000008</v>
      </c>
    </row>
    <row r="51" spans="2:13" s="22" customFormat="1" ht="14.65" customHeight="1">
      <c r="B51" s="30"/>
      <c r="C51" s="282" t="s">
        <v>103</v>
      </c>
      <c r="D51" s="283"/>
      <c r="E51" s="284"/>
      <c r="F51" s="95">
        <f>F49+F48+F41</f>
        <v>5587205.1215000004</v>
      </c>
      <c r="G51" s="95">
        <f>G49+G48+G41</f>
        <v>4069619.3095000004</v>
      </c>
      <c r="H51" s="95">
        <f>H41+H42+H44+H48+H49</f>
        <v>3591898</v>
      </c>
      <c r="J51" s="198"/>
    </row>
    <row r="52" spans="2:13" s="22" customFormat="1" ht="14.65" customHeight="1">
      <c r="B52" s="30"/>
      <c r="C52" s="55"/>
      <c r="D52" s="51"/>
      <c r="E52" s="52"/>
      <c r="F52" s="29">
        <f>F39+F51</f>
        <v>62510514.701499999</v>
      </c>
      <c r="G52" s="29"/>
      <c r="H52" s="29"/>
      <c r="J52" s="198"/>
    </row>
    <row r="53" spans="2:13" s="22" customFormat="1" ht="14.65" customHeight="1">
      <c r="B53" s="30"/>
      <c r="C53" s="282" t="s">
        <v>104</v>
      </c>
      <c r="D53" s="283"/>
      <c r="E53" s="284"/>
      <c r="F53" s="96">
        <f>F51+F39</f>
        <v>62510514.701499999</v>
      </c>
      <c r="G53" s="96">
        <f>G51+G39</f>
        <v>48056319.309500001</v>
      </c>
      <c r="H53" s="96">
        <f>H51+H39</f>
        <v>55258425</v>
      </c>
      <c r="J53" s="198"/>
      <c r="K53" s="260"/>
    </row>
    <row r="54" spans="2:13" s="22" customFormat="1" ht="14.65" customHeight="1">
      <c r="B54" s="56"/>
      <c r="C54" s="56"/>
      <c r="D54" s="57"/>
      <c r="E54" s="9"/>
      <c r="F54" s="58"/>
      <c r="G54" s="58"/>
      <c r="H54" s="58">
        <f>H53-Aktivet!H59</f>
        <v>0</v>
      </c>
    </row>
    <row r="55" spans="2:13" s="22" customFormat="1" ht="14.65" customHeight="1">
      <c r="B55" s="56"/>
      <c r="C55" s="56"/>
      <c r="D55" s="57"/>
      <c r="E55" s="9"/>
      <c r="F55" s="58"/>
      <c r="G55" s="58"/>
      <c r="H55" s="58">
        <f>H53-Aktivet!H59</f>
        <v>0</v>
      </c>
    </row>
    <row r="56" spans="2:13" s="22" customFormat="1" ht="14.65" customHeight="1">
      <c r="B56" s="56"/>
      <c r="C56" s="56"/>
      <c r="D56" s="57"/>
      <c r="E56" s="58"/>
      <c r="F56" s="9"/>
      <c r="G56" s="58"/>
      <c r="H56" s="58">
        <f>G53-48073240</f>
        <v>-16920.690499998629</v>
      </c>
    </row>
    <row r="57" spans="2:13" s="22" customFormat="1" ht="14.65" customHeight="1">
      <c r="B57" s="56"/>
      <c r="C57" s="56"/>
      <c r="D57" s="57"/>
      <c r="E57" s="9"/>
      <c r="F57" s="9"/>
      <c r="G57" s="58"/>
      <c r="H57" s="58"/>
      <c r="K57" s="198"/>
    </row>
    <row r="58" spans="2:13" s="22" customFormat="1" ht="14.65" customHeight="1">
      <c r="B58" s="25"/>
      <c r="C58" s="25"/>
      <c r="D58" s="25"/>
      <c r="E58" s="9"/>
      <c r="F58" s="9"/>
      <c r="G58" s="227"/>
      <c r="H58" s="58"/>
    </row>
    <row r="59" spans="2:13" s="22" customFormat="1" ht="14.65" customHeight="1">
      <c r="B59" s="56"/>
      <c r="C59" s="56"/>
      <c r="D59" s="57"/>
      <c r="E59" s="228"/>
      <c r="F59" s="58"/>
      <c r="G59" s="58"/>
      <c r="H59" s="58"/>
    </row>
    <row r="60" spans="2:13" s="22" customFormat="1" ht="15.95" customHeight="1">
      <c r="B60" s="56"/>
      <c r="C60" s="56"/>
      <c r="D60" s="57"/>
      <c r="E60" s="9"/>
      <c r="F60" s="229"/>
      <c r="G60" s="58"/>
      <c r="H60" s="58"/>
      <c r="J60" s="162"/>
    </row>
    <row r="61" spans="2:13" s="22" customFormat="1" ht="15.95" customHeight="1">
      <c r="B61" s="56"/>
      <c r="C61" s="56"/>
      <c r="D61" s="57"/>
      <c r="E61" s="229"/>
      <c r="F61" s="9"/>
      <c r="G61" s="58"/>
      <c r="H61" s="58"/>
    </row>
    <row r="62" spans="2:13" s="22" customFormat="1" ht="15.95" customHeight="1">
      <c r="B62" s="56"/>
      <c r="C62" s="56"/>
      <c r="D62" s="57"/>
      <c r="E62" s="9"/>
      <c r="F62" s="9"/>
      <c r="G62" s="58"/>
      <c r="H62" s="58"/>
    </row>
    <row r="63" spans="2:13" s="22" customFormat="1" ht="15.95" customHeight="1">
      <c r="B63" s="56"/>
      <c r="C63" s="56"/>
      <c r="D63" s="56"/>
      <c r="E63" s="56"/>
      <c r="F63" s="56"/>
      <c r="G63" s="58"/>
      <c r="H63" s="58"/>
    </row>
    <row r="64" spans="2:13">
      <c r="B64" s="59"/>
      <c r="C64" s="59"/>
      <c r="D64" s="60"/>
      <c r="E64" s="4"/>
      <c r="F64" s="4"/>
      <c r="G64" s="61"/>
      <c r="H64" s="61"/>
    </row>
  </sheetData>
  <mergeCells count="7">
    <mergeCell ref="C53:E53"/>
    <mergeCell ref="B2:H2"/>
    <mergeCell ref="C39:E39"/>
    <mergeCell ref="C19:E19"/>
    <mergeCell ref="C37:E37"/>
    <mergeCell ref="C51:E51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53"/>
  <sheetViews>
    <sheetView topLeftCell="A58" workbookViewId="0">
      <selection activeCell="H35" sqref="H35"/>
    </sheetView>
  </sheetViews>
  <sheetFormatPr defaultRowHeight="15"/>
  <cols>
    <col min="1" max="1" width="3.7109375" style="82" customWidth="1"/>
    <col min="2" max="2" width="3.42578125" style="2" customWidth="1"/>
    <col min="3" max="3" width="2.7109375" style="2" customWidth="1"/>
    <col min="4" max="4" width="63" style="6" customWidth="1"/>
    <col min="5" max="5" width="19.140625" style="6" customWidth="1"/>
    <col min="6" max="6" width="13.7109375" style="23" customWidth="1"/>
    <col min="7" max="7" width="16.140625" style="23" hidden="1" customWidth="1"/>
    <col min="8" max="8" width="10.7109375" style="6" bestFit="1" customWidth="1"/>
    <col min="9" max="9" width="1.28515625" style="24" customWidth="1"/>
    <col min="10" max="10" width="9.140625" style="6" customWidth="1"/>
    <col min="11" max="11" width="20" style="6" customWidth="1"/>
    <col min="12" max="12" width="13.28515625" style="6" customWidth="1"/>
    <col min="13" max="13" width="19.140625" style="6" customWidth="1"/>
    <col min="14" max="16384" width="9.140625" style="6"/>
  </cols>
  <sheetData>
    <row r="1" spans="1:7" s="22" customFormat="1" ht="17.25" customHeight="1">
      <c r="A1" s="293" t="s">
        <v>105</v>
      </c>
      <c r="B1" s="294"/>
      <c r="C1" s="294"/>
      <c r="D1" s="294"/>
      <c r="E1" s="294"/>
      <c r="F1" s="294"/>
      <c r="G1" s="295"/>
    </row>
    <row r="2" spans="1:7" s="22" customFormat="1" ht="17.25" customHeight="1">
      <c r="A2" s="299" t="s">
        <v>106</v>
      </c>
      <c r="B2" s="300"/>
      <c r="C2" s="300"/>
      <c r="D2" s="300"/>
      <c r="E2" s="300"/>
      <c r="F2" s="300"/>
      <c r="G2" s="301"/>
    </row>
    <row r="3" spans="1:7" s="22" customFormat="1" ht="17.25" customHeight="1">
      <c r="A3" s="205"/>
      <c r="B3" s="206"/>
      <c r="C3" s="206"/>
      <c r="D3" s="189" t="s">
        <v>285</v>
      </c>
      <c r="E3" s="189"/>
      <c r="F3" s="206"/>
      <c r="G3" s="207"/>
    </row>
    <row r="4" spans="1:7" s="22" customFormat="1" ht="17.25" customHeight="1">
      <c r="A4" s="296" t="s">
        <v>107</v>
      </c>
      <c r="B4" s="297"/>
      <c r="C4" s="297"/>
      <c r="D4" s="297"/>
      <c r="E4" s="297"/>
      <c r="F4" s="297"/>
      <c r="G4" s="298"/>
    </row>
    <row r="5" spans="1:7" s="22" customFormat="1" ht="15.95" customHeight="1">
      <c r="A5" s="104" t="s">
        <v>1</v>
      </c>
      <c r="B5" s="273" t="s">
        <v>20</v>
      </c>
      <c r="C5" s="274"/>
      <c r="D5" s="275"/>
      <c r="E5" s="221">
        <v>2016</v>
      </c>
      <c r="F5" s="99">
        <v>2015</v>
      </c>
      <c r="G5" s="99">
        <v>2014</v>
      </c>
    </row>
    <row r="6" spans="1:7" s="22" customFormat="1" ht="12.4" customHeight="1">
      <c r="A6" s="83" t="s">
        <v>88</v>
      </c>
      <c r="B6" s="16" t="s">
        <v>108</v>
      </c>
      <c r="C6" s="32"/>
      <c r="D6" s="33"/>
      <c r="E6" s="33">
        <v>22600290</v>
      </c>
      <c r="F6" s="187">
        <v>6197700</v>
      </c>
      <c r="G6" s="173">
        <v>13188425</v>
      </c>
    </row>
    <row r="7" spans="1:7" s="22" customFormat="1" ht="12.4" customHeight="1">
      <c r="A7" s="83" t="s">
        <v>88</v>
      </c>
      <c r="B7" s="16" t="s">
        <v>109</v>
      </c>
      <c r="C7" s="32"/>
      <c r="D7" s="33"/>
      <c r="E7" s="33"/>
      <c r="F7" s="159">
        <v>0</v>
      </c>
      <c r="G7" s="159">
        <v>0</v>
      </c>
    </row>
    <row r="8" spans="1:7" s="22" customFormat="1" ht="12.4" customHeight="1">
      <c r="A8" s="83" t="s">
        <v>88</v>
      </c>
      <c r="B8" s="16" t="s">
        <v>110</v>
      </c>
      <c r="C8" s="32"/>
      <c r="D8" s="33"/>
      <c r="E8" s="33"/>
      <c r="F8" s="159">
        <v>0</v>
      </c>
      <c r="G8" s="159"/>
    </row>
    <row r="9" spans="1:7" s="22" customFormat="1" ht="12.4" customHeight="1">
      <c r="A9" s="83" t="s">
        <v>88</v>
      </c>
      <c r="B9" s="16" t="s">
        <v>111</v>
      </c>
      <c r="C9" s="32"/>
      <c r="D9" s="33"/>
      <c r="E9" s="33"/>
      <c r="F9" s="159">
        <v>0</v>
      </c>
      <c r="G9" s="173">
        <v>0</v>
      </c>
    </row>
    <row r="10" spans="1:7" s="22" customFormat="1" ht="12.4" customHeight="1">
      <c r="A10" s="84"/>
      <c r="B10" s="34"/>
      <c r="C10" s="32"/>
      <c r="D10" s="191" t="s">
        <v>228</v>
      </c>
      <c r="E10" s="223">
        <f>E6</f>
        <v>22600290</v>
      </c>
      <c r="F10" s="192">
        <f>SUM(F6:F9)</f>
        <v>6197700</v>
      </c>
      <c r="G10" s="192">
        <f>SUM(G6:G9)</f>
        <v>13188425</v>
      </c>
    </row>
    <row r="11" spans="1:7" s="22" customFormat="1" ht="12.4" customHeight="1">
      <c r="A11" s="83" t="s">
        <v>88</v>
      </c>
      <c r="B11" s="16" t="s">
        <v>112</v>
      </c>
      <c r="C11" s="32"/>
      <c r="D11" s="33"/>
      <c r="E11" s="224">
        <f>E12</f>
        <v>-13169038.34</v>
      </c>
      <c r="F11" s="173">
        <f>F12</f>
        <v>-3592001.86</v>
      </c>
      <c r="G11" s="173">
        <f>G12</f>
        <v>-2684400</v>
      </c>
    </row>
    <row r="12" spans="1:7" s="22" customFormat="1" ht="12.4" customHeight="1">
      <c r="A12" s="84"/>
      <c r="B12" s="34"/>
      <c r="C12" s="44">
        <v>1</v>
      </c>
      <c r="D12" s="45" t="s">
        <v>112</v>
      </c>
      <c r="E12" s="225">
        <f>-(1170334.5+11581553.84+417150)</f>
        <v>-13169038.34</v>
      </c>
      <c r="F12" s="173">
        <f>-(2483161.86+439200+405060+264580)</f>
        <v>-3592001.86</v>
      </c>
      <c r="G12" s="173">
        <v>-2684400</v>
      </c>
    </row>
    <row r="13" spans="1:7" s="22" customFormat="1" ht="12.4" customHeight="1">
      <c r="A13" s="85"/>
      <c r="B13" s="34"/>
      <c r="C13" s="22">
        <v>2</v>
      </c>
      <c r="D13" s="45" t="s">
        <v>113</v>
      </c>
      <c r="E13" s="222"/>
      <c r="F13" s="172"/>
      <c r="G13" s="172"/>
    </row>
    <row r="14" spans="1:7" s="22" customFormat="1" ht="12.4" customHeight="1">
      <c r="A14" s="85"/>
      <c r="B14" s="34"/>
      <c r="C14" s="32"/>
      <c r="D14" s="33"/>
      <c r="E14" s="47"/>
      <c r="F14" s="172"/>
      <c r="G14" s="172"/>
    </row>
    <row r="15" spans="1:7" s="22" customFormat="1" ht="12.4" customHeight="1">
      <c r="A15" s="83" t="s">
        <v>88</v>
      </c>
      <c r="B15" s="16" t="s">
        <v>114</v>
      </c>
      <c r="C15" s="32"/>
      <c r="D15" s="33"/>
      <c r="E15" s="159">
        <f>E16+E17</f>
        <v>-2834643</v>
      </c>
      <c r="F15" s="159">
        <f>F16+F17</f>
        <v>-552787</v>
      </c>
      <c r="G15" s="159">
        <f>G16+G17</f>
        <v>-2257879</v>
      </c>
    </row>
    <row r="16" spans="1:7" s="22" customFormat="1" ht="12.4" customHeight="1">
      <c r="A16" s="85"/>
      <c r="B16" s="34"/>
      <c r="C16" s="35">
        <v>1</v>
      </c>
      <c r="D16" s="14" t="s">
        <v>115</v>
      </c>
      <c r="E16" s="173">
        <v>-2429000</v>
      </c>
      <c r="F16" s="173">
        <v>-265200</v>
      </c>
      <c r="G16" s="173">
        <v>-1934772</v>
      </c>
    </row>
    <row r="17" spans="1:9" s="22" customFormat="1" ht="12.4" customHeight="1">
      <c r="A17" s="85"/>
      <c r="B17" s="34"/>
      <c r="C17" s="35">
        <v>2</v>
      </c>
      <c r="D17" s="14" t="s">
        <v>116</v>
      </c>
      <c r="E17" s="173">
        <v>-405643</v>
      </c>
      <c r="F17" s="173">
        <v>-287587</v>
      </c>
      <c r="G17" s="173">
        <v>-323107</v>
      </c>
    </row>
    <row r="18" spans="1:9" s="22" customFormat="1" ht="12.4" customHeight="1">
      <c r="A18" s="85"/>
      <c r="B18" s="34"/>
      <c r="C18" s="35"/>
      <c r="D18" s="14" t="s">
        <v>117</v>
      </c>
      <c r="E18" s="172"/>
      <c r="F18" s="172"/>
      <c r="G18" s="172"/>
    </row>
    <row r="19" spans="1:9" s="22" customFormat="1" ht="12.4" customHeight="1">
      <c r="A19" s="84"/>
      <c r="B19" s="34"/>
      <c r="C19" s="32"/>
      <c r="D19" s="33"/>
      <c r="E19" s="171"/>
      <c r="F19" s="171"/>
      <c r="G19" s="171"/>
    </row>
    <row r="20" spans="1:9" s="22" customFormat="1" ht="12.4" customHeight="1">
      <c r="A20" s="83" t="s">
        <v>88</v>
      </c>
      <c r="B20" s="16" t="s">
        <v>118</v>
      </c>
      <c r="C20" s="32"/>
      <c r="D20" s="33"/>
      <c r="E20" s="159">
        <v>0</v>
      </c>
      <c r="F20" s="159">
        <v>0</v>
      </c>
      <c r="G20" s="159">
        <v>0</v>
      </c>
    </row>
    <row r="21" spans="1:9" s="22" customFormat="1" ht="12.4" customHeight="1">
      <c r="A21" s="83" t="s">
        <v>88</v>
      </c>
      <c r="B21" s="16" t="s">
        <v>119</v>
      </c>
      <c r="C21" s="32"/>
      <c r="D21" s="33"/>
      <c r="E21" s="173">
        <f>-(800000)</f>
        <v>-800000</v>
      </c>
      <c r="F21" s="173">
        <v>0</v>
      </c>
      <c r="G21" s="173">
        <v>0</v>
      </c>
    </row>
    <row r="22" spans="1:9" s="22" customFormat="1" ht="12.4" customHeight="1">
      <c r="A22" s="83" t="s">
        <v>88</v>
      </c>
      <c r="B22" s="16" t="s">
        <v>120</v>
      </c>
      <c r="C22" s="32"/>
      <c r="D22" s="33"/>
      <c r="E22" s="173">
        <f>-(120000+2290235+90057+142000)</f>
        <v>-2642292</v>
      </c>
      <c r="F22" s="173">
        <f>-(1431510+20080+39337-40.93)</f>
        <v>-1490886.07</v>
      </c>
      <c r="G22" s="173">
        <f>-7660862+138</f>
        <v>-7660724</v>
      </c>
    </row>
    <row r="23" spans="1:9" s="22" customFormat="1" ht="12.4" customHeight="1">
      <c r="A23" s="84"/>
      <c r="B23" s="34"/>
      <c r="C23" s="32"/>
      <c r="D23" s="191" t="s">
        <v>227</v>
      </c>
      <c r="E23" s="159">
        <f>E15+E12+E21+E22</f>
        <v>-19445973.34</v>
      </c>
      <c r="F23" s="159">
        <f>F11+F15+F21+F22</f>
        <v>-5635674.9299999997</v>
      </c>
      <c r="G23" s="159">
        <f>G11+G15+G21+G22</f>
        <v>-12603003</v>
      </c>
    </row>
    <row r="24" spans="1:9" s="22" customFormat="1" ht="12.4" customHeight="1">
      <c r="A24" s="83" t="s">
        <v>88</v>
      </c>
      <c r="B24" s="16" t="s">
        <v>121</v>
      </c>
      <c r="C24" s="32"/>
      <c r="D24" s="33"/>
      <c r="E24" s="157">
        <v>0</v>
      </c>
      <c r="F24" s="157">
        <v>0</v>
      </c>
      <c r="G24" s="157">
        <v>0</v>
      </c>
    </row>
    <row r="25" spans="1:9" s="22" customFormat="1" ht="12.4" customHeight="1">
      <c r="A25" s="85"/>
      <c r="B25" s="36"/>
      <c r="C25" s="213">
        <v>1</v>
      </c>
      <c r="D25" s="40" t="s">
        <v>122</v>
      </c>
      <c r="E25" s="215">
        <v>0</v>
      </c>
      <c r="F25" s="215">
        <v>0</v>
      </c>
      <c r="G25" s="215">
        <v>0</v>
      </c>
    </row>
    <row r="26" spans="1:9" s="22" customFormat="1" ht="12.4" customHeight="1">
      <c r="A26" s="86"/>
      <c r="B26" s="38"/>
      <c r="C26" s="214"/>
      <c r="D26" s="41" t="s">
        <v>123</v>
      </c>
      <c r="E26" s="216"/>
      <c r="F26" s="216"/>
      <c r="G26" s="216"/>
    </row>
    <row r="27" spans="1:9" s="22" customFormat="1" ht="12.4" customHeight="1">
      <c r="A27" s="85"/>
      <c r="B27" s="36"/>
      <c r="C27" s="213">
        <v>2</v>
      </c>
      <c r="D27" s="40" t="s">
        <v>124</v>
      </c>
      <c r="E27" s="215">
        <v>0</v>
      </c>
      <c r="F27" s="215">
        <v>0</v>
      </c>
      <c r="G27" s="215">
        <v>0</v>
      </c>
    </row>
    <row r="28" spans="1:9" s="22" customFormat="1" ht="12.4" customHeight="1">
      <c r="A28" s="86"/>
      <c r="B28" s="38"/>
      <c r="C28" s="214"/>
      <c r="D28" s="41" t="s">
        <v>127</v>
      </c>
      <c r="E28" s="216"/>
      <c r="F28" s="216"/>
      <c r="G28" s="216"/>
    </row>
    <row r="29" spans="1:9" s="22" customFormat="1" ht="12.4" customHeight="1">
      <c r="A29" s="85"/>
      <c r="B29" s="36"/>
      <c r="C29" s="213">
        <v>3</v>
      </c>
      <c r="D29" s="40" t="s">
        <v>125</v>
      </c>
      <c r="E29" s="215">
        <v>0</v>
      </c>
      <c r="F29" s="215">
        <v>0</v>
      </c>
      <c r="G29" s="215">
        <v>0</v>
      </c>
    </row>
    <row r="30" spans="1:9" s="22" customFormat="1" ht="12.4" customHeight="1">
      <c r="A30" s="86"/>
      <c r="B30" s="38"/>
      <c r="C30" s="214"/>
      <c r="D30" s="41" t="s">
        <v>126</v>
      </c>
      <c r="E30" s="216"/>
      <c r="F30" s="216"/>
      <c r="G30" s="216"/>
    </row>
    <row r="31" spans="1:9" s="22" customFormat="1" ht="12.4" customHeight="1">
      <c r="A31" s="84"/>
      <c r="B31" s="34"/>
      <c r="C31" s="32"/>
      <c r="D31" s="33"/>
      <c r="E31" s="158"/>
      <c r="F31" s="158"/>
      <c r="G31" s="158"/>
    </row>
    <row r="32" spans="1:9" s="22" customFormat="1" ht="12.4" customHeight="1">
      <c r="A32" s="211" t="s">
        <v>88</v>
      </c>
      <c r="B32" s="18" t="s">
        <v>128</v>
      </c>
      <c r="C32" s="46"/>
      <c r="D32" s="47"/>
      <c r="E32" s="218">
        <v>0</v>
      </c>
      <c r="F32" s="218">
        <v>0</v>
      </c>
      <c r="G32" s="218">
        <v>0</v>
      </c>
      <c r="I32" s="198">
        <f>E23+E35</f>
        <v>-20709012.210000001</v>
      </c>
    </row>
    <row r="33" spans="1:10" s="22" customFormat="1" ht="12.4" customHeight="1">
      <c r="A33" s="212"/>
      <c r="B33" s="39" t="s">
        <v>129</v>
      </c>
      <c r="C33" s="48"/>
      <c r="D33" s="49"/>
      <c r="E33" s="219"/>
      <c r="F33" s="219"/>
      <c r="G33" s="219"/>
    </row>
    <row r="34" spans="1:10" s="22" customFormat="1" ht="12.4" customHeight="1">
      <c r="A34" s="84"/>
      <c r="B34" s="34"/>
      <c r="C34" s="32"/>
      <c r="D34" s="33"/>
      <c r="E34" s="158"/>
      <c r="F34" s="158"/>
      <c r="G34" s="158"/>
      <c r="H34" s="22">
        <f>21082704-373692</f>
        <v>20709012</v>
      </c>
    </row>
    <row r="35" spans="1:10" s="22" customFormat="1" ht="12.4" customHeight="1">
      <c r="A35" s="83" t="s">
        <v>88</v>
      </c>
      <c r="B35" s="16" t="s">
        <v>130</v>
      </c>
      <c r="C35" s="32"/>
      <c r="D35" s="33"/>
      <c r="E35" s="157">
        <f>E36+E38</f>
        <v>-1263038.8699999999</v>
      </c>
      <c r="F35" s="157">
        <f>F36+F38</f>
        <v>0</v>
      </c>
      <c r="G35" s="157">
        <f>G36+G38</f>
        <v>0</v>
      </c>
    </row>
    <row r="36" spans="1:10" s="22" customFormat="1" ht="12.4" customHeight="1">
      <c r="A36" s="85"/>
      <c r="B36" s="36"/>
      <c r="C36" s="213">
        <v>1</v>
      </c>
      <c r="D36" s="40" t="s">
        <v>132</v>
      </c>
      <c r="E36" s="215">
        <f>-(1242397+31.41+6590.24+14020.22)</f>
        <v>-1263038.8699999999</v>
      </c>
      <c r="F36" s="215">
        <f>0</f>
        <v>0</v>
      </c>
      <c r="G36" s="215">
        <v>0</v>
      </c>
      <c r="H36" s="198"/>
    </row>
    <row r="37" spans="1:10" s="22" customFormat="1" ht="12.4" customHeight="1">
      <c r="A37" s="86"/>
      <c r="B37" s="38"/>
      <c r="C37" s="214"/>
      <c r="D37" s="41" t="s">
        <v>133</v>
      </c>
      <c r="E37" s="216"/>
      <c r="F37" s="216"/>
      <c r="G37" s="216"/>
    </row>
    <row r="38" spans="1:10" s="22" customFormat="1" ht="12.4" customHeight="1">
      <c r="A38" s="84"/>
      <c r="B38" s="34"/>
      <c r="C38" s="42">
        <v>2</v>
      </c>
      <c r="D38" s="17" t="s">
        <v>131</v>
      </c>
      <c r="E38" s="158">
        <v>0</v>
      </c>
      <c r="F38" s="158">
        <v>0</v>
      </c>
      <c r="G38" s="158">
        <v>0</v>
      </c>
    </row>
    <row r="39" spans="1:10" s="22" customFormat="1" ht="12.4" customHeight="1">
      <c r="A39" s="84"/>
      <c r="B39" s="34"/>
      <c r="C39" s="32"/>
      <c r="D39" s="33"/>
      <c r="E39" s="158"/>
      <c r="F39" s="158"/>
      <c r="G39" s="158"/>
      <c r="J39" s="22">
        <f>21082704-373692</f>
        <v>20709012</v>
      </c>
    </row>
    <row r="40" spans="1:10" s="22" customFormat="1" ht="12.4" customHeight="1">
      <c r="A40" s="83" t="s">
        <v>88</v>
      </c>
      <c r="B40" s="16" t="s">
        <v>134</v>
      </c>
      <c r="C40" s="32"/>
      <c r="D40" s="33"/>
      <c r="E40" s="157">
        <v>0</v>
      </c>
      <c r="F40" s="157">
        <v>0</v>
      </c>
      <c r="G40" s="157">
        <v>0</v>
      </c>
    </row>
    <row r="41" spans="1:10" s="22" customFormat="1" ht="12.4" customHeight="1">
      <c r="A41" s="84"/>
      <c r="B41" s="16"/>
      <c r="C41" s="32"/>
      <c r="D41" s="33"/>
      <c r="E41" s="158"/>
      <c r="F41" s="158"/>
      <c r="G41" s="158"/>
    </row>
    <row r="42" spans="1:10" s="22" customFormat="1" ht="12.4" customHeight="1">
      <c r="A42" s="83" t="s">
        <v>88</v>
      </c>
      <c r="B42" s="16" t="s">
        <v>135</v>
      </c>
      <c r="C42" s="32"/>
      <c r="D42" s="33"/>
      <c r="E42" s="157">
        <f>E10+E23+E36</f>
        <v>1891277.7900000003</v>
      </c>
      <c r="F42" s="157">
        <f>F35+F22+F21+F15+F11+F6</f>
        <v>562025.0700000003</v>
      </c>
      <c r="G42" s="157">
        <f>G35+G22+G21+G15+G11+G8+G6+G9</f>
        <v>585422</v>
      </c>
    </row>
    <row r="43" spans="1:10" s="22" customFormat="1" ht="12.4" customHeight="1">
      <c r="A43" s="84"/>
      <c r="B43" s="34"/>
      <c r="C43" s="226" t="s">
        <v>288</v>
      </c>
      <c r="D43" s="33"/>
      <c r="E43" s="158">
        <f>E42+600000</f>
        <v>2491277.79</v>
      </c>
      <c r="F43" s="158"/>
      <c r="G43" s="158"/>
    </row>
    <row r="44" spans="1:10" s="22" customFormat="1" ht="12.4" customHeight="1">
      <c r="A44" s="83" t="s">
        <v>88</v>
      </c>
      <c r="B44" s="16" t="s">
        <v>136</v>
      </c>
      <c r="C44" s="32"/>
      <c r="D44" s="33"/>
      <c r="E44" s="157">
        <f>E43*0.15</f>
        <v>373691.66849999997</v>
      </c>
      <c r="F44" s="157">
        <f>F45+F46+F47</f>
        <v>84303.760500000048</v>
      </c>
      <c r="G44" s="157">
        <f>G45+G46+G47</f>
        <v>87813.3</v>
      </c>
    </row>
    <row r="45" spans="1:10" s="22" customFormat="1" ht="12.4" customHeight="1">
      <c r="A45" s="84"/>
      <c r="B45" s="34"/>
      <c r="C45" s="42">
        <v>1</v>
      </c>
      <c r="D45" s="17" t="s">
        <v>137</v>
      </c>
      <c r="E45" s="158">
        <f>E43*15%</f>
        <v>373691.66849999997</v>
      </c>
      <c r="F45" s="158">
        <f>F42*0.15</f>
        <v>84303.760500000048</v>
      </c>
      <c r="G45" s="158">
        <f>G42*0.15</f>
        <v>87813.3</v>
      </c>
    </row>
    <row r="46" spans="1:10" s="22" customFormat="1" ht="12.4" customHeight="1">
      <c r="A46" s="84"/>
      <c r="B46" s="34"/>
      <c r="C46" s="42">
        <v>2</v>
      </c>
      <c r="D46" s="17" t="s">
        <v>138</v>
      </c>
      <c r="E46" s="158">
        <v>0</v>
      </c>
      <c r="F46" s="158">
        <v>0</v>
      </c>
      <c r="G46" s="158">
        <v>0</v>
      </c>
    </row>
    <row r="47" spans="1:10" s="22" customFormat="1" ht="12.4" customHeight="1">
      <c r="A47" s="84"/>
      <c r="B47" s="34"/>
      <c r="C47" s="42">
        <v>3</v>
      </c>
      <c r="D47" s="17" t="s">
        <v>139</v>
      </c>
      <c r="E47" s="158">
        <v>0</v>
      </c>
      <c r="F47" s="158">
        <v>0</v>
      </c>
      <c r="G47" s="158">
        <v>0</v>
      </c>
    </row>
    <row r="48" spans="1:10" s="22" customFormat="1" ht="12.4" customHeight="1">
      <c r="A48" s="84"/>
      <c r="B48" s="34"/>
      <c r="C48" s="32"/>
      <c r="D48" s="33"/>
      <c r="E48" s="158"/>
      <c r="F48" s="158"/>
      <c r="G48" s="158"/>
    </row>
    <row r="49" spans="1:9" s="22" customFormat="1" ht="12.4" customHeight="1">
      <c r="A49" s="83" t="s">
        <v>88</v>
      </c>
      <c r="B49" s="16" t="s">
        <v>140</v>
      </c>
      <c r="C49" s="32"/>
      <c r="D49" s="33"/>
      <c r="E49" s="157">
        <f>E42-E44</f>
        <v>1517586.1215000004</v>
      </c>
      <c r="F49" s="157">
        <f>F42-F44</f>
        <v>477721.30950000026</v>
      </c>
      <c r="G49" s="157">
        <f>G42-G44</f>
        <v>497608.7</v>
      </c>
    </row>
    <row r="50" spans="1:9" s="22" customFormat="1" ht="12.4" customHeight="1">
      <c r="A50" s="84"/>
      <c r="B50" s="34"/>
      <c r="C50" s="226" t="s">
        <v>289</v>
      </c>
      <c r="D50" s="33"/>
      <c r="E50" s="158"/>
      <c r="F50" s="158"/>
      <c r="G50" s="158"/>
    </row>
    <row r="51" spans="1:9" s="22" customFormat="1" ht="12.4" customHeight="1">
      <c r="A51" s="83" t="s">
        <v>88</v>
      </c>
      <c r="B51" s="16" t="s">
        <v>141</v>
      </c>
      <c r="C51" s="32"/>
      <c r="D51" s="33"/>
      <c r="E51" s="159">
        <f>E52+E53</f>
        <v>1517586.1215000004</v>
      </c>
      <c r="F51" s="159">
        <f>F52+F53</f>
        <v>477721.30950000026</v>
      </c>
      <c r="G51" s="159">
        <f>G52+G53</f>
        <v>497608.7</v>
      </c>
    </row>
    <row r="52" spans="1:9" s="22" customFormat="1" ht="12.4" customHeight="1">
      <c r="A52" s="84"/>
      <c r="B52" s="34"/>
      <c r="C52" s="32"/>
      <c r="D52" s="17" t="s">
        <v>142</v>
      </c>
      <c r="E52" s="157">
        <f>E49</f>
        <v>1517586.1215000004</v>
      </c>
      <c r="F52" s="157">
        <f>F49</f>
        <v>477721.30950000026</v>
      </c>
      <c r="G52" s="157">
        <f>G49</f>
        <v>497608.7</v>
      </c>
    </row>
    <row r="53" spans="1:9" s="22" customFormat="1" ht="12.4" customHeight="1">
      <c r="A53" s="84"/>
      <c r="B53" s="34"/>
      <c r="C53" s="32"/>
      <c r="D53" s="17" t="s">
        <v>143</v>
      </c>
      <c r="E53" s="158">
        <v>0</v>
      </c>
      <c r="F53" s="158">
        <v>0</v>
      </c>
      <c r="G53" s="158">
        <v>0</v>
      </c>
    </row>
    <row r="54" spans="1:9" ht="15.75" customHeight="1">
      <c r="A54" s="220" t="s">
        <v>144</v>
      </c>
      <c r="B54" s="220"/>
      <c r="C54" s="220"/>
      <c r="D54" s="220"/>
      <c r="E54" s="220"/>
      <c r="F54" s="220"/>
      <c r="G54" s="220"/>
      <c r="I54" s="6"/>
    </row>
    <row r="55" spans="1:9" ht="12.4" customHeight="1">
      <c r="A55" s="105" t="s">
        <v>1</v>
      </c>
      <c r="B55" s="217" t="s">
        <v>20</v>
      </c>
      <c r="C55" s="217"/>
      <c r="D55" s="217"/>
      <c r="E55" s="106">
        <v>2016</v>
      </c>
      <c r="F55" s="106">
        <v>2015</v>
      </c>
      <c r="G55" s="106">
        <v>2014</v>
      </c>
      <c r="I55" s="6"/>
    </row>
    <row r="56" spans="1:9" ht="12.4" customHeight="1">
      <c r="A56" s="83" t="s">
        <v>88</v>
      </c>
      <c r="B56" s="12" t="s">
        <v>140</v>
      </c>
      <c r="C56" s="11"/>
      <c r="D56" s="10"/>
      <c r="E56" s="157">
        <f>E49</f>
        <v>1517586.1215000004</v>
      </c>
      <c r="F56" s="157">
        <f>F49</f>
        <v>477721.30950000026</v>
      </c>
      <c r="G56" s="157">
        <f>G49</f>
        <v>497608.7</v>
      </c>
      <c r="I56" s="6"/>
    </row>
    <row r="57" spans="1:9" ht="12.4" customHeight="1">
      <c r="A57" s="87"/>
      <c r="B57" s="12"/>
      <c r="C57" s="11"/>
      <c r="D57" s="10"/>
      <c r="E57" s="160"/>
      <c r="F57" s="160"/>
      <c r="G57" s="160"/>
      <c r="I57" s="6"/>
    </row>
    <row r="58" spans="1:9" ht="12.4" customHeight="1">
      <c r="A58" s="83"/>
      <c r="B58" s="12" t="s">
        <v>145</v>
      </c>
      <c r="C58" s="11"/>
      <c r="D58" s="10"/>
      <c r="E58" s="157">
        <v>0</v>
      </c>
      <c r="F58" s="157">
        <v>0</v>
      </c>
      <c r="G58" s="157">
        <v>0</v>
      </c>
      <c r="I58" s="6"/>
    </row>
    <row r="59" spans="1:9" ht="12.4" customHeight="1">
      <c r="A59" s="87"/>
      <c r="B59" s="12" t="s">
        <v>146</v>
      </c>
      <c r="C59" s="11"/>
      <c r="D59" s="10"/>
      <c r="E59" s="157">
        <v>0</v>
      </c>
      <c r="F59" s="157">
        <v>0</v>
      </c>
      <c r="G59" s="157">
        <v>0</v>
      </c>
      <c r="I59" s="6"/>
    </row>
    <row r="60" spans="1:9" ht="12.4" customHeight="1">
      <c r="A60" s="87"/>
      <c r="B60" s="12" t="s">
        <v>147</v>
      </c>
      <c r="C60" s="11"/>
      <c r="D60" s="10"/>
      <c r="E60" s="157">
        <v>0</v>
      </c>
      <c r="F60" s="157">
        <v>0</v>
      </c>
      <c r="G60" s="157">
        <v>0</v>
      </c>
      <c r="I60" s="6"/>
    </row>
    <row r="61" spans="1:9" ht="12.4" customHeight="1">
      <c r="A61" s="87"/>
      <c r="B61" s="12" t="s">
        <v>148</v>
      </c>
      <c r="C61" s="11"/>
      <c r="D61" s="10"/>
      <c r="E61" s="157">
        <v>0</v>
      </c>
      <c r="F61" s="157">
        <v>0</v>
      </c>
      <c r="G61" s="157">
        <v>0</v>
      </c>
      <c r="I61" s="6"/>
    </row>
    <row r="62" spans="1:9" ht="12.4" customHeight="1">
      <c r="A62" s="87"/>
      <c r="B62" s="12" t="s">
        <v>149</v>
      </c>
      <c r="C62" s="11"/>
      <c r="D62" s="10"/>
      <c r="E62" s="157">
        <v>0</v>
      </c>
      <c r="F62" s="157">
        <v>0</v>
      </c>
      <c r="G62" s="157">
        <v>0</v>
      </c>
      <c r="I62" s="6"/>
    </row>
    <row r="63" spans="1:9" ht="12.4" customHeight="1">
      <c r="A63" s="83" t="s">
        <v>88</v>
      </c>
      <c r="B63" s="12" t="s">
        <v>150</v>
      </c>
      <c r="C63" s="11"/>
      <c r="D63" s="10"/>
      <c r="E63" s="157">
        <v>0</v>
      </c>
      <c r="F63" s="157">
        <v>0</v>
      </c>
      <c r="G63" s="157">
        <v>0</v>
      </c>
      <c r="I63" s="6"/>
    </row>
    <row r="64" spans="1:9" ht="12.4" customHeight="1">
      <c r="A64" s="87"/>
      <c r="B64" s="12"/>
      <c r="C64" s="11"/>
      <c r="D64" s="10"/>
      <c r="E64" s="160"/>
      <c r="F64" s="160"/>
      <c r="G64" s="160"/>
      <c r="I64" s="6"/>
    </row>
    <row r="65" spans="1:11" ht="12.4" customHeight="1">
      <c r="A65" s="83" t="s">
        <v>88</v>
      </c>
      <c r="B65" s="12" t="s">
        <v>151</v>
      </c>
      <c r="C65" s="11"/>
      <c r="D65" s="10"/>
      <c r="E65" s="157">
        <f>SUM(E58:E64)</f>
        <v>0</v>
      </c>
      <c r="F65" s="157">
        <f>SUM(F58:F64)</f>
        <v>0</v>
      </c>
      <c r="G65" s="157">
        <f>SUM(G58:G64)</f>
        <v>0</v>
      </c>
      <c r="I65" s="6"/>
    </row>
    <row r="66" spans="1:11" ht="12.4" customHeight="1">
      <c r="A66" s="87"/>
      <c r="B66" s="12"/>
      <c r="C66" s="11"/>
      <c r="D66" s="10"/>
      <c r="E66" s="160"/>
      <c r="F66" s="160"/>
      <c r="G66" s="160"/>
      <c r="I66" s="6"/>
    </row>
    <row r="67" spans="1:11" ht="12.4" customHeight="1">
      <c r="A67" s="83" t="s">
        <v>88</v>
      </c>
      <c r="B67" s="12" t="s">
        <v>152</v>
      </c>
      <c r="C67" s="11"/>
      <c r="D67" s="10"/>
      <c r="E67" s="157">
        <f>E56+E65</f>
        <v>1517586.1215000004</v>
      </c>
      <c r="F67" s="157">
        <f>F56+F65</f>
        <v>477721.30950000026</v>
      </c>
      <c r="G67" s="157">
        <f>G56+G65</f>
        <v>497608.7</v>
      </c>
      <c r="I67" s="6"/>
    </row>
    <row r="68" spans="1:11" ht="12.4" customHeight="1">
      <c r="A68" s="87"/>
      <c r="B68" s="12"/>
      <c r="C68" s="11"/>
      <c r="D68" s="17" t="s">
        <v>142</v>
      </c>
      <c r="E68" s="160"/>
      <c r="F68" s="160"/>
      <c r="G68" s="160"/>
      <c r="I68" s="6"/>
    </row>
    <row r="69" spans="1:11" ht="12.4" customHeight="1" thickBot="1">
      <c r="A69" s="148"/>
      <c r="B69" s="150"/>
      <c r="C69" s="149"/>
      <c r="D69" s="151" t="s">
        <v>143</v>
      </c>
      <c r="E69" s="161"/>
      <c r="F69" s="161"/>
      <c r="G69" s="161"/>
      <c r="I69" s="6"/>
    </row>
    <row r="70" spans="1:11" ht="15.75" customHeight="1" thickTop="1" thickBot="1">
      <c r="A70" s="152"/>
      <c r="B70" s="153"/>
      <c r="C70" s="154"/>
      <c r="D70" s="155" t="s">
        <v>222</v>
      </c>
      <c r="E70" s="156"/>
      <c r="F70" s="156"/>
      <c r="G70" s="156"/>
      <c r="I70" s="6"/>
    </row>
    <row r="71" spans="1:11" ht="12.4" customHeight="1" thickTop="1">
      <c r="A71" s="212" t="s">
        <v>88</v>
      </c>
      <c r="B71" s="39" t="s">
        <v>135</v>
      </c>
      <c r="C71" s="48"/>
      <c r="D71" s="49"/>
      <c r="E71" s="219">
        <f>E42</f>
        <v>1891277.7900000003</v>
      </c>
      <c r="F71" s="219">
        <f>F42</f>
        <v>562025.0700000003</v>
      </c>
      <c r="G71" s="219">
        <f>G42</f>
        <v>585422</v>
      </c>
      <c r="I71" s="6"/>
    </row>
    <row r="72" spans="1:11" ht="12.4" customHeight="1">
      <c r="A72" s="87" t="s">
        <v>213</v>
      </c>
      <c r="B72" s="144"/>
      <c r="C72" s="11"/>
      <c r="D72" s="145" t="s">
        <v>214</v>
      </c>
      <c r="E72" s="160">
        <f>E75+E78</f>
        <v>600000</v>
      </c>
      <c r="F72" s="160">
        <f>F75+F77</f>
        <v>0</v>
      </c>
      <c r="G72" s="160"/>
      <c r="I72" s="6"/>
    </row>
    <row r="73" spans="1:11" ht="12.4" customHeight="1">
      <c r="A73" s="87"/>
      <c r="B73" s="144"/>
      <c r="C73" s="11"/>
      <c r="D73" s="146" t="s">
        <v>215</v>
      </c>
      <c r="E73" s="160">
        <v>0</v>
      </c>
      <c r="F73" s="160">
        <v>0</v>
      </c>
      <c r="G73" s="160">
        <v>0</v>
      </c>
      <c r="I73" s="6"/>
    </row>
    <row r="74" spans="1:11" ht="12.4" customHeight="1">
      <c r="A74" s="87"/>
      <c r="B74" s="144"/>
      <c r="C74" s="11"/>
      <c r="D74" s="145" t="s">
        <v>216</v>
      </c>
      <c r="E74" s="160">
        <v>0</v>
      </c>
      <c r="F74" s="160">
        <v>0</v>
      </c>
      <c r="G74" s="160">
        <v>0</v>
      </c>
      <c r="I74" s="6"/>
    </row>
    <row r="75" spans="1:11" ht="12.4" customHeight="1">
      <c r="A75" s="87"/>
      <c r="B75" s="144"/>
      <c r="C75" s="11"/>
      <c r="D75" s="145" t="s">
        <v>217</v>
      </c>
      <c r="E75" s="160">
        <v>6590</v>
      </c>
      <c r="F75" s="160">
        <v>0</v>
      </c>
      <c r="G75" s="160">
        <v>0</v>
      </c>
      <c r="I75" s="6"/>
    </row>
    <row r="76" spans="1:11" ht="12.4" customHeight="1">
      <c r="A76" s="87"/>
      <c r="B76" s="144"/>
      <c r="C76" s="11"/>
      <c r="D76" s="145" t="s">
        <v>218</v>
      </c>
      <c r="E76" s="160">
        <v>0</v>
      </c>
      <c r="F76" s="160">
        <v>0</v>
      </c>
      <c r="G76" s="160">
        <v>0</v>
      </c>
      <c r="I76" s="6"/>
      <c r="K76" s="23"/>
    </row>
    <row r="77" spans="1:11" ht="12.4" customHeight="1">
      <c r="A77" s="87"/>
      <c r="B77" s="144"/>
      <c r="C77" s="11"/>
      <c r="D77" s="145" t="s">
        <v>219</v>
      </c>
      <c r="E77" s="160">
        <v>0</v>
      </c>
      <c r="F77" s="160">
        <v>0</v>
      </c>
      <c r="G77" s="160">
        <v>0</v>
      </c>
      <c r="I77" s="6"/>
    </row>
    <row r="78" spans="1:11" ht="12.4" customHeight="1">
      <c r="A78" s="87"/>
      <c r="B78" s="144"/>
      <c r="C78" s="11"/>
      <c r="D78" s="145" t="s">
        <v>212</v>
      </c>
      <c r="E78" s="160">
        <f>600000-6590</f>
        <v>593410</v>
      </c>
      <c r="F78" s="160">
        <v>0</v>
      </c>
      <c r="G78" s="160">
        <v>0</v>
      </c>
      <c r="I78" s="6"/>
    </row>
    <row r="79" spans="1:11" ht="12.4" customHeight="1">
      <c r="A79" s="87"/>
      <c r="B79" s="144"/>
      <c r="C79" s="11"/>
      <c r="D79" s="145"/>
      <c r="E79" s="160">
        <v>0</v>
      </c>
      <c r="F79" s="160">
        <v>0</v>
      </c>
      <c r="G79" s="160">
        <v>0</v>
      </c>
      <c r="I79" s="6"/>
    </row>
    <row r="80" spans="1:11" ht="12.4" customHeight="1">
      <c r="A80" s="83" t="s">
        <v>88</v>
      </c>
      <c r="B80" s="147" t="s">
        <v>220</v>
      </c>
      <c r="C80" s="11"/>
      <c r="D80" s="145"/>
      <c r="E80" s="160">
        <v>0</v>
      </c>
      <c r="F80" s="160">
        <v>0</v>
      </c>
      <c r="G80" s="160">
        <v>0</v>
      </c>
      <c r="I80" s="6"/>
    </row>
    <row r="81" spans="1:11" ht="12.4" customHeight="1">
      <c r="A81" s="83" t="s">
        <v>88</v>
      </c>
      <c r="B81" s="147" t="s">
        <v>221</v>
      </c>
      <c r="C81" s="11"/>
      <c r="D81" s="145"/>
      <c r="E81" s="160">
        <f>E71+E72</f>
        <v>2491277.79</v>
      </c>
      <c r="F81" s="160">
        <f>F71+F72</f>
        <v>562025.0700000003</v>
      </c>
      <c r="G81" s="160">
        <f>G71+G72</f>
        <v>585422</v>
      </c>
      <c r="I81" s="6"/>
    </row>
    <row r="82" spans="1:11" ht="15.75" customHeight="1">
      <c r="A82" s="87"/>
      <c r="B82" s="144"/>
      <c r="C82" s="42">
        <v>1</v>
      </c>
      <c r="D82" s="17" t="s">
        <v>137</v>
      </c>
      <c r="E82" s="158">
        <f>E81*0.15</f>
        <v>373691.66849999997</v>
      </c>
      <c r="F82" s="158">
        <f>F81*0.15</f>
        <v>84303.760500000048</v>
      </c>
      <c r="G82" s="160">
        <f>G81*0.15</f>
        <v>87813.3</v>
      </c>
      <c r="I82" s="6"/>
    </row>
    <row r="83" spans="1:11" ht="12.4" customHeight="1">
      <c r="A83" s="87"/>
      <c r="B83" s="144"/>
      <c r="C83" s="42">
        <v>2</v>
      </c>
      <c r="D83" s="17" t="s">
        <v>138</v>
      </c>
      <c r="E83" s="158">
        <v>0</v>
      </c>
      <c r="F83" s="158">
        <v>0</v>
      </c>
      <c r="G83" s="158">
        <v>0</v>
      </c>
      <c r="I83" s="6"/>
    </row>
    <row r="84" spans="1:11" ht="12.4" customHeight="1">
      <c r="A84" s="87"/>
      <c r="B84" s="144"/>
      <c r="C84" s="11"/>
      <c r="D84" s="209"/>
      <c r="E84" s="210"/>
      <c r="F84" s="210"/>
      <c r="G84" s="13"/>
      <c r="I84" s="6"/>
    </row>
    <row r="85" spans="1:11" ht="16.5" thickBot="1">
      <c r="A85" s="163" t="s">
        <v>88</v>
      </c>
      <c r="B85" s="164" t="s">
        <v>140</v>
      </c>
      <c r="C85" s="165"/>
      <c r="D85" s="166"/>
      <c r="E85" s="167">
        <f>E71-E82</f>
        <v>1517586.1215000004</v>
      </c>
      <c r="F85" s="167">
        <f>F71-F82</f>
        <v>477721.30950000026</v>
      </c>
      <c r="G85" s="167">
        <f>G71-G82</f>
        <v>497608.7</v>
      </c>
      <c r="I85" s="6"/>
      <c r="K85" s="6">
        <f>373692-373385</f>
        <v>307</v>
      </c>
    </row>
    <row r="86" spans="1:11" ht="15.75" thickTop="1">
      <c r="A86" s="135"/>
      <c r="B86" s="59"/>
      <c r="C86" s="59"/>
      <c r="D86" s="291"/>
      <c r="E86" s="291"/>
      <c r="F86" s="291"/>
      <c r="G86" s="136"/>
      <c r="I86" s="6"/>
    </row>
    <row r="87" spans="1:11">
      <c r="A87" s="135"/>
      <c r="B87" s="59"/>
      <c r="C87" s="59"/>
      <c r="D87" s="291"/>
      <c r="E87" s="291"/>
      <c r="F87" s="291"/>
      <c r="G87" s="136"/>
      <c r="I87" s="6"/>
    </row>
    <row r="88" spans="1:11">
      <c r="A88" s="135"/>
      <c r="B88" s="59"/>
      <c r="C88" s="59"/>
      <c r="D88" s="291"/>
      <c r="E88" s="291"/>
      <c r="F88" s="291"/>
      <c r="G88" s="136"/>
      <c r="I88" s="6"/>
    </row>
    <row r="89" spans="1:11">
      <c r="A89" s="135"/>
      <c r="B89" s="59"/>
      <c r="C89" s="59"/>
      <c r="D89" s="291"/>
      <c r="E89" s="291"/>
      <c r="F89" s="291"/>
      <c r="G89" s="136"/>
      <c r="I89" s="6"/>
    </row>
    <row r="90" spans="1:11">
      <c r="A90" s="135"/>
      <c r="B90" s="59"/>
      <c r="C90" s="59"/>
      <c r="D90" s="291"/>
      <c r="E90" s="291"/>
      <c r="F90" s="291"/>
      <c r="G90" s="136"/>
      <c r="I90" s="6"/>
    </row>
    <row r="91" spans="1:11">
      <c r="A91" s="135"/>
      <c r="B91" s="59"/>
      <c r="C91" s="59"/>
      <c r="D91" s="291"/>
      <c r="E91" s="291"/>
      <c r="F91" s="291"/>
      <c r="G91" s="136"/>
      <c r="I91" s="6"/>
    </row>
    <row r="92" spans="1:11">
      <c r="A92" s="135"/>
      <c r="B92" s="59"/>
      <c r="C92" s="59"/>
      <c r="D92" s="291"/>
      <c r="E92" s="291"/>
      <c r="F92" s="291"/>
      <c r="G92" s="136"/>
      <c r="I92" s="6"/>
    </row>
    <row r="93" spans="1:11">
      <c r="A93" s="135"/>
      <c r="B93" s="59"/>
      <c r="C93" s="59"/>
      <c r="D93" s="291"/>
      <c r="E93" s="291"/>
      <c r="F93" s="291"/>
      <c r="G93" s="136"/>
      <c r="I93" s="6"/>
    </row>
    <row r="94" spans="1:11">
      <c r="A94" s="135"/>
      <c r="B94" s="59"/>
      <c r="C94" s="59"/>
      <c r="D94" s="8"/>
      <c r="E94" s="8"/>
      <c r="F94" s="140"/>
      <c r="G94" s="140"/>
      <c r="I94" s="6"/>
    </row>
    <row r="95" spans="1:11">
      <c r="A95" s="135"/>
      <c r="B95" s="59"/>
      <c r="C95" s="59"/>
      <c r="D95" s="291"/>
      <c r="E95" s="291"/>
      <c r="F95" s="291"/>
      <c r="G95" s="136"/>
      <c r="I95" s="6"/>
    </row>
    <row r="96" spans="1:11">
      <c r="A96" s="135"/>
      <c r="B96" s="59"/>
      <c r="C96" s="59"/>
      <c r="D96" s="292"/>
      <c r="E96" s="292"/>
      <c r="F96" s="292"/>
      <c r="G96" s="142"/>
      <c r="I96" s="6"/>
    </row>
    <row r="97" spans="1:9">
      <c r="A97" s="135"/>
      <c r="B97" s="59"/>
      <c r="C97" s="59"/>
      <c r="D97" s="291"/>
      <c r="E97" s="291"/>
      <c r="F97" s="291"/>
      <c r="G97" s="136"/>
      <c r="I97" s="6"/>
    </row>
    <row r="98" spans="1:9">
      <c r="A98" s="135"/>
      <c r="B98" s="59"/>
      <c r="C98" s="59"/>
      <c r="D98" s="292"/>
      <c r="E98" s="292"/>
      <c r="F98" s="292"/>
      <c r="G98" s="142"/>
      <c r="I98" s="6"/>
    </row>
    <row r="99" spans="1:9">
      <c r="A99" s="135"/>
      <c r="B99" s="59"/>
      <c r="C99" s="59"/>
      <c r="D99" s="291"/>
      <c r="E99" s="291"/>
      <c r="F99" s="291"/>
      <c r="G99" s="136"/>
      <c r="I99" s="6"/>
    </row>
    <row r="100" spans="1:9">
      <c r="A100" s="135"/>
      <c r="B100" s="59"/>
      <c r="C100" s="59"/>
      <c r="D100" s="292"/>
      <c r="E100" s="292"/>
      <c r="F100" s="292"/>
      <c r="G100" s="142"/>
      <c r="I100" s="6"/>
    </row>
    <row r="101" spans="1:9">
      <c r="A101" s="135"/>
      <c r="B101" s="59"/>
      <c r="C101" s="59"/>
      <c r="D101" s="291"/>
      <c r="E101" s="291"/>
      <c r="F101" s="291"/>
      <c r="G101" s="136"/>
      <c r="I101" s="6"/>
    </row>
    <row r="102" spans="1:9">
      <c r="A102" s="135"/>
      <c r="B102" s="59"/>
      <c r="C102" s="59"/>
      <c r="D102" s="4"/>
      <c r="E102" s="4"/>
      <c r="F102" s="61"/>
      <c r="G102" s="61"/>
      <c r="I102" s="6"/>
    </row>
    <row r="103" spans="1:9" ht="12.75">
      <c r="A103" s="291"/>
      <c r="B103" s="291"/>
      <c r="C103" s="136"/>
      <c r="D103" s="139"/>
      <c r="E103" s="139"/>
      <c r="F103" s="61"/>
      <c r="G103" s="61"/>
      <c r="I103" s="6"/>
    </row>
    <row r="104" spans="1:9" ht="12.75">
      <c r="A104" s="291"/>
      <c r="B104" s="291"/>
      <c r="C104" s="136"/>
      <c r="D104" s="139"/>
      <c r="E104" s="139"/>
      <c r="I104" s="6"/>
    </row>
    <row r="105" spans="1:9" ht="12.75">
      <c r="A105" s="291"/>
      <c r="B105" s="291"/>
      <c r="C105" s="136"/>
      <c r="D105" s="139"/>
      <c r="E105" s="139"/>
      <c r="I105" s="6"/>
    </row>
    <row r="106" spans="1:9" ht="12.75">
      <c r="A106" s="291"/>
      <c r="B106" s="291"/>
      <c r="C106" s="136"/>
      <c r="D106" s="137"/>
      <c r="E106" s="137"/>
      <c r="I106" s="6"/>
    </row>
    <row r="107" spans="1:9" ht="12.75">
      <c r="A107" s="291"/>
      <c r="B107" s="291"/>
      <c r="C107" s="136"/>
      <c r="D107" s="139"/>
      <c r="E107" s="139"/>
      <c r="I107" s="6"/>
    </row>
    <row r="108" spans="1:9" ht="12.75">
      <c r="A108" s="291"/>
      <c r="B108" s="291"/>
      <c r="C108" s="136"/>
      <c r="D108" s="139"/>
      <c r="E108" s="139"/>
      <c r="I108" s="6"/>
    </row>
    <row r="109" spans="1:9" ht="12.75">
      <c r="A109" s="291"/>
      <c r="B109" s="291"/>
      <c r="C109" s="136"/>
      <c r="D109" s="139"/>
      <c r="E109" s="139"/>
      <c r="I109" s="6"/>
    </row>
    <row r="110" spans="1:9" ht="12.75">
      <c r="A110" s="8"/>
      <c r="B110" s="140"/>
      <c r="C110" s="140"/>
      <c r="D110" s="8"/>
      <c r="E110" s="8"/>
      <c r="I110" s="6"/>
    </row>
    <row r="111" spans="1:9" ht="12.75">
      <c r="A111" s="291"/>
      <c r="B111" s="291"/>
      <c r="C111" s="136"/>
      <c r="D111" s="141"/>
      <c r="E111" s="141"/>
      <c r="I111" s="6"/>
    </row>
    <row r="112" spans="1:9" ht="12.75">
      <c r="A112" s="292"/>
      <c r="B112" s="292"/>
      <c r="C112" s="142"/>
      <c r="D112" s="143"/>
      <c r="E112" s="143"/>
      <c r="I112" s="6"/>
    </row>
    <row r="113" spans="1:9" ht="12.75">
      <c r="A113" s="291"/>
      <c r="B113" s="291"/>
      <c r="C113" s="136"/>
      <c r="D113" s="139"/>
      <c r="E113" s="139"/>
      <c r="I113" s="6"/>
    </row>
    <row r="114" spans="1:9" ht="12.75">
      <c r="A114" s="292"/>
      <c r="B114" s="292"/>
      <c r="C114" s="142"/>
      <c r="D114" s="143"/>
      <c r="E114" s="143"/>
      <c r="I114" s="6"/>
    </row>
    <row r="115" spans="1:9" ht="12.75">
      <c r="A115" s="291"/>
      <c r="B115" s="291"/>
      <c r="C115" s="136"/>
      <c r="D115" s="138"/>
      <c r="E115" s="138"/>
      <c r="I115" s="6"/>
    </row>
    <row r="116" spans="1:9" ht="12.75">
      <c r="A116" s="292"/>
      <c r="B116" s="292"/>
      <c r="C116" s="142"/>
      <c r="D116" s="143"/>
      <c r="E116" s="143"/>
      <c r="I116" s="6"/>
    </row>
    <row r="117" spans="1:9" ht="12.75">
      <c r="A117" s="291"/>
      <c r="B117" s="291"/>
      <c r="C117" s="136"/>
      <c r="D117" s="139"/>
      <c r="E117" s="139"/>
      <c r="I117" s="6"/>
    </row>
    <row r="118" spans="1:9">
      <c r="I118" s="6"/>
    </row>
    <row r="119" spans="1:9">
      <c r="I119" s="6"/>
    </row>
    <row r="120" spans="1:9">
      <c r="I120" s="6"/>
    </row>
    <row r="121" spans="1:9">
      <c r="I121" s="6"/>
    </row>
    <row r="122" spans="1:9">
      <c r="I122" s="6"/>
    </row>
    <row r="123" spans="1:9">
      <c r="I123" s="6"/>
    </row>
    <row r="124" spans="1:9">
      <c r="I124" s="6"/>
    </row>
    <row r="125" spans="1:9">
      <c r="I125" s="6"/>
    </row>
    <row r="126" spans="1:9">
      <c r="I126" s="6"/>
    </row>
    <row r="127" spans="1:9">
      <c r="I127" s="6"/>
    </row>
    <row r="128" spans="1:9">
      <c r="I128" s="6"/>
    </row>
    <row r="129" spans="9:9">
      <c r="I129" s="6"/>
    </row>
    <row r="130" spans="9:9">
      <c r="I130" s="6"/>
    </row>
    <row r="131" spans="9:9">
      <c r="I131" s="6"/>
    </row>
    <row r="132" spans="9:9">
      <c r="I132" s="6"/>
    </row>
    <row r="133" spans="9:9">
      <c r="I133" s="6"/>
    </row>
    <row r="134" spans="9:9">
      <c r="I134" s="6"/>
    </row>
    <row r="135" spans="9:9">
      <c r="I135" s="6"/>
    </row>
    <row r="136" spans="9:9">
      <c r="I136" s="6"/>
    </row>
    <row r="137" spans="9:9">
      <c r="I137" s="6"/>
    </row>
    <row r="138" spans="9:9">
      <c r="I138" s="6"/>
    </row>
    <row r="139" spans="9:9">
      <c r="I139" s="6"/>
    </row>
    <row r="140" spans="9:9">
      <c r="I140" s="6"/>
    </row>
    <row r="141" spans="9:9">
      <c r="I141" s="6"/>
    </row>
    <row r="142" spans="9:9">
      <c r="I142" s="6"/>
    </row>
    <row r="143" spans="9:9">
      <c r="I143" s="6"/>
    </row>
    <row r="144" spans="9:9">
      <c r="I144" s="6"/>
    </row>
    <row r="145" spans="9:9">
      <c r="I145" s="6"/>
    </row>
    <row r="146" spans="9:9">
      <c r="I146" s="6"/>
    </row>
    <row r="147" spans="9:9">
      <c r="I147" s="6"/>
    </row>
    <row r="148" spans="9:9">
      <c r="I148" s="6"/>
    </row>
    <row r="149" spans="9:9">
      <c r="I149" s="6"/>
    </row>
    <row r="150" spans="9:9">
      <c r="I150" s="6"/>
    </row>
    <row r="151" spans="9:9">
      <c r="I151" s="6"/>
    </row>
    <row r="152" spans="9:9">
      <c r="I152" s="6"/>
    </row>
    <row r="153" spans="9:9">
      <c r="I153" s="6"/>
    </row>
  </sheetData>
  <mergeCells count="33">
    <mergeCell ref="D86:F86"/>
    <mergeCell ref="D87:F87"/>
    <mergeCell ref="A1:G1"/>
    <mergeCell ref="A4:G4"/>
    <mergeCell ref="A2:G2"/>
    <mergeCell ref="B5:D5"/>
    <mergeCell ref="D88:F88"/>
    <mergeCell ref="D89:F89"/>
    <mergeCell ref="D90:F90"/>
    <mergeCell ref="D91:F91"/>
    <mergeCell ref="D92:F92"/>
    <mergeCell ref="A103:B103"/>
    <mergeCell ref="A104:B104"/>
    <mergeCell ref="D93:F93"/>
    <mergeCell ref="D95:F95"/>
    <mergeCell ref="D96:F96"/>
    <mergeCell ref="D97:F97"/>
    <mergeCell ref="D98:F98"/>
    <mergeCell ref="D99:F99"/>
    <mergeCell ref="D100:F100"/>
    <mergeCell ref="D101:F101"/>
    <mergeCell ref="A116:B116"/>
    <mergeCell ref="A117:B117"/>
    <mergeCell ref="A109:B109"/>
    <mergeCell ref="A111:B111"/>
    <mergeCell ref="A112:B112"/>
    <mergeCell ref="A113:B113"/>
    <mergeCell ref="A114:B114"/>
    <mergeCell ref="A105:B105"/>
    <mergeCell ref="A106:B106"/>
    <mergeCell ref="A107:B107"/>
    <mergeCell ref="A108:B108"/>
    <mergeCell ref="A115:B115"/>
  </mergeCells>
  <phoneticPr fontId="0" type="noConversion"/>
  <printOptions horizontalCentered="1" verticalCentered="1"/>
  <pageMargins left="0" right="0" top="0" bottom="0" header="0" footer="0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K55"/>
  <sheetViews>
    <sheetView topLeftCell="C28" workbookViewId="0">
      <selection activeCell="I54" sqref="I54"/>
    </sheetView>
  </sheetViews>
  <sheetFormatPr defaultRowHeight="12.75"/>
  <cols>
    <col min="1" max="1" width="5.140625" style="6" customWidth="1"/>
    <col min="2" max="3" width="3.7109375" style="2" customWidth="1"/>
    <col min="4" max="4" width="56.5703125" style="6" customWidth="1"/>
    <col min="5" max="5" width="16" style="6" customWidth="1"/>
    <col min="6" max="6" width="15.7109375" style="23" customWidth="1"/>
    <col min="7" max="7" width="15.7109375" style="23" hidden="1" customWidth="1"/>
    <col min="8" max="8" width="1.42578125" style="6" customWidth="1"/>
    <col min="9" max="9" width="15.42578125" style="6" customWidth="1"/>
    <col min="10" max="10" width="2.85546875" style="6" customWidth="1"/>
    <col min="11" max="11" width="10.7109375" style="6" bestFit="1" customWidth="1"/>
    <col min="12" max="12" width="12.140625" style="6" customWidth="1"/>
    <col min="13" max="13" width="22.85546875" style="6" customWidth="1"/>
    <col min="14" max="14" width="24.28515625" style="6" customWidth="1"/>
    <col min="15" max="16384" width="9.140625" style="6"/>
  </cols>
  <sheetData>
    <row r="2" spans="2:9" ht="18">
      <c r="B2" s="302" t="s">
        <v>153</v>
      </c>
      <c r="C2" s="303"/>
      <c r="D2" s="303"/>
      <c r="E2" s="303"/>
      <c r="F2" s="304"/>
    </row>
    <row r="3" spans="2:9" ht="18.75">
      <c r="B3" s="305" t="s">
        <v>181</v>
      </c>
      <c r="C3" s="306"/>
      <c r="D3" s="306"/>
      <c r="E3" s="306"/>
      <c r="F3" s="307"/>
    </row>
    <row r="4" spans="2:9">
      <c r="D4" s="7" t="s">
        <v>285</v>
      </c>
      <c r="E4" s="7"/>
    </row>
    <row r="5" spans="2:9" s="22" customFormat="1" ht="15">
      <c r="B5" s="101"/>
      <c r="C5" s="102"/>
      <c r="D5" s="97"/>
      <c r="E5" s="230">
        <v>2016</v>
      </c>
      <c r="F5" s="99">
        <v>2015</v>
      </c>
      <c r="G5" s="99">
        <v>2014</v>
      </c>
    </row>
    <row r="6" spans="2:9" s="22" customFormat="1" ht="15.75" customHeight="1">
      <c r="B6" s="103" t="s">
        <v>88</v>
      </c>
      <c r="C6" s="102" t="s">
        <v>154</v>
      </c>
      <c r="D6" s="93"/>
      <c r="E6" s="93"/>
      <c r="F6" s="92"/>
      <c r="G6" s="92"/>
    </row>
    <row r="7" spans="2:9" s="22" customFormat="1" ht="15.75" customHeight="1">
      <c r="B7" s="30"/>
      <c r="C7" s="27"/>
      <c r="D7" s="14" t="s">
        <v>182</v>
      </c>
      <c r="E7" s="158">
        <f>'PASH 1'!E67</f>
        <v>1517586.1215000004</v>
      </c>
      <c r="F7" s="158">
        <f>'PASH 1'!F67</f>
        <v>477721.30950000026</v>
      </c>
      <c r="G7" s="171">
        <f>'PASH 1'!G67</f>
        <v>497608.7</v>
      </c>
      <c r="I7" s="198"/>
    </row>
    <row r="8" spans="2:9" s="22" customFormat="1" ht="15.75" customHeight="1">
      <c r="B8" s="30"/>
      <c r="C8" s="27"/>
      <c r="D8" s="14" t="s">
        <v>183</v>
      </c>
      <c r="E8" s="158"/>
      <c r="F8" s="158"/>
      <c r="G8" s="171"/>
      <c r="I8" s="198"/>
    </row>
    <row r="9" spans="2:9" s="22" customFormat="1" ht="15.75" customHeight="1">
      <c r="B9" s="30"/>
      <c r="C9" s="27"/>
      <c r="D9" s="14" t="s">
        <v>184</v>
      </c>
      <c r="E9" s="158"/>
      <c r="F9" s="158"/>
      <c r="G9" s="171"/>
      <c r="I9" s="198"/>
    </row>
    <row r="10" spans="2:9" s="22" customFormat="1" ht="15.75" customHeight="1">
      <c r="B10" s="30"/>
      <c r="C10" s="27"/>
      <c r="D10" s="14" t="s">
        <v>185</v>
      </c>
      <c r="E10" s="158"/>
      <c r="F10" s="158"/>
      <c r="G10" s="171"/>
      <c r="I10" s="198"/>
    </row>
    <row r="11" spans="2:9" s="22" customFormat="1" ht="15.75" customHeight="1">
      <c r="B11" s="30"/>
      <c r="C11" s="27"/>
      <c r="D11" s="14" t="s">
        <v>119</v>
      </c>
      <c r="E11" s="158">
        <f>-'PASH 1'!E21</f>
        <v>800000</v>
      </c>
      <c r="F11" s="158">
        <f>-'PASH 1'!F21</f>
        <v>0</v>
      </c>
      <c r="G11" s="158">
        <f>-'PASH 1'!G21</f>
        <v>0</v>
      </c>
      <c r="I11" s="198"/>
    </row>
    <row r="12" spans="2:9" s="22" customFormat="1" ht="15.75" customHeight="1">
      <c r="B12" s="30"/>
      <c r="C12" s="27"/>
      <c r="D12" s="14" t="s">
        <v>118</v>
      </c>
      <c r="E12" s="158"/>
      <c r="F12" s="158"/>
      <c r="G12" s="171"/>
      <c r="I12" s="198"/>
    </row>
    <row r="13" spans="2:9" s="22" customFormat="1" ht="15.75" customHeight="1">
      <c r="B13" s="30"/>
      <c r="C13" s="27"/>
      <c r="D13" s="14" t="s">
        <v>186</v>
      </c>
      <c r="E13" s="158"/>
      <c r="F13" s="158"/>
      <c r="G13" s="171"/>
      <c r="I13" s="198"/>
    </row>
    <row r="14" spans="2:9" s="22" customFormat="1" ht="15.75" customHeight="1">
      <c r="B14" s="30"/>
      <c r="C14" s="27"/>
      <c r="D14" s="14" t="s">
        <v>187</v>
      </c>
      <c r="E14" s="158"/>
      <c r="F14" s="158"/>
      <c r="G14" s="171"/>
      <c r="I14" s="198"/>
    </row>
    <row r="15" spans="2:9" s="22" customFormat="1" ht="15.75" customHeight="1">
      <c r="B15" s="30"/>
      <c r="C15" s="27"/>
      <c r="D15" s="14" t="s">
        <v>188</v>
      </c>
      <c r="E15" s="158"/>
      <c r="F15" s="158"/>
      <c r="G15" s="171"/>
      <c r="I15" s="198"/>
    </row>
    <row r="16" spans="2:9" s="22" customFormat="1" ht="15.75" customHeight="1">
      <c r="B16" s="30"/>
      <c r="C16" s="27"/>
      <c r="D16" s="14" t="s">
        <v>189</v>
      </c>
      <c r="E16" s="158">
        <f>-(Aktivet!F14-Aktivet!G14)</f>
        <v>11540938.98</v>
      </c>
      <c r="F16" s="158">
        <f>-(Aktivet!G14-Aktivet!H14)</f>
        <v>7472011</v>
      </c>
      <c r="G16" s="171">
        <v>-2810555</v>
      </c>
      <c r="I16" s="198"/>
    </row>
    <row r="17" spans="2:11" s="22" customFormat="1" ht="15.75" customHeight="1">
      <c r="B17" s="30"/>
      <c r="C17" s="27"/>
      <c r="D17" s="14" t="s">
        <v>190</v>
      </c>
      <c r="E17" s="158">
        <f>-(Aktivet!F21-Aktivet!G21)</f>
        <v>1170334.6500000004</v>
      </c>
      <c r="F17" s="158">
        <f>-(Aktivet!G21-Aktivet!H21)</f>
        <v>2483162</v>
      </c>
      <c r="G17" s="183">
        <v>-139733</v>
      </c>
      <c r="I17" s="198"/>
    </row>
    <row r="18" spans="2:11" s="22" customFormat="1" ht="15.75" customHeight="1">
      <c r="B18" s="30"/>
      <c r="C18" s="27"/>
      <c r="D18" s="14" t="s">
        <v>191</v>
      </c>
      <c r="E18" s="158">
        <f>Pasivet!F39-Pasivet!G39+1</f>
        <v>12936610.579999998</v>
      </c>
      <c r="F18" s="158">
        <v>-10256360</v>
      </c>
      <c r="G18" s="183">
        <v>1245796</v>
      </c>
      <c r="I18" s="198"/>
    </row>
    <row r="19" spans="2:11" s="22" customFormat="1" ht="15.75" customHeight="1">
      <c r="B19" s="30"/>
      <c r="C19" s="27"/>
      <c r="D19" s="14" t="s">
        <v>192</v>
      </c>
      <c r="E19" s="158">
        <v>0</v>
      </c>
      <c r="F19" s="158">
        <v>0</v>
      </c>
      <c r="G19" s="171">
        <v>41705</v>
      </c>
      <c r="I19" s="198"/>
      <c r="K19" s="198"/>
    </row>
    <row r="20" spans="2:11" s="22" customFormat="1" ht="15.75" customHeight="1">
      <c r="B20" s="30"/>
      <c r="C20" s="27" t="s">
        <v>156</v>
      </c>
      <c r="D20" s="14"/>
      <c r="E20" s="157">
        <f>E7+E8+E9+E10+E11+E12+E13+E14+E15+E16+E17+E18+E19</f>
        <v>27965470.331500001</v>
      </c>
      <c r="F20" s="157">
        <f>F7+F8+F9+F10+F11+F12+F13+F14+F15+F16+F17+F18+F19</f>
        <v>176534.30950000137</v>
      </c>
      <c r="G20" s="159">
        <f>SUM(G7:G19)</f>
        <v>-1165178.2999999998</v>
      </c>
      <c r="I20" s="198"/>
    </row>
    <row r="21" spans="2:11" s="22" customFormat="1" ht="15.75" customHeight="1">
      <c r="B21" s="26" t="s">
        <v>88</v>
      </c>
      <c r="C21" s="27" t="s">
        <v>157</v>
      </c>
      <c r="D21" s="14"/>
      <c r="E21" s="159">
        <f>E22+E23+E24+E25+E26+E27+E28</f>
        <v>0</v>
      </c>
      <c r="F21" s="159">
        <f>F22+F23+F24+F25+F26+F27+F28</f>
        <v>0</v>
      </c>
      <c r="G21" s="159">
        <f>G24</f>
        <v>0</v>
      </c>
      <c r="I21" s="198"/>
    </row>
    <row r="22" spans="2:11" s="22" customFormat="1" ht="15.75" customHeight="1">
      <c r="B22" s="30"/>
      <c r="C22" s="27"/>
      <c r="D22" s="14" t="s">
        <v>158</v>
      </c>
      <c r="E22" s="158"/>
      <c r="F22" s="158"/>
      <c r="G22" s="158"/>
      <c r="I22" s="198"/>
    </row>
    <row r="23" spans="2:11" s="22" customFormat="1" ht="15.75" customHeight="1">
      <c r="B23" s="30"/>
      <c r="C23" s="27"/>
      <c r="D23" s="14" t="s">
        <v>159</v>
      </c>
      <c r="E23" s="158"/>
      <c r="F23" s="158"/>
      <c r="G23" s="158"/>
      <c r="I23" s="198"/>
    </row>
    <row r="24" spans="2:11" s="22" customFormat="1" ht="15.75" customHeight="1">
      <c r="B24" s="30"/>
      <c r="C24" s="27"/>
      <c r="D24" s="14" t="s">
        <v>160</v>
      </c>
      <c r="E24" s="158">
        <v>0</v>
      </c>
      <c r="F24" s="158">
        <v>0</v>
      </c>
      <c r="G24" s="158"/>
      <c r="I24" s="198"/>
    </row>
    <row r="25" spans="2:11" s="22" customFormat="1" ht="15.75" customHeight="1">
      <c r="B25" s="30"/>
      <c r="C25" s="27"/>
      <c r="D25" s="14" t="s">
        <v>161</v>
      </c>
      <c r="E25" s="158"/>
      <c r="F25" s="158"/>
      <c r="G25" s="158"/>
      <c r="I25" s="198"/>
    </row>
    <row r="26" spans="2:11" s="22" customFormat="1" ht="15.75" customHeight="1">
      <c r="B26" s="30"/>
      <c r="C26" s="27"/>
      <c r="D26" s="14" t="s">
        <v>162</v>
      </c>
      <c r="E26" s="158"/>
      <c r="F26" s="158"/>
      <c r="G26" s="158"/>
      <c r="I26" s="198"/>
    </row>
    <row r="27" spans="2:11" s="22" customFormat="1" ht="15.75" customHeight="1">
      <c r="B27" s="30"/>
      <c r="C27" s="27"/>
      <c r="D27" s="14" t="s">
        <v>163</v>
      </c>
      <c r="E27" s="158"/>
      <c r="F27" s="158"/>
      <c r="G27" s="158"/>
      <c r="I27" s="198"/>
    </row>
    <row r="28" spans="2:11" s="22" customFormat="1" ht="15.75" customHeight="1">
      <c r="B28" s="30"/>
      <c r="C28" s="27"/>
      <c r="D28" s="14" t="s">
        <v>164</v>
      </c>
      <c r="E28" s="158"/>
      <c r="F28" s="158"/>
      <c r="G28" s="158"/>
      <c r="I28" s="198"/>
    </row>
    <row r="29" spans="2:11" s="22" customFormat="1" ht="15.75" customHeight="1">
      <c r="B29" s="30"/>
      <c r="C29" s="27" t="s">
        <v>165</v>
      </c>
      <c r="D29" s="14"/>
      <c r="E29" s="157"/>
      <c r="F29" s="157"/>
      <c r="G29" s="157"/>
      <c r="I29" s="198"/>
    </row>
    <row r="30" spans="2:11" s="22" customFormat="1" ht="15.75" customHeight="1">
      <c r="B30" s="26" t="s">
        <v>88</v>
      </c>
      <c r="C30" s="27" t="s">
        <v>166</v>
      </c>
      <c r="D30" s="14"/>
      <c r="E30" s="158"/>
      <c r="F30" s="158"/>
      <c r="G30" s="158"/>
      <c r="I30" s="198"/>
    </row>
    <row r="31" spans="2:11" s="22" customFormat="1" ht="15.75" customHeight="1">
      <c r="B31" s="30"/>
      <c r="C31" s="27"/>
      <c r="D31" s="14" t="s">
        <v>167</v>
      </c>
      <c r="E31" s="158">
        <f>Pasivet!F51-Pasivet!G51-Pasivet!F49</f>
        <v>-0.30950000043958426</v>
      </c>
      <c r="F31" s="158">
        <f>Pasivet!G51-Pasivet!H51-Pasivet!G49</f>
        <v>0</v>
      </c>
      <c r="G31" s="158">
        <v>0</v>
      </c>
      <c r="I31" s="198"/>
    </row>
    <row r="32" spans="2:11" s="22" customFormat="1" ht="15.75" customHeight="1">
      <c r="B32" s="30"/>
      <c r="C32" s="27"/>
      <c r="D32" s="14" t="s">
        <v>168</v>
      </c>
      <c r="E32" s="158">
        <v>0</v>
      </c>
      <c r="F32" s="158">
        <v>0</v>
      </c>
      <c r="G32" s="158">
        <v>0</v>
      </c>
      <c r="I32" s="198"/>
    </row>
    <row r="33" spans="2:11" s="22" customFormat="1" ht="15.75" customHeight="1">
      <c r="B33" s="30"/>
      <c r="C33" s="27"/>
      <c r="D33" s="14" t="s">
        <v>169</v>
      </c>
      <c r="E33" s="158">
        <v>0</v>
      </c>
      <c r="F33" s="158">
        <v>0</v>
      </c>
      <c r="G33" s="158">
        <v>0</v>
      </c>
      <c r="I33" s="198"/>
    </row>
    <row r="34" spans="2:11" s="22" customFormat="1" ht="15.75" customHeight="1">
      <c r="B34" s="30"/>
      <c r="C34" s="27"/>
      <c r="D34" s="14" t="s">
        <v>170</v>
      </c>
      <c r="E34" s="158">
        <v>0</v>
      </c>
      <c r="F34" s="158">
        <v>0</v>
      </c>
      <c r="G34" s="158">
        <v>0</v>
      </c>
      <c r="I34" s="198"/>
    </row>
    <row r="35" spans="2:11" s="22" customFormat="1" ht="15.75" customHeight="1">
      <c r="B35" s="30"/>
      <c r="C35" s="27"/>
      <c r="D35" s="14" t="s">
        <v>171</v>
      </c>
      <c r="E35" s="158">
        <v>0</v>
      </c>
      <c r="F35" s="158">
        <v>0</v>
      </c>
      <c r="G35" s="158">
        <v>0</v>
      </c>
      <c r="I35" s="198"/>
    </row>
    <row r="36" spans="2:11" s="22" customFormat="1" ht="15.75" customHeight="1">
      <c r="B36" s="30"/>
      <c r="C36" s="27"/>
      <c r="D36" s="14" t="s">
        <v>172</v>
      </c>
      <c r="E36" s="158">
        <v>0</v>
      </c>
      <c r="F36" s="158">
        <v>0</v>
      </c>
      <c r="G36" s="158">
        <v>0</v>
      </c>
      <c r="I36" s="198"/>
    </row>
    <row r="37" spans="2:11" s="22" customFormat="1" ht="15.75" customHeight="1">
      <c r="B37" s="30"/>
      <c r="C37" s="27"/>
      <c r="D37" s="14" t="s">
        <v>173</v>
      </c>
      <c r="E37" s="158">
        <v>0</v>
      </c>
      <c r="F37" s="158">
        <v>0</v>
      </c>
      <c r="G37" s="158">
        <v>0</v>
      </c>
      <c r="I37" s="198"/>
    </row>
    <row r="38" spans="2:11" s="22" customFormat="1" ht="15.75" customHeight="1">
      <c r="B38" s="30"/>
      <c r="C38" s="27"/>
      <c r="D38" s="14" t="s">
        <v>174</v>
      </c>
      <c r="E38" s="158">
        <v>0</v>
      </c>
      <c r="F38" s="158">
        <v>0</v>
      </c>
      <c r="G38" s="158">
        <v>0</v>
      </c>
      <c r="I38" s="198"/>
    </row>
    <row r="39" spans="2:11" s="22" customFormat="1" ht="15.75" customHeight="1">
      <c r="B39" s="30"/>
      <c r="C39" s="27"/>
      <c r="D39" s="14" t="s">
        <v>155</v>
      </c>
      <c r="E39" s="158">
        <v>0</v>
      </c>
      <c r="F39" s="158">
        <v>0</v>
      </c>
      <c r="G39" s="158">
        <v>0</v>
      </c>
      <c r="I39" s="198"/>
    </row>
    <row r="40" spans="2:11" s="22" customFormat="1" ht="15.75" customHeight="1">
      <c r="B40" s="30"/>
      <c r="C40" s="27"/>
      <c r="D40" s="14" t="s">
        <v>175</v>
      </c>
      <c r="E40" s="158">
        <v>0</v>
      </c>
      <c r="F40" s="158">
        <v>0</v>
      </c>
      <c r="G40" s="158">
        <v>0</v>
      </c>
      <c r="I40" s="198"/>
    </row>
    <row r="41" spans="2:11" s="22" customFormat="1" ht="15.75" customHeight="1">
      <c r="B41" s="30"/>
      <c r="C41" s="27" t="s">
        <v>176</v>
      </c>
      <c r="D41" s="14"/>
      <c r="E41" s="157">
        <f>E31+E32</f>
        <v>-0.30950000043958426</v>
      </c>
      <c r="F41" s="157">
        <f>F31+F32</f>
        <v>0</v>
      </c>
      <c r="G41" s="157">
        <f>SUM(G38:G40)</f>
        <v>0</v>
      </c>
      <c r="I41" s="198"/>
    </row>
    <row r="42" spans="2:11" s="22" customFormat="1" ht="15.75" customHeight="1">
      <c r="B42" s="30"/>
      <c r="C42" s="27"/>
      <c r="D42" s="14"/>
      <c r="E42" s="158"/>
      <c r="F42" s="158"/>
      <c r="G42" s="158"/>
      <c r="I42" s="198"/>
    </row>
    <row r="43" spans="2:11" s="22" customFormat="1" ht="15.75" customHeight="1">
      <c r="B43" s="30"/>
      <c r="C43" s="27" t="s">
        <v>177</v>
      </c>
      <c r="D43" s="14"/>
      <c r="E43" s="157">
        <f>E41+E21+E20</f>
        <v>27965470.022</v>
      </c>
      <c r="F43" s="157">
        <f>F41+F21+F20</f>
        <v>176534.30950000137</v>
      </c>
      <c r="G43" s="157">
        <f>G41+G21+G20</f>
        <v>-1165178.2999999998</v>
      </c>
      <c r="I43" s="198"/>
    </row>
    <row r="44" spans="2:11" s="22" customFormat="1" ht="15.75" customHeight="1">
      <c r="B44" s="30"/>
      <c r="C44" s="27" t="s">
        <v>178</v>
      </c>
      <c r="D44" s="14"/>
      <c r="E44" s="158">
        <f>F46</f>
        <v>178644</v>
      </c>
      <c r="F44" s="158">
        <f>G46</f>
        <v>2110</v>
      </c>
      <c r="G44" s="158">
        <v>1036931</v>
      </c>
      <c r="I44" s="198"/>
    </row>
    <row r="45" spans="2:11" s="22" customFormat="1" ht="15.75" customHeight="1">
      <c r="B45" s="30"/>
      <c r="C45" s="27"/>
      <c r="D45" s="14" t="s">
        <v>179</v>
      </c>
      <c r="E45" s="158">
        <v>0</v>
      </c>
      <c r="F45" s="158">
        <v>0</v>
      </c>
      <c r="G45" s="158">
        <v>0</v>
      </c>
      <c r="I45" s="198"/>
      <c r="K45" s="198"/>
    </row>
    <row r="46" spans="2:11" s="22" customFormat="1" ht="15.75" customHeight="1">
      <c r="B46" s="30"/>
      <c r="C46" s="27" t="s">
        <v>180</v>
      </c>
      <c r="D46" s="14"/>
      <c r="E46" s="157">
        <f>Aktivet!F6</f>
        <v>28144113.129999999</v>
      </c>
      <c r="F46" s="157">
        <f>Aktivet!G6</f>
        <v>178644</v>
      </c>
      <c r="G46" s="157">
        <f>Aktivet!H6</f>
        <v>2110</v>
      </c>
      <c r="I46" s="198"/>
    </row>
    <row r="47" spans="2:11">
      <c r="I47" s="198"/>
    </row>
    <row r="48" spans="2:11">
      <c r="E48" s="23"/>
      <c r="I48" s="198"/>
    </row>
    <row r="49" spans="9:9">
      <c r="I49" s="198"/>
    </row>
    <row r="50" spans="9:9">
      <c r="I50" s="198"/>
    </row>
    <row r="51" spans="9:9">
      <c r="I51" s="198"/>
    </row>
    <row r="52" spans="9:9">
      <c r="I52" s="198"/>
    </row>
    <row r="53" spans="9:9">
      <c r="I53" s="198"/>
    </row>
    <row r="54" spans="9:9">
      <c r="I54" s="198"/>
    </row>
    <row r="55" spans="9:9">
      <c r="I55" s="198"/>
    </row>
  </sheetData>
  <mergeCells count="2">
    <mergeCell ref="B2:F2"/>
    <mergeCell ref="B3:F3"/>
  </mergeCells>
  <phoneticPr fontId="0" type="noConversion"/>
  <printOptions horizontalCentered="1" verticalCentered="1"/>
  <pageMargins left="0" right="0" top="0" bottom="0" header="0.51181102362204722" footer="0.51181102362204722"/>
  <pageSetup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J30"/>
  <sheetViews>
    <sheetView topLeftCell="A10" workbookViewId="0">
      <selection activeCell="C32" sqref="C32"/>
    </sheetView>
  </sheetViews>
  <sheetFormatPr defaultRowHeight="12.75"/>
  <cols>
    <col min="1" max="1" width="44.140625" customWidth="1"/>
    <col min="2" max="2" width="12.140625" customWidth="1"/>
    <col min="3" max="3" width="7.7109375" customWidth="1"/>
    <col min="4" max="4" width="6.85546875" customWidth="1"/>
    <col min="5" max="5" width="7.7109375" customWidth="1"/>
    <col min="6" max="6" width="8.28515625" customWidth="1"/>
    <col min="7" max="7" width="6" customWidth="1"/>
    <col min="8" max="8" width="14.42578125" customWidth="1"/>
    <col min="9" max="9" width="12" customWidth="1"/>
    <col min="10" max="10" width="12.42578125" customWidth="1"/>
    <col min="13" max="13" width="13.85546875" customWidth="1"/>
    <col min="15" max="15" width="13.28515625" customWidth="1"/>
    <col min="16" max="16" width="14.140625" customWidth="1"/>
    <col min="17" max="17" width="13.7109375" customWidth="1"/>
    <col min="18" max="18" width="16.140625" customWidth="1"/>
  </cols>
  <sheetData>
    <row r="2" spans="1:10">
      <c r="A2" s="62" t="s">
        <v>195</v>
      </c>
      <c r="B2" s="108"/>
      <c r="C2" s="108"/>
      <c r="D2" s="108"/>
      <c r="E2" s="107"/>
      <c r="F2" s="107"/>
      <c r="G2" s="107"/>
      <c r="H2" s="107"/>
      <c r="I2" s="107"/>
    </row>
    <row r="3" spans="1:10">
      <c r="A3" s="110"/>
      <c r="B3" s="109"/>
      <c r="C3" s="109"/>
      <c r="D3" s="109"/>
      <c r="E3" s="108"/>
      <c r="F3" s="108"/>
      <c r="G3" s="108"/>
      <c r="H3" s="108"/>
      <c r="I3" s="108"/>
      <c r="J3" s="108"/>
    </row>
    <row r="4" spans="1:10">
      <c r="E4" s="108"/>
      <c r="F4" s="108"/>
      <c r="G4" s="108"/>
      <c r="H4" s="108"/>
      <c r="I4" s="108"/>
      <c r="J4" s="108"/>
    </row>
    <row r="5" spans="1:10">
      <c r="A5" s="308" t="s">
        <v>291</v>
      </c>
      <c r="B5" s="309"/>
      <c r="C5" s="309"/>
      <c r="D5" s="309"/>
      <c r="E5" s="309"/>
      <c r="F5" s="111"/>
      <c r="G5" s="111"/>
      <c r="H5" s="109"/>
      <c r="I5" s="109"/>
      <c r="J5" s="109"/>
    </row>
    <row r="6" spans="1:10" ht="51.75" thickBot="1">
      <c r="A6" s="112"/>
      <c r="B6" s="113" t="s">
        <v>196</v>
      </c>
      <c r="C6" s="113" t="s">
        <v>197</v>
      </c>
      <c r="D6" s="132" t="s">
        <v>223</v>
      </c>
      <c r="E6" s="132" t="s">
        <v>99</v>
      </c>
      <c r="F6" s="132" t="s">
        <v>209</v>
      </c>
      <c r="G6" s="132" t="s">
        <v>210</v>
      </c>
      <c r="H6" s="113" t="s">
        <v>198</v>
      </c>
      <c r="I6" s="132" t="s">
        <v>208</v>
      </c>
      <c r="J6" s="113" t="s">
        <v>22</v>
      </c>
    </row>
    <row r="7" spans="1:10" ht="13.5" thickTop="1">
      <c r="A7" s="114"/>
      <c r="B7" s="114"/>
      <c r="C7" s="115"/>
      <c r="D7" s="114"/>
      <c r="E7" s="114"/>
      <c r="F7" s="114"/>
      <c r="G7" s="114"/>
      <c r="H7" s="114"/>
      <c r="I7" s="129"/>
      <c r="J7" s="116"/>
    </row>
    <row r="8" spans="1:10" ht="15">
      <c r="A8" s="125" t="s">
        <v>203</v>
      </c>
      <c r="B8" s="177">
        <v>100000</v>
      </c>
      <c r="C8" s="134"/>
      <c r="D8" s="115">
        <v>0</v>
      </c>
      <c r="E8" s="176">
        <v>0</v>
      </c>
      <c r="F8" s="175">
        <v>0</v>
      </c>
      <c r="G8" s="115"/>
      <c r="H8" s="115">
        <f>Pasivet!H48</f>
        <v>2994289</v>
      </c>
      <c r="I8" s="130">
        <f>'PASH 1'!G85</f>
        <v>497608.7</v>
      </c>
      <c r="J8" s="117">
        <f>B8+C8+D8+E8+F8+G8+H8+I8</f>
        <v>3591897.7</v>
      </c>
    </row>
    <row r="9" spans="1:10" ht="14.25">
      <c r="A9" s="126" t="s">
        <v>199</v>
      </c>
      <c r="B9" s="115"/>
      <c r="C9" s="115">
        <v>0</v>
      </c>
      <c r="D9" s="115"/>
      <c r="E9" s="115"/>
      <c r="F9" s="115"/>
      <c r="G9" s="115"/>
      <c r="H9" s="115">
        <v>0</v>
      </c>
      <c r="I9" s="130"/>
      <c r="J9" s="117">
        <f t="shared" ref="J9:J24" si="0">B9+C9+D9+E9+F9+G9+H9+I9</f>
        <v>0</v>
      </c>
    </row>
    <row r="10" spans="1:10" ht="15">
      <c r="A10" s="125" t="s">
        <v>200</v>
      </c>
      <c r="B10" s="115">
        <f>B8</f>
        <v>100000</v>
      </c>
      <c r="C10" s="115">
        <v>0</v>
      </c>
      <c r="D10" s="115">
        <v>0</v>
      </c>
      <c r="E10" s="115">
        <f>E8</f>
        <v>0</v>
      </c>
      <c r="F10" s="115">
        <f>SUM(F8:F9)</f>
        <v>0</v>
      </c>
      <c r="G10" s="115"/>
      <c r="H10" s="115">
        <f>H8</f>
        <v>2994289</v>
      </c>
      <c r="I10" s="130">
        <f>I8</f>
        <v>497608.7</v>
      </c>
      <c r="J10" s="117">
        <f t="shared" si="0"/>
        <v>3591897.7</v>
      </c>
    </row>
    <row r="11" spans="1:10" ht="14.25">
      <c r="A11" s="128" t="s">
        <v>205</v>
      </c>
      <c r="B11" s="115"/>
      <c r="C11" s="115"/>
      <c r="D11" s="115"/>
      <c r="E11" s="115"/>
      <c r="F11" s="115"/>
      <c r="G11" s="115"/>
      <c r="H11" s="115"/>
      <c r="I11" s="130"/>
      <c r="J11" s="117">
        <f t="shared" si="0"/>
        <v>0</v>
      </c>
    </row>
    <row r="12" spans="1:10" ht="14.25">
      <c r="A12" s="126" t="s">
        <v>206</v>
      </c>
      <c r="B12" s="115"/>
      <c r="C12" s="115"/>
      <c r="D12" s="115"/>
      <c r="E12" s="115"/>
      <c r="F12" s="115"/>
      <c r="G12" s="115"/>
      <c r="H12" s="115"/>
      <c r="I12" s="130">
        <f>Pasivet!H49</f>
        <v>497609</v>
      </c>
      <c r="J12" s="117">
        <f t="shared" si="0"/>
        <v>497609</v>
      </c>
    </row>
    <row r="13" spans="1:10" ht="14.25">
      <c r="A13" s="127" t="s">
        <v>207</v>
      </c>
      <c r="B13" s="115"/>
      <c r="C13" s="115"/>
      <c r="D13" s="115"/>
      <c r="E13" s="115"/>
      <c r="F13" s="115"/>
      <c r="G13" s="115"/>
      <c r="H13" s="115">
        <v>0</v>
      </c>
      <c r="I13" s="130"/>
      <c r="J13" s="117">
        <f t="shared" si="0"/>
        <v>0</v>
      </c>
    </row>
    <row r="14" spans="1:10" ht="14.25">
      <c r="A14" s="126" t="s">
        <v>201</v>
      </c>
      <c r="B14" s="115"/>
      <c r="C14" s="115"/>
      <c r="D14" s="115"/>
      <c r="E14" s="115"/>
      <c r="F14" s="115"/>
      <c r="G14" s="115"/>
      <c r="H14" s="115"/>
      <c r="I14" s="130"/>
      <c r="J14" s="117">
        <f t="shared" si="0"/>
        <v>0</v>
      </c>
    </row>
    <row r="15" spans="1:10" ht="14.25">
      <c r="A15" s="126" t="s">
        <v>202</v>
      </c>
      <c r="B15" s="115"/>
      <c r="C15" s="115"/>
      <c r="D15" s="115"/>
      <c r="E15" s="115"/>
      <c r="F15" s="115"/>
      <c r="G15" s="115"/>
      <c r="H15" s="115"/>
      <c r="I15" s="130"/>
      <c r="J15" s="117">
        <f t="shared" si="0"/>
        <v>0</v>
      </c>
    </row>
    <row r="16" spans="1:10" ht="15">
      <c r="A16" s="125" t="s">
        <v>204</v>
      </c>
      <c r="B16" s="115">
        <v>100000</v>
      </c>
      <c r="C16" s="115">
        <f>C10+C12+C13+C14+C15</f>
        <v>0</v>
      </c>
      <c r="D16" s="115">
        <f>D10+D12+D13+D14+D15</f>
        <v>0</v>
      </c>
      <c r="E16" s="115"/>
      <c r="F16" s="115">
        <f>SUM(F10:F15)</f>
        <v>0</v>
      </c>
      <c r="G16" s="115"/>
      <c r="H16" s="115">
        <f>Pasivet!G48</f>
        <v>3491898</v>
      </c>
      <c r="I16" s="130">
        <f>'PASH 1'!F85</f>
        <v>477721.30950000026</v>
      </c>
      <c r="J16" s="117">
        <f t="shared" si="0"/>
        <v>4069619.3095000004</v>
      </c>
    </row>
    <row r="17" spans="1:10" ht="14.25">
      <c r="A17" s="128" t="s">
        <v>205</v>
      </c>
      <c r="B17" s="115"/>
      <c r="C17" s="115"/>
      <c r="D17" s="115"/>
      <c r="E17" s="115"/>
      <c r="F17" s="115"/>
      <c r="G17" s="115"/>
      <c r="H17" s="115"/>
      <c r="I17" s="130"/>
      <c r="J17" s="117">
        <f t="shared" si="0"/>
        <v>0</v>
      </c>
    </row>
    <row r="18" spans="1:10" ht="14.25">
      <c r="A18" s="126" t="s">
        <v>206</v>
      </c>
      <c r="B18" s="115"/>
      <c r="C18" s="115">
        <v>0</v>
      </c>
      <c r="D18" s="115"/>
      <c r="E18" s="115"/>
      <c r="F18" s="115"/>
      <c r="G18" s="115"/>
      <c r="H18" s="115">
        <f>'PASH 1'!E85</f>
        <v>1517586.1215000004</v>
      </c>
      <c r="I18" s="130">
        <v>0</v>
      </c>
      <c r="J18" s="117">
        <f t="shared" si="0"/>
        <v>1517586.1215000004</v>
      </c>
    </row>
    <row r="19" spans="1:10" ht="14.25">
      <c r="A19" s="127" t="s">
        <v>207</v>
      </c>
      <c r="B19" s="115"/>
      <c r="C19" s="115">
        <v>0</v>
      </c>
      <c r="D19" s="115"/>
      <c r="E19" s="115"/>
      <c r="F19" s="115"/>
      <c r="G19" s="115"/>
      <c r="H19" s="115">
        <v>0</v>
      </c>
      <c r="I19" s="130"/>
      <c r="J19" s="117">
        <f t="shared" si="0"/>
        <v>0</v>
      </c>
    </row>
    <row r="20" spans="1:10" ht="14.25">
      <c r="A20" s="126" t="s">
        <v>201</v>
      </c>
      <c r="B20" s="115"/>
      <c r="C20" s="115">
        <v>0</v>
      </c>
      <c r="D20" s="115"/>
      <c r="E20" s="115"/>
      <c r="F20" s="115"/>
      <c r="G20" s="115"/>
      <c r="H20" s="115"/>
      <c r="I20" s="130"/>
      <c r="J20" s="117">
        <f t="shared" si="0"/>
        <v>0</v>
      </c>
    </row>
    <row r="21" spans="1:10" ht="14.25">
      <c r="A21" s="126" t="s">
        <v>202</v>
      </c>
      <c r="B21" s="115">
        <v>0</v>
      </c>
      <c r="C21" s="115"/>
      <c r="D21" s="115"/>
      <c r="E21" s="115">
        <v>0</v>
      </c>
      <c r="F21" s="115"/>
      <c r="G21" s="115"/>
      <c r="H21" s="115">
        <v>0</v>
      </c>
      <c r="I21" s="130">
        <v>0</v>
      </c>
      <c r="J21" s="117">
        <f t="shared" si="0"/>
        <v>0</v>
      </c>
    </row>
    <row r="22" spans="1:10" ht="14.25">
      <c r="A22" s="126"/>
      <c r="B22" s="115">
        <v>0</v>
      </c>
      <c r="C22" s="115">
        <v>0</v>
      </c>
      <c r="D22" s="115">
        <v>0</v>
      </c>
      <c r="E22" s="115">
        <v>0</v>
      </c>
      <c r="F22" s="115"/>
      <c r="G22" s="115"/>
      <c r="H22" s="115">
        <v>0</v>
      </c>
      <c r="I22" s="130"/>
      <c r="J22" s="117">
        <f t="shared" si="0"/>
        <v>0</v>
      </c>
    </row>
    <row r="23" spans="1:10" ht="14.25">
      <c r="A23" s="123"/>
      <c r="B23" s="118"/>
      <c r="C23" s="118"/>
      <c r="D23" s="118"/>
      <c r="E23" s="118"/>
      <c r="F23" s="118"/>
      <c r="G23" s="118"/>
      <c r="H23" s="118"/>
      <c r="I23" s="131"/>
      <c r="J23" s="119">
        <f t="shared" si="0"/>
        <v>0</v>
      </c>
    </row>
    <row r="24" spans="1:10" ht="15.75" thickBot="1">
      <c r="A24" s="124" t="s">
        <v>290</v>
      </c>
      <c r="B24" s="120">
        <f>B18+B16+B19+B20+B21+B22</f>
        <v>100000</v>
      </c>
      <c r="C24" s="120">
        <f t="shared" ref="C24:H24" si="1">C18+C16+C19+C20+C21+C22</f>
        <v>0</v>
      </c>
      <c r="D24" s="120">
        <f t="shared" si="1"/>
        <v>0</v>
      </c>
      <c r="E24" s="120">
        <f t="shared" si="1"/>
        <v>0</v>
      </c>
      <c r="F24" s="120">
        <f>SUM(F16:F23)</f>
        <v>0</v>
      </c>
      <c r="G24" s="120"/>
      <c r="H24" s="120">
        <f t="shared" si="1"/>
        <v>5009484.1215000004</v>
      </c>
      <c r="I24" s="120">
        <f>SUM(I16:I23)</f>
        <v>477721.30950000026</v>
      </c>
      <c r="J24" s="174">
        <f t="shared" si="0"/>
        <v>5587205.4310000008</v>
      </c>
    </row>
    <row r="25" spans="1:10" ht="13.5" thickTop="1">
      <c r="E25" s="108"/>
      <c r="F25" s="108"/>
      <c r="G25" s="108"/>
      <c r="H25" s="108"/>
      <c r="I25" s="108"/>
      <c r="J25" s="133"/>
    </row>
    <row r="26" spans="1:10" ht="15.75">
      <c r="C26" s="121"/>
    </row>
    <row r="27" spans="1:10" ht="15">
      <c r="C27" s="122"/>
      <c r="D27" s="122"/>
    </row>
    <row r="28" spans="1:10">
      <c r="C28" s="189"/>
      <c r="D28" s="189"/>
    </row>
    <row r="30" spans="1:10">
      <c r="C30" s="189"/>
      <c r="D30" s="189"/>
    </row>
  </sheetData>
  <mergeCells count="1">
    <mergeCell ref="A5:E5"/>
  </mergeCells>
  <pageMargins left="0" right="0" top="0.74803149606299213" bottom="0.51181102362204722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J74:J244"/>
  <sheetViews>
    <sheetView topLeftCell="A22" workbookViewId="0">
      <selection activeCell="M67" sqref="M67"/>
    </sheetView>
  </sheetViews>
  <sheetFormatPr defaultRowHeight="12.75"/>
  <cols>
    <col min="8" max="8" width="7.140625" customWidth="1"/>
    <col min="9" max="9" width="1.42578125" customWidth="1"/>
    <col min="10" max="10" width="0.5703125" customWidth="1"/>
    <col min="12" max="12" width="7.42578125" customWidth="1"/>
  </cols>
  <sheetData>
    <row r="74" hidden="1"/>
    <row r="75" hidden="1"/>
    <row r="76" hidden="1"/>
    <row r="77" hidden="1"/>
    <row r="97" ht="0.75" customHeight="1"/>
    <row r="98" hidden="1"/>
    <row r="99" ht="1.5" customHeight="1"/>
    <row r="100" ht="0.75" hidden="1" customHeight="1"/>
    <row r="101" hidden="1"/>
    <row r="102" hidden="1"/>
    <row r="103" hidden="1"/>
    <row r="141" ht="204.75" customHeight="1"/>
    <row r="142" ht="109.5" customHeight="1"/>
    <row r="150" ht="119.25" customHeight="1"/>
    <row r="151" ht="112.5" customHeight="1"/>
    <row r="154" hidden="1"/>
    <row r="159" ht="18.75" customHeight="1"/>
    <row r="179" spans="10:10">
      <c r="J179" t="e">
        <f>#REF!+#REF!</f>
        <v>#REF!</v>
      </c>
    </row>
    <row r="183" spans="10:10">
      <c r="J183" t="s">
        <v>287</v>
      </c>
    </row>
    <row r="184" spans="10:10" ht="2.25" customHeight="1"/>
    <row r="185" spans="10:10" ht="96" hidden="1" customHeight="1"/>
    <row r="186" spans="10:10" hidden="1"/>
    <row r="242" ht="8.25" customHeight="1"/>
    <row r="243" hidden="1"/>
    <row r="244" ht="10.5" customHeight="1"/>
  </sheetData>
  <pageMargins left="0.7" right="0.7" top="0.75" bottom="0.75" header="0.3" footer="0.3"/>
  <pageSetup orientation="portrait" verticalDpi="0" r:id="rId1"/>
  <legacyDrawing r:id="rId2"/>
  <oleObjects>
    <oleObject progId="Word.Document.8" shapeId="3073" r:id="rId3"/>
    <oleObject progId="Word.Document.8" shapeId="3074" r:id="rId4"/>
    <oleObject progId="Word.Document.8" shapeId="3075" r:id="rId5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2:F55"/>
  <sheetViews>
    <sheetView tabSelected="1" topLeftCell="A31" workbookViewId="0">
      <selection activeCell="F56" sqref="F56"/>
    </sheetView>
  </sheetViews>
  <sheetFormatPr defaultRowHeight="12.75"/>
  <cols>
    <col min="1" max="1" width="6.140625" customWidth="1"/>
    <col min="2" max="2" width="19" customWidth="1"/>
    <col min="3" max="3" width="13.5703125" customWidth="1"/>
    <col min="5" max="5" width="15.5703125" customWidth="1"/>
    <col min="6" max="6" width="18.5703125" customWidth="1"/>
  </cols>
  <sheetData>
    <row r="2" spans="1:6">
      <c r="A2" t="s">
        <v>311</v>
      </c>
    </row>
    <row r="3" spans="1:6">
      <c r="A3" t="s">
        <v>312</v>
      </c>
      <c r="C3" t="s">
        <v>313</v>
      </c>
      <c r="E3" s="261">
        <v>42735</v>
      </c>
    </row>
    <row r="4" spans="1:6">
      <c r="A4" s="236" t="s">
        <v>314</v>
      </c>
      <c r="B4" s="236"/>
      <c r="C4" s="236" t="s">
        <v>233</v>
      </c>
      <c r="D4" s="236" t="s">
        <v>234</v>
      </c>
      <c r="E4" s="236"/>
      <c r="F4" s="236"/>
    </row>
    <row r="5" spans="1:6">
      <c r="A5" s="236" t="s">
        <v>315</v>
      </c>
      <c r="B5" s="236" t="s">
        <v>235</v>
      </c>
      <c r="C5" s="236" t="s">
        <v>236</v>
      </c>
      <c r="D5" s="236">
        <v>181</v>
      </c>
      <c r="E5" s="236">
        <v>216.65700000000001</v>
      </c>
      <c r="F5" s="236">
        <v>39215</v>
      </c>
    </row>
    <row r="6" spans="1:6">
      <c r="A6" s="236" t="s">
        <v>316</v>
      </c>
      <c r="B6" s="236" t="s">
        <v>237</v>
      </c>
      <c r="C6" s="236" t="s">
        <v>238</v>
      </c>
      <c r="D6" s="236">
        <v>1404</v>
      </c>
      <c r="E6" s="236">
        <v>261.56299999999999</v>
      </c>
      <c r="F6" s="236">
        <v>367235</v>
      </c>
    </row>
    <row r="7" spans="1:6">
      <c r="A7" s="236" t="s">
        <v>317</v>
      </c>
      <c r="B7" s="236" t="s">
        <v>239</v>
      </c>
      <c r="C7" s="236" t="s">
        <v>240</v>
      </c>
      <c r="D7" s="236">
        <v>455</v>
      </c>
      <c r="E7" s="262">
        <v>1370.306</v>
      </c>
      <c r="F7" s="236">
        <v>622919</v>
      </c>
    </row>
    <row r="8" spans="1:6">
      <c r="A8" s="236" t="s">
        <v>318</v>
      </c>
      <c r="B8" s="236" t="s">
        <v>241</v>
      </c>
      <c r="C8" s="236" t="s">
        <v>240</v>
      </c>
      <c r="D8" s="236">
        <v>112</v>
      </c>
      <c r="E8" s="236">
        <v>101</v>
      </c>
      <c r="F8" s="236">
        <v>11312</v>
      </c>
    </row>
    <row r="9" spans="1:6">
      <c r="A9" s="236" t="s">
        <v>319</v>
      </c>
      <c r="B9" s="236" t="s">
        <v>239</v>
      </c>
      <c r="C9" s="236" t="s">
        <v>240</v>
      </c>
      <c r="D9" s="236">
        <v>622</v>
      </c>
      <c r="E9" s="236">
        <v>433.43599999999998</v>
      </c>
      <c r="F9" s="236">
        <v>269597</v>
      </c>
    </row>
    <row r="10" spans="1:6">
      <c r="A10" s="236" t="s">
        <v>320</v>
      </c>
      <c r="B10" s="236" t="s">
        <v>242</v>
      </c>
      <c r="C10" s="236" t="s">
        <v>238</v>
      </c>
      <c r="D10" s="236">
        <v>300</v>
      </c>
      <c r="E10" s="236">
        <v>486.108</v>
      </c>
      <c r="F10" s="236">
        <v>145832</v>
      </c>
    </row>
    <row r="11" spans="1:6">
      <c r="A11" s="236" t="s">
        <v>321</v>
      </c>
      <c r="B11" s="236" t="s">
        <v>243</v>
      </c>
      <c r="C11" s="236" t="s">
        <v>240</v>
      </c>
      <c r="D11" s="236">
        <v>150</v>
      </c>
      <c r="E11" s="236">
        <v>74</v>
      </c>
      <c r="F11" s="236">
        <v>11100</v>
      </c>
    </row>
    <row r="12" spans="1:6">
      <c r="A12" s="236" t="s">
        <v>322</v>
      </c>
      <c r="B12" s="236" t="s">
        <v>244</v>
      </c>
      <c r="C12" s="236" t="s">
        <v>245</v>
      </c>
      <c r="D12" s="236">
        <v>3</v>
      </c>
      <c r="E12" s="236">
        <v>749.12800000000004</v>
      </c>
      <c r="F12" s="236">
        <v>2023</v>
      </c>
    </row>
    <row r="13" spans="1:6">
      <c r="A13" s="236" t="s">
        <v>323</v>
      </c>
      <c r="B13" s="236" t="s">
        <v>246</v>
      </c>
      <c r="C13" s="236" t="s">
        <v>240</v>
      </c>
      <c r="D13" s="236">
        <v>35</v>
      </c>
      <c r="E13" s="236">
        <v>70</v>
      </c>
      <c r="F13" s="236">
        <v>2478</v>
      </c>
    </row>
    <row r="14" spans="1:6">
      <c r="A14" s="236" t="s">
        <v>324</v>
      </c>
      <c r="B14" s="236" t="s">
        <v>247</v>
      </c>
      <c r="C14" s="236" t="s">
        <v>248</v>
      </c>
      <c r="D14" s="236">
        <v>1050</v>
      </c>
      <c r="E14" s="236">
        <v>0.95199999999999996</v>
      </c>
      <c r="F14" s="236">
        <v>1000</v>
      </c>
    </row>
    <row r="15" spans="1:6">
      <c r="A15" s="236" t="s">
        <v>325</v>
      </c>
      <c r="B15" s="236" t="s">
        <v>249</v>
      </c>
      <c r="C15" s="236" t="s">
        <v>248</v>
      </c>
      <c r="D15" s="236">
        <v>100</v>
      </c>
      <c r="E15" s="236">
        <v>15</v>
      </c>
      <c r="F15" s="236">
        <v>1500</v>
      </c>
    </row>
    <row r="16" spans="1:6">
      <c r="A16" s="236" t="s">
        <v>326</v>
      </c>
      <c r="B16" s="236" t="s">
        <v>250</v>
      </c>
      <c r="C16" s="236" t="s">
        <v>248</v>
      </c>
      <c r="D16" s="236">
        <v>100</v>
      </c>
      <c r="E16" s="236">
        <v>7.0049999999999999</v>
      </c>
      <c r="F16" s="236">
        <v>700</v>
      </c>
    </row>
    <row r="17" spans="1:6">
      <c r="A17" s="236" t="s">
        <v>327</v>
      </c>
      <c r="B17" s="236" t="s">
        <v>251</v>
      </c>
      <c r="C17" s="236" t="s">
        <v>248</v>
      </c>
      <c r="D17" s="236">
        <v>290</v>
      </c>
      <c r="E17" s="236">
        <v>25</v>
      </c>
      <c r="F17" s="236">
        <v>7250</v>
      </c>
    </row>
    <row r="18" spans="1:6">
      <c r="A18" s="236" t="s">
        <v>328</v>
      </c>
      <c r="B18" s="236" t="s">
        <v>329</v>
      </c>
      <c r="C18" s="236" t="s">
        <v>236</v>
      </c>
      <c r="D18" s="236">
        <v>304</v>
      </c>
      <c r="E18" s="262">
        <v>1500</v>
      </c>
      <c r="F18" s="236">
        <v>456000</v>
      </c>
    </row>
    <row r="19" spans="1:6">
      <c r="A19" s="236" t="s">
        <v>330</v>
      </c>
      <c r="B19" s="236" t="s">
        <v>252</v>
      </c>
      <c r="C19" s="236" t="s">
        <v>248</v>
      </c>
      <c r="D19" s="236">
        <v>40</v>
      </c>
      <c r="E19" s="236">
        <v>76</v>
      </c>
      <c r="F19" s="236">
        <v>3040</v>
      </c>
    </row>
    <row r="20" spans="1:6">
      <c r="A20" s="236" t="s">
        <v>331</v>
      </c>
      <c r="B20" s="236" t="s">
        <v>253</v>
      </c>
      <c r="C20" s="236" t="s">
        <v>254</v>
      </c>
      <c r="D20" s="236">
        <v>100</v>
      </c>
      <c r="E20" s="236">
        <v>72</v>
      </c>
      <c r="F20" s="236">
        <v>7200</v>
      </c>
    </row>
    <row r="21" spans="1:6">
      <c r="A21" s="236" t="s">
        <v>332</v>
      </c>
      <c r="B21" s="236" t="s">
        <v>255</v>
      </c>
      <c r="C21" s="236" t="s">
        <v>240</v>
      </c>
      <c r="D21" s="236">
        <v>40</v>
      </c>
      <c r="E21" s="236">
        <v>176</v>
      </c>
      <c r="F21" s="236">
        <v>7040</v>
      </c>
    </row>
    <row r="22" spans="1:6">
      <c r="A22" s="236" t="s">
        <v>333</v>
      </c>
      <c r="B22" s="236" t="s">
        <v>256</v>
      </c>
      <c r="C22" s="236" t="s">
        <v>248</v>
      </c>
      <c r="D22" s="236">
        <v>200</v>
      </c>
      <c r="E22" s="236">
        <v>18</v>
      </c>
      <c r="F22" s="236">
        <v>3600</v>
      </c>
    </row>
    <row r="23" spans="1:6">
      <c r="A23" s="236" t="s">
        <v>334</v>
      </c>
      <c r="B23" s="236" t="s">
        <v>257</v>
      </c>
      <c r="C23" s="236" t="s">
        <v>248</v>
      </c>
      <c r="D23" s="236">
        <v>45</v>
      </c>
      <c r="E23" s="236">
        <v>456.67</v>
      </c>
      <c r="F23" s="236">
        <v>20550</v>
      </c>
    </row>
    <row r="24" spans="1:6">
      <c r="A24" s="236" t="s">
        <v>335</v>
      </c>
      <c r="B24" s="236" t="s">
        <v>258</v>
      </c>
      <c r="C24" s="236" t="s">
        <v>240</v>
      </c>
      <c r="D24" s="236">
        <v>270</v>
      </c>
      <c r="E24" s="236">
        <v>20</v>
      </c>
      <c r="F24" s="236">
        <v>5400</v>
      </c>
    </row>
    <row r="25" spans="1:6">
      <c r="A25" s="236" t="s">
        <v>336</v>
      </c>
      <c r="B25" s="236" t="s">
        <v>259</v>
      </c>
      <c r="C25" s="236" t="s">
        <v>260</v>
      </c>
      <c r="D25" s="236">
        <v>52</v>
      </c>
      <c r="E25" s="262">
        <v>51275.629000000001</v>
      </c>
      <c r="F25" s="236">
        <v>2650950</v>
      </c>
    </row>
    <row r="26" spans="1:6">
      <c r="A26" s="236" t="s">
        <v>337</v>
      </c>
      <c r="B26" s="236" t="s">
        <v>261</v>
      </c>
      <c r="C26" s="236" t="s">
        <v>260</v>
      </c>
      <c r="D26" s="236">
        <v>3</v>
      </c>
      <c r="E26" s="262">
        <v>5802.3329999999996</v>
      </c>
      <c r="F26" s="236">
        <v>17407</v>
      </c>
    </row>
    <row r="27" spans="1:6">
      <c r="A27" s="236" t="s">
        <v>338</v>
      </c>
      <c r="B27" s="236" t="s">
        <v>262</v>
      </c>
      <c r="C27" s="236" t="s">
        <v>236</v>
      </c>
      <c r="D27" s="236">
        <v>100</v>
      </c>
      <c r="E27" s="236">
        <v>770</v>
      </c>
      <c r="F27" s="236">
        <v>77000</v>
      </c>
    </row>
    <row r="28" spans="1:6">
      <c r="A28" s="236" t="s">
        <v>339</v>
      </c>
      <c r="B28" s="236" t="s">
        <v>263</v>
      </c>
      <c r="C28" s="236" t="s">
        <v>248</v>
      </c>
      <c r="D28" s="236">
        <v>1</v>
      </c>
      <c r="E28" s="262">
        <v>6800</v>
      </c>
      <c r="F28" s="236">
        <v>6800</v>
      </c>
    </row>
    <row r="29" spans="1:6">
      <c r="A29" s="236" t="s">
        <v>340</v>
      </c>
      <c r="B29" s="236" t="s">
        <v>264</v>
      </c>
      <c r="C29" s="236" t="s">
        <v>248</v>
      </c>
      <c r="D29" s="236">
        <v>1</v>
      </c>
      <c r="E29" s="262">
        <v>5800</v>
      </c>
      <c r="F29" s="236">
        <v>5800</v>
      </c>
    </row>
    <row r="30" spans="1:6">
      <c r="A30" s="236" t="s">
        <v>341</v>
      </c>
      <c r="B30" s="236" t="s">
        <v>265</v>
      </c>
      <c r="C30" s="236" t="s">
        <v>248</v>
      </c>
      <c r="D30" s="236">
        <v>1</v>
      </c>
      <c r="E30" s="262">
        <v>3000</v>
      </c>
      <c r="F30" s="236">
        <v>3000</v>
      </c>
    </row>
    <row r="31" spans="1:6">
      <c r="A31" s="236" t="s">
        <v>342</v>
      </c>
      <c r="B31" s="236" t="s">
        <v>266</v>
      </c>
      <c r="C31" s="236" t="s">
        <v>248</v>
      </c>
      <c r="D31" s="236">
        <v>1</v>
      </c>
      <c r="E31" s="262">
        <v>3000</v>
      </c>
      <c r="F31" s="236">
        <v>3000</v>
      </c>
    </row>
    <row r="32" spans="1:6">
      <c r="A32" s="236" t="s">
        <v>343</v>
      </c>
      <c r="B32" s="236" t="s">
        <v>267</v>
      </c>
      <c r="C32" s="236" t="s">
        <v>248</v>
      </c>
      <c r="D32" s="236">
        <v>3</v>
      </c>
      <c r="E32" s="262">
        <v>82000</v>
      </c>
      <c r="F32" s="236">
        <v>246000</v>
      </c>
    </row>
    <row r="33" spans="1:6">
      <c r="A33" s="236" t="s">
        <v>344</v>
      </c>
      <c r="B33" s="236" t="s">
        <v>268</v>
      </c>
      <c r="C33" s="236" t="s">
        <v>260</v>
      </c>
      <c r="D33" s="236">
        <v>5</v>
      </c>
      <c r="E33" s="262">
        <v>21000</v>
      </c>
      <c r="F33" s="236">
        <v>105000</v>
      </c>
    </row>
    <row r="34" spans="1:6">
      <c r="A34" s="236" t="s">
        <v>345</v>
      </c>
      <c r="B34" s="236" t="s">
        <v>269</v>
      </c>
      <c r="C34" s="236" t="s">
        <v>260</v>
      </c>
      <c r="D34" s="236">
        <v>3</v>
      </c>
      <c r="E34" s="262">
        <v>39200</v>
      </c>
      <c r="F34" s="236">
        <v>117600</v>
      </c>
    </row>
    <row r="35" spans="1:6">
      <c r="A35" s="236" t="s">
        <v>346</v>
      </c>
      <c r="B35" s="236" t="s">
        <v>270</v>
      </c>
      <c r="C35" s="236" t="s">
        <v>260</v>
      </c>
      <c r="D35" s="236">
        <v>5</v>
      </c>
      <c r="E35" s="262">
        <v>21000</v>
      </c>
      <c r="F35" s="236">
        <v>105000</v>
      </c>
    </row>
    <row r="36" spans="1:6">
      <c r="A36" s="236" t="s">
        <v>271</v>
      </c>
      <c r="B36" s="236" t="s">
        <v>271</v>
      </c>
      <c r="C36" s="236" t="s">
        <v>260</v>
      </c>
      <c r="D36" s="236">
        <v>36</v>
      </c>
      <c r="E36" s="262">
        <v>2818.4360000000001</v>
      </c>
      <c r="F36" s="236">
        <v>100900</v>
      </c>
    </row>
    <row r="37" spans="1:6">
      <c r="A37" s="236" t="s">
        <v>272</v>
      </c>
      <c r="B37" s="236" t="s">
        <v>272</v>
      </c>
      <c r="C37" s="236" t="s">
        <v>260</v>
      </c>
      <c r="D37" s="236">
        <v>10</v>
      </c>
      <c r="E37" s="262">
        <v>8250</v>
      </c>
      <c r="F37" s="236">
        <v>82500</v>
      </c>
    </row>
    <row r="38" spans="1:6">
      <c r="A38" s="236" t="s">
        <v>347</v>
      </c>
      <c r="B38" s="236" t="s">
        <v>273</v>
      </c>
      <c r="C38" s="236" t="s">
        <v>260</v>
      </c>
      <c r="D38" s="236">
        <v>1</v>
      </c>
      <c r="E38" s="262">
        <v>37000</v>
      </c>
      <c r="F38" s="236">
        <v>44400</v>
      </c>
    </row>
    <row r="39" spans="1:6">
      <c r="A39" s="236" t="s">
        <v>348</v>
      </c>
      <c r="B39" s="236" t="s">
        <v>274</v>
      </c>
      <c r="C39" s="236" t="s">
        <v>260</v>
      </c>
      <c r="D39" s="236">
        <v>2</v>
      </c>
      <c r="E39" s="262">
        <v>30000</v>
      </c>
      <c r="F39" s="236">
        <v>54000</v>
      </c>
    </row>
    <row r="40" spans="1:6">
      <c r="A40" s="236"/>
      <c r="B40" s="236"/>
      <c r="C40" s="236" t="s">
        <v>248</v>
      </c>
      <c r="D40" s="236"/>
      <c r="E40" s="236"/>
      <c r="F40" s="236">
        <v>5604349</v>
      </c>
    </row>
    <row r="41" spans="1:6">
      <c r="A41" s="236"/>
      <c r="B41" s="263" t="s">
        <v>284</v>
      </c>
      <c r="C41" s="236">
        <v>6022.6</v>
      </c>
      <c r="D41" s="236"/>
      <c r="E41" s="236"/>
      <c r="F41" s="264">
        <v>5604349</v>
      </c>
    </row>
    <row r="42" spans="1:6">
      <c r="A42" s="236" t="s">
        <v>349</v>
      </c>
      <c r="B42" s="236"/>
      <c r="C42" s="236"/>
      <c r="D42" s="236" t="s">
        <v>350</v>
      </c>
      <c r="E42" s="236"/>
      <c r="F42" s="236"/>
    </row>
    <row r="43" spans="1:6">
      <c r="A43" s="236" t="s">
        <v>351</v>
      </c>
      <c r="B43" s="236" t="s">
        <v>275</v>
      </c>
      <c r="C43" s="236" t="s">
        <v>248</v>
      </c>
      <c r="D43" s="236">
        <v>42</v>
      </c>
      <c r="E43" s="262">
        <v>9933.3330000000005</v>
      </c>
      <c r="F43" s="236">
        <v>417200</v>
      </c>
    </row>
    <row r="44" spans="1:6">
      <c r="A44" s="236" t="s">
        <v>352</v>
      </c>
      <c r="B44" s="236" t="s">
        <v>276</v>
      </c>
      <c r="C44" s="236" t="s">
        <v>248</v>
      </c>
      <c r="D44" s="236">
        <v>128</v>
      </c>
      <c r="E44" s="262">
        <v>2362.5</v>
      </c>
      <c r="F44" s="236">
        <v>302400</v>
      </c>
    </row>
    <row r="45" spans="1:6">
      <c r="A45" s="236" t="s">
        <v>353</v>
      </c>
      <c r="B45" s="236" t="s">
        <v>277</v>
      </c>
      <c r="C45" s="236" t="s">
        <v>248</v>
      </c>
      <c r="D45" s="236">
        <v>28</v>
      </c>
      <c r="E45" s="236">
        <v>500</v>
      </c>
      <c r="F45" s="236">
        <v>14000</v>
      </c>
    </row>
    <row r="46" spans="1:6">
      <c r="A46" s="236" t="s">
        <v>354</v>
      </c>
      <c r="B46" s="236" t="s">
        <v>278</v>
      </c>
      <c r="C46" s="236" t="s">
        <v>248</v>
      </c>
      <c r="D46" s="236">
        <v>28</v>
      </c>
      <c r="E46" s="262">
        <v>4800</v>
      </c>
      <c r="F46" s="236">
        <v>134400</v>
      </c>
    </row>
    <row r="47" spans="1:6">
      <c r="A47" s="236" t="s">
        <v>355</v>
      </c>
      <c r="B47" s="236" t="s">
        <v>279</v>
      </c>
      <c r="C47" s="236" t="s">
        <v>280</v>
      </c>
      <c r="D47" s="236">
        <v>61</v>
      </c>
      <c r="E47" s="262">
        <v>3500</v>
      </c>
      <c r="F47" s="236">
        <v>213325</v>
      </c>
    </row>
    <row r="48" spans="1:6">
      <c r="A48" s="236" t="s">
        <v>356</v>
      </c>
      <c r="B48" s="236" t="s">
        <v>281</v>
      </c>
      <c r="C48" s="236" t="s">
        <v>248</v>
      </c>
      <c r="D48" s="236">
        <v>500</v>
      </c>
      <c r="E48" s="236">
        <v>127.92</v>
      </c>
      <c r="F48" s="236">
        <v>63960</v>
      </c>
    </row>
    <row r="49" spans="1:6">
      <c r="A49" s="236" t="s">
        <v>357</v>
      </c>
      <c r="B49" s="236" t="s">
        <v>282</v>
      </c>
      <c r="C49" s="236" t="s">
        <v>248</v>
      </c>
      <c r="D49" s="236">
        <v>950</v>
      </c>
      <c r="E49" s="236">
        <v>174.6</v>
      </c>
      <c r="F49" s="236">
        <v>165870</v>
      </c>
    </row>
    <row r="50" spans="1:6">
      <c r="A50" s="236" t="s">
        <v>358</v>
      </c>
      <c r="B50" s="236" t="s">
        <v>283</v>
      </c>
      <c r="C50" s="236" t="s">
        <v>248</v>
      </c>
      <c r="D50" s="236">
        <v>1</v>
      </c>
      <c r="E50" s="236">
        <v>124258</v>
      </c>
      <c r="F50" s="236">
        <v>124258</v>
      </c>
    </row>
    <row r="51" spans="1:6">
      <c r="A51" s="236"/>
      <c r="B51" s="236"/>
      <c r="C51" s="236" t="s">
        <v>359</v>
      </c>
      <c r="D51" s="236"/>
      <c r="E51" s="236"/>
      <c r="F51" s="264">
        <v>1435413</v>
      </c>
    </row>
    <row r="52" spans="1:6">
      <c r="A52" s="236"/>
      <c r="B52" s="236"/>
      <c r="C52" s="236"/>
      <c r="D52" s="236"/>
      <c r="E52" s="236"/>
      <c r="F52" s="236"/>
    </row>
    <row r="53" spans="1:6">
      <c r="A53" s="236" t="s">
        <v>284</v>
      </c>
      <c r="B53" s="236"/>
      <c r="C53" s="236"/>
      <c r="D53" s="236"/>
      <c r="E53" s="236"/>
      <c r="F53" s="264">
        <v>7039762.3499999996</v>
      </c>
    </row>
    <row r="54" spans="1:6">
      <c r="F54" t="s">
        <v>360</v>
      </c>
    </row>
    <row r="55" spans="1:6">
      <c r="F55" t="s">
        <v>361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H19"/>
  <sheetViews>
    <sheetView workbookViewId="0">
      <selection activeCell="F25" sqref="F24:F25"/>
    </sheetView>
  </sheetViews>
  <sheetFormatPr defaultRowHeight="12.75"/>
  <cols>
    <col min="3" max="3" width="16.42578125" customWidth="1"/>
    <col min="5" max="5" width="13.140625" customWidth="1"/>
    <col min="7" max="7" width="13" customWidth="1"/>
    <col min="8" max="8" width="13.5703125" customWidth="1"/>
  </cols>
  <sheetData>
    <row r="2" spans="1:8" ht="15">
      <c r="A2" s="245"/>
      <c r="B2" s="246" t="s">
        <v>362</v>
      </c>
      <c r="C2" s="246"/>
      <c r="D2" s="246"/>
      <c r="E2" s="246"/>
      <c r="F2" s="246"/>
      <c r="G2" s="245"/>
      <c r="H2" s="245"/>
    </row>
    <row r="3" spans="1:8" ht="15">
      <c r="A3" s="245"/>
      <c r="B3" s="246" t="s">
        <v>363</v>
      </c>
      <c r="C3" s="246"/>
      <c r="D3" s="246"/>
      <c r="E3" s="246"/>
      <c r="F3" s="246"/>
      <c r="G3" s="245"/>
      <c r="H3" s="245"/>
    </row>
    <row r="4" spans="1:8" ht="18.75">
      <c r="A4" s="247"/>
      <c r="B4" s="248" t="s">
        <v>299</v>
      </c>
      <c r="C4" s="248"/>
      <c r="D4" s="248"/>
      <c r="E4" s="248"/>
      <c r="F4" s="248"/>
      <c r="G4" s="247"/>
      <c r="H4" s="247"/>
    </row>
    <row r="5" spans="1:8">
      <c r="A5" s="236" t="s">
        <v>1</v>
      </c>
      <c r="B5" s="249" t="s">
        <v>292</v>
      </c>
      <c r="C5" s="250"/>
      <c r="D5" s="232" t="s">
        <v>300</v>
      </c>
      <c r="E5" s="232" t="s">
        <v>294</v>
      </c>
      <c r="F5" s="232" t="s">
        <v>295</v>
      </c>
      <c r="G5" s="232" t="s">
        <v>305</v>
      </c>
      <c r="H5" s="232" t="s">
        <v>294</v>
      </c>
    </row>
    <row r="6" spans="1:8" ht="15">
      <c r="A6" s="236"/>
      <c r="B6" s="251"/>
      <c r="C6" s="252"/>
      <c r="D6" s="253"/>
      <c r="E6" s="233">
        <v>42369</v>
      </c>
      <c r="F6" s="234"/>
      <c r="G6" s="234" t="s">
        <v>307</v>
      </c>
      <c r="H6" s="233">
        <v>42735</v>
      </c>
    </row>
    <row r="7" spans="1:8">
      <c r="A7" s="236">
        <v>1</v>
      </c>
      <c r="B7" s="240" t="s">
        <v>296</v>
      </c>
      <c r="C7" s="241"/>
      <c r="D7" s="257">
        <v>4</v>
      </c>
      <c r="E7" s="257">
        <v>7696125</v>
      </c>
      <c r="F7" s="236"/>
      <c r="G7" s="235">
        <f>E7*0.045551</f>
        <v>350566.18987499998</v>
      </c>
      <c r="H7" s="235">
        <f>E7-G7</f>
        <v>7345558.8101249998</v>
      </c>
    </row>
    <row r="8" spans="1:8">
      <c r="A8" s="236">
        <v>2</v>
      </c>
      <c r="B8" s="240" t="s">
        <v>297</v>
      </c>
      <c r="C8" s="241"/>
      <c r="D8" s="257">
        <v>1</v>
      </c>
      <c r="E8" s="258">
        <v>80450</v>
      </c>
      <c r="F8" s="236"/>
      <c r="G8" s="235">
        <f t="shared" ref="G8:G10" si="0">E8*0.065</f>
        <v>5229.25</v>
      </c>
      <c r="H8" s="235">
        <v>239891</v>
      </c>
    </row>
    <row r="9" spans="1:8">
      <c r="A9" s="236">
        <v>3</v>
      </c>
      <c r="B9" s="240" t="s">
        <v>303</v>
      </c>
      <c r="C9" s="241"/>
      <c r="D9" s="257" t="s">
        <v>293</v>
      </c>
      <c r="E9" s="258">
        <v>1100000</v>
      </c>
      <c r="F9" s="236"/>
      <c r="G9" s="235">
        <f t="shared" si="0"/>
        <v>71500</v>
      </c>
      <c r="H9" s="235">
        <v>60450</v>
      </c>
    </row>
    <row r="10" spans="1:8">
      <c r="A10" s="236">
        <v>4</v>
      </c>
      <c r="B10" s="240" t="s">
        <v>306</v>
      </c>
      <c r="C10" s="241"/>
      <c r="D10" s="257">
        <v>1</v>
      </c>
      <c r="E10" s="258">
        <v>2576533</v>
      </c>
      <c r="F10" s="236"/>
      <c r="G10" s="235">
        <f t="shared" si="0"/>
        <v>167474.64500000002</v>
      </c>
      <c r="H10" s="235">
        <v>60450</v>
      </c>
    </row>
    <row r="11" spans="1:8">
      <c r="A11" s="236">
        <v>5</v>
      </c>
      <c r="B11" s="240" t="s">
        <v>304</v>
      </c>
      <c r="C11" s="241"/>
      <c r="D11" s="235">
        <v>0</v>
      </c>
      <c r="E11" s="237">
        <v>80450</v>
      </c>
      <c r="F11" s="235"/>
      <c r="G11" s="235">
        <v>5230</v>
      </c>
      <c r="H11" s="235">
        <v>33333</v>
      </c>
    </row>
    <row r="12" spans="1:8" ht="15">
      <c r="A12" s="239"/>
      <c r="B12" s="242" t="s">
        <v>298</v>
      </c>
      <c r="C12" s="243"/>
      <c r="D12" s="244">
        <f>SUM(D7:D11)</f>
        <v>6</v>
      </c>
      <c r="E12" s="238">
        <f>SUM(E7:E11)</f>
        <v>11533558</v>
      </c>
      <c r="F12" s="238"/>
      <c r="G12" s="239">
        <v>0</v>
      </c>
      <c r="H12" s="238">
        <f>SUM(H7:H11)</f>
        <v>7739682.8101249998</v>
      </c>
    </row>
    <row r="13" spans="1:8" ht="18.75">
      <c r="A13" s="239" t="s">
        <v>301</v>
      </c>
      <c r="B13" s="254" t="s">
        <v>302</v>
      </c>
      <c r="C13" s="255"/>
      <c r="D13" s="256"/>
      <c r="E13" s="239"/>
      <c r="F13" s="236"/>
      <c r="G13" s="235">
        <f>SUM(G7:G12)</f>
        <v>600000.08487499994</v>
      </c>
      <c r="H13" s="236"/>
    </row>
    <row r="19" spans="3:3">
      <c r="C19" s="182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Kop.</vt:lpstr>
      <vt:lpstr>Aktivet</vt:lpstr>
      <vt:lpstr>Pasivet</vt:lpstr>
      <vt:lpstr>PASH 1</vt:lpstr>
      <vt:lpstr>Fluksi 2</vt:lpstr>
      <vt:lpstr>KAPITALI</vt:lpstr>
      <vt:lpstr>SHENIME SHPEGUSE</vt:lpstr>
      <vt:lpstr>INVETARI</vt:lpstr>
      <vt:lpstr>aktive bredhi 2016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HP</cp:lastModifiedBy>
  <cp:lastPrinted>2017-03-20T12:41:13Z</cp:lastPrinted>
  <dcterms:created xsi:type="dcterms:W3CDTF">2002-02-16T18:16:52Z</dcterms:created>
  <dcterms:modified xsi:type="dcterms:W3CDTF">2017-03-21T13:01:49Z</dcterms:modified>
</cp:coreProperties>
</file>