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7935" activeTab="2"/>
  </bookViews>
  <sheets>
    <sheet name="KAPAK" sheetId="15" r:id="rId1"/>
    <sheet name="Sheet1" sheetId="17" r:id="rId2"/>
    <sheet name="PF  dhe Anekse" sheetId="14" r:id="rId3"/>
    <sheet name="Permbledhese ditaresh" sheetId="12" r:id="rId4"/>
    <sheet name="Shitje" sheetId="2" r:id="rId5"/>
    <sheet name="Ditar te tjera" sheetId="3" r:id="rId6"/>
    <sheet name="AAM" sheetId="13" r:id="rId7"/>
    <sheet name="Ditar  Blerje" sheetId="5" r:id="rId8"/>
    <sheet name="Tir Bank Lek" sheetId="6" r:id="rId9"/>
    <sheet name="RZB Lek " sheetId="8" r:id="rId10"/>
    <sheet name="Credins Lek " sheetId="9" r:id="rId11"/>
    <sheet name="Arka Lek " sheetId="16" r:id="rId12"/>
    <sheet name="Credins Bank Eur" sheetId="7" r:id="rId13"/>
    <sheet name="Tirana Bank Eur" sheetId="11" r:id="rId14"/>
    <sheet name="Sheet4" sheetId="20" r:id="rId15"/>
    <sheet name="Sheet3" sheetId="19" r:id="rId16"/>
    <sheet name="Sheet2" sheetId="18" r:id="rId17"/>
    <sheet name="LLogari" sheetId="21" r:id="rId18"/>
    <sheet name="Paga" sheetId="10" r:id="rId19"/>
  </sheets>
  <calcPr calcId="124519"/>
</workbook>
</file>

<file path=xl/calcChain.xml><?xml version="1.0" encoding="utf-8"?>
<calcChain xmlns="http://schemas.openxmlformats.org/spreadsheetml/2006/main">
  <c r="F40" i="18"/>
  <c r="E40"/>
  <c r="D40"/>
  <c r="F39"/>
  <c r="E39"/>
  <c r="D39"/>
  <c r="F38"/>
  <c r="E38"/>
  <c r="D38"/>
  <c r="F37"/>
  <c r="E37"/>
  <c r="D37"/>
  <c r="F36"/>
  <c r="E36"/>
  <c r="D36"/>
  <c r="F35"/>
  <c r="E35"/>
  <c r="D35"/>
  <c r="F29"/>
  <c r="E29"/>
  <c r="D29"/>
  <c r="G27"/>
  <c r="G26"/>
  <c r="G25"/>
  <c r="G24"/>
  <c r="G23"/>
  <c r="G22"/>
  <c r="F16"/>
  <c r="E16"/>
  <c r="D16"/>
  <c r="G14"/>
  <c r="G13"/>
  <c r="G12"/>
  <c r="G11"/>
  <c r="G10"/>
  <c r="G9"/>
  <c r="I16" i="19"/>
  <c r="H16"/>
  <c r="I12"/>
  <c r="H12"/>
  <c r="I8"/>
  <c r="H8"/>
  <c r="L44" i="20"/>
  <c r="K44"/>
  <c r="L32"/>
  <c r="K32"/>
  <c r="L27"/>
  <c r="K27"/>
  <c r="L18"/>
  <c r="K18"/>
  <c r="L14"/>
  <c r="L45" s="1"/>
  <c r="K14"/>
  <c r="K45" s="1"/>
  <c r="D270" i="14"/>
  <c r="E234"/>
  <c r="D234"/>
  <c r="I48" i="12"/>
  <c r="H24" i="19" l="1"/>
  <c r="I24"/>
  <c r="G16" i="18"/>
  <c r="G29"/>
  <c r="E42"/>
  <c r="G37"/>
  <c r="G39"/>
  <c r="D42"/>
  <c r="F42"/>
  <c r="G36"/>
  <c r="G38"/>
  <c r="G40"/>
  <c r="G35"/>
  <c r="G56" i="14"/>
  <c r="G61"/>
  <c r="G63"/>
  <c r="G65"/>
  <c r="G66"/>
  <c r="G67"/>
  <c r="G69"/>
  <c r="G70"/>
  <c r="G72"/>
  <c r="G73"/>
  <c r="G75"/>
  <c r="G77"/>
  <c r="G79"/>
  <c r="G11"/>
  <c r="G15"/>
  <c r="G16"/>
  <c r="G17"/>
  <c r="G18"/>
  <c r="G19"/>
  <c r="G20"/>
  <c r="G21"/>
  <c r="G22"/>
  <c r="G23"/>
  <c r="G25"/>
  <c r="G26"/>
  <c r="G27"/>
  <c r="G29"/>
  <c r="G30"/>
  <c r="G32"/>
  <c r="G42" i="18" l="1"/>
  <c r="G34" i="14"/>
  <c r="G35"/>
  <c r="G36"/>
  <c r="G37"/>
  <c r="G38"/>
  <c r="G39"/>
  <c r="G40"/>
  <c r="G41"/>
  <c r="G42"/>
  <c r="G43"/>
  <c r="G48"/>
  <c r="G49"/>
  <c r="G50"/>
  <c r="G51"/>
  <c r="G52"/>
  <c r="G54"/>
  <c r="D193"/>
  <c r="J29" i="12"/>
  <c r="G17" i="9"/>
  <c r="H17"/>
  <c r="I17"/>
  <c r="J17"/>
  <c r="K17"/>
  <c r="L17"/>
  <c r="M17"/>
  <c r="N17"/>
  <c r="O17"/>
  <c r="P17"/>
  <c r="Q17"/>
  <c r="R17"/>
  <c r="S17"/>
  <c r="T17"/>
  <c r="U17"/>
  <c r="V17"/>
  <c r="W17"/>
  <c r="X17"/>
  <c r="F17"/>
  <c r="D17"/>
  <c r="C17"/>
  <c r="D192" i="14" l="1"/>
  <c r="D191"/>
  <c r="E259"/>
  <c r="E228"/>
  <c r="E199"/>
  <c r="E123"/>
  <c r="E119"/>
  <c r="E106"/>
  <c r="E113" s="1"/>
  <c r="E57"/>
  <c r="E64" s="1"/>
  <c r="E78"/>
  <c r="E71"/>
  <c r="L18" i="2"/>
  <c r="L12"/>
  <c r="L14"/>
  <c r="L17"/>
  <c r="E24" i="14"/>
  <c r="E33" s="1"/>
  <c r="O23" i="12"/>
  <c r="H30" i="13"/>
  <c r="E31"/>
  <c r="H31" s="1"/>
  <c r="D11"/>
  <c r="D162" i="14" s="1"/>
  <c r="E18" i="13"/>
  <c r="E19"/>
  <c r="E20"/>
  <c r="E22"/>
  <c r="E17"/>
  <c r="H29" i="12"/>
  <c r="H82" i="6"/>
  <c r="G82"/>
  <c r="F82"/>
  <c r="D82"/>
  <c r="C82"/>
  <c r="H7" i="12" s="1"/>
  <c r="I26"/>
  <c r="I25"/>
  <c r="I44"/>
  <c r="I29"/>
  <c r="I32"/>
  <c r="I7"/>
  <c r="C86" i="8"/>
  <c r="L15" i="12"/>
  <c r="G13" i="5"/>
  <c r="M62" i="12"/>
  <c r="K49"/>
  <c r="K29"/>
  <c r="M11" i="16"/>
  <c r="M21" s="1"/>
  <c r="G21"/>
  <c r="H21"/>
  <c r="K21" i="12" s="1"/>
  <c r="I21" i="16"/>
  <c r="J21"/>
  <c r="K21"/>
  <c r="L21"/>
  <c r="F21"/>
  <c r="D21"/>
  <c r="E11"/>
  <c r="E12" s="1"/>
  <c r="E13" s="1"/>
  <c r="E14" s="1"/>
  <c r="E15" s="1"/>
  <c r="E16" s="1"/>
  <c r="E17" s="1"/>
  <c r="E18" s="1"/>
  <c r="E19" s="1"/>
  <c r="E20" s="1"/>
  <c r="C21"/>
  <c r="I28" i="12"/>
  <c r="G84" i="8"/>
  <c r="H84"/>
  <c r="I84"/>
  <c r="J84"/>
  <c r="K84"/>
  <c r="L84"/>
  <c r="M84"/>
  <c r="N84"/>
  <c r="O84"/>
  <c r="P84"/>
  <c r="Q84"/>
  <c r="R84"/>
  <c r="S84"/>
  <c r="T84"/>
  <c r="U84"/>
  <c r="F84"/>
  <c r="C84"/>
  <c r="N34"/>
  <c r="E32"/>
  <c r="E33" s="1"/>
  <c r="E34" s="1"/>
  <c r="E35" s="1"/>
  <c r="E36" s="1"/>
  <c r="E37" s="1"/>
  <c r="L33"/>
  <c r="O30"/>
  <c r="I15" i="2"/>
  <c r="I10"/>
  <c r="I8"/>
  <c r="G8" s="1"/>
  <c r="I6" i="5"/>
  <c r="H32" i="13" l="1"/>
  <c r="F4" i="3" s="1"/>
  <c r="O15" i="12" s="1"/>
  <c r="O54"/>
  <c r="E121" i="14"/>
  <c r="E125" s="1"/>
  <c r="E80"/>
  <c r="D194"/>
  <c r="K7" i="12"/>
  <c r="V84" i="8" l="1"/>
  <c r="W84"/>
  <c r="X84"/>
  <c r="Y84"/>
  <c r="Z84"/>
  <c r="AA84"/>
  <c r="AB84"/>
  <c r="AC84"/>
  <c r="AD84"/>
  <c r="D84"/>
  <c r="K66" i="12" l="1"/>
  <c r="L66"/>
  <c r="N66"/>
  <c r="O66"/>
  <c r="P66"/>
  <c r="E63"/>
  <c r="D100" i="14" s="1"/>
  <c r="E65" i="12"/>
  <c r="E55"/>
  <c r="D103" i="14" s="1"/>
  <c r="E15" i="12"/>
  <c r="D28" i="14" s="1"/>
  <c r="E13" i="12"/>
  <c r="E14"/>
  <c r="E54"/>
  <c r="D111" i="14" s="1"/>
  <c r="D151" s="1"/>
  <c r="D23" i="13"/>
  <c r="E23" s="1"/>
  <c r="D21"/>
  <c r="E21" s="1"/>
  <c r="D14"/>
  <c r="E13"/>
  <c r="E12"/>
  <c r="E11"/>
  <c r="E10"/>
  <c r="E30" i="12"/>
  <c r="E31"/>
  <c r="E32"/>
  <c r="D74" i="14" s="1"/>
  <c r="G74" s="1"/>
  <c r="D167" s="1"/>
  <c r="E33" i="12"/>
  <c r="E34"/>
  <c r="E8"/>
  <c r="E9"/>
  <c r="E10"/>
  <c r="E11"/>
  <c r="G28" i="14" l="1"/>
  <c r="D31"/>
  <c r="G31" s="1"/>
  <c r="D24" i="13"/>
  <c r="E24" s="1"/>
  <c r="E14"/>
  <c r="K16" i="12"/>
  <c r="L16"/>
  <c r="N16"/>
  <c r="O16"/>
  <c r="K36"/>
  <c r="P36"/>
  <c r="C11"/>
  <c r="K57"/>
  <c r="M57"/>
  <c r="P57"/>
  <c r="I45"/>
  <c r="E44"/>
  <c r="I24"/>
  <c r="I49"/>
  <c r="I21"/>
  <c r="I64"/>
  <c r="I66" s="1"/>
  <c r="I12"/>
  <c r="H48"/>
  <c r="O82" i="6"/>
  <c r="I36" i="12" l="1"/>
  <c r="I16"/>
  <c r="I57"/>
  <c r="L82" i="6"/>
  <c r="H21" i="12" s="1"/>
  <c r="M82" i="6"/>
  <c r="H49" i="12" s="1"/>
  <c r="N82" i="6"/>
  <c r="P82"/>
  <c r="Q82"/>
  <c r="H25" i="12" s="1"/>
  <c r="R82" i="6"/>
  <c r="H26" i="12" s="1"/>
  <c r="S82" i="6"/>
  <c r="T82"/>
  <c r="H27" i="12" s="1"/>
  <c r="U82" i="6"/>
  <c r="H43" i="12" s="1"/>
  <c r="V82" i="6"/>
  <c r="W82"/>
  <c r="H12" i="12"/>
  <c r="K17" i="10"/>
  <c r="H6"/>
  <c r="H7"/>
  <c r="H5"/>
  <c r="D14"/>
  <c r="H14"/>
  <c r="D12"/>
  <c r="D13"/>
  <c r="D15"/>
  <c r="D16"/>
  <c r="H16" i="12" l="1"/>
  <c r="J14" i="10"/>
  <c r="L14" s="1"/>
  <c r="G17" l="1"/>
  <c r="C17"/>
  <c r="H16"/>
  <c r="J16" s="1"/>
  <c r="L16" s="1"/>
  <c r="E16"/>
  <c r="I16"/>
  <c r="H15"/>
  <c r="J15" s="1"/>
  <c r="L15" s="1"/>
  <c r="E15"/>
  <c r="I15"/>
  <c r="E14"/>
  <c r="I14"/>
  <c r="H13"/>
  <c r="J13" s="1"/>
  <c r="L13" s="1"/>
  <c r="E13"/>
  <c r="I13"/>
  <c r="H12"/>
  <c r="J12" s="1"/>
  <c r="L12" s="1"/>
  <c r="E12"/>
  <c r="I12"/>
  <c r="H11"/>
  <c r="J11" s="1"/>
  <c r="L11" s="1"/>
  <c r="E11"/>
  <c r="I11"/>
  <c r="H10"/>
  <c r="E10"/>
  <c r="F10" s="1"/>
  <c r="H9"/>
  <c r="E9"/>
  <c r="F9" s="1"/>
  <c r="H8"/>
  <c r="E8"/>
  <c r="F8" s="1"/>
  <c r="E7"/>
  <c r="F7" s="1"/>
  <c r="E6"/>
  <c r="F6" s="1"/>
  <c r="J5"/>
  <c r="L5" s="1"/>
  <c r="E5"/>
  <c r="F5" s="1"/>
  <c r="J12" i="12"/>
  <c r="J64"/>
  <c r="J66" s="1"/>
  <c r="J21"/>
  <c r="J49"/>
  <c r="J24"/>
  <c r="J48"/>
  <c r="J25"/>
  <c r="J26"/>
  <c r="J56"/>
  <c r="E56" s="1"/>
  <c r="J27"/>
  <c r="J23"/>
  <c r="E23" s="1"/>
  <c r="D226" i="14" s="1"/>
  <c r="J28" i="12"/>
  <c r="G50" i="11"/>
  <c r="G51"/>
  <c r="G52"/>
  <c r="G53"/>
  <c r="G54"/>
  <c r="G55"/>
  <c r="G56"/>
  <c r="G57"/>
  <c r="G58"/>
  <c r="G59"/>
  <c r="G60"/>
  <c r="G61"/>
  <c r="G62"/>
  <c r="G63"/>
  <c r="G64"/>
  <c r="G65"/>
  <c r="G66"/>
  <c r="F53"/>
  <c r="F54"/>
  <c r="F55"/>
  <c r="F56"/>
  <c r="F57"/>
  <c r="F58"/>
  <c r="F59"/>
  <c r="F60"/>
  <c r="F61"/>
  <c r="M45"/>
  <c r="M46"/>
  <c r="M47"/>
  <c r="M48"/>
  <c r="M49"/>
  <c r="M50"/>
  <c r="M51"/>
  <c r="M52"/>
  <c r="M53"/>
  <c r="M54"/>
  <c r="M55"/>
  <c r="M56"/>
  <c r="M57"/>
  <c r="M58"/>
  <c r="M59"/>
  <c r="L45"/>
  <c r="L46"/>
  <c r="L47"/>
  <c r="L48"/>
  <c r="L49"/>
  <c r="L50"/>
  <c r="L51"/>
  <c r="L52"/>
  <c r="L53"/>
  <c r="L54"/>
  <c r="L55"/>
  <c r="L56"/>
  <c r="K45"/>
  <c r="K46"/>
  <c r="K47"/>
  <c r="K48"/>
  <c r="K49"/>
  <c r="K50"/>
  <c r="K51"/>
  <c r="K52"/>
  <c r="K53"/>
  <c r="K54"/>
  <c r="K55"/>
  <c r="J45"/>
  <c r="J46"/>
  <c r="J47"/>
  <c r="J48"/>
  <c r="J49"/>
  <c r="J50"/>
  <c r="J51"/>
  <c r="J52"/>
  <c r="J53"/>
  <c r="J54"/>
  <c r="J55"/>
  <c r="J56"/>
  <c r="J57"/>
  <c r="J58"/>
  <c r="I46"/>
  <c r="I47"/>
  <c r="I48"/>
  <c r="I49"/>
  <c r="I50"/>
  <c r="I51"/>
  <c r="I52"/>
  <c r="I53"/>
  <c r="I54"/>
  <c r="H45"/>
  <c r="H46"/>
  <c r="H47"/>
  <c r="H48"/>
  <c r="H49"/>
  <c r="H50"/>
  <c r="H51"/>
  <c r="H52"/>
  <c r="G45"/>
  <c r="G46"/>
  <c r="G47"/>
  <c r="G48"/>
  <c r="G49"/>
  <c r="F44"/>
  <c r="F45"/>
  <c r="F46"/>
  <c r="F47"/>
  <c r="F48"/>
  <c r="F49"/>
  <c r="F50"/>
  <c r="F51"/>
  <c r="F52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E19" i="12"/>
  <c r="D159" i="14" l="1"/>
  <c r="J57" i="12"/>
  <c r="D267" i="14"/>
  <c r="D257"/>
  <c r="J7" i="12"/>
  <c r="J16" s="1"/>
  <c r="N50"/>
  <c r="J36"/>
  <c r="I7" i="10"/>
  <c r="J7"/>
  <c r="L7" s="1"/>
  <c r="I6"/>
  <c r="J6"/>
  <c r="I10"/>
  <c r="J10"/>
  <c r="L10" s="1"/>
  <c r="I9"/>
  <c r="J9"/>
  <c r="L9" s="1"/>
  <c r="I8"/>
  <c r="J8"/>
  <c r="L8" s="1"/>
  <c r="H17"/>
  <c r="N51" i="12" s="1"/>
  <c r="E51" s="1"/>
  <c r="D108" i="14" s="1"/>
  <c r="E17" i="10"/>
  <c r="N26" i="12" s="1"/>
  <c r="E26" s="1"/>
  <c r="D225" i="14" s="1"/>
  <c r="I5" i="10"/>
  <c r="F12"/>
  <c r="F14"/>
  <c r="F16"/>
  <c r="D17"/>
  <c r="N25" i="12" s="1"/>
  <c r="E25" s="1"/>
  <c r="D224" i="14" s="1"/>
  <c r="F11" i="10"/>
  <c r="F13"/>
  <c r="F15"/>
  <c r="H13" i="5"/>
  <c r="L28" i="12" s="1"/>
  <c r="I13" i="5"/>
  <c r="L42" i="12" s="1"/>
  <c r="E42" s="1"/>
  <c r="D241" i="14" s="1"/>
  <c r="J13" i="5"/>
  <c r="E43" i="12" s="1"/>
  <c r="D247" i="14" s="1"/>
  <c r="K13" i="5"/>
  <c r="L39" i="12" s="1"/>
  <c r="L13" i="5"/>
  <c r="L48" i="12" s="1"/>
  <c r="E48" s="1"/>
  <c r="D251" i="14" s="1"/>
  <c r="M13" i="5"/>
  <c r="L40" i="12" s="1"/>
  <c r="E40" s="1"/>
  <c r="D240" i="14" s="1"/>
  <c r="N13" i="5"/>
  <c r="L46" i="12" s="1"/>
  <c r="E46" s="1"/>
  <c r="D252" i="14" s="1"/>
  <c r="O13" i="5"/>
  <c r="E47" i="12" s="1"/>
  <c r="D248" i="14" s="1"/>
  <c r="P13" i="5"/>
  <c r="L41" i="12" s="1"/>
  <c r="E41" s="1"/>
  <c r="D246" i="14" s="1"/>
  <c r="L6" i="10" l="1"/>
  <c r="L17" s="1"/>
  <c r="J17"/>
  <c r="N24" i="12"/>
  <c r="N36" s="1"/>
  <c r="E50"/>
  <c r="D107" i="14" s="1"/>
  <c r="D106" s="1"/>
  <c r="N57" i="12"/>
  <c r="E39"/>
  <c r="D239" i="14" s="1"/>
  <c r="L57" i="12"/>
  <c r="I17" i="10"/>
  <c r="F17"/>
  <c r="N73" i="11"/>
  <c r="N74" s="1"/>
  <c r="G53" i="12" s="1"/>
  <c r="M72" i="11"/>
  <c r="L72"/>
  <c r="K72"/>
  <c r="J72"/>
  <c r="I72"/>
  <c r="H72"/>
  <c r="G72"/>
  <c r="F72"/>
  <c r="D72"/>
  <c r="C72"/>
  <c r="M71"/>
  <c r="L71"/>
  <c r="K71"/>
  <c r="J71"/>
  <c r="I71"/>
  <c r="H71"/>
  <c r="G71"/>
  <c r="F71"/>
  <c r="D71"/>
  <c r="C71"/>
  <c r="M70"/>
  <c r="L70"/>
  <c r="K70"/>
  <c r="J70"/>
  <c r="I70"/>
  <c r="H70"/>
  <c r="G70"/>
  <c r="F70"/>
  <c r="D70"/>
  <c r="C70"/>
  <c r="M69"/>
  <c r="L69"/>
  <c r="K69"/>
  <c r="J69"/>
  <c r="I69"/>
  <c r="H69"/>
  <c r="G69"/>
  <c r="F69"/>
  <c r="D69"/>
  <c r="C69"/>
  <c r="M68"/>
  <c r="L68"/>
  <c r="K68"/>
  <c r="J68"/>
  <c r="I68"/>
  <c r="H68"/>
  <c r="G68"/>
  <c r="F68"/>
  <c r="D68"/>
  <c r="C68"/>
  <c r="M67"/>
  <c r="L67"/>
  <c r="K67"/>
  <c r="J67"/>
  <c r="I67"/>
  <c r="H67"/>
  <c r="G67"/>
  <c r="F67"/>
  <c r="D67"/>
  <c r="C67"/>
  <c r="M66"/>
  <c r="L66"/>
  <c r="K66"/>
  <c r="J66"/>
  <c r="I66"/>
  <c r="H66"/>
  <c r="F66"/>
  <c r="D66"/>
  <c r="C66"/>
  <c r="M65"/>
  <c r="L65"/>
  <c r="K65"/>
  <c r="J65"/>
  <c r="I65"/>
  <c r="H65"/>
  <c r="F65"/>
  <c r="D65"/>
  <c r="C65"/>
  <c r="M64"/>
  <c r="L64"/>
  <c r="K64"/>
  <c r="J64"/>
  <c r="I64"/>
  <c r="H64"/>
  <c r="F64"/>
  <c r="D64"/>
  <c r="M63"/>
  <c r="L63"/>
  <c r="K63"/>
  <c r="J63"/>
  <c r="I63"/>
  <c r="H63"/>
  <c r="F63"/>
  <c r="D63"/>
  <c r="M62"/>
  <c r="L62"/>
  <c r="K62"/>
  <c r="J62"/>
  <c r="I62"/>
  <c r="H62"/>
  <c r="F62"/>
  <c r="M61"/>
  <c r="L61"/>
  <c r="K61"/>
  <c r="J61"/>
  <c r="I61"/>
  <c r="H61"/>
  <c r="M60"/>
  <c r="L60"/>
  <c r="K60"/>
  <c r="J60"/>
  <c r="I60"/>
  <c r="H60"/>
  <c r="L59"/>
  <c r="K59"/>
  <c r="J59"/>
  <c r="I59"/>
  <c r="H59"/>
  <c r="L58"/>
  <c r="K58"/>
  <c r="I58"/>
  <c r="H58"/>
  <c r="L57"/>
  <c r="K57"/>
  <c r="I57"/>
  <c r="H57"/>
  <c r="K56"/>
  <c r="I56"/>
  <c r="H56"/>
  <c r="I55"/>
  <c r="H55"/>
  <c r="H54"/>
  <c r="H53"/>
  <c r="I45"/>
  <c r="M44"/>
  <c r="L44"/>
  <c r="K44"/>
  <c r="J44"/>
  <c r="I44"/>
  <c r="H44"/>
  <c r="G44"/>
  <c r="C44"/>
  <c r="M43"/>
  <c r="M74" s="1"/>
  <c r="L43"/>
  <c r="L74" s="1"/>
  <c r="K43"/>
  <c r="K74" s="1"/>
  <c r="G21" i="12" s="1"/>
  <c r="J43" i="11"/>
  <c r="J74" s="1"/>
  <c r="G49" i="12" s="1"/>
  <c r="I43" i="11"/>
  <c r="I74" s="1"/>
  <c r="H43"/>
  <c r="H74" s="1"/>
  <c r="G43"/>
  <c r="G74" s="1"/>
  <c r="G64" i="12" s="1"/>
  <c r="F43" i="11"/>
  <c r="F74" s="1"/>
  <c r="G12" i="12" s="1"/>
  <c r="D43" i="11"/>
  <c r="D74" s="1"/>
  <c r="C43"/>
  <c r="M42"/>
  <c r="L42"/>
  <c r="K42"/>
  <c r="J42"/>
  <c r="I42"/>
  <c r="H42"/>
  <c r="G42"/>
  <c r="F42"/>
  <c r="D42"/>
  <c r="C42"/>
  <c r="M36"/>
  <c r="L36"/>
  <c r="K36"/>
  <c r="J36"/>
  <c r="I36"/>
  <c r="H36"/>
  <c r="G36"/>
  <c r="F36"/>
  <c r="D36"/>
  <c r="C36"/>
  <c r="E8"/>
  <c r="E42" s="1"/>
  <c r="E43" s="1"/>
  <c r="E11" i="9"/>
  <c r="E12" s="1"/>
  <c r="E13" s="1"/>
  <c r="E14" s="1"/>
  <c r="E15" s="1"/>
  <c r="E16" s="1"/>
  <c r="E11" i="8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N77" i="7"/>
  <c r="N78" s="1"/>
  <c r="F53" i="12" s="1"/>
  <c r="E53" s="1"/>
  <c r="D117" i="14" s="1"/>
  <c r="D152" s="1"/>
  <c r="M76" i="7"/>
  <c r="L76"/>
  <c r="K76"/>
  <c r="J76"/>
  <c r="I76"/>
  <c r="H76"/>
  <c r="G76"/>
  <c r="F76"/>
  <c r="D76"/>
  <c r="C76"/>
  <c r="M75"/>
  <c r="L75"/>
  <c r="K75"/>
  <c r="J75"/>
  <c r="I75"/>
  <c r="H75"/>
  <c r="G75"/>
  <c r="F75"/>
  <c r="D75"/>
  <c r="C75"/>
  <c r="M74"/>
  <c r="L74"/>
  <c r="K74"/>
  <c r="J74"/>
  <c r="I74"/>
  <c r="H74"/>
  <c r="G74"/>
  <c r="F74"/>
  <c r="D74"/>
  <c r="C74"/>
  <c r="M73"/>
  <c r="L73"/>
  <c r="K73"/>
  <c r="J73"/>
  <c r="I73"/>
  <c r="H73"/>
  <c r="G73"/>
  <c r="F73"/>
  <c r="D73"/>
  <c r="C73"/>
  <c r="M72"/>
  <c r="L72"/>
  <c r="K72"/>
  <c r="J72"/>
  <c r="I72"/>
  <c r="H72"/>
  <c r="G72"/>
  <c r="F72"/>
  <c r="D72"/>
  <c r="C72"/>
  <c r="M71"/>
  <c r="L71"/>
  <c r="K71"/>
  <c r="J71"/>
  <c r="I71"/>
  <c r="H71"/>
  <c r="G71"/>
  <c r="F71"/>
  <c r="D71"/>
  <c r="C71"/>
  <c r="M70"/>
  <c r="L70"/>
  <c r="K70"/>
  <c r="J70"/>
  <c r="I70"/>
  <c r="H70"/>
  <c r="G70"/>
  <c r="F70"/>
  <c r="D70"/>
  <c r="C70"/>
  <c r="M69"/>
  <c r="L69"/>
  <c r="K69"/>
  <c r="J69"/>
  <c r="I69"/>
  <c r="H69"/>
  <c r="G69"/>
  <c r="F69"/>
  <c r="D69"/>
  <c r="C69"/>
  <c r="M68"/>
  <c r="L68"/>
  <c r="K68"/>
  <c r="J68"/>
  <c r="I68"/>
  <c r="H68"/>
  <c r="G68"/>
  <c r="F68"/>
  <c r="D68"/>
  <c r="C68"/>
  <c r="M67"/>
  <c r="L67"/>
  <c r="K67"/>
  <c r="J67"/>
  <c r="I67"/>
  <c r="H67"/>
  <c r="G67"/>
  <c r="F67"/>
  <c r="D67"/>
  <c r="C67"/>
  <c r="M66"/>
  <c r="L66"/>
  <c r="K66"/>
  <c r="J66"/>
  <c r="I66"/>
  <c r="H66"/>
  <c r="G66"/>
  <c r="F66"/>
  <c r="D66"/>
  <c r="C66"/>
  <c r="M65"/>
  <c r="L65"/>
  <c r="K65"/>
  <c r="J65"/>
  <c r="I65"/>
  <c r="H65"/>
  <c r="G65"/>
  <c r="F65"/>
  <c r="D65"/>
  <c r="C65"/>
  <c r="M64"/>
  <c r="L64"/>
  <c r="K64"/>
  <c r="J64"/>
  <c r="I64"/>
  <c r="H64"/>
  <c r="G64"/>
  <c r="F64"/>
  <c r="D64"/>
  <c r="C64"/>
  <c r="M63"/>
  <c r="L63"/>
  <c r="K63"/>
  <c r="J63"/>
  <c r="I63"/>
  <c r="H63"/>
  <c r="G63"/>
  <c r="F63"/>
  <c r="D63"/>
  <c r="C63"/>
  <c r="M62"/>
  <c r="L62"/>
  <c r="K62"/>
  <c r="J62"/>
  <c r="I62"/>
  <c r="H62"/>
  <c r="G62"/>
  <c r="F62"/>
  <c r="D62"/>
  <c r="C62"/>
  <c r="M61"/>
  <c r="L61"/>
  <c r="K61"/>
  <c r="J61"/>
  <c r="I61"/>
  <c r="H61"/>
  <c r="G61"/>
  <c r="F61"/>
  <c r="D61"/>
  <c r="C61"/>
  <c r="M60"/>
  <c r="L60"/>
  <c r="K60"/>
  <c r="J60"/>
  <c r="I60"/>
  <c r="H60"/>
  <c r="G60"/>
  <c r="F60"/>
  <c r="D60"/>
  <c r="C60"/>
  <c r="M59"/>
  <c r="L59"/>
  <c r="K59"/>
  <c r="J59"/>
  <c r="I59"/>
  <c r="H59"/>
  <c r="G59"/>
  <c r="F59"/>
  <c r="D59"/>
  <c r="C59"/>
  <c r="M58"/>
  <c r="L58"/>
  <c r="K58"/>
  <c r="J58"/>
  <c r="I58"/>
  <c r="H58"/>
  <c r="G58"/>
  <c r="F58"/>
  <c r="D58"/>
  <c r="C58"/>
  <c r="M57"/>
  <c r="L57"/>
  <c r="K57"/>
  <c r="J57"/>
  <c r="I57"/>
  <c r="H57"/>
  <c r="G57"/>
  <c r="F57"/>
  <c r="D57"/>
  <c r="C57"/>
  <c r="M56"/>
  <c r="L56"/>
  <c r="K56"/>
  <c r="J56"/>
  <c r="I56"/>
  <c r="H56"/>
  <c r="G56"/>
  <c r="F56"/>
  <c r="D56"/>
  <c r="C56"/>
  <c r="M55"/>
  <c r="L55"/>
  <c r="K55"/>
  <c r="J55"/>
  <c r="I55"/>
  <c r="H55"/>
  <c r="G55"/>
  <c r="F55"/>
  <c r="D55"/>
  <c r="C55"/>
  <c r="M54"/>
  <c r="L54"/>
  <c r="K54"/>
  <c r="J54"/>
  <c r="I54"/>
  <c r="H54"/>
  <c r="G54"/>
  <c r="F54"/>
  <c r="D54"/>
  <c r="C54"/>
  <c r="M53"/>
  <c r="L53"/>
  <c r="K53"/>
  <c r="J53"/>
  <c r="I53"/>
  <c r="H53"/>
  <c r="G53"/>
  <c r="F53"/>
  <c r="D53"/>
  <c r="C53"/>
  <c r="M52"/>
  <c r="L52"/>
  <c r="K52"/>
  <c r="J52"/>
  <c r="I52"/>
  <c r="H52"/>
  <c r="G52"/>
  <c r="F52"/>
  <c r="D52"/>
  <c r="C52"/>
  <c r="M51"/>
  <c r="L51"/>
  <c r="K51"/>
  <c r="J51"/>
  <c r="I51"/>
  <c r="H51"/>
  <c r="G51"/>
  <c r="F51"/>
  <c r="D51"/>
  <c r="C51"/>
  <c r="M50"/>
  <c r="L50"/>
  <c r="K50"/>
  <c r="J50"/>
  <c r="I50"/>
  <c r="H50"/>
  <c r="G50"/>
  <c r="F50"/>
  <c r="D50"/>
  <c r="C50"/>
  <c r="M49"/>
  <c r="L49"/>
  <c r="K49"/>
  <c r="J49"/>
  <c r="I49"/>
  <c r="H49"/>
  <c r="G49"/>
  <c r="F49"/>
  <c r="D49"/>
  <c r="C49"/>
  <c r="M48"/>
  <c r="L48"/>
  <c r="K48"/>
  <c r="J48"/>
  <c r="I48"/>
  <c r="H48"/>
  <c r="G48"/>
  <c r="F48"/>
  <c r="D48"/>
  <c r="C48"/>
  <c r="M47"/>
  <c r="M78" s="1"/>
  <c r="L47"/>
  <c r="L78" s="1"/>
  <c r="K47"/>
  <c r="K78" s="1"/>
  <c r="F29" i="12" s="1"/>
  <c r="E29" s="1"/>
  <c r="D62" i="14" s="1"/>
  <c r="J47" i="7"/>
  <c r="J78" s="1"/>
  <c r="F49" i="12" s="1"/>
  <c r="F57" s="1"/>
  <c r="I47" i="7"/>
  <c r="I78" s="1"/>
  <c r="H47"/>
  <c r="H78" s="1"/>
  <c r="G47"/>
  <c r="G78" s="1"/>
  <c r="F64" i="12" s="1"/>
  <c r="F66" s="1"/>
  <c r="F47" i="7"/>
  <c r="F78" s="1"/>
  <c r="F12" i="12" s="1"/>
  <c r="D47" i="7"/>
  <c r="C47"/>
  <c r="C78" s="1"/>
  <c r="M46"/>
  <c r="L46"/>
  <c r="K46"/>
  <c r="J46"/>
  <c r="I46"/>
  <c r="H46"/>
  <c r="G46"/>
  <c r="F46"/>
  <c r="D46"/>
  <c r="C46"/>
  <c r="M40"/>
  <c r="L40"/>
  <c r="K40"/>
  <c r="J40"/>
  <c r="I40"/>
  <c r="H40"/>
  <c r="G40"/>
  <c r="F40"/>
  <c r="D40"/>
  <c r="C40"/>
  <c r="E8"/>
  <c r="E46" s="1"/>
  <c r="H64" i="12"/>
  <c r="H66" s="1"/>
  <c r="I82" i="6"/>
  <c r="H28" i="12" s="1"/>
  <c r="K82" i="6"/>
  <c r="H20" i="12" s="1"/>
  <c r="J82" i="6"/>
  <c r="H52" i="12" s="1"/>
  <c r="E11" i="6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3" s="1"/>
  <c r="E84" s="1"/>
  <c r="L21" i="12"/>
  <c r="L36" s="1"/>
  <c r="G62" i="14" l="1"/>
  <c r="D168"/>
  <c r="D169" s="1"/>
  <c r="C74" i="11"/>
  <c r="G7" i="12" s="1"/>
  <c r="E52"/>
  <c r="H57"/>
  <c r="E20"/>
  <c r="H36"/>
  <c r="G57"/>
  <c r="E49"/>
  <c r="D258" i="14" s="1"/>
  <c r="G66" i="12"/>
  <c r="E64"/>
  <c r="E21"/>
  <c r="G36"/>
  <c r="H18" i="2"/>
  <c r="E44" i="1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7" s="1"/>
  <c r="E36"/>
  <c r="E76" s="1"/>
  <c r="E9"/>
  <c r="E74"/>
  <c r="D78" i="7"/>
  <c r="E78" s="1"/>
  <c r="G18" i="2"/>
  <c r="M12" i="12" s="1"/>
  <c r="M16" s="1"/>
  <c r="E9" i="7"/>
  <c r="E10" s="1"/>
  <c r="E11" s="1"/>
  <c r="E52" i="8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47" i="7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81" s="1"/>
  <c r="E40"/>
  <c r="E80" s="1"/>
  <c r="E10" i="11" l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12" i="7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F7" i="12"/>
  <c r="F16" s="1"/>
  <c r="F18"/>
  <c r="D68" i="14"/>
  <c r="D55"/>
  <c r="G55" s="1"/>
  <c r="I18" i="2"/>
  <c r="M28" i="12" s="1"/>
  <c r="M36" s="1"/>
  <c r="E22"/>
  <c r="D58" i="14" s="1"/>
  <c r="G58" s="1"/>
  <c r="D116"/>
  <c r="D165"/>
  <c r="M66" i="12"/>
  <c r="E62"/>
  <c r="D99" i="14" s="1"/>
  <c r="E12" i="12"/>
  <c r="D13" i="14" s="1"/>
  <c r="G13" s="1"/>
  <c r="G16" i="12"/>
  <c r="E77" i="8"/>
  <c r="E78" s="1"/>
  <c r="E79" s="1"/>
  <c r="D71" i="14" l="1"/>
  <c r="G71" s="1"/>
  <c r="G68"/>
  <c r="E7" i="12"/>
  <c r="D10" i="14" s="1"/>
  <c r="E28" i="12"/>
  <c r="D227" i="14" s="1"/>
  <c r="D228" s="1"/>
  <c r="D60" s="1"/>
  <c r="G60" s="1"/>
  <c r="E66" i="12"/>
  <c r="D264" i="14" s="1"/>
  <c r="O57" i="12"/>
  <c r="E45"/>
  <c r="E80" i="8"/>
  <c r="E81" s="1"/>
  <c r="E82" s="1"/>
  <c r="E83" s="1"/>
  <c r="D119" i="14"/>
  <c r="E85" i="8"/>
  <c r="G10" i="14" l="1"/>
  <c r="E16" i="12"/>
  <c r="D256" i="14"/>
  <c r="D259" s="1"/>
  <c r="E57" i="12"/>
  <c r="F36"/>
  <c r="E24"/>
  <c r="D59" i="14" l="1"/>
  <c r="G59" s="1"/>
  <c r="E77" i="12"/>
  <c r="E79" s="1"/>
  <c r="D104" i="14"/>
  <c r="D113" s="1"/>
  <c r="D121" s="1"/>
  <c r="D150" s="1"/>
  <c r="D265"/>
  <c r="D266" s="1"/>
  <c r="D268" s="1"/>
  <c r="R24" i="12"/>
  <c r="D57" i="14" l="1"/>
  <c r="E59" i="12"/>
  <c r="E35" s="1"/>
  <c r="D123" i="14"/>
  <c r="D125" s="1"/>
  <c r="D64" l="1"/>
  <c r="G64" s="1"/>
  <c r="G57"/>
  <c r="D157" s="1"/>
  <c r="D76"/>
  <c r="E27" i="12"/>
  <c r="O36"/>
  <c r="D78" i="14" l="1"/>
  <c r="G76"/>
  <c r="D199"/>
  <c r="E36" i="12"/>
  <c r="E37" s="1"/>
  <c r="D12" i="14" l="1"/>
  <c r="G12" s="1"/>
  <c r="D155" s="1"/>
  <c r="D160" s="1"/>
  <c r="G14"/>
  <c r="D80"/>
  <c r="G80" s="1"/>
  <c r="G78"/>
  <c r="D170" l="1"/>
  <c r="D172" s="1"/>
  <c r="D24"/>
  <c r="D33" l="1"/>
  <c r="G24"/>
  <c r="G33" l="1"/>
</calcChain>
</file>

<file path=xl/comments1.xml><?xml version="1.0" encoding="utf-8"?>
<comments xmlns="http://schemas.openxmlformats.org/spreadsheetml/2006/main">
  <authors>
    <author>user</author>
    <author>HP</author>
  </authors>
  <commentList>
    <comment ref="F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66000 eur
</t>
        </r>
      </text>
    </comment>
    <comment ref="O24" authorId="1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paguar dieta</t>
        </r>
      </text>
    </comment>
    <comment ref="O25" authorId="1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apeli</t>
        </r>
      </text>
    </comment>
    <comment ref="O26" authorId="1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apeli
</t>
        </r>
      </text>
    </comment>
    <comment ref="E28" authorId="1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tvsh sipas FDP Dhjetor 2011 eshte 105733, ndersa eshte harruar pa u mbartur tvsh kreditore e muajit Tetor 2011 per shumen 26609 leke
</t>
        </r>
      </text>
    </comment>
    <comment ref="O28" authorId="1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paguar me teper ne muajin Mars 2011</t>
        </r>
      </text>
    </comment>
    <comment ref="O29" authorId="1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sistemuar pagesa</t>
        </r>
      </text>
    </comment>
    <comment ref="L47" authorId="1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dieta ne prishtine 2 persona x 2 ditex 60 eurx137 leke</t>
        </r>
      </text>
    </comment>
    <comment ref="O6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dif kursi depozita, transalbania, dhe kliente nga viti 2009
</t>
        </r>
      </text>
    </comment>
  </commentList>
</comments>
</file>

<file path=xl/comments2.xml><?xml version="1.0" encoding="utf-8"?>
<comments xmlns="http://schemas.openxmlformats.org/spreadsheetml/2006/main">
  <authors>
    <author>HP</author>
  </authors>
  <commentList>
    <comment ref="J7" authorId="0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Telefon Nokia
</t>
        </r>
      </text>
    </comment>
    <comment ref="J9" authorId="0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Pajisje kompjuterike</t>
        </r>
      </text>
    </comment>
  </commentList>
</comments>
</file>

<file path=xl/sharedStrings.xml><?xml version="1.0" encoding="utf-8"?>
<sst xmlns="http://schemas.openxmlformats.org/spreadsheetml/2006/main" count="1435" uniqueCount="770">
  <si>
    <t>Fatura</t>
  </si>
  <si>
    <t>Bleresi</t>
  </si>
  <si>
    <t xml:space="preserve">Totali Shitjeve </t>
  </si>
  <si>
    <t xml:space="preserve">Nr Fatures </t>
  </si>
  <si>
    <t>Numri Serial</t>
  </si>
  <si>
    <t>Data (dd/mm/yyyy)</t>
  </si>
  <si>
    <t>Emri tregtar /personi</t>
  </si>
  <si>
    <t xml:space="preserve">Rrethi </t>
  </si>
  <si>
    <t>NIPT</t>
  </si>
  <si>
    <t xml:space="preserve">Vlera e Tatueshme </t>
  </si>
  <si>
    <t xml:space="preserve">Tvsh </t>
  </si>
  <si>
    <t>a</t>
  </si>
  <si>
    <t>b</t>
  </si>
  <si>
    <t>c</t>
  </si>
  <si>
    <t>d</t>
  </si>
  <si>
    <t>e</t>
  </si>
  <si>
    <t>f</t>
  </si>
  <si>
    <t>i</t>
  </si>
  <si>
    <t>j</t>
  </si>
  <si>
    <t>k</t>
  </si>
  <si>
    <t>Tirana Leasing sha</t>
  </si>
  <si>
    <t>Tirane</t>
  </si>
  <si>
    <t>K42319009K</t>
  </si>
  <si>
    <t xml:space="preserve">Shitje me shkalle 20%              </t>
  </si>
  <si>
    <t>g= (h+i+j+k+l+m)</t>
  </si>
  <si>
    <t>K11717006G</t>
  </si>
  <si>
    <t>Viti 2010</t>
  </si>
  <si>
    <t>Arketuar</t>
  </si>
  <si>
    <t>Blerje</t>
  </si>
  <si>
    <t>Emri tregtar / personi</t>
  </si>
  <si>
    <t>NIPT       /Kodi Fermerit</t>
  </si>
  <si>
    <t>Tvsh</t>
  </si>
  <si>
    <t>Infosoft Office sha</t>
  </si>
  <si>
    <t>J62426002Q</t>
  </si>
  <si>
    <t>Total</t>
  </si>
  <si>
    <t>Credins Leasing sha</t>
  </si>
  <si>
    <t>13</t>
  </si>
  <si>
    <t>Infosoft Systems sha</t>
  </si>
  <si>
    <t>J61820021C</t>
  </si>
  <si>
    <t>Landeslease sha</t>
  </si>
  <si>
    <t>K51629002M</t>
  </si>
  <si>
    <t>Credins Bank sha</t>
  </si>
  <si>
    <t>K31608801O</t>
  </si>
  <si>
    <t>31/10/2011</t>
  </si>
  <si>
    <t>62</t>
  </si>
  <si>
    <t>85478123</t>
  </si>
  <si>
    <t>Vera Lala</t>
  </si>
  <si>
    <t>Abissnet sha_2011</t>
  </si>
  <si>
    <t>K01417001C</t>
  </si>
  <si>
    <t>Llogarite qe debitohen</t>
  </si>
  <si>
    <t>Energji dhe uje</t>
  </si>
  <si>
    <t>Taksa te ndryshme</t>
  </si>
  <si>
    <t>Shpenzime karburanti</t>
  </si>
  <si>
    <t>Telefon dhe postare</t>
  </si>
  <si>
    <t>Udhetim e diete</t>
  </si>
  <si>
    <t>Sherbime profesionale nga te tretet</t>
  </si>
  <si>
    <t>Kanceleri &amp; Shtypshkrime dhe materiale konsumi</t>
  </si>
  <si>
    <t>Furnitore</t>
  </si>
  <si>
    <t>Ditari I Blerjeve  2011</t>
  </si>
  <si>
    <t xml:space="preserve">Data </t>
  </si>
  <si>
    <t>Kreditohen</t>
  </si>
  <si>
    <t>Ditar i  veprimeve ne LEK viti 2011</t>
  </si>
  <si>
    <t>Date</t>
  </si>
  <si>
    <t>Pershkrimi</t>
  </si>
  <si>
    <t>Debi</t>
  </si>
  <si>
    <t>Kredi</t>
  </si>
  <si>
    <t>Saldo</t>
  </si>
  <si>
    <t>Llogarite qe kreditohen</t>
  </si>
  <si>
    <t>Llogarite qe Debitohen</t>
  </si>
  <si>
    <t>Interesa bankare</t>
  </si>
  <si>
    <t>Xhirime te brendshme</t>
  </si>
  <si>
    <t>Paga per tu paguar</t>
  </si>
  <si>
    <t>Kembime</t>
  </si>
  <si>
    <t>Komisone bankare</t>
  </si>
  <si>
    <t>Taksa lokale</t>
  </si>
  <si>
    <t>Sigurime shoqerore</t>
  </si>
  <si>
    <t>Tatim page</t>
  </si>
  <si>
    <t>Gjobe</t>
  </si>
  <si>
    <t>Tatim fitimi</t>
  </si>
  <si>
    <t>Tirana Bank</t>
  </si>
  <si>
    <t>01.01.2011</t>
  </si>
  <si>
    <t>04.01.2011</t>
  </si>
  <si>
    <t>Kliente</t>
  </si>
  <si>
    <t>26.01.2011</t>
  </si>
  <si>
    <t>Pag. Interesa kredie</t>
  </si>
  <si>
    <t>Interesa huaje</t>
  </si>
  <si>
    <t>Pag. kest kredie</t>
  </si>
  <si>
    <t>Hua bankare</t>
  </si>
  <si>
    <t>15.02.2011</t>
  </si>
  <si>
    <t>UT tarife regjistrimi</t>
  </si>
  <si>
    <t>Sherbime te tjera</t>
  </si>
  <si>
    <t>Komision</t>
  </si>
  <si>
    <t>Terheqje nga llogaria</t>
  </si>
  <si>
    <t>22.02.2011</t>
  </si>
  <si>
    <t>Tirana leasing pag fature Janar 2011</t>
  </si>
  <si>
    <t>24.02.2011</t>
  </si>
  <si>
    <t>Bashkia Tirana taksa vendore</t>
  </si>
  <si>
    <t>Bashkia Tirana T pastrimi</t>
  </si>
  <si>
    <t>28.02.2011</t>
  </si>
  <si>
    <t>07.03.2011</t>
  </si>
  <si>
    <t>IT and D ark fature</t>
  </si>
  <si>
    <t>09.03.2011</t>
  </si>
  <si>
    <t>IDS ark fature</t>
  </si>
  <si>
    <t>28.03.2011</t>
  </si>
  <si>
    <t>29.03.2011</t>
  </si>
  <si>
    <t>Tirana leasing pag fature Shkurt2011</t>
  </si>
  <si>
    <t>05.04.2011</t>
  </si>
  <si>
    <t>IDS ark dif fature</t>
  </si>
  <si>
    <t>13.04.2011</t>
  </si>
  <si>
    <t>Vera Lala pag tvsh 03/2011</t>
  </si>
  <si>
    <t>TVSH</t>
  </si>
  <si>
    <t>Vera Lala pag Sig shoq  03/2011</t>
  </si>
  <si>
    <t>Vera Lala pag TAP 03/2011</t>
  </si>
  <si>
    <t>Sadik  Lala pag TAP 03/2011</t>
  </si>
  <si>
    <t>Debitore te tjere</t>
  </si>
  <si>
    <t>Sadik Lala pag Sig shoq  03/2011</t>
  </si>
  <si>
    <t>20.04.2011</t>
  </si>
  <si>
    <t>Tirana leasing pag fature Mars 2011</t>
  </si>
  <si>
    <t>26.04.2011</t>
  </si>
  <si>
    <t>02.05.2011</t>
  </si>
  <si>
    <t>ETS ark fature</t>
  </si>
  <si>
    <t>06.05.2011</t>
  </si>
  <si>
    <t>Vera Lala pag tvsh 04/2011</t>
  </si>
  <si>
    <t>Sadik Lala pag tvsh 04/2012</t>
  </si>
  <si>
    <t>26.05.2011</t>
  </si>
  <si>
    <t>10.06.2011</t>
  </si>
  <si>
    <t>Vera Lala pag tvsh 05/2011</t>
  </si>
  <si>
    <t>15.06.2011</t>
  </si>
  <si>
    <t>Interes</t>
  </si>
  <si>
    <t>21.06.2011</t>
  </si>
  <si>
    <t>Tirana leasing pag fature Prill 2011</t>
  </si>
  <si>
    <t>Tirana leasing pag fature Maj 2012</t>
  </si>
  <si>
    <t>27.06.2011</t>
  </si>
  <si>
    <t>11.07.2011</t>
  </si>
  <si>
    <t>Bashkia Tirane Takse mbi te ardhurat</t>
  </si>
  <si>
    <t>Sadik  Lala pag TAP 06/2011</t>
  </si>
  <si>
    <t>Sadik Lala pag Sig shoq  06/2011</t>
  </si>
  <si>
    <t>Vera  Lala pag TVSH  06/2011</t>
  </si>
  <si>
    <t>Vera  Lala pag Sig shoq  06/2011</t>
  </si>
  <si>
    <t>Vera  Lala pag TAP  06/2011</t>
  </si>
  <si>
    <t>Vera  Lala tatim fitini  06-07/2011</t>
  </si>
  <si>
    <t>25.07.2011</t>
  </si>
  <si>
    <t>Tirana leasing pag fature Qershor  2011</t>
  </si>
  <si>
    <t>26.07.2011</t>
  </si>
  <si>
    <t>02.08.2011</t>
  </si>
  <si>
    <t>Tirana leasing pag fature 07 dhe zmadh kapitali  2011</t>
  </si>
  <si>
    <t>22.08.2011</t>
  </si>
  <si>
    <t>4 Gryket ark fature</t>
  </si>
  <si>
    <t>25.08.2011</t>
  </si>
  <si>
    <t>Unitrack sha ark fature</t>
  </si>
  <si>
    <t>26.08.2011</t>
  </si>
  <si>
    <t>06.09.2011</t>
  </si>
  <si>
    <t>Fatmira Alikaj pagese detyrimi Prill maj 2011</t>
  </si>
  <si>
    <t>Derdhur ne llogari Vera Lala</t>
  </si>
  <si>
    <t>26.09.2011</t>
  </si>
  <si>
    <t>29.09.2011</t>
  </si>
  <si>
    <t>Tirana leasing pag fature 08 /  2011</t>
  </si>
  <si>
    <t>30.09.2011</t>
  </si>
  <si>
    <t>TNT Expres Alb ark fature</t>
  </si>
  <si>
    <t>Furnitore Kermilli</t>
  </si>
  <si>
    <t>Depozite ne EUR</t>
  </si>
  <si>
    <t>Diference kursi</t>
  </si>
  <si>
    <t>Kursi kembimit</t>
  </si>
  <si>
    <t xml:space="preserve">Celja </t>
  </si>
  <si>
    <t>Komision bankar</t>
  </si>
  <si>
    <t>Total levizje</t>
  </si>
  <si>
    <t>Ekuivalenca ne leke e monedhes eur</t>
  </si>
  <si>
    <t>Ditar i  veprimeve ne EUR viti 2011</t>
  </si>
  <si>
    <t>17.01.2011</t>
  </si>
  <si>
    <t>CPA ark fature</t>
  </si>
  <si>
    <t>18.01.2011</t>
  </si>
  <si>
    <t xml:space="preserve">Furnitore </t>
  </si>
  <si>
    <t>Interes bankar</t>
  </si>
  <si>
    <t>17.06.2011</t>
  </si>
  <si>
    <t>22.07.2011</t>
  </si>
  <si>
    <t>Raiffeisen Bank</t>
  </si>
  <si>
    <t>Vera Lala pagese kest kredie</t>
  </si>
  <si>
    <t>Vera Lala Terheqje nga llogaria</t>
  </si>
  <si>
    <t>Depozita</t>
  </si>
  <si>
    <t>IEKA</t>
  </si>
  <si>
    <t>Kuota profesionale</t>
  </si>
  <si>
    <t>31.03.2011</t>
  </si>
  <si>
    <t>04.05.2011</t>
  </si>
  <si>
    <t>ITD ark fature  19</t>
  </si>
  <si>
    <t>Infosoft systems  ark fature</t>
  </si>
  <si>
    <t>Infosoft office  ark fature</t>
  </si>
  <si>
    <t>10.05.2011</t>
  </si>
  <si>
    <t>16.05.2011</t>
  </si>
  <si>
    <t>Lamitransalbania ark tot fature</t>
  </si>
  <si>
    <t>17.05.2011</t>
  </si>
  <si>
    <t>23.05.2011</t>
  </si>
  <si>
    <t>24.05.2011</t>
  </si>
  <si>
    <t>25.05.2011</t>
  </si>
  <si>
    <t>01.06.2011</t>
  </si>
  <si>
    <t>Edlira Muka Paga Maj 2011</t>
  </si>
  <si>
    <t>Aferdita Gjyla Paga Mars - Maj 2011</t>
  </si>
  <si>
    <t>13.06.2011</t>
  </si>
  <si>
    <t xml:space="preserve">Porto Romano Oil ark fature </t>
  </si>
  <si>
    <t>30.06.2011</t>
  </si>
  <si>
    <t>01.07.2011</t>
  </si>
  <si>
    <t>05.07.2011</t>
  </si>
  <si>
    <t>Edlira Muka Paga Qershor 2011</t>
  </si>
  <si>
    <t>Aferdita Gjyla Paga Qershor 2011</t>
  </si>
  <si>
    <t>Vera Lala derdhur ne llogari</t>
  </si>
  <si>
    <t>01.08.2011</t>
  </si>
  <si>
    <t>Edlira Muka Paga Korrik 2011</t>
  </si>
  <si>
    <t>Aferdita Gjyla Paga Korrik 2011</t>
  </si>
  <si>
    <t>10.08.2011</t>
  </si>
  <si>
    <t>11.08.2011</t>
  </si>
  <si>
    <t xml:space="preserve">GSA ark fature </t>
  </si>
  <si>
    <t xml:space="preserve">Mane TCI  ark fature </t>
  </si>
  <si>
    <t>01.09.2011</t>
  </si>
  <si>
    <t>05.09.2011</t>
  </si>
  <si>
    <t>Vera Lala paga Prill &amp; Maj dif.</t>
  </si>
  <si>
    <t>07.09.2011</t>
  </si>
  <si>
    <t>Blerje me karte debiti</t>
  </si>
  <si>
    <t>09.09.2011</t>
  </si>
  <si>
    <t>01.10.2011</t>
  </si>
  <si>
    <t>10.10.2011</t>
  </si>
  <si>
    <t>21.10.2011</t>
  </si>
  <si>
    <t xml:space="preserve">ATK ark fature </t>
  </si>
  <si>
    <t xml:space="preserve">Prespa Invest ark fature </t>
  </si>
  <si>
    <t>27.10.2011</t>
  </si>
  <si>
    <t>Irena Hoxha pagese fature</t>
  </si>
  <si>
    <t>IEKA pagese kuote varibel Jan-Shtator 2011</t>
  </si>
  <si>
    <t>Credins  Bank</t>
  </si>
  <si>
    <t>IBAN:00000023284</t>
  </si>
  <si>
    <t>Detyrime Bashkia</t>
  </si>
  <si>
    <t>Terhequr nga llogaria</t>
  </si>
  <si>
    <t>Interesa kreditore</t>
  </si>
  <si>
    <t>13.09.2011</t>
  </si>
  <si>
    <t>06.10.2011</t>
  </si>
  <si>
    <t>Credins Bank</t>
  </si>
  <si>
    <t>Pagese fature per Fred Berbinger</t>
  </si>
  <si>
    <t>12.05.2011</t>
  </si>
  <si>
    <t>Landeslease sha ark fature</t>
  </si>
  <si>
    <t xml:space="preserve">Kliente </t>
  </si>
  <si>
    <t>Debitore</t>
  </si>
  <si>
    <t xml:space="preserve">Pagese police sigurimi </t>
  </si>
  <si>
    <t>Albsnail  ark fature</t>
  </si>
  <si>
    <t>01.12.2011</t>
  </si>
  <si>
    <t>10.11.2011</t>
  </si>
  <si>
    <t>11.11.2011</t>
  </si>
  <si>
    <t>26.10.2011</t>
  </si>
  <si>
    <t>Tirana Leasing ark fature</t>
  </si>
  <si>
    <t>14.11.2011</t>
  </si>
  <si>
    <t>30.11.2011</t>
  </si>
  <si>
    <t>Nr.</t>
  </si>
  <si>
    <t>AKTIVET</t>
  </si>
  <si>
    <t>Shenime</t>
  </si>
  <si>
    <t>31.12.2010</t>
  </si>
  <si>
    <t>Arka LEK</t>
  </si>
  <si>
    <t>Shitje</t>
  </si>
  <si>
    <t>Paga</t>
  </si>
  <si>
    <t>Veprime mbyllje</t>
  </si>
  <si>
    <t>Mjete monetare ne banke</t>
  </si>
  <si>
    <t xml:space="preserve">Depozite </t>
  </si>
  <si>
    <t>Mjete monetare ne Arke</t>
  </si>
  <si>
    <t>Llogari/Kerkesa te arketueshme</t>
  </si>
  <si>
    <t>ii</t>
  </si>
  <si>
    <t>iii</t>
  </si>
  <si>
    <t>Pasivi</t>
  </si>
  <si>
    <t>Huat dhe parapagimet</t>
  </si>
  <si>
    <t>Te pagueshme ndaj punonjesve</t>
  </si>
  <si>
    <t>Detyrimet tatimore sig shoq</t>
  </si>
  <si>
    <t>Detyrimet tatimore TAP</t>
  </si>
  <si>
    <t>Detyrimet tatimore Tatim fitimi</t>
  </si>
  <si>
    <t>iv</t>
  </si>
  <si>
    <t>KAPITALI</t>
  </si>
  <si>
    <t>Kapitali aksionar</t>
  </si>
  <si>
    <t>Fitimet e pashperndara</t>
  </si>
  <si>
    <t>Fitimi/Humbja e vitit financiar</t>
  </si>
  <si>
    <t>DIFERENCA</t>
  </si>
  <si>
    <t>Shpenzime te tjera</t>
  </si>
  <si>
    <t>Taksa vendore</t>
  </si>
  <si>
    <t>Sherbime bankare</t>
  </si>
  <si>
    <t>Paga e personelit</t>
  </si>
  <si>
    <t>Sigurimet shoqerore e shendetesore</t>
  </si>
  <si>
    <t>Diferenca rivleresimi negative</t>
  </si>
  <si>
    <t>Gjoba</t>
  </si>
  <si>
    <t>Fitimi neto</t>
  </si>
  <si>
    <t>Te ardhura</t>
  </si>
  <si>
    <t>Te ardhura nga interesat</t>
  </si>
  <si>
    <t>Diferenca rivleresimi pozitive</t>
  </si>
  <si>
    <t>10.12.2011</t>
  </si>
  <si>
    <t>06.12.2011</t>
  </si>
  <si>
    <t>Permbledhese e listepagesave viti 2011</t>
  </si>
  <si>
    <t>Muaji</t>
  </si>
  <si>
    <t>Paga bruto</t>
  </si>
  <si>
    <t>Sigurime shoq. E shend. Punonjesi</t>
  </si>
  <si>
    <t>Tatim mbi page</t>
  </si>
  <si>
    <t>Paga neto</t>
  </si>
  <si>
    <t>Paga per llog. Te sig. shoq e shend</t>
  </si>
  <si>
    <t>Sigurime shoq. E shend. Kompania</t>
  </si>
  <si>
    <t>Total sigurime</t>
  </si>
  <si>
    <t>Janar</t>
  </si>
  <si>
    <t>Shkurt</t>
  </si>
  <si>
    <t>Mars</t>
  </si>
  <si>
    <t>Prill</t>
  </si>
  <si>
    <t>Maj</t>
  </si>
  <si>
    <t xml:space="preserve">Qershor </t>
  </si>
  <si>
    <t>Korrik</t>
  </si>
  <si>
    <t>Gusht</t>
  </si>
  <si>
    <t>Shtator</t>
  </si>
  <si>
    <t>Tetor</t>
  </si>
  <si>
    <t>Nentor</t>
  </si>
  <si>
    <t>Dhjetor</t>
  </si>
  <si>
    <t>Total (1-12)</t>
  </si>
  <si>
    <t>Paguar ne fakt</t>
  </si>
  <si>
    <t>Diferenca</t>
  </si>
  <si>
    <t>TVsh</t>
  </si>
  <si>
    <t>Banka LEK TB</t>
  </si>
  <si>
    <t>01.11.2011</t>
  </si>
  <si>
    <t>Pagese fature IS</t>
  </si>
  <si>
    <t>Shpenzime per interesa</t>
  </si>
  <si>
    <t xml:space="preserve">Hua bankare </t>
  </si>
  <si>
    <t xml:space="preserve">Te pagueshme ndaj furnitoreve </t>
  </si>
  <si>
    <t>Banka LEK RZB</t>
  </si>
  <si>
    <t>Te pagueshme ndaj IEKA</t>
  </si>
  <si>
    <t>Te pagueshme ndaj Bashkise Tirane</t>
  </si>
  <si>
    <t>Kuota fikse 2011 IEKA</t>
  </si>
  <si>
    <t>Kuota varibel  2011 IEKA</t>
  </si>
  <si>
    <t>Banka LEK Credins</t>
  </si>
  <si>
    <t>Diference kurs1</t>
  </si>
  <si>
    <t>Banka EUR Credins</t>
  </si>
  <si>
    <t>Banka EUR TB</t>
  </si>
  <si>
    <t>Shpenzime kanceleri dhe shtypshkrime</t>
  </si>
  <si>
    <t>Shpenzime energji uje</t>
  </si>
  <si>
    <t>Karburant</t>
  </si>
  <si>
    <t>Shpenzime telefoni dhe postare</t>
  </si>
  <si>
    <t>Sherbime profesionale</t>
  </si>
  <si>
    <t xml:space="preserve">Toka, Ndertesa, Makineri dhe Pajisje </t>
  </si>
  <si>
    <t xml:space="preserve">Të tjera në shfrytëzim </t>
  </si>
  <si>
    <t xml:space="preserve">Të tjera AAgjata </t>
  </si>
  <si>
    <t xml:space="preserve">Te ardhura te periudhave te ardhshme </t>
  </si>
  <si>
    <t>NIPT:K51511051P</t>
  </si>
  <si>
    <t>Aktive Afatgjata Materiale</t>
  </si>
  <si>
    <t>Aktive te Qendrueshme</t>
  </si>
  <si>
    <t>Ndertesa</t>
  </si>
  <si>
    <t>Mjete transporti</t>
  </si>
  <si>
    <t>Pajisje zyre dhe informatike</t>
  </si>
  <si>
    <t>Totali</t>
  </si>
  <si>
    <t>Shtesa</t>
  </si>
  <si>
    <t>Pakesime</t>
  </si>
  <si>
    <t xml:space="preserve">Transferuar ne grupe te tjera </t>
  </si>
  <si>
    <t>Amortizimi</t>
  </si>
  <si>
    <t>Normat e amortizimit</t>
  </si>
  <si>
    <t>Viti 2011</t>
  </si>
  <si>
    <t>Vlera e mbetur e AAM te shitura</t>
  </si>
  <si>
    <t>Gjendje 01.01.2011</t>
  </si>
  <si>
    <t>Gjendje 31.12.2011</t>
  </si>
  <si>
    <t>Vlera neto 01.01.2011</t>
  </si>
  <si>
    <t>Vlera neto 31.12.2011</t>
  </si>
  <si>
    <t>Te ardhura nga shitja e AAM</t>
  </si>
  <si>
    <t>Te ardhura nga shitja e sherbimeve</t>
  </si>
  <si>
    <t>09.12.2011</t>
  </si>
  <si>
    <t>Vera Lala page 2011</t>
  </si>
  <si>
    <t>Venis Audit ark fature 62 date 31.10.2011</t>
  </si>
  <si>
    <t xml:space="preserve">1. Aktivet afatshkurtra </t>
  </si>
  <si>
    <t>SHENIME</t>
  </si>
  <si>
    <t>A.</t>
  </si>
  <si>
    <t xml:space="preserve">Mjete monetare </t>
  </si>
  <si>
    <t>B.</t>
  </si>
  <si>
    <t xml:space="preserve">Aktive të tjera financiare afatshkurtra </t>
  </si>
  <si>
    <t xml:space="preserve">Kërkesa të arkëtueshme </t>
  </si>
  <si>
    <t xml:space="preserve">Të tjera të arkëtueshme </t>
  </si>
  <si>
    <t xml:space="preserve">Instrumenta të tjera financiare dhe borxhi </t>
  </si>
  <si>
    <t>C.</t>
  </si>
  <si>
    <t xml:space="preserve">Inventarët </t>
  </si>
  <si>
    <t xml:space="preserve">Lëndët e para </t>
  </si>
  <si>
    <t xml:space="preserve">Prodhim në proces </t>
  </si>
  <si>
    <t xml:space="preserve">Produkte të gatshme </t>
  </si>
  <si>
    <t xml:space="preserve">Mallra për rishitje </t>
  </si>
  <si>
    <t xml:space="preserve">Parapagesat për furnizime </t>
  </si>
  <si>
    <t>D.</t>
  </si>
  <si>
    <t>Aktivet totale afatshkurtra  (A+B+C)</t>
  </si>
  <si>
    <t xml:space="preserve">2. Aktivet afatgjata </t>
  </si>
  <si>
    <t>E.</t>
  </si>
  <si>
    <t xml:space="preserve">Totali i aktiveve afatgjata </t>
  </si>
  <si>
    <t>F.</t>
  </si>
  <si>
    <t xml:space="preserve">TOTALI I AKTIVEVE </t>
  </si>
  <si>
    <t xml:space="preserve">PASIVET DHE KAPITALI </t>
  </si>
  <si>
    <t xml:space="preserve">1. Pasivet afatshkurtra </t>
  </si>
  <si>
    <t>Huat dhe obligacionet afatshkurtra  Tirana Bank</t>
  </si>
  <si>
    <t xml:space="preserve">Detyrimet tregtare </t>
  </si>
  <si>
    <t xml:space="preserve">Të pagueshme ndaj punonjësve </t>
  </si>
  <si>
    <t xml:space="preserve">Detyrime tatimore </t>
  </si>
  <si>
    <t xml:space="preserve">Parapagimet e arkëtuara </t>
  </si>
  <si>
    <t xml:space="preserve">Totali i pasiveve afatshkurtra </t>
  </si>
  <si>
    <t xml:space="preserve">2. Pasivet afatgjata </t>
  </si>
  <si>
    <t xml:space="preserve">Të tjera </t>
  </si>
  <si>
    <t xml:space="preserve">Totali i pasiveve afatgjata </t>
  </si>
  <si>
    <t xml:space="preserve">3. Kapitali </t>
  </si>
  <si>
    <t xml:space="preserve">Kapitali i pronarit </t>
  </si>
  <si>
    <t xml:space="preserve">Fitimi (humbja) e vitit financiar </t>
  </si>
  <si>
    <t xml:space="preserve">Totali i kapitalit </t>
  </si>
  <si>
    <t xml:space="preserve">TOTALI I PASIVEVE </t>
  </si>
  <si>
    <t>PASQYRA E TE ARDHURAVE DHE SHPENZIMEVE TE USHTRIMIT</t>
  </si>
  <si>
    <t xml:space="preserve">Shpenzime të tjera nga veprimtaritë e shfrytëzimit </t>
  </si>
  <si>
    <t xml:space="preserve">Shpenzime të personelit </t>
  </si>
  <si>
    <t xml:space="preserve">Pagat </t>
  </si>
  <si>
    <t xml:space="preserve">Shpenzimet e sigurimeve shoqërore </t>
  </si>
  <si>
    <t xml:space="preserve">Shpenzimet për pensionet </t>
  </si>
  <si>
    <t xml:space="preserve">Amortizimi </t>
  </si>
  <si>
    <t xml:space="preserve">Fitimi (humbja) nga veprimtaritë e shfrytëzimit </t>
  </si>
  <si>
    <t xml:space="preserve">Të ardhurat dhe shpenzimet financiare </t>
  </si>
  <si>
    <t xml:space="preserve">Të ardhurat dhe shpenzimet nga interesi </t>
  </si>
  <si>
    <t xml:space="preserve">Fitimet (humbjet) nga kursi i këmbimi </t>
  </si>
  <si>
    <t xml:space="preserve">Totali i të ardhurave dhe shpenzimeve financiare </t>
  </si>
  <si>
    <t xml:space="preserve">Fitimi (humbja) para tatimit </t>
  </si>
  <si>
    <t xml:space="preserve">Shpenzimet e tatimit mbi fitimin </t>
  </si>
  <si>
    <t xml:space="preserve">Fitimi (humbja) neto e vitit financiar </t>
  </si>
  <si>
    <t>PASQYRA E FLUKSIT TE PARASE</t>
  </si>
  <si>
    <t xml:space="preserve">Pasqyra e fluksit të parave – Metoda indirekte </t>
  </si>
  <si>
    <t xml:space="preserve">Fluksi i parave nga veprimtaritë e shfrytëzimit </t>
  </si>
  <si>
    <t xml:space="preserve">Fitimi para tatimit </t>
  </si>
  <si>
    <t xml:space="preserve">Rregullime për: </t>
  </si>
  <si>
    <t xml:space="preserve">Amortizimin </t>
  </si>
  <si>
    <t xml:space="preserve">Humbje nga këmbimet valutore </t>
  </si>
  <si>
    <t xml:space="preserve">Të ardhura nga investimet </t>
  </si>
  <si>
    <t xml:space="preserve">Shpenzime për interesa </t>
  </si>
  <si>
    <t xml:space="preserve">Rritje/rënie në tepricën e kërkesave të arkëtueshme nga aktiviteti, si dhe kërkesave të arkëtueshme të tjera </t>
  </si>
  <si>
    <t xml:space="preserve">Rritje/rënie në tepricën inventarit </t>
  </si>
  <si>
    <t xml:space="preserve">Rritje/rënie në tepricën e detyrimeve, për t’u paguar nga aktiviteti </t>
  </si>
  <si>
    <t xml:space="preserve">Interesi i paguar </t>
  </si>
  <si>
    <t xml:space="preserve">Tatimfitimi i paguar </t>
  </si>
  <si>
    <t xml:space="preserve">Paraja neto nga aktivitetet e shfrytëzimit </t>
  </si>
  <si>
    <t xml:space="preserve">Fluksi i parave nga veprimtaritë investuese </t>
  </si>
  <si>
    <t xml:space="preserve">Blerja e aktiveve afatgjata materiale </t>
  </si>
  <si>
    <t xml:space="preserve">Të ardhura nga shitja e pajisjeve </t>
  </si>
  <si>
    <t xml:space="preserve">Interesi i arkëtuar </t>
  </si>
  <si>
    <t xml:space="preserve">Paraja neto, e përdorur në aktivitetet investuese </t>
  </si>
  <si>
    <t xml:space="preserve">Fluksi i parave nga veprimtaritë financiare </t>
  </si>
  <si>
    <t xml:space="preserve">Të ardhura nga huamarrje afatgjata </t>
  </si>
  <si>
    <t xml:space="preserve">Paraja neto e përdorur në aktivitetet financiare </t>
  </si>
  <si>
    <t xml:space="preserve">Rritja/rënia neto e mjeteve monetare </t>
  </si>
  <si>
    <t xml:space="preserve">Mjetet monetare në fillim të periudhës kontabël </t>
  </si>
  <si>
    <t xml:space="preserve">Mjetet monetare në fund të periudhës kontabël </t>
  </si>
  <si>
    <t xml:space="preserve">SHENIME PER PASQYRAT FINANCIARE </t>
  </si>
  <si>
    <t>Shenim 1</t>
  </si>
  <si>
    <t>Gjendja e llogarive bankare</t>
  </si>
  <si>
    <t>Leke</t>
  </si>
  <si>
    <t>Shenim 2</t>
  </si>
  <si>
    <t>Detyrimet tatimore</t>
  </si>
  <si>
    <t>Sigurime Shoqerore dhe te Ngjashme</t>
  </si>
  <si>
    <t>Shteti - Taksa vendore</t>
  </si>
  <si>
    <t>Shteti - TVSH</t>
  </si>
  <si>
    <t>Shenim 5</t>
  </si>
  <si>
    <t>Shpenzime te Tjera</t>
  </si>
  <si>
    <t>Blerje te pastokueshme (karburant)</t>
  </si>
  <si>
    <t>Kanceleri</t>
  </si>
  <si>
    <t xml:space="preserve">Qera </t>
  </si>
  <si>
    <t>Mirembajtje dhe riparime per automjetin</t>
  </si>
  <si>
    <t>Mirembajtje dhe riparime per zyrat</t>
  </si>
  <si>
    <t>Prime te sigurimit</t>
  </si>
  <si>
    <t xml:space="preserve"> Sherbime profesionale nga te tretet</t>
  </si>
  <si>
    <t>Te Tjera Shpenzime</t>
  </si>
  <si>
    <t>Udhetime e dieta</t>
  </si>
  <si>
    <t>Shpenz Transporti ne blerje</t>
  </si>
  <si>
    <t>Taksa Dog e taksa Lokale Akcize</t>
  </si>
  <si>
    <t>Taksa dhe tarifa vendore</t>
  </si>
  <si>
    <t>Shpenzime postare e telekomunikacioni</t>
  </si>
  <si>
    <t>Shpenzime per Sigurime Shoqerore</t>
  </si>
  <si>
    <t>Blerje energji avull ujee te Tjera</t>
  </si>
  <si>
    <t>Shpenz Tjera 652</t>
  </si>
  <si>
    <t>Kuote anataresimi ne IEKA</t>
  </si>
  <si>
    <t>Penalitete dhe gjoba</t>
  </si>
  <si>
    <t>Komisione bankare</t>
  </si>
  <si>
    <t>TOTALI</t>
  </si>
  <si>
    <t>12.12.2011</t>
  </si>
  <si>
    <t>Te ardhura total</t>
  </si>
  <si>
    <t>Shpenzime  total</t>
  </si>
  <si>
    <t>Fitimi para tatimit</t>
  </si>
  <si>
    <t>Shpenzime te pazbritshme</t>
  </si>
  <si>
    <t>Parapagime ne Tatime</t>
  </si>
  <si>
    <t xml:space="preserve"> Detyrim vjetor per Tatim fitimi (10%)</t>
  </si>
  <si>
    <t>16.12.2011</t>
  </si>
  <si>
    <t>Vera Lala ark fature 63 date 31.10.2011</t>
  </si>
  <si>
    <t>Energji,Uje</t>
  </si>
  <si>
    <t>879</t>
  </si>
  <si>
    <t>88059263</t>
  </si>
  <si>
    <t>La Prealpina Albania</t>
  </si>
  <si>
    <t>K82209006G</t>
  </si>
  <si>
    <t>525</t>
  </si>
  <si>
    <t>88348885</t>
  </si>
  <si>
    <t>Eagle Mobile</t>
  </si>
  <si>
    <t>K41408043S</t>
  </si>
  <si>
    <t>AAM</t>
  </si>
  <si>
    <t>6961</t>
  </si>
  <si>
    <t>52450967</t>
  </si>
  <si>
    <t>K51511051P</t>
  </si>
  <si>
    <t>Dimapak shpk</t>
  </si>
  <si>
    <t>K71822801C</t>
  </si>
  <si>
    <t>Sherbim konsulence</t>
  </si>
  <si>
    <t>30/11/2011</t>
  </si>
  <si>
    <t>80744147</t>
  </si>
  <si>
    <t>InfoSoft Systems  sha</t>
  </si>
  <si>
    <t>21/12/2011</t>
  </si>
  <si>
    <t>23/12/2011</t>
  </si>
  <si>
    <t>26/12/2011</t>
  </si>
  <si>
    <t>27/12/2011</t>
  </si>
  <si>
    <t>Ardi 2 M shpk</t>
  </si>
  <si>
    <t>K24010208I</t>
  </si>
  <si>
    <t>zvogelim kapitali</t>
  </si>
  <si>
    <t>Auditim</t>
  </si>
  <si>
    <t>0009310</t>
  </si>
  <si>
    <t>Petrit Pasha</t>
  </si>
  <si>
    <t>L01424007R</t>
  </si>
  <si>
    <t>741</t>
  </si>
  <si>
    <t>88663741</t>
  </si>
  <si>
    <t>13/12/2011</t>
  </si>
  <si>
    <t>Copier Computer Center shpk</t>
  </si>
  <si>
    <t>L12120015F</t>
  </si>
  <si>
    <t>Llogari rrjedhese ne LEKE; Venis Audit &amp; Finance shpk</t>
  </si>
  <si>
    <t xml:space="preserve">IBAN:AL32 2061 1011 0000 1103 1350 4100 LEK </t>
  </si>
  <si>
    <t>21.12.2011</t>
  </si>
  <si>
    <t>Celje llogarie</t>
  </si>
  <si>
    <t>Hua nga Ortaku</t>
  </si>
  <si>
    <t>28.12.2011</t>
  </si>
  <si>
    <t>Tirana leasing pag fature 30.11 dhe 27.12.2011</t>
  </si>
  <si>
    <t>IBAN:AL3220 2111 7800 0000 0000 029192 LEK</t>
  </si>
  <si>
    <t>Derdhur kapital nga Vera Lala</t>
  </si>
  <si>
    <t>Kapitali</t>
  </si>
  <si>
    <t>Derdhur kapital nga Eni Lala</t>
  </si>
  <si>
    <t>Paguar Paga Aferdita Gjyla Gusht 2011</t>
  </si>
  <si>
    <t>Paguar Paga Edlira Muka Gusht 2011</t>
  </si>
  <si>
    <t>Paguar sig shoq Shtator 2011</t>
  </si>
  <si>
    <t>Paguar Takse tabele Bashkia Tirane</t>
  </si>
  <si>
    <t>Paguar Takse pastrimi Bashkia Tirane</t>
  </si>
  <si>
    <t>Paguar Takse vendore K3 Bashkia Tirane</t>
  </si>
  <si>
    <t>Paguar TAP  Shtator 2011</t>
  </si>
  <si>
    <t>Paguar Paga Edlira Muka 09/ 2011</t>
  </si>
  <si>
    <t>Paguar Paga Aferdita Gjyla 09/ 2011</t>
  </si>
  <si>
    <t>31.10.2011</t>
  </si>
  <si>
    <t>03.11.2011</t>
  </si>
  <si>
    <t>Dimapak shpk ark fature 01 dt 31.10.2011</t>
  </si>
  <si>
    <t>Paguar Paga Edlira Muka 10/ 2011</t>
  </si>
  <si>
    <t>Paguar Paga Aferdita Gjyla 10/ 2011</t>
  </si>
  <si>
    <t>15.11.2011</t>
  </si>
  <si>
    <t>Paguar IEKA kuota fikse 2011</t>
  </si>
  <si>
    <t>07.12.2011</t>
  </si>
  <si>
    <t>Paguar Paga Edlira Muka 11/ 2011</t>
  </si>
  <si>
    <t>Paguar Paga Aferdita Gjyla 11/ 2011</t>
  </si>
  <si>
    <t>Paguar Vera Lala FB 62 date 31.10.2011</t>
  </si>
  <si>
    <t>Arketuar hua nga Vera Lala</t>
  </si>
  <si>
    <t>Hua te marra nga ortaku</t>
  </si>
  <si>
    <t>13.12.2011</t>
  </si>
  <si>
    <t>Paguar tvsh Nentor 2011</t>
  </si>
  <si>
    <t>30.12.2011</t>
  </si>
  <si>
    <t xml:space="preserve">Llogari rrjedhese ne EUR; </t>
  </si>
  <si>
    <t>Llogari rrjedhese ne EUR;</t>
  </si>
  <si>
    <t>Bashkia Tirane Taksa e biznesit te vogel</t>
  </si>
  <si>
    <t>Ditar te tjera 2011</t>
  </si>
  <si>
    <t>Bashkia Tirane</t>
  </si>
  <si>
    <t>Taksa e biznesit te vogel kesti nr.4</t>
  </si>
  <si>
    <t>Vlera</t>
  </si>
  <si>
    <t>Arka ne leke</t>
  </si>
  <si>
    <t>Venis Audit &amp; Finance shpk</t>
  </si>
  <si>
    <t>14.12.2011</t>
  </si>
  <si>
    <t>08.08.2011</t>
  </si>
  <si>
    <t>07.08.2011</t>
  </si>
  <si>
    <t>Marre borxh nga Vera Lala</t>
  </si>
  <si>
    <t>Paguar La Prealpina Albania FB 879 date 07.08.2011</t>
  </si>
  <si>
    <t xml:space="preserve"> La Prealpina Albania</t>
  </si>
  <si>
    <t>Paguar Eagle Mobile FB 525 date 07.09.2011</t>
  </si>
  <si>
    <t>04.10.2011</t>
  </si>
  <si>
    <t>Paguar Abissnet sha_2011 FB 6961 date 04.10.2011</t>
  </si>
  <si>
    <t>08.11.2011</t>
  </si>
  <si>
    <t>Paguar Infosoft Systems  FB 6961 date 08.11.2011</t>
  </si>
  <si>
    <t>03.12.2011</t>
  </si>
  <si>
    <t>Paguar Petrit Pasha  FB 03.12.2011</t>
  </si>
  <si>
    <t>Paguar Copier Computer Center shpk FB  date 13.12.2011</t>
  </si>
  <si>
    <t>03.08.2011</t>
  </si>
  <si>
    <t>Paguar ne QKR per regjistrim shoqerie</t>
  </si>
  <si>
    <t>Paguar ne QKR per ekstrakt</t>
  </si>
  <si>
    <t>Komisione</t>
  </si>
  <si>
    <t>Debi Furnitore</t>
  </si>
  <si>
    <t>Total 31.12.2011</t>
  </si>
  <si>
    <t>Hua nga Vera Lala</t>
  </si>
  <si>
    <t>Hua nga Ortaku Vera Lala</t>
  </si>
  <si>
    <t>Telefon Nokia</t>
  </si>
  <si>
    <t>Pajisje kompjuterike</t>
  </si>
  <si>
    <t>Norma amortizimit</t>
  </si>
  <si>
    <t>muaj perd</t>
  </si>
  <si>
    <t>Amortiz</t>
  </si>
  <si>
    <t>Venis</t>
  </si>
  <si>
    <t>Amortizimi I aktiveve viti 2011</t>
  </si>
  <si>
    <t>31.12.2011</t>
  </si>
  <si>
    <t>Per periudhen 01.08.2011-31.12.2011</t>
  </si>
  <si>
    <t>arketuar</t>
  </si>
  <si>
    <t>Pa arketuar</t>
  </si>
  <si>
    <t>Pajisje informatike</t>
  </si>
  <si>
    <t>Fitimi (humbja) e mbartur</t>
  </si>
  <si>
    <t xml:space="preserve">Huate </t>
  </si>
  <si>
    <t>Hua nga ortaku</t>
  </si>
  <si>
    <t>Shteti - TAP</t>
  </si>
  <si>
    <t>Llogari rrjedhese ne Raiffeisen Bank ne LEK (029192)</t>
  </si>
  <si>
    <t xml:space="preserve">Të pagueshme ndaj furnitorëve </t>
  </si>
  <si>
    <t>Vera Lala paga derdhur ne llogari</t>
  </si>
  <si>
    <t>20.12.2011</t>
  </si>
  <si>
    <t>Credins Leasing ark FS 3 date 02.12.2011</t>
  </si>
  <si>
    <t>Credins Bank ark FS 4 dt 21.12.2011</t>
  </si>
  <si>
    <t>26.12.2011</t>
  </si>
  <si>
    <t>Credins Leasing ark FS 8 date 26.12.2011</t>
  </si>
  <si>
    <t>tvsh kreditore Shkurt 2011</t>
  </si>
  <si>
    <t>Paga per tu paguar 31.12.2011</t>
  </si>
  <si>
    <t>Credins 10.01.2012</t>
  </si>
  <si>
    <t>Llogari rrjedhese ne Credins  Bank ne LEK (350142)</t>
  </si>
  <si>
    <t>Llogari rrjedhese ne Tirana Bank ne LEK (313504)</t>
  </si>
  <si>
    <t>Arketime nga emetimi i kapitalit aksioner</t>
  </si>
  <si>
    <t>Kerkesa   te Arketueshme</t>
  </si>
  <si>
    <t>Shenim 4</t>
  </si>
  <si>
    <t>Puna e kryer nga njësia ekonomike</t>
  </si>
  <si>
    <t xml:space="preserve">Ndryshimet në inventarin e produkteve </t>
  </si>
  <si>
    <t xml:space="preserve">Të ardhura të tjera nga vepr. e shfrytëzimit </t>
  </si>
  <si>
    <t xml:space="preserve">Mallrat, lëndët e para dhe shërbimet </t>
  </si>
  <si>
    <t>Shitjet sherbimesh</t>
  </si>
  <si>
    <t>Shenim 6</t>
  </si>
  <si>
    <t>31.12.200</t>
  </si>
  <si>
    <t>Pagese tatim I thjeshtuar ne Bashki</t>
  </si>
  <si>
    <t>Shenim 7</t>
  </si>
  <si>
    <t xml:space="preserve">                                                         Rruga Budi 67/1</t>
  </si>
  <si>
    <t xml:space="preserve">                                                                                          TIRANE </t>
  </si>
  <si>
    <t>Pasqyra Financiare jane individuale</t>
  </si>
  <si>
    <t>PO</t>
  </si>
  <si>
    <t>Pasqyra Financiare jane te shprehura ne</t>
  </si>
  <si>
    <t>LEKE</t>
  </si>
  <si>
    <t xml:space="preserve">BILANCI ESHTE PREGATITUR NE MBESHTETJE TE STANDARTEVE </t>
  </si>
  <si>
    <t>TE REJA KOMBETARE TE KONTABILITETIT</t>
  </si>
  <si>
    <t xml:space="preserve">EDHE SHENIMET ANALIZUESE E SPJEGUESE JANE NE PERPUTHJE </t>
  </si>
  <si>
    <t>ME STANDARTET E REJA KOMBETARE TE KONTABILITETIT</t>
  </si>
  <si>
    <t>SIPAS TE DHENAVE TE BANKES SE SHQIPERISE</t>
  </si>
  <si>
    <t>EURO</t>
  </si>
  <si>
    <t xml:space="preserve">Emri dhe Adresa e Plote           "VENIS-Audit &amp; Finance" sh.p.k.      </t>
  </si>
  <si>
    <t>Rruga "Fadil Rada"</t>
  </si>
  <si>
    <t>Pall. i Rruga Ures Sh1 Ap.2</t>
  </si>
  <si>
    <t>Ne krah te ATSH-se</t>
  </si>
  <si>
    <t xml:space="preserve">Data e krijimit                                    </t>
  </si>
  <si>
    <t>L12005002L</t>
  </si>
  <si>
    <t xml:space="preserve">STATUSI JURIDIK                                </t>
  </si>
  <si>
    <t>Sh.p.k.</t>
  </si>
  <si>
    <t>VEPRIMTARIA KRYESORE         Sherbime auditimi, konsulence, etj</t>
  </si>
  <si>
    <t>(  Ne zbarim te Standartit Kombetar te Kontabilitetit Nr.15)</t>
  </si>
  <si>
    <t>PASQYRAT   FINANCIARE  2011</t>
  </si>
  <si>
    <t xml:space="preserve">    INFORMATA DHE SQARIME TE NEVOJSHME</t>
  </si>
  <si>
    <t xml:space="preserve">    1. Zbatimi I rregullave te vleresimit</t>
  </si>
  <si>
    <t xml:space="preserve">Administrator </t>
  </si>
  <si>
    <t>KURSI</t>
  </si>
  <si>
    <t>Shenim 3</t>
  </si>
  <si>
    <t xml:space="preserve"> "VENIS-Audit &amp; Finance" sh.p.k.      </t>
  </si>
  <si>
    <t xml:space="preserve">BILANCI KONTABEL </t>
  </si>
  <si>
    <t>Shenim: Shenimet shpjeguese bashkelidhur jane pjese e pasqyrave financiare te vitit 2011</t>
  </si>
  <si>
    <t>Tirane me 31 Janar 2012</t>
  </si>
  <si>
    <t>Aktiviteti  kryesor</t>
  </si>
  <si>
    <t>Aktiviteti dytesor</t>
  </si>
  <si>
    <t>Tregti</t>
  </si>
  <si>
    <t>VITI 2011</t>
  </si>
  <si>
    <t>Pasqyre Nr.3</t>
  </si>
  <si>
    <t>Ne 00/Leke</t>
  </si>
  <si>
    <t>Tregti karburanti</t>
  </si>
  <si>
    <t>Aktiviteti</t>
  </si>
  <si>
    <t>Te ardhurat nga aktiviteti</t>
  </si>
  <si>
    <t>Tregti ushqimore</t>
  </si>
  <si>
    <t>Tregti pijesh</t>
  </si>
  <si>
    <t>Tregti ushqimore,pije</t>
  </si>
  <si>
    <t>Tregti cigaresh</t>
  </si>
  <si>
    <t>Tregti materiale ndertimi</t>
  </si>
  <si>
    <t>Tregti artikuj industrial</t>
  </si>
  <si>
    <t>Farmaci</t>
  </si>
  <si>
    <t>Eksport</t>
  </si>
  <si>
    <t>Tregti te tjera</t>
  </si>
  <si>
    <t>Eksport mallrash</t>
  </si>
  <si>
    <t>Ndertim</t>
  </si>
  <si>
    <t>I</t>
  </si>
  <si>
    <t>Totali i te ardhurave nga   tregtia</t>
  </si>
  <si>
    <t>Ndertim pallati</t>
  </si>
  <si>
    <t xml:space="preserve">Ndertim banese </t>
  </si>
  <si>
    <t>Ndertim pune publike</t>
  </si>
  <si>
    <t>Ndertime te tjera</t>
  </si>
  <si>
    <t>II</t>
  </si>
  <si>
    <t>Totali i te ardhurave nga ndertimi</t>
  </si>
  <si>
    <t>Prodhim</t>
  </si>
  <si>
    <t>Eksport, prodhime te ndryshme</t>
  </si>
  <si>
    <t>Fason te cdo lloji</t>
  </si>
  <si>
    <t>Fason</t>
  </si>
  <si>
    <t>Prodhim materiale ndertimi</t>
  </si>
  <si>
    <t xml:space="preserve">Prodhim ushqimore </t>
  </si>
  <si>
    <t>Prodhim pije alkolike, etj</t>
  </si>
  <si>
    <t>Prodhim pije alkolike</t>
  </si>
  <si>
    <t>Prodhime energji</t>
  </si>
  <si>
    <t>Prodhim hidrokarbure,</t>
  </si>
  <si>
    <t>Prodhim nafte</t>
  </si>
  <si>
    <t>Prodhime te tjera</t>
  </si>
  <si>
    <t>III</t>
  </si>
  <si>
    <t>Totali i te ardhurave nga prodhimi</t>
  </si>
  <si>
    <t>Transport</t>
  </si>
  <si>
    <t>Transport mallrash</t>
  </si>
  <si>
    <t>Transport malli nderkombetare</t>
  </si>
  <si>
    <t>Transport malli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</si>
  <si>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</si>
  <si>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</si>
  <si>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</si>
  <si>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</si>
  <si>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</si>
  <si>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</si>
  <si>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</si>
  <si>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</si>
  <si>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</si>
  <si>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</si>
  <si>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</si>
  <si>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</si>
  <si>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</si>
  <si>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</si>
  <si>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</si>
  <si>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V</t>
  </si>
  <si>
    <t>Totali i te ardhurave nga sherbimet</t>
  </si>
  <si>
    <t>TOALI (I+II+III+IV+V)</t>
  </si>
  <si>
    <t>Te punesuar mesatarisht per vitin 2011: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</si>
  <si>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</si>
  <si>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</si>
  <si>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</si>
  <si>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</si>
  <si>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</si>
  <si>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</si>
  <si>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Pasqyre Nr.1</t>
  </si>
  <si>
    <t>Në ooo/Lekë</t>
  </si>
  <si>
    <t>ANEKS STATISTIKOR</t>
  </si>
  <si>
    <t>TE ARDHURAT</t>
  </si>
  <si>
    <t>Numri i Llogarise</t>
  </si>
  <si>
    <t>Kodi Statistikor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</si>
  <si>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</si>
  <si>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</si>
  <si>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</si>
  <si>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</si>
  <si>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</si>
  <si>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</si>
  <si>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</si>
  <si>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</si>
  <si>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</si>
  <si>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</si>
  <si>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</si>
  <si>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</si>
  <si>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</si>
  <si>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</si>
  <si>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</si>
  <si>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</si>
  <si>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</si>
  <si>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</si>
  <si>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</si>
  <si>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</si>
  <si>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</si>
  <si>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</si>
  <si>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</si>
  <si>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Ne leke</t>
  </si>
  <si>
    <t>Aktivet Afatgjata Materiale  me vlere fillestare   2011</t>
  </si>
  <si>
    <t>Nr</t>
  </si>
  <si>
    <t>Emertimi</t>
  </si>
  <si>
    <t>Sasia</t>
  </si>
  <si>
    <t>Gjendje</t>
  </si>
  <si>
    <t>Toka</t>
  </si>
  <si>
    <t>Ndertime</t>
  </si>
  <si>
    <t>Makineri,paisje,vegla pune</t>
  </si>
  <si>
    <t>Kompjuterike</t>
  </si>
  <si>
    <t>Zyre e Te Tjera ne Shfrytezim</t>
  </si>
  <si>
    <t xml:space="preserve">             TOTALI</t>
  </si>
  <si>
    <t>Amortizimi A.A.Materiale   2011</t>
  </si>
  <si>
    <t>Paksime</t>
  </si>
  <si>
    <t>Vlera Kontabel Neto e A.A.Materiale  2011</t>
  </si>
  <si>
    <t xml:space="preserve">  "VENIS-Audit &amp; Finance" sh.p.k.     </t>
  </si>
  <si>
    <t>Llog: 350142</t>
  </si>
</sst>
</file>

<file path=xl/styles.xml><?xml version="1.0" encoding="utf-8"?>
<styleSheet xmlns="http://schemas.openxmlformats.org/spreadsheetml/2006/main">
  <numFmts count="1">
    <numFmt numFmtId="164" formatCode="_-* #,##0.00_L_e_k_-;\-* #,##0.00_L_e_k_-;_-* &quot;-&quot;??_L_e_k_-;_-@_-"/>
  </numFmts>
  <fonts count="63">
    <font>
      <sz val="11"/>
      <color theme="1"/>
      <name val="Calibri"/>
      <family val="2"/>
      <scheme val="minor"/>
    </font>
    <font>
      <b/>
      <sz val="12"/>
      <color indexed="8"/>
      <name val="Agency FB"/>
      <family val="2"/>
    </font>
    <font>
      <b/>
      <sz val="12"/>
      <color indexed="8"/>
      <name val="Agency FB"/>
      <family val="2"/>
    </font>
    <font>
      <sz val="12"/>
      <color indexed="8"/>
      <name val="Agency FB"/>
      <family val="2"/>
    </font>
    <font>
      <sz val="10"/>
      <color indexed="8"/>
      <name val="Agency FB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Agency FB"/>
      <family val="2"/>
    </font>
    <font>
      <b/>
      <sz val="10"/>
      <color indexed="8"/>
      <name val="Agency FB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9"/>
      <color indexed="8"/>
      <name val="Arial"/>
    </font>
    <font>
      <sz val="9.85"/>
      <color indexed="8"/>
      <name val="Times New Roman"/>
    </font>
    <font>
      <b/>
      <sz val="9.9499999999999993"/>
      <color indexed="8"/>
      <name val="Arial"/>
    </font>
    <font>
      <b/>
      <sz val="11.05"/>
      <color indexed="8"/>
      <name val="Arial"/>
    </font>
    <font>
      <b/>
      <sz val="11.05"/>
      <color indexed="8"/>
      <name val="Arial"/>
      <family val="2"/>
    </font>
    <font>
      <b/>
      <sz val="9.9499999999999993"/>
      <color indexed="8"/>
      <name val="ARIAL(Western)"/>
      <charset val="1"/>
    </font>
    <font>
      <sz val="9.9499999999999993"/>
      <color indexed="8"/>
      <name val="Arial"/>
    </font>
    <font>
      <sz val="9.9499999999999993"/>
      <color indexed="8"/>
      <name val="ARIAL(Western)"/>
      <charset val="1"/>
    </font>
    <font>
      <b/>
      <sz val="9.9499999999999993"/>
      <color indexed="8"/>
      <name val="ARIAL(Western)"/>
    </font>
    <font>
      <b/>
      <sz val="12"/>
      <color indexed="8"/>
      <name val="ARIAL(Western)"/>
    </font>
    <font>
      <sz val="9"/>
      <color indexed="8"/>
      <name val="Arial"/>
      <family val="2"/>
    </font>
    <font>
      <sz val="10"/>
      <color indexed="8"/>
      <name val="MS Sans Serif"/>
      <family val="2"/>
    </font>
    <font>
      <sz val="9.75"/>
      <color indexed="8"/>
      <name val="Arial"/>
      <family val="2"/>
    </font>
    <font>
      <b/>
      <sz val="10"/>
      <color indexed="8"/>
      <name val="MS Sans Serif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3"/>
      <color indexed="8"/>
      <name val="Arial"/>
      <family val="2"/>
    </font>
    <font>
      <sz val="13"/>
      <color indexed="8"/>
      <name val="Arial"/>
      <family val="2"/>
    </font>
    <font>
      <i/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Bookman Old Style"/>
      <family val="1"/>
    </font>
    <font>
      <b/>
      <sz val="12"/>
      <name val="Bookman Old Style"/>
      <family val="1"/>
    </font>
    <font>
      <sz val="11"/>
      <color theme="1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  <font>
      <i/>
      <sz val="12"/>
      <name val="Bookman Old Style"/>
      <family val="1"/>
    </font>
    <font>
      <i/>
      <sz val="12"/>
      <color rgb="FFA94A76"/>
      <name val="Bookman Old Style"/>
      <family val="1"/>
    </font>
    <font>
      <sz val="12"/>
      <color theme="1"/>
      <name val="Bookman Old Style"/>
      <family val="1"/>
    </font>
    <font>
      <b/>
      <sz val="16"/>
      <name val="Bookman Old Style"/>
      <family val="1"/>
    </font>
    <font>
      <sz val="16"/>
      <name val="Bookman Old Style"/>
      <family val="1"/>
    </font>
    <font>
      <b/>
      <sz val="11"/>
      <color theme="1"/>
      <name val="Bookman Old Style"/>
      <family val="1"/>
    </font>
    <font>
      <sz val="11"/>
      <color rgb="FFFF0000"/>
      <name val="Bookman Old Style"/>
      <family val="1"/>
    </font>
    <font>
      <sz val="11"/>
      <color indexed="8"/>
      <name val="Bookman Old Style"/>
      <family val="1"/>
    </font>
    <font>
      <b/>
      <u/>
      <sz val="11"/>
      <color theme="1"/>
      <name val="Bookman Old Style"/>
      <family val="1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 CE"/>
    </font>
    <font>
      <b/>
      <sz val="12"/>
      <name val="Times New Roman"/>
      <family val="1"/>
    </font>
    <font>
      <b/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7" fillId="0" borderId="0"/>
    <xf numFmtId="164" fontId="11" fillId="0" borderId="0" applyFont="0" applyFill="0" applyBorder="0" applyAlignment="0" applyProtection="0"/>
  </cellStyleXfs>
  <cellXfs count="298">
    <xf numFmtId="0" fontId="0" fillId="0" borderId="0" xfId="0"/>
    <xf numFmtId="49" fontId="3" fillId="0" borderId="1" xfId="0" applyNumberFormat="1" applyFont="1" applyBorder="1"/>
    <xf numFmtId="0" fontId="0" fillId="0" borderId="0" xfId="0" applyAlignment="1">
      <alignment wrapText="1"/>
    </xf>
    <xf numFmtId="3" fontId="0" fillId="0" borderId="0" xfId="0" applyNumberFormat="1"/>
    <xf numFmtId="4" fontId="0" fillId="0" borderId="0" xfId="0" applyNumberFormat="1"/>
    <xf numFmtId="49" fontId="3" fillId="0" borderId="2" xfId="0" applyNumberFormat="1" applyFont="1" applyBorder="1"/>
    <xf numFmtId="3" fontId="3" fillId="0" borderId="2" xfId="0" applyNumberFormat="1" applyFont="1" applyBorder="1"/>
    <xf numFmtId="49" fontId="3" fillId="2" borderId="2" xfId="0" applyNumberFormat="1" applyFont="1" applyFill="1" applyBorder="1"/>
    <xf numFmtId="14" fontId="3" fillId="2" borderId="2" xfId="0" applyNumberFormat="1" applyFont="1" applyFill="1" applyBorder="1"/>
    <xf numFmtId="3" fontId="3" fillId="2" borderId="2" xfId="0" applyNumberFormat="1" applyFont="1" applyFill="1" applyBorder="1"/>
    <xf numFmtId="3" fontId="0" fillId="3" borderId="0" xfId="0" applyNumberFormat="1" applyFill="1"/>
    <xf numFmtId="0" fontId="0" fillId="3" borderId="0" xfId="0" applyFill="1"/>
    <xf numFmtId="14" fontId="3" fillId="2" borderId="2" xfId="0" applyNumberFormat="1" applyFont="1" applyFill="1" applyBorder="1" applyAlignment="1">
      <alignment horizontal="left"/>
    </xf>
    <xf numFmtId="0" fontId="0" fillId="0" borderId="2" xfId="0" applyBorder="1"/>
    <xf numFmtId="3" fontId="0" fillId="0" borderId="2" xfId="0" applyNumberForma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0" fillId="5" borderId="0" xfId="0" applyFill="1"/>
    <xf numFmtId="0" fontId="0" fillId="4" borderId="0" xfId="0" applyFill="1"/>
    <xf numFmtId="0" fontId="11" fillId="5" borderId="0" xfId="0" applyFont="1" applyFill="1" applyAlignment="1">
      <alignment wrapText="1"/>
    </xf>
    <xf numFmtId="0" fontId="11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6" fillId="0" borderId="0" xfId="0" applyFont="1"/>
    <xf numFmtId="0" fontId="0" fillId="6" borderId="0" xfId="0" applyFill="1"/>
    <xf numFmtId="0" fontId="9" fillId="5" borderId="0" xfId="0" applyFont="1" applyFill="1"/>
    <xf numFmtId="0" fontId="9" fillId="4" borderId="0" xfId="0" applyFont="1" applyFill="1"/>
    <xf numFmtId="0" fontId="9" fillId="5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/>
    <xf numFmtId="4" fontId="9" fillId="0" borderId="0" xfId="0" applyNumberFormat="1" applyFont="1"/>
    <xf numFmtId="4" fontId="9" fillId="4" borderId="0" xfId="0" applyNumberFormat="1" applyFont="1" applyFill="1"/>
    <xf numFmtId="4" fontId="0" fillId="4" borderId="0" xfId="0" applyNumberFormat="1" applyFill="1"/>
    <xf numFmtId="4" fontId="9" fillId="5" borderId="0" xfId="0" applyNumberFormat="1" applyFont="1" applyFill="1"/>
    <xf numFmtId="3" fontId="9" fillId="4" borderId="0" xfId="0" applyNumberFormat="1" applyFont="1" applyFill="1"/>
    <xf numFmtId="3" fontId="9" fillId="5" borderId="0" xfId="0" applyNumberFormat="1" applyFont="1" applyFill="1"/>
    <xf numFmtId="0" fontId="11" fillId="7" borderId="0" xfId="0" applyFont="1" applyFill="1" applyAlignment="1">
      <alignment wrapText="1"/>
    </xf>
    <xf numFmtId="0" fontId="12" fillId="2" borderId="0" xfId="0" applyFont="1" applyFill="1"/>
    <xf numFmtId="0" fontId="0" fillId="8" borderId="0" xfId="0" applyFill="1"/>
    <xf numFmtId="0" fontId="0" fillId="0" borderId="0" xfId="0" applyAlignment="1">
      <alignment horizontal="center"/>
    </xf>
    <xf numFmtId="3" fontId="0" fillId="2" borderId="0" xfId="0" applyNumberFormat="1" applyFill="1"/>
    <xf numFmtId="3" fontId="11" fillId="0" borderId="0" xfId="0" applyNumberFormat="1" applyFont="1"/>
    <xf numFmtId="0" fontId="0" fillId="0" borderId="0" xfId="0" applyNumberFormat="1" applyFill="1" applyBorder="1" applyAlignment="1" applyProtection="1"/>
    <xf numFmtId="3" fontId="0" fillId="0" borderId="0" xfId="0" applyNumberFormat="1" applyFill="1" applyBorder="1" applyAlignment="1" applyProtection="1"/>
    <xf numFmtId="3" fontId="0" fillId="2" borderId="0" xfId="0" applyNumberFormat="1" applyFill="1" applyBorder="1" applyAlignment="1" applyProtection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3" fontId="17" fillId="0" borderId="7" xfId="0" applyNumberFormat="1" applyFont="1" applyBorder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0" xfId="0" applyNumberFormat="1" applyFill="1" applyBorder="1" applyAlignment="1" applyProtection="1">
      <alignment horizontal="center"/>
    </xf>
    <xf numFmtId="3" fontId="15" fillId="0" borderId="0" xfId="0" applyNumberFormat="1" applyFont="1" applyAlignment="1">
      <alignment horizontal="right" vertical="center"/>
    </xf>
    <xf numFmtId="3" fontId="9" fillId="2" borderId="0" xfId="0" applyNumberFormat="1" applyFont="1" applyFill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3" fontId="19" fillId="0" borderId="0" xfId="0" applyNumberFormat="1" applyFont="1" applyAlignment="1">
      <alignment horizontal="righ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" fontId="0" fillId="0" borderId="0" xfId="0" applyNumberFormat="1" applyFill="1" applyBorder="1" applyAlignment="1" applyProtection="1">
      <alignment horizontal="center"/>
    </xf>
    <xf numFmtId="0" fontId="15" fillId="0" borderId="0" xfId="0" applyFont="1" applyAlignment="1">
      <alignment vertical="center"/>
    </xf>
    <xf numFmtId="1" fontId="15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3" fontId="15" fillId="0" borderId="0" xfId="0" applyNumberFormat="1" applyFont="1" applyFill="1" applyAlignment="1">
      <alignment horizontal="right" vertical="center"/>
    </xf>
    <xf numFmtId="3" fontId="0" fillId="9" borderId="0" xfId="0" applyNumberFormat="1" applyFill="1" applyBorder="1" applyAlignment="1" applyProtection="1"/>
    <xf numFmtId="0" fontId="16" fillId="0" borderId="0" xfId="0" applyFont="1" applyAlignment="1">
      <alignment horizontal="left" vertical="center"/>
    </xf>
    <xf numFmtId="3" fontId="9" fillId="0" borderId="0" xfId="0" applyNumberFormat="1" applyFont="1" applyFill="1" applyBorder="1" applyAlignment="1" applyProtection="1"/>
    <xf numFmtId="0" fontId="23" fillId="10" borderId="0" xfId="0" applyFont="1" applyFill="1"/>
    <xf numFmtId="0" fontId="24" fillId="0" borderId="0" xfId="0" applyFont="1"/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3" fontId="11" fillId="2" borderId="0" xfId="0" applyNumberFormat="1" applyFont="1" applyFill="1"/>
    <xf numFmtId="0" fontId="9" fillId="0" borderId="0" xfId="0" applyFont="1" applyAlignment="1">
      <alignment horizontal="center"/>
    </xf>
    <xf numFmtId="0" fontId="26" fillId="0" borderId="0" xfId="0" applyFont="1"/>
    <xf numFmtId="3" fontId="9" fillId="0" borderId="0" xfId="0" applyNumberFormat="1" applyFont="1"/>
    <xf numFmtId="0" fontId="9" fillId="0" borderId="2" xfId="0" applyFont="1" applyBorder="1" applyAlignment="1">
      <alignment wrapText="1"/>
    </xf>
    <xf numFmtId="0" fontId="11" fillId="0" borderId="2" xfId="0" applyFont="1" applyBorder="1"/>
    <xf numFmtId="3" fontId="0" fillId="2" borderId="2" xfId="0" applyNumberFormat="1" applyFill="1" applyBorder="1"/>
    <xf numFmtId="0" fontId="9" fillId="0" borderId="2" xfId="0" applyFont="1" applyBorder="1"/>
    <xf numFmtId="3" fontId="9" fillId="0" borderId="2" xfId="0" applyNumberFormat="1" applyFont="1" applyBorder="1"/>
    <xf numFmtId="0" fontId="9" fillId="0" borderId="2" xfId="0" applyFont="1" applyFill="1" applyBorder="1" applyAlignment="1">
      <alignment wrapText="1"/>
    </xf>
    <xf numFmtId="0" fontId="9" fillId="0" borderId="7" xfId="0" applyNumberFormat="1" applyFont="1" applyFill="1" applyBorder="1" applyAlignment="1" applyProtection="1">
      <alignment wrapText="1"/>
    </xf>
    <xf numFmtId="0" fontId="15" fillId="0" borderId="7" xfId="0" applyFont="1" applyBorder="1" applyAlignment="1">
      <alignment vertical="center" wrapText="1"/>
    </xf>
    <xf numFmtId="0" fontId="0" fillId="0" borderId="7" xfId="0" applyNumberFormat="1" applyFill="1" applyBorder="1" applyAlignment="1" applyProtection="1">
      <alignment wrapText="1"/>
    </xf>
    <xf numFmtId="0" fontId="16" fillId="0" borderId="7" xfId="0" applyFont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0" fontId="5" fillId="0" borderId="0" xfId="0" applyFont="1"/>
    <xf numFmtId="3" fontId="11" fillId="0" borderId="2" xfId="0" applyNumberFormat="1" applyFont="1" applyBorder="1"/>
    <xf numFmtId="0" fontId="29" fillId="0" borderId="2" xfId="0" applyFont="1" applyBorder="1"/>
    <xf numFmtId="0" fontId="30" fillId="0" borderId="2" xfId="0" applyFont="1" applyBorder="1"/>
    <xf numFmtId="0" fontId="29" fillId="0" borderId="0" xfId="0" applyFont="1" applyBorder="1"/>
    <xf numFmtId="0" fontId="29" fillId="0" borderId="0" xfId="0" applyFont="1" applyBorder="1" applyAlignment="1">
      <alignment horizontal="center"/>
    </xf>
    <xf numFmtId="3" fontId="11" fillId="0" borderId="0" xfId="0" applyNumberFormat="1" applyFont="1" applyBorder="1"/>
    <xf numFmtId="0" fontId="30" fillId="0" borderId="0" xfId="0" applyFont="1" applyBorder="1"/>
    <xf numFmtId="0" fontId="30" fillId="0" borderId="0" xfId="0" applyFont="1" applyBorder="1" applyAlignment="1">
      <alignment horizontal="center"/>
    </xf>
    <xf numFmtId="0" fontId="31" fillId="0" borderId="2" xfId="0" applyFont="1" applyBorder="1" applyAlignment="1">
      <alignment horizontal="justify" vertical="top" wrapText="1"/>
    </xf>
    <xf numFmtId="3" fontId="32" fillId="0" borderId="2" xfId="0" applyNumberFormat="1" applyFont="1" applyBorder="1" applyAlignment="1">
      <alignment horizontal="right"/>
    </xf>
    <xf numFmtId="3" fontId="33" fillId="0" borderId="2" xfId="0" applyNumberFormat="1" applyFont="1" applyBorder="1" applyAlignment="1">
      <alignment horizontal="right"/>
    </xf>
    <xf numFmtId="0" fontId="33" fillId="0" borderId="2" xfId="0" applyFont="1" applyBorder="1"/>
    <xf numFmtId="3" fontId="0" fillId="8" borderId="0" xfId="0" applyNumberFormat="1" applyFill="1" applyBorder="1" applyAlignment="1" applyProtection="1"/>
    <xf numFmtId="0" fontId="34" fillId="0" borderId="0" xfId="0" applyFont="1"/>
    <xf numFmtId="0" fontId="35" fillId="0" borderId="8" xfId="0" applyFont="1" applyBorder="1" applyAlignment="1">
      <alignment horizontal="center"/>
    </xf>
    <xf numFmtId="0" fontId="35" fillId="0" borderId="8" xfId="0" applyFont="1" applyBorder="1" applyAlignment="1">
      <alignment horizontal="center" wrapText="1"/>
    </xf>
    <xf numFmtId="0" fontId="36" fillId="0" borderId="8" xfId="0" applyFont="1" applyBorder="1"/>
    <xf numFmtId="3" fontId="36" fillId="0" borderId="8" xfId="0" applyNumberFormat="1" applyFont="1" applyBorder="1"/>
    <xf numFmtId="0" fontId="36" fillId="0" borderId="8" xfId="0" applyFont="1" applyFill="1" applyBorder="1"/>
    <xf numFmtId="3" fontId="36" fillId="0" borderId="8" xfId="0" applyNumberFormat="1" applyFont="1" applyFill="1" applyBorder="1"/>
    <xf numFmtId="0" fontId="35" fillId="0" borderId="8" xfId="0" applyFont="1" applyBorder="1"/>
    <xf numFmtId="3" fontId="35" fillId="0" borderId="8" xfId="0" applyNumberFormat="1" applyFont="1" applyBorder="1"/>
    <xf numFmtId="0" fontId="35" fillId="0" borderId="8" xfId="0" applyFont="1" applyFill="1" applyBorder="1"/>
    <xf numFmtId="3" fontId="35" fillId="0" borderId="8" xfId="0" applyNumberFormat="1" applyFont="1" applyFill="1" applyBorder="1"/>
    <xf numFmtId="9" fontId="0" fillId="0" borderId="8" xfId="0" applyNumberFormat="1" applyBorder="1"/>
    <xf numFmtId="0" fontId="0" fillId="0" borderId="8" xfId="0" applyBorder="1"/>
    <xf numFmtId="4" fontId="11" fillId="0" borderId="0" xfId="0" applyNumberFormat="1" applyFont="1" applyAlignment="1">
      <alignment wrapText="1"/>
    </xf>
    <xf numFmtId="0" fontId="0" fillId="3" borderId="2" xfId="0" applyFill="1" applyBorder="1"/>
    <xf numFmtId="3" fontId="0" fillId="3" borderId="2" xfId="0" applyNumberFormat="1" applyFill="1" applyBorder="1"/>
    <xf numFmtId="3" fontId="7" fillId="2" borderId="2" xfId="0" applyNumberFormat="1" applyFont="1" applyFill="1" applyBorder="1"/>
    <xf numFmtId="3" fontId="5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0" fillId="2" borderId="2" xfId="0" applyFill="1" applyBorder="1"/>
    <xf numFmtId="0" fontId="0" fillId="2" borderId="0" xfId="0" applyFill="1"/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/>
    <xf numFmtId="0" fontId="4" fillId="0" borderId="9" xfId="0" applyFont="1" applyBorder="1" applyAlignment="1">
      <alignment horizontal="center" vertical="center"/>
    </xf>
    <xf numFmtId="0" fontId="12" fillId="3" borderId="0" xfId="0" applyFont="1" applyFill="1"/>
    <xf numFmtId="0" fontId="5" fillId="2" borderId="2" xfId="0" applyFont="1" applyFill="1" applyBorder="1"/>
    <xf numFmtId="0" fontId="9" fillId="2" borderId="2" xfId="0" applyFont="1" applyFill="1" applyBorder="1" applyAlignment="1">
      <alignment wrapText="1"/>
    </xf>
    <xf numFmtId="49" fontId="1" fillId="2" borderId="2" xfId="0" applyNumberFormat="1" applyFont="1" applyFill="1" applyBorder="1"/>
    <xf numFmtId="9" fontId="0" fillId="0" borderId="0" xfId="0" applyNumberFormat="1"/>
    <xf numFmtId="0" fontId="5" fillId="3" borderId="0" xfId="0" applyFont="1" applyFill="1"/>
    <xf numFmtId="0" fontId="5" fillId="3" borderId="2" xfId="0" applyFont="1" applyFill="1" applyBorder="1"/>
    <xf numFmtId="3" fontId="9" fillId="3" borderId="2" xfId="0" applyNumberFormat="1" applyFont="1" applyFill="1" applyBorder="1"/>
    <xf numFmtId="1" fontId="0" fillId="0" borderId="0" xfId="0" applyNumberFormat="1"/>
    <xf numFmtId="3" fontId="0" fillId="6" borderId="0" xfId="0" applyNumberFormat="1" applyFill="1"/>
    <xf numFmtId="3" fontId="0" fillId="3" borderId="0" xfId="0" applyNumberFormat="1" applyFill="1" applyBorder="1" applyAlignment="1" applyProtection="1"/>
    <xf numFmtId="0" fontId="11" fillId="0" borderId="0" xfId="0" applyFont="1" applyBorder="1"/>
    <xf numFmtId="1" fontId="11" fillId="0" borderId="0" xfId="0" applyNumberFormat="1" applyFont="1" applyBorder="1"/>
    <xf numFmtId="4" fontId="11" fillId="0" borderId="0" xfId="0" applyNumberFormat="1" applyFont="1" applyBorder="1"/>
    <xf numFmtId="0" fontId="10" fillId="0" borderId="0" xfId="0" applyFont="1" applyBorder="1"/>
    <xf numFmtId="4" fontId="9" fillId="0" borderId="0" xfId="0" applyNumberFormat="1" applyFont="1" applyBorder="1" applyAlignment="1">
      <alignment horizontal="center"/>
    </xf>
    <xf numFmtId="0" fontId="34" fillId="0" borderId="0" xfId="0" applyFont="1" applyBorder="1"/>
    <xf numFmtId="0" fontId="11" fillId="0" borderId="0" xfId="0" applyFont="1" applyFill="1" applyBorder="1"/>
    <xf numFmtId="4" fontId="9" fillId="0" borderId="0" xfId="0" applyNumberFormat="1" applyFont="1" applyBorder="1"/>
    <xf numFmtId="0" fontId="39" fillId="0" borderId="0" xfId="0" applyFont="1" applyBorder="1"/>
    <xf numFmtId="1" fontId="39" fillId="0" borderId="0" xfId="0" applyNumberFormat="1" applyFont="1" applyBorder="1"/>
    <xf numFmtId="4" fontId="39" fillId="0" borderId="0" xfId="0" applyNumberFormat="1" applyFont="1" applyBorder="1"/>
    <xf numFmtId="0" fontId="41" fillId="0" borderId="0" xfId="0" applyFont="1" applyBorder="1"/>
    <xf numFmtId="1" fontId="41" fillId="0" borderId="0" xfId="0" applyNumberFormat="1" applyFont="1" applyBorder="1"/>
    <xf numFmtId="4" fontId="41" fillId="0" borderId="0" xfId="0" applyNumberFormat="1" applyFont="1" applyBorder="1"/>
    <xf numFmtId="0" fontId="42" fillId="0" borderId="0" xfId="0" applyFont="1" applyBorder="1"/>
    <xf numFmtId="0" fontId="43" fillId="0" borderId="0" xfId="0" applyFont="1"/>
    <xf numFmtId="4" fontId="42" fillId="0" borderId="0" xfId="0" applyNumberFormat="1" applyFont="1" applyBorder="1" applyAlignment="1">
      <alignment horizontal="center"/>
    </xf>
    <xf numFmtId="0" fontId="44" fillId="0" borderId="0" xfId="0" applyFont="1" applyBorder="1"/>
    <xf numFmtId="0" fontId="45" fillId="0" borderId="0" xfId="0" applyFont="1" applyBorder="1"/>
    <xf numFmtId="0" fontId="45" fillId="0" borderId="0" xfId="0" applyFont="1" applyBorder="1" applyAlignment="1">
      <alignment horizontal="center"/>
    </xf>
    <xf numFmtId="1" fontId="42" fillId="0" borderId="0" xfId="0" applyNumberFormat="1" applyFont="1" applyBorder="1"/>
    <xf numFmtId="0" fontId="49" fillId="0" borderId="0" xfId="0" applyFont="1" applyBorder="1" applyAlignment="1">
      <alignment horizontal="left"/>
    </xf>
    <xf numFmtId="0" fontId="50" fillId="0" borderId="0" xfId="0" applyFont="1" applyBorder="1"/>
    <xf numFmtId="0" fontId="0" fillId="0" borderId="0" xfId="0" applyBorder="1"/>
    <xf numFmtId="0" fontId="46" fillId="0" borderId="0" xfId="0" applyFont="1" applyBorder="1" applyAlignment="1">
      <alignment horizontal="left" vertical="center"/>
    </xf>
    <xf numFmtId="0" fontId="47" fillId="0" borderId="0" xfId="0" applyFont="1" applyBorder="1" applyAlignment="1">
      <alignment horizontal="left" vertical="center"/>
    </xf>
    <xf numFmtId="0" fontId="48" fillId="0" borderId="0" xfId="0" applyFont="1" applyBorder="1"/>
    <xf numFmtId="3" fontId="40" fillId="0" borderId="0" xfId="0" applyNumberFormat="1" applyFont="1" applyBorder="1"/>
    <xf numFmtId="0" fontId="9" fillId="0" borderId="0" xfId="0" applyFont="1" applyBorder="1"/>
    <xf numFmtId="0" fontId="51" fillId="0" borderId="0" xfId="0" applyFont="1"/>
    <xf numFmtId="3" fontId="43" fillId="0" borderId="0" xfId="0" applyNumberFormat="1" applyFont="1" applyAlignment="1">
      <alignment horizontal="right"/>
    </xf>
    <xf numFmtId="3" fontId="51" fillId="0" borderId="0" xfId="0" applyNumberFormat="1" applyFont="1" applyAlignment="1">
      <alignment horizontal="right"/>
    </xf>
    <xf numFmtId="3" fontId="43" fillId="2" borderId="0" xfId="0" applyNumberFormat="1" applyFont="1" applyFill="1" applyAlignment="1">
      <alignment horizontal="right"/>
    </xf>
    <xf numFmtId="3" fontId="51" fillId="2" borderId="0" xfId="0" applyNumberFormat="1" applyFont="1" applyFill="1" applyAlignment="1">
      <alignment horizontal="right"/>
    </xf>
    <xf numFmtId="3" fontId="52" fillId="2" borderId="0" xfId="0" applyNumberFormat="1" applyFont="1" applyFill="1" applyAlignment="1">
      <alignment horizontal="right"/>
    </xf>
    <xf numFmtId="0" fontId="53" fillId="0" borderId="0" xfId="0" applyFont="1" applyAlignment="1">
      <alignment vertical="center"/>
    </xf>
    <xf numFmtId="0" fontId="45" fillId="0" borderId="0" xfId="0" applyFont="1" applyBorder="1" applyAlignment="1">
      <alignment horizontal="left"/>
    </xf>
    <xf numFmtId="0" fontId="45" fillId="0" borderId="0" xfId="0" applyFont="1" applyBorder="1" applyAlignment="1">
      <alignment horizontal="center" wrapText="1"/>
    </xf>
    <xf numFmtId="3" fontId="44" fillId="0" borderId="0" xfId="0" applyNumberFormat="1" applyFont="1" applyBorder="1"/>
    <xf numFmtId="0" fontId="44" fillId="0" borderId="0" xfId="0" applyFont="1" applyFill="1" applyBorder="1"/>
    <xf numFmtId="3" fontId="45" fillId="0" borderId="0" xfId="0" applyNumberFormat="1" applyFont="1" applyBorder="1"/>
    <xf numFmtId="0" fontId="45" fillId="0" borderId="0" xfId="0" applyFont="1" applyFill="1" applyBorder="1"/>
    <xf numFmtId="3" fontId="45" fillId="0" borderId="0" xfId="0" applyNumberFormat="1" applyFont="1" applyFill="1" applyBorder="1"/>
    <xf numFmtId="9" fontId="43" fillId="0" borderId="0" xfId="0" applyNumberFormat="1" applyFont="1" applyBorder="1"/>
    <xf numFmtId="0" fontId="43" fillId="0" borderId="0" xfId="0" applyFont="1" applyBorder="1"/>
    <xf numFmtId="0" fontId="54" fillId="0" borderId="0" xfId="0" applyFont="1"/>
    <xf numFmtId="0" fontId="9" fillId="0" borderId="0" xfId="0" applyFont="1" applyFill="1"/>
    <xf numFmtId="0" fontId="9" fillId="0" borderId="0" xfId="0" applyFont="1" applyAlignment="1">
      <alignment horizontal="right"/>
    </xf>
    <xf numFmtId="0" fontId="11" fillId="0" borderId="9" xfId="0" applyFont="1" applyFill="1" applyBorder="1"/>
    <xf numFmtId="0" fontId="0" fillId="0" borderId="2" xfId="0" applyFill="1" applyBorder="1"/>
    <xf numFmtId="0" fontId="9" fillId="0" borderId="3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11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55" fillId="0" borderId="0" xfId="0" applyFont="1"/>
    <xf numFmtId="0" fontId="11" fillId="0" borderId="0" xfId="0" applyFont="1" applyAlignment="1">
      <alignment horizontal="right"/>
    </xf>
    <xf numFmtId="0" fontId="56" fillId="0" borderId="0" xfId="0" applyFont="1" applyBorder="1" applyAlignment="1">
      <alignment horizontal="right"/>
    </xf>
    <xf numFmtId="2" fontId="58" fillId="0" borderId="0" xfId="1" applyNumberFormat="1" applyFont="1" applyBorder="1" applyAlignment="1">
      <alignment wrapText="1"/>
    </xf>
    <xf numFmtId="0" fontId="9" fillId="0" borderId="3" xfId="1" applyFont="1" applyBorder="1" applyAlignment="1">
      <alignment horizontal="center"/>
    </xf>
    <xf numFmtId="2" fontId="59" fillId="0" borderId="12" xfId="1" applyNumberFormat="1" applyFont="1" applyBorder="1" applyAlignment="1">
      <alignment horizontal="center" wrapText="1"/>
    </xf>
    <xf numFmtId="0" fontId="60" fillId="0" borderId="9" xfId="1" applyFont="1" applyBorder="1" applyAlignment="1">
      <alignment horizontal="center" vertical="center" wrapText="1"/>
    </xf>
    <xf numFmtId="0" fontId="60" fillId="0" borderId="9" xfId="1" applyFont="1" applyBorder="1" applyAlignment="1">
      <alignment horizontal="right" vertical="center" wrapText="1"/>
    </xf>
    <xf numFmtId="0" fontId="9" fillId="0" borderId="13" xfId="1" applyFont="1" applyBorder="1" applyAlignment="1">
      <alignment horizontal="center"/>
    </xf>
    <xf numFmtId="0" fontId="9" fillId="0" borderId="15" xfId="1" applyFont="1" applyBorder="1" applyAlignment="1">
      <alignment horizontal="left" wrapText="1"/>
    </xf>
    <xf numFmtId="3" fontId="9" fillId="0" borderId="15" xfId="1" applyNumberFormat="1" applyFont="1" applyBorder="1" applyAlignment="1"/>
    <xf numFmtId="3" fontId="9" fillId="0" borderId="15" xfId="1" applyNumberFormat="1" applyFont="1" applyBorder="1" applyAlignment="1">
      <alignment horizontal="right"/>
    </xf>
    <xf numFmtId="0" fontId="11" fillId="0" borderId="16" xfId="1" applyFont="1" applyBorder="1" applyAlignment="1">
      <alignment horizontal="center"/>
    </xf>
    <xf numFmtId="0" fontId="11" fillId="0" borderId="5" xfId="1" applyFont="1" applyBorder="1" applyAlignment="1">
      <alignment horizontal="left" wrapText="1"/>
    </xf>
    <xf numFmtId="0" fontId="11" fillId="0" borderId="5" xfId="1" applyFont="1" applyBorder="1" applyAlignment="1">
      <alignment wrapText="1"/>
    </xf>
    <xf numFmtId="3" fontId="9" fillId="0" borderId="2" xfId="1" applyNumberFormat="1" applyFont="1" applyBorder="1" applyAlignment="1">
      <alignment horizontal="right"/>
    </xf>
    <xf numFmtId="0" fontId="11" fillId="0" borderId="17" xfId="1" applyFont="1" applyBorder="1" applyAlignment="1">
      <alignment horizontal="center"/>
    </xf>
    <xf numFmtId="0" fontId="55" fillId="0" borderId="5" xfId="1" applyFont="1" applyBorder="1" applyAlignment="1">
      <alignment horizontal="left" wrapText="1"/>
    </xf>
    <xf numFmtId="0" fontId="9" fillId="0" borderId="18" xfId="1" applyFont="1" applyBorder="1" applyAlignment="1">
      <alignment horizontal="center"/>
    </xf>
    <xf numFmtId="0" fontId="9" fillId="0" borderId="5" xfId="1" applyFont="1" applyBorder="1" applyAlignment="1">
      <alignment horizontal="left" wrapText="1"/>
    </xf>
    <xf numFmtId="0" fontId="11" fillId="0" borderId="1" xfId="1" applyFont="1" applyBorder="1" applyAlignment="1">
      <alignment horizontal="left" wrapText="1"/>
    </xf>
    <xf numFmtId="3" fontId="9" fillId="0" borderId="2" xfId="1" applyNumberFormat="1" applyFont="1" applyBorder="1" applyAlignment="1"/>
    <xf numFmtId="0" fontId="11" fillId="0" borderId="19" xfId="1" applyFont="1" applyBorder="1" applyAlignment="1">
      <alignment horizontal="center"/>
    </xf>
    <xf numFmtId="0" fontId="11" fillId="0" borderId="20" xfId="1" applyFont="1" applyBorder="1" applyAlignment="1">
      <alignment horizontal="left" wrapText="1"/>
    </xf>
    <xf numFmtId="0" fontId="11" fillId="0" borderId="20" xfId="1" applyFont="1" applyBorder="1" applyAlignment="1">
      <alignment wrapText="1"/>
    </xf>
    <xf numFmtId="0" fontId="9" fillId="0" borderId="18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wrapText="1"/>
    </xf>
    <xf numFmtId="0" fontId="9" fillId="0" borderId="16" xfId="1" applyFont="1" applyBorder="1" applyAlignment="1">
      <alignment horizontal="center"/>
    </xf>
    <xf numFmtId="0" fontId="56" fillId="0" borderId="2" xfId="1" applyFont="1" applyBorder="1" applyAlignment="1">
      <alignment horizontal="left" wrapText="1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/>
    <xf numFmtId="0" fontId="11" fillId="0" borderId="2" xfId="0" applyFont="1" applyBorder="1" applyAlignment="1">
      <alignment horizontal="left"/>
    </xf>
    <xf numFmtId="0" fontId="11" fillId="0" borderId="2" xfId="0" applyFont="1" applyBorder="1" applyAlignment="1"/>
    <xf numFmtId="0" fontId="9" fillId="0" borderId="17" xfId="1" applyFont="1" applyBorder="1" applyAlignment="1">
      <alignment horizontal="center"/>
    </xf>
    <xf numFmtId="0" fontId="9" fillId="0" borderId="2" xfId="1" applyFont="1" applyBorder="1" applyAlignment="1">
      <alignment horizontal="left" wrapText="1"/>
    </xf>
    <xf numFmtId="0" fontId="9" fillId="0" borderId="2" xfId="1" applyFont="1" applyBorder="1" applyAlignment="1">
      <alignment wrapText="1"/>
    </xf>
    <xf numFmtId="0" fontId="9" fillId="0" borderId="19" xfId="1" applyFont="1" applyBorder="1" applyAlignment="1">
      <alignment horizontal="center"/>
    </xf>
    <xf numFmtId="0" fontId="9" fillId="0" borderId="1" xfId="1" applyFont="1" applyBorder="1" applyAlignment="1">
      <alignment horizontal="left" wrapText="1"/>
    </xf>
    <xf numFmtId="0" fontId="9" fillId="0" borderId="1" xfId="1" applyFont="1" applyBorder="1" applyAlignment="1">
      <alignment wrapText="1"/>
    </xf>
    <xf numFmtId="0" fontId="9" fillId="0" borderId="5" xfId="1" applyFont="1" applyBorder="1" applyAlignment="1">
      <alignment wrapText="1"/>
    </xf>
    <xf numFmtId="0" fontId="9" fillId="0" borderId="21" xfId="1" applyFont="1" applyBorder="1" applyAlignment="1">
      <alignment horizontal="center"/>
    </xf>
    <xf numFmtId="0" fontId="9" fillId="0" borderId="22" xfId="1" applyFont="1" applyBorder="1" applyAlignment="1">
      <alignment horizontal="left" wrapText="1"/>
    </xf>
    <xf numFmtId="3" fontId="9" fillId="0" borderId="22" xfId="1" applyNumberFormat="1" applyFont="1" applyBorder="1" applyAlignment="1"/>
    <xf numFmtId="3" fontId="9" fillId="0" borderId="22" xfId="1" applyNumberFormat="1" applyFont="1" applyBorder="1" applyAlignment="1">
      <alignment horizontal="right"/>
    </xf>
    <xf numFmtId="0" fontId="9" fillId="0" borderId="0" xfId="1" applyFont="1" applyBorder="1" applyAlignment="1">
      <alignment horizontal="center"/>
    </xf>
    <xf numFmtId="0" fontId="9" fillId="0" borderId="0" xfId="1" applyFont="1" applyBorder="1" applyAlignment="1">
      <alignment horizontal="left" wrapText="1"/>
    </xf>
    <xf numFmtId="0" fontId="9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56" fillId="0" borderId="0" xfId="0" applyFont="1"/>
    <xf numFmtId="0" fontId="9" fillId="0" borderId="3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1" fillId="0" borderId="2" xfId="0" applyFont="1" applyBorder="1"/>
    <xf numFmtId="3" fontId="11" fillId="0" borderId="2" xfId="2" applyNumberFormat="1" applyBorder="1"/>
    <xf numFmtId="3" fontId="61" fillId="0" borderId="0" xfId="0" applyNumberFormat="1" applyFont="1" applyBorder="1"/>
    <xf numFmtId="3" fontId="0" fillId="0" borderId="0" xfId="0" applyNumberFormat="1" applyBorder="1"/>
    <xf numFmtId="0" fontId="11" fillId="0" borderId="23" xfId="0" applyFont="1" applyBorder="1" applyAlignment="1">
      <alignment vertical="center"/>
    </xf>
    <xf numFmtId="0" fontId="55" fillId="0" borderId="24" xfId="0" applyFont="1" applyBorder="1" applyAlignment="1">
      <alignment vertical="center"/>
    </xf>
    <xf numFmtId="0" fontId="55" fillId="0" borderId="24" xfId="0" applyFont="1" applyBorder="1" applyAlignment="1">
      <alignment horizontal="center" vertical="center"/>
    </xf>
    <xf numFmtId="3" fontId="55" fillId="0" borderId="24" xfId="2" applyNumberFormat="1" applyFont="1" applyBorder="1" applyAlignment="1">
      <alignment vertical="center"/>
    </xf>
    <xf numFmtId="3" fontId="55" fillId="0" borderId="25" xfId="2" applyNumberFormat="1" applyFont="1" applyBorder="1" applyAlignment="1">
      <alignment vertical="center"/>
    </xf>
    <xf numFmtId="14" fontId="60" fillId="0" borderId="1" xfId="0" applyNumberFormat="1" applyFont="1" applyBorder="1" applyAlignment="1">
      <alignment horizontal="center"/>
    </xf>
    <xf numFmtId="3" fontId="11" fillId="0" borderId="0" xfId="2" applyNumberFormat="1" applyFill="1" applyBorder="1"/>
    <xf numFmtId="0" fontId="42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wrapText="1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6" xfId="1" applyFont="1" applyBorder="1" applyAlignment="1">
      <alignment horizontal="center" wrapText="1"/>
    </xf>
    <xf numFmtId="2" fontId="9" fillId="0" borderId="4" xfId="1" applyNumberFormat="1" applyFont="1" applyBorder="1" applyAlignment="1">
      <alignment horizontal="center" wrapText="1"/>
    </xf>
    <xf numFmtId="0" fontId="0" fillId="0" borderId="6" xfId="0" applyBorder="1"/>
    <xf numFmtId="2" fontId="59" fillId="0" borderId="10" xfId="1" applyNumberFormat="1" applyFont="1" applyBorder="1" applyAlignment="1">
      <alignment horizontal="center" wrapText="1"/>
    </xf>
    <xf numFmtId="0" fontId="0" fillId="0" borderId="11" xfId="0" applyBorder="1"/>
    <xf numFmtId="0" fontId="9" fillId="0" borderId="14" xfId="1" applyFont="1" applyBorder="1" applyAlignment="1">
      <alignment horizontal="left" wrapText="1"/>
    </xf>
    <xf numFmtId="0" fontId="9" fillId="0" borderId="15" xfId="1" applyFont="1" applyBorder="1" applyAlignment="1">
      <alignment horizontal="left" wrapText="1"/>
    </xf>
    <xf numFmtId="0" fontId="11" fillId="0" borderId="6" xfId="1" applyFont="1" applyBorder="1" applyAlignment="1">
      <alignment horizontal="left" wrapText="1"/>
    </xf>
    <xf numFmtId="0" fontId="9" fillId="0" borderId="6" xfId="1" applyFont="1" applyBorder="1" applyAlignment="1">
      <alignment horizontal="left" wrapText="1"/>
    </xf>
    <xf numFmtId="0" fontId="9" fillId="0" borderId="22" xfId="1" applyFont="1" applyBorder="1" applyAlignment="1">
      <alignment horizontal="left" wrapText="1"/>
    </xf>
    <xf numFmtId="0" fontId="55" fillId="0" borderId="5" xfId="1" applyFont="1" applyBorder="1" applyAlignment="1">
      <alignment horizontal="left" wrapText="1"/>
    </xf>
    <xf numFmtId="0" fontId="55" fillId="0" borderId="2" xfId="1" applyFont="1" applyBorder="1" applyAlignment="1">
      <alignment horizontal="left" wrapText="1"/>
    </xf>
    <xf numFmtId="0" fontId="9" fillId="0" borderId="5" xfId="1" applyFont="1" applyBorder="1" applyAlignment="1">
      <alignment horizontal="left" wrapText="1"/>
    </xf>
    <xf numFmtId="0" fontId="9" fillId="0" borderId="2" xfId="1" applyFont="1" applyBorder="1" applyAlignment="1">
      <alignment horizontal="left" wrapText="1"/>
    </xf>
    <xf numFmtId="0" fontId="62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3">
    <cellStyle name="Comma_21.Aktivet Afatgjata Materiale  09" xfId="2"/>
    <cellStyle name="Normal" xfId="0" builtinId="0"/>
    <cellStyle name="Normal_asn_2009 Propozim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K55"/>
  <sheetViews>
    <sheetView workbookViewId="0">
      <selection activeCell="B7" sqref="B7"/>
    </sheetView>
  </sheetViews>
  <sheetFormatPr defaultRowHeight="15"/>
  <cols>
    <col min="1" max="1" width="2.140625" style="166" customWidth="1"/>
    <col min="2" max="2" width="18.7109375" style="166" customWidth="1"/>
    <col min="3" max="3" width="16.85546875" style="166" customWidth="1"/>
    <col min="4" max="4" width="7" style="166" customWidth="1"/>
    <col min="5" max="7" width="9.140625" style="166"/>
    <col min="8" max="8" width="9.140625" style="166" customWidth="1"/>
    <col min="9" max="11" width="9.140625" style="166"/>
  </cols>
  <sheetData>
    <row r="6" spans="1:10" ht="15.75">
      <c r="A6" s="151"/>
      <c r="B6" s="151"/>
      <c r="C6" s="151"/>
      <c r="D6" s="151"/>
      <c r="E6" s="151"/>
      <c r="F6" s="151"/>
      <c r="G6" s="151"/>
      <c r="H6" s="152"/>
      <c r="I6" s="153"/>
      <c r="J6" s="153"/>
    </row>
    <row r="7" spans="1:10" ht="15.75">
      <c r="A7" s="154"/>
      <c r="B7" s="157" t="s">
        <v>633</v>
      </c>
      <c r="C7" s="154"/>
      <c r="D7" s="157"/>
      <c r="E7" s="157"/>
      <c r="F7" s="157"/>
      <c r="G7" s="157"/>
      <c r="H7" s="163"/>
      <c r="I7" s="156"/>
      <c r="J7" s="153"/>
    </row>
    <row r="8" spans="1:10" ht="15.75">
      <c r="A8" s="154"/>
      <c r="B8" s="154" t="s">
        <v>621</v>
      </c>
      <c r="C8" s="154"/>
      <c r="D8" s="167" t="s">
        <v>634</v>
      </c>
      <c r="E8" s="154"/>
      <c r="F8" s="154"/>
      <c r="G8" s="154"/>
      <c r="H8" s="155"/>
      <c r="I8" s="156"/>
      <c r="J8" s="153"/>
    </row>
    <row r="9" spans="1:10" ht="15.75">
      <c r="A9" s="154"/>
      <c r="B9" s="157" t="s">
        <v>622</v>
      </c>
      <c r="C9" s="154"/>
      <c r="D9" s="167" t="s">
        <v>635</v>
      </c>
      <c r="E9" s="154"/>
      <c r="F9" s="154"/>
      <c r="G9" s="154"/>
      <c r="H9" s="155"/>
      <c r="I9" s="156"/>
      <c r="J9" s="153"/>
    </row>
    <row r="10" spans="1:10" ht="15.75">
      <c r="A10" s="154"/>
      <c r="B10" s="154"/>
      <c r="C10" s="154"/>
      <c r="D10" s="167" t="s">
        <v>636</v>
      </c>
      <c r="E10" s="154"/>
      <c r="F10" s="154"/>
      <c r="G10" s="154"/>
      <c r="H10" s="155"/>
      <c r="I10" s="156"/>
      <c r="J10" s="153"/>
    </row>
    <row r="11" spans="1:10" ht="15.75">
      <c r="A11" s="154"/>
      <c r="B11" s="154"/>
      <c r="C11" s="154"/>
      <c r="D11" s="167" t="s">
        <v>21</v>
      </c>
      <c r="E11" s="154"/>
      <c r="F11" s="154"/>
      <c r="G11" s="154"/>
      <c r="H11" s="155"/>
      <c r="I11" s="156"/>
      <c r="J11" s="153"/>
    </row>
    <row r="12" spans="1:10" ht="15.75">
      <c r="A12" s="154"/>
      <c r="B12" s="154"/>
      <c r="C12" s="154"/>
      <c r="D12" s="168"/>
      <c r="E12" s="154"/>
      <c r="F12" s="154"/>
      <c r="G12" s="154"/>
      <c r="H12" s="155"/>
      <c r="I12" s="156"/>
      <c r="J12" s="153"/>
    </row>
    <row r="13" spans="1:10" ht="15.75">
      <c r="A13" s="154"/>
      <c r="B13" s="154" t="s">
        <v>637</v>
      </c>
      <c r="C13" s="154"/>
      <c r="D13" s="169" t="s">
        <v>204</v>
      </c>
      <c r="E13" s="154"/>
      <c r="F13" s="154"/>
      <c r="G13" s="154"/>
      <c r="H13" s="155"/>
      <c r="I13" s="156"/>
      <c r="J13" s="153"/>
    </row>
    <row r="14" spans="1:10" ht="15.75">
      <c r="A14" s="154"/>
      <c r="B14" s="154" t="s">
        <v>8</v>
      </c>
      <c r="C14" s="154"/>
      <c r="D14" s="154" t="s">
        <v>638</v>
      </c>
      <c r="E14" s="154"/>
      <c r="F14" s="154"/>
      <c r="G14" s="154"/>
      <c r="H14" s="155"/>
      <c r="I14" s="156"/>
      <c r="J14" s="153"/>
    </row>
    <row r="15" spans="1:10" ht="15.75">
      <c r="A15" s="154"/>
      <c r="B15" s="154"/>
      <c r="C15" s="154"/>
      <c r="D15" s="154"/>
      <c r="E15" s="154"/>
      <c r="F15" s="154"/>
      <c r="G15" s="154"/>
      <c r="H15" s="155"/>
      <c r="I15" s="156"/>
      <c r="J15" s="153"/>
    </row>
    <row r="16" spans="1:10" ht="15.75">
      <c r="A16" s="154"/>
      <c r="B16" s="154"/>
      <c r="C16" s="154"/>
      <c r="D16" s="154"/>
      <c r="E16" s="154"/>
      <c r="F16" s="154"/>
      <c r="G16" s="154"/>
      <c r="H16" s="155"/>
      <c r="I16" s="156"/>
      <c r="J16" s="153"/>
    </row>
    <row r="17" spans="1:10" ht="15.75">
      <c r="A17" s="154"/>
      <c r="B17" s="154" t="s">
        <v>639</v>
      </c>
      <c r="C17" s="154"/>
      <c r="D17" s="154" t="s">
        <v>640</v>
      </c>
      <c r="E17" s="154"/>
      <c r="F17" s="154"/>
      <c r="G17" s="154"/>
      <c r="H17" s="155"/>
      <c r="I17" s="156"/>
      <c r="J17" s="153"/>
    </row>
    <row r="18" spans="1:10" ht="15.75">
      <c r="A18" s="154"/>
      <c r="B18" s="154"/>
      <c r="C18" s="154"/>
      <c r="D18" s="154"/>
      <c r="E18" s="154"/>
      <c r="F18" s="154"/>
      <c r="G18" s="154"/>
      <c r="H18" s="155"/>
      <c r="I18" s="156"/>
      <c r="J18" s="153"/>
    </row>
    <row r="19" spans="1:10" ht="15.75">
      <c r="A19" s="154"/>
      <c r="B19" s="154"/>
      <c r="C19" s="154"/>
      <c r="D19" s="154"/>
      <c r="E19" s="154"/>
      <c r="F19" s="154"/>
      <c r="G19" s="154"/>
      <c r="H19" s="155"/>
      <c r="I19" s="156"/>
      <c r="J19" s="153"/>
    </row>
    <row r="20" spans="1:10" ht="15.75">
      <c r="A20" s="154"/>
      <c r="B20" s="157" t="s">
        <v>641</v>
      </c>
      <c r="C20" s="157"/>
      <c r="D20" s="157"/>
      <c r="E20" s="157"/>
      <c r="F20" s="157"/>
      <c r="G20" s="157"/>
      <c r="H20" s="163"/>
      <c r="I20" s="156"/>
      <c r="J20" s="153"/>
    </row>
    <row r="21" spans="1:10" ht="15.75">
      <c r="A21" s="154"/>
      <c r="B21" s="154"/>
      <c r="C21" s="154"/>
      <c r="D21" s="154"/>
      <c r="E21" s="154"/>
      <c r="F21" s="154"/>
      <c r="G21" s="154"/>
      <c r="H21" s="155"/>
      <c r="I21" s="156"/>
      <c r="J21" s="153"/>
    </row>
    <row r="22" spans="1:10" ht="15.75">
      <c r="A22" s="154"/>
      <c r="B22" s="154"/>
      <c r="C22" s="154"/>
      <c r="D22" s="154"/>
      <c r="E22" s="154"/>
      <c r="F22" s="154"/>
      <c r="G22" s="154"/>
      <c r="H22" s="155"/>
      <c r="I22" s="156"/>
      <c r="J22" s="153"/>
    </row>
    <row r="23" spans="1:10" ht="20.25">
      <c r="A23" s="154"/>
      <c r="B23" s="164" t="s">
        <v>643</v>
      </c>
      <c r="C23" s="165"/>
      <c r="D23" s="165"/>
      <c r="E23" s="154"/>
      <c r="F23" s="154"/>
      <c r="G23" s="154"/>
      <c r="H23" s="155"/>
      <c r="I23" s="156"/>
      <c r="J23" s="153"/>
    </row>
    <row r="24" spans="1:10" ht="15.75">
      <c r="A24" s="154"/>
      <c r="B24" s="154"/>
      <c r="C24" s="154"/>
      <c r="D24" s="154"/>
      <c r="E24" s="154"/>
      <c r="F24" s="154"/>
      <c r="G24" s="154"/>
      <c r="H24" s="155"/>
      <c r="I24" s="156"/>
      <c r="J24" s="153"/>
    </row>
    <row r="25" spans="1:10" ht="15.75">
      <c r="A25" s="154"/>
      <c r="B25" s="154"/>
      <c r="C25" s="154"/>
      <c r="D25" s="154"/>
      <c r="E25" s="154"/>
      <c r="F25" s="154"/>
      <c r="G25" s="154"/>
      <c r="H25" s="155"/>
      <c r="I25" s="156"/>
      <c r="J25" s="153"/>
    </row>
    <row r="26" spans="1:10" ht="15.75">
      <c r="A26" s="154"/>
      <c r="B26" s="154"/>
      <c r="C26" s="154"/>
      <c r="D26" s="154"/>
      <c r="E26" s="154"/>
      <c r="F26" s="154"/>
      <c r="G26" s="154"/>
      <c r="H26" s="155"/>
      <c r="I26" s="156"/>
      <c r="J26" s="153"/>
    </row>
    <row r="27" spans="1:10" ht="15.75">
      <c r="A27" s="154"/>
      <c r="B27" s="265" t="s">
        <v>642</v>
      </c>
      <c r="C27" s="265"/>
      <c r="D27" s="265"/>
      <c r="E27" s="265"/>
      <c r="F27" s="265"/>
      <c r="G27" s="265"/>
      <c r="H27" s="265"/>
      <c r="I27" s="265"/>
      <c r="J27" s="153"/>
    </row>
    <row r="28" spans="1:10" ht="15.75">
      <c r="A28" s="154"/>
      <c r="B28" s="154"/>
      <c r="C28" s="154"/>
      <c r="D28" s="154"/>
      <c r="E28" s="154"/>
      <c r="F28" s="154"/>
      <c r="G28" s="154"/>
      <c r="H28" s="155"/>
      <c r="I28" s="156"/>
      <c r="J28" s="153"/>
    </row>
    <row r="29" spans="1:10" ht="15.75">
      <c r="A29" s="154"/>
      <c r="B29" s="154"/>
      <c r="C29" s="154"/>
      <c r="D29" s="154"/>
      <c r="E29" s="154"/>
      <c r="F29" s="154"/>
      <c r="G29" s="154"/>
      <c r="H29" s="155"/>
      <c r="I29" s="156"/>
      <c r="J29" s="153"/>
    </row>
    <row r="30" spans="1:10" ht="15.75">
      <c r="A30" s="154"/>
      <c r="B30" s="154"/>
      <c r="C30" s="154"/>
      <c r="D30" s="154"/>
      <c r="E30" s="154"/>
      <c r="F30" s="154"/>
      <c r="G30" s="154"/>
      <c r="H30" s="155"/>
      <c r="I30" s="156"/>
      <c r="J30" s="153"/>
    </row>
    <row r="31" spans="1:10" ht="15.75">
      <c r="A31" s="154"/>
      <c r="B31" s="154" t="s">
        <v>623</v>
      </c>
      <c r="C31" s="154"/>
      <c r="D31" s="154"/>
      <c r="E31" s="154"/>
      <c r="F31" s="154"/>
      <c r="G31" s="159" t="s">
        <v>624</v>
      </c>
      <c r="H31" s="155"/>
      <c r="J31" s="153"/>
    </row>
    <row r="32" spans="1:10" ht="15.75">
      <c r="A32" s="154"/>
      <c r="B32" s="154" t="s">
        <v>625</v>
      </c>
      <c r="C32" s="154"/>
      <c r="D32" s="154"/>
      <c r="E32" s="154"/>
      <c r="F32" s="154"/>
      <c r="G32" s="159" t="s">
        <v>626</v>
      </c>
      <c r="H32" s="155"/>
      <c r="J32" s="153"/>
    </row>
    <row r="33" spans="1:10" ht="15.75">
      <c r="A33" s="154"/>
      <c r="B33" s="154"/>
      <c r="C33" s="154"/>
      <c r="D33" s="154"/>
      <c r="E33" s="154"/>
      <c r="F33" s="154"/>
      <c r="G33" s="156"/>
      <c r="H33" s="155"/>
      <c r="J33" s="153"/>
    </row>
    <row r="34" spans="1:10" ht="15.75">
      <c r="A34" s="154"/>
      <c r="B34" s="154"/>
      <c r="C34" s="154"/>
      <c r="D34" s="154"/>
      <c r="E34" s="154"/>
      <c r="F34" s="154"/>
      <c r="G34" s="154"/>
      <c r="H34" s="155"/>
      <c r="I34" s="156"/>
      <c r="J34" s="153"/>
    </row>
    <row r="35" spans="1:10" ht="15.75">
      <c r="A35" s="154"/>
      <c r="B35" s="154"/>
      <c r="C35" s="154"/>
      <c r="D35" s="154"/>
      <c r="E35" s="154"/>
      <c r="F35" s="154"/>
      <c r="G35" s="154"/>
      <c r="H35" s="155"/>
      <c r="I35" s="156"/>
      <c r="J35" s="153"/>
    </row>
    <row r="36" spans="1:10" ht="15.75">
      <c r="A36" s="154"/>
      <c r="B36" s="154"/>
      <c r="C36" s="154"/>
      <c r="D36" s="154"/>
      <c r="E36" s="154"/>
      <c r="F36" s="154"/>
      <c r="G36" s="154"/>
      <c r="H36" s="155"/>
      <c r="I36" s="156"/>
      <c r="J36" s="153"/>
    </row>
    <row r="37" spans="1:10" ht="15.75">
      <c r="A37" s="154"/>
      <c r="B37" s="154"/>
      <c r="C37" s="154"/>
      <c r="D37" s="154"/>
      <c r="E37" s="154"/>
      <c r="F37" s="154"/>
      <c r="G37" s="154"/>
      <c r="H37" s="155"/>
      <c r="I37" s="156"/>
      <c r="J37" s="170"/>
    </row>
    <row r="38" spans="1:10" ht="15.75">
      <c r="A38" s="154"/>
      <c r="B38" s="154"/>
      <c r="C38" s="154"/>
      <c r="D38" s="154"/>
      <c r="E38" s="154"/>
      <c r="F38" s="154"/>
      <c r="G38" s="154"/>
      <c r="H38" s="155"/>
      <c r="I38" s="156"/>
      <c r="J38" s="170">
        <v>1</v>
      </c>
    </row>
    <row r="39" spans="1:10" ht="15.75">
      <c r="A39" s="154"/>
      <c r="B39" s="154"/>
      <c r="C39" s="154"/>
      <c r="D39" s="154"/>
      <c r="E39" s="154"/>
      <c r="F39" s="154"/>
      <c r="G39" s="154"/>
      <c r="H39" s="155"/>
      <c r="I39" s="156"/>
      <c r="J39" s="153"/>
    </row>
    <row r="40" spans="1:10" ht="15.75">
      <c r="A40" s="154"/>
      <c r="B40" s="154"/>
      <c r="C40" s="154"/>
      <c r="D40" s="154"/>
      <c r="E40" s="154"/>
      <c r="F40" s="154"/>
      <c r="G40" s="154"/>
      <c r="H40" s="155"/>
      <c r="I40" s="156"/>
      <c r="J40" s="153"/>
    </row>
    <row r="41" spans="1:10" ht="15.75">
      <c r="A41" s="154"/>
      <c r="B41" s="154"/>
      <c r="C41" s="154"/>
      <c r="D41" s="154"/>
      <c r="E41" s="154"/>
      <c r="F41" s="154"/>
      <c r="G41" s="154"/>
      <c r="H41" s="155"/>
      <c r="I41" s="156"/>
      <c r="J41" s="145"/>
    </row>
    <row r="42" spans="1:10" ht="15.75">
      <c r="A42" s="154"/>
      <c r="B42" s="154"/>
      <c r="C42" s="154"/>
      <c r="D42" s="154"/>
      <c r="E42" s="154"/>
      <c r="F42" s="154"/>
      <c r="G42" s="154"/>
      <c r="H42" s="155"/>
      <c r="I42" s="156"/>
      <c r="J42" s="145"/>
    </row>
    <row r="43" spans="1:10">
      <c r="A43" s="143"/>
      <c r="B43" s="143"/>
      <c r="C43" s="143"/>
      <c r="D43" s="143"/>
      <c r="E43" s="143"/>
      <c r="F43" s="143"/>
      <c r="G43" s="143"/>
      <c r="H43" s="144"/>
      <c r="I43" s="145"/>
      <c r="J43" s="145"/>
    </row>
    <row r="44" spans="1:10">
      <c r="A44" s="143"/>
      <c r="B44" s="143"/>
      <c r="C44" s="143"/>
      <c r="D44" s="143"/>
      <c r="E44" s="143"/>
      <c r="F44" s="143"/>
      <c r="G44" s="143"/>
      <c r="H44" s="144"/>
      <c r="I44" s="145"/>
      <c r="J44" s="145"/>
    </row>
    <row r="45" spans="1:10">
      <c r="A45" s="143"/>
      <c r="B45" s="143"/>
      <c r="C45" s="143"/>
      <c r="D45" s="143"/>
      <c r="E45" s="143"/>
      <c r="F45" s="143"/>
      <c r="G45" s="143"/>
      <c r="H45" s="144"/>
      <c r="I45" s="145"/>
      <c r="J45" s="145"/>
    </row>
    <row r="46" spans="1:10">
      <c r="A46" s="143"/>
      <c r="B46" s="143"/>
      <c r="C46" s="143"/>
      <c r="D46" s="143"/>
      <c r="E46" s="143"/>
      <c r="F46" s="143"/>
      <c r="G46" s="143"/>
      <c r="H46" s="144"/>
      <c r="I46" s="145"/>
      <c r="J46" s="145"/>
    </row>
    <row r="47" spans="1:10">
      <c r="A47" s="143"/>
      <c r="B47" s="143"/>
      <c r="C47" s="143"/>
      <c r="D47" s="143"/>
      <c r="E47" s="143"/>
      <c r="F47" s="143"/>
      <c r="G47" s="143"/>
      <c r="H47" s="144"/>
      <c r="I47" s="145"/>
      <c r="J47" s="145"/>
    </row>
    <row r="48" spans="1:10">
      <c r="A48" s="143"/>
      <c r="B48" s="143"/>
      <c r="C48" s="143"/>
      <c r="D48" s="143"/>
      <c r="E48" s="143"/>
      <c r="F48" s="143"/>
      <c r="G48" s="143"/>
      <c r="H48" s="144"/>
      <c r="I48" s="145"/>
      <c r="J48" s="145"/>
    </row>
    <row r="49" spans="1:10">
      <c r="A49" s="143"/>
      <c r="B49" s="143"/>
      <c r="C49" s="143"/>
      <c r="D49" s="143"/>
      <c r="E49" s="143"/>
      <c r="F49" s="143"/>
      <c r="G49" s="143"/>
      <c r="H49" s="144"/>
      <c r="I49" s="145"/>
      <c r="J49" s="145"/>
    </row>
    <row r="50" spans="1:10">
      <c r="A50" s="143"/>
      <c r="B50" s="143"/>
      <c r="C50" s="143"/>
      <c r="D50" s="143"/>
      <c r="E50" s="143"/>
      <c r="F50" s="143"/>
      <c r="G50" s="143"/>
      <c r="H50" s="144"/>
      <c r="I50" s="145"/>
      <c r="J50" s="145"/>
    </row>
    <row r="51" spans="1:10">
      <c r="A51" s="143"/>
      <c r="B51" s="143"/>
      <c r="C51" s="143"/>
      <c r="D51" s="143"/>
      <c r="E51" s="143"/>
      <c r="F51" s="143"/>
      <c r="G51" s="143"/>
      <c r="H51" s="144"/>
      <c r="I51" s="145"/>
      <c r="J51" s="145"/>
    </row>
    <row r="52" spans="1:10">
      <c r="A52" s="143"/>
      <c r="B52" s="143"/>
      <c r="C52" s="143"/>
      <c r="D52" s="143"/>
      <c r="E52" s="143"/>
      <c r="F52" s="143"/>
      <c r="G52" s="143"/>
      <c r="H52" s="144"/>
      <c r="I52" s="145"/>
      <c r="J52" s="145"/>
    </row>
    <row r="53" spans="1:10">
      <c r="A53" s="143"/>
      <c r="B53" s="143"/>
      <c r="C53" s="143"/>
      <c r="D53" s="143"/>
      <c r="E53" s="143"/>
      <c r="F53" s="143"/>
      <c r="G53" s="143"/>
      <c r="H53" s="144"/>
      <c r="I53" s="145"/>
      <c r="J53" s="145"/>
    </row>
    <row r="54" spans="1:10">
      <c r="A54" s="143"/>
      <c r="B54" s="143"/>
      <c r="C54" s="143"/>
      <c r="D54" s="143"/>
      <c r="E54" s="143"/>
      <c r="F54" s="143"/>
      <c r="G54" s="143"/>
      <c r="H54" s="144"/>
      <c r="I54" s="145"/>
      <c r="J54" s="145"/>
    </row>
    <row r="55" spans="1:10">
      <c r="A55" s="143"/>
      <c r="B55" s="143"/>
      <c r="C55" s="143"/>
      <c r="D55" s="143"/>
      <c r="E55" s="143"/>
      <c r="F55" s="143"/>
      <c r="G55" s="143"/>
      <c r="H55" s="144"/>
      <c r="I55" s="145"/>
      <c r="J55" s="145"/>
    </row>
  </sheetData>
  <mergeCells count="1">
    <mergeCell ref="B27:I2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AD86"/>
  <sheetViews>
    <sheetView workbookViewId="0">
      <selection activeCell="A2" sqref="A2:A4"/>
    </sheetView>
  </sheetViews>
  <sheetFormatPr defaultRowHeight="15"/>
  <cols>
    <col min="1" max="1" width="11.42578125" customWidth="1"/>
    <col min="2" max="2" width="32.140625" customWidth="1"/>
    <col min="5" max="5" width="11.28515625" customWidth="1"/>
  </cols>
  <sheetData>
    <row r="2" spans="1:22">
      <c r="A2" s="19" t="s">
        <v>175</v>
      </c>
      <c r="B2" s="2"/>
    </row>
    <row r="3" spans="1:22">
      <c r="A3" s="19" t="s">
        <v>513</v>
      </c>
      <c r="B3" s="2"/>
    </row>
    <row r="4" spans="1:22">
      <c r="A4" s="19" t="s">
        <v>520</v>
      </c>
      <c r="B4" s="2"/>
    </row>
    <row r="5" spans="1:22">
      <c r="A5" s="19"/>
      <c r="B5" s="2"/>
    </row>
    <row r="6" spans="1:22" ht="15.75">
      <c r="B6" s="2"/>
      <c r="D6" s="20" t="s">
        <v>61</v>
      </c>
    </row>
    <row r="7" spans="1:22">
      <c r="B7" s="2"/>
    </row>
    <row r="8" spans="1:22">
      <c r="A8" s="19"/>
      <c r="B8" s="2"/>
    </row>
    <row r="9" spans="1:22">
      <c r="A9" s="271" t="s">
        <v>62</v>
      </c>
      <c r="B9" s="271" t="s">
        <v>63</v>
      </c>
      <c r="C9" s="271" t="s">
        <v>64</v>
      </c>
      <c r="D9" s="271" t="s">
        <v>65</v>
      </c>
      <c r="E9" s="271" t="s">
        <v>66</v>
      </c>
      <c r="F9" s="21" t="s">
        <v>67</v>
      </c>
      <c r="G9" s="21"/>
      <c r="H9" s="21"/>
      <c r="I9" s="21"/>
      <c r="J9" s="22"/>
      <c r="K9" s="22"/>
      <c r="L9" s="22"/>
      <c r="M9" s="22" t="s">
        <v>68</v>
      </c>
      <c r="N9" s="22"/>
      <c r="O9" s="22"/>
      <c r="P9" s="22"/>
      <c r="Q9" s="22"/>
      <c r="R9" s="22"/>
      <c r="S9" s="22"/>
      <c r="T9" s="22"/>
    </row>
    <row r="10" spans="1:22" ht="51.75">
      <c r="A10" s="271"/>
      <c r="B10" s="271"/>
      <c r="C10" s="271"/>
      <c r="D10" s="271"/>
      <c r="E10" s="271"/>
      <c r="F10" s="23" t="s">
        <v>82</v>
      </c>
      <c r="G10" s="23" t="s">
        <v>69</v>
      </c>
      <c r="H10" s="23" t="s">
        <v>545</v>
      </c>
      <c r="I10" s="41" t="s">
        <v>522</v>
      </c>
      <c r="J10" s="24" t="s">
        <v>85</v>
      </c>
      <c r="K10" s="24" t="s">
        <v>179</v>
      </c>
      <c r="L10" s="24" t="s">
        <v>57</v>
      </c>
      <c r="M10" s="25" t="s">
        <v>73</v>
      </c>
      <c r="N10" s="24" t="s">
        <v>110</v>
      </c>
      <c r="O10" s="24" t="s">
        <v>71</v>
      </c>
      <c r="P10" s="24" t="s">
        <v>74</v>
      </c>
      <c r="Q10" s="24" t="s">
        <v>75</v>
      </c>
      <c r="R10" s="24" t="s">
        <v>76</v>
      </c>
      <c r="S10" s="24" t="s">
        <v>77</v>
      </c>
      <c r="T10" s="24" t="s">
        <v>78</v>
      </c>
      <c r="U10" s="24" t="s">
        <v>90</v>
      </c>
      <c r="V10" s="24" t="s">
        <v>180</v>
      </c>
    </row>
    <row r="11" spans="1:22">
      <c r="A11" t="s">
        <v>212</v>
      </c>
      <c r="B11" t="s">
        <v>521</v>
      </c>
      <c r="C11">
        <v>375000</v>
      </c>
      <c r="E11">
        <f>C11</f>
        <v>375000</v>
      </c>
      <c r="I11">
        <v>375000</v>
      </c>
    </row>
    <row r="12" spans="1:22">
      <c r="A12" t="s">
        <v>212</v>
      </c>
      <c r="B12" t="s">
        <v>523</v>
      </c>
      <c r="C12">
        <v>125000</v>
      </c>
      <c r="E12">
        <f>E11+C12-D12</f>
        <v>500000</v>
      </c>
      <c r="I12">
        <v>125000</v>
      </c>
    </row>
    <row r="13" spans="1:22">
      <c r="A13" t="s">
        <v>212</v>
      </c>
      <c r="B13" t="s">
        <v>525</v>
      </c>
      <c r="D13">
        <v>69208</v>
      </c>
      <c r="E13">
        <f t="shared" ref="E13:E78" si="0">E12+C13-D13</f>
        <v>430792</v>
      </c>
      <c r="M13">
        <v>100</v>
      </c>
      <c r="O13">
        <v>69108</v>
      </c>
    </row>
    <row r="14" spans="1:22">
      <c r="A14" t="s">
        <v>212</v>
      </c>
      <c r="B14" t="s">
        <v>524</v>
      </c>
      <c r="D14">
        <v>27100</v>
      </c>
      <c r="E14">
        <f t="shared" si="0"/>
        <v>403692</v>
      </c>
      <c r="M14">
        <v>100</v>
      </c>
      <c r="O14">
        <v>27000</v>
      </c>
    </row>
    <row r="15" spans="1:22">
      <c r="A15" t="s">
        <v>157</v>
      </c>
      <c r="B15" t="s">
        <v>91</v>
      </c>
      <c r="D15">
        <v>499</v>
      </c>
      <c r="E15">
        <f t="shared" si="0"/>
        <v>403193</v>
      </c>
      <c r="M15">
        <v>499</v>
      </c>
    </row>
    <row r="16" spans="1:22">
      <c r="A16" t="s">
        <v>157</v>
      </c>
      <c r="B16" t="s">
        <v>128</v>
      </c>
      <c r="C16">
        <v>2.88</v>
      </c>
      <c r="E16">
        <f t="shared" si="0"/>
        <v>403195.88</v>
      </c>
      <c r="G16">
        <v>2.88</v>
      </c>
    </row>
    <row r="17" spans="1:18">
      <c r="A17" t="s">
        <v>231</v>
      </c>
      <c r="B17" t="s">
        <v>526</v>
      </c>
      <c r="D17">
        <v>88185</v>
      </c>
      <c r="E17">
        <f t="shared" si="0"/>
        <v>315010.88</v>
      </c>
      <c r="M17">
        <v>100</v>
      </c>
      <c r="Q17">
        <v>88085</v>
      </c>
    </row>
    <row r="18" spans="1:18">
      <c r="A18" t="s">
        <v>231</v>
      </c>
      <c r="B18" t="s">
        <v>527</v>
      </c>
      <c r="D18">
        <v>220</v>
      </c>
      <c r="E18">
        <f t="shared" si="0"/>
        <v>314790.88</v>
      </c>
      <c r="M18">
        <v>100</v>
      </c>
      <c r="P18">
        <v>120</v>
      </c>
    </row>
    <row r="19" spans="1:18">
      <c r="A19" t="s">
        <v>231</v>
      </c>
      <c r="B19" t="s">
        <v>528</v>
      </c>
      <c r="D19">
        <v>3975</v>
      </c>
      <c r="E19">
        <f t="shared" si="0"/>
        <v>310815.88</v>
      </c>
      <c r="M19">
        <v>100</v>
      </c>
      <c r="P19">
        <v>3875</v>
      </c>
    </row>
    <row r="20" spans="1:18">
      <c r="A20" t="s">
        <v>231</v>
      </c>
      <c r="B20" t="s">
        <v>529</v>
      </c>
      <c r="D20">
        <v>15600</v>
      </c>
      <c r="E20">
        <f t="shared" si="0"/>
        <v>295215.88</v>
      </c>
      <c r="M20">
        <v>100</v>
      </c>
      <c r="P20" s="132">
        <v>15500</v>
      </c>
    </row>
    <row r="21" spans="1:18">
      <c r="A21" t="s">
        <v>231</v>
      </c>
      <c r="B21" t="s">
        <v>530</v>
      </c>
      <c r="D21">
        <v>43640</v>
      </c>
      <c r="E21">
        <f t="shared" si="0"/>
        <v>251575.88</v>
      </c>
      <c r="M21">
        <v>100</v>
      </c>
      <c r="R21">
        <v>43540</v>
      </c>
    </row>
    <row r="22" spans="1:18">
      <c r="A22" t="s">
        <v>231</v>
      </c>
      <c r="B22" t="s">
        <v>531</v>
      </c>
      <c r="D22">
        <v>69100</v>
      </c>
      <c r="E22">
        <f t="shared" si="0"/>
        <v>182475.88</v>
      </c>
      <c r="M22">
        <v>100</v>
      </c>
      <c r="O22">
        <v>69000</v>
      </c>
    </row>
    <row r="23" spans="1:18">
      <c r="A23" t="s">
        <v>231</v>
      </c>
      <c r="B23" t="s">
        <v>532</v>
      </c>
      <c r="D23">
        <v>27100</v>
      </c>
      <c r="E23">
        <f t="shared" si="0"/>
        <v>155375.88</v>
      </c>
      <c r="M23">
        <v>100</v>
      </c>
      <c r="O23">
        <v>27000</v>
      </c>
    </row>
    <row r="24" spans="1:18">
      <c r="A24" t="s">
        <v>533</v>
      </c>
      <c r="B24" t="s">
        <v>91</v>
      </c>
      <c r="D24">
        <v>499</v>
      </c>
      <c r="E24">
        <f t="shared" si="0"/>
        <v>154876.88</v>
      </c>
      <c r="M24">
        <v>499</v>
      </c>
    </row>
    <row r="25" spans="1:18">
      <c r="A25" t="s">
        <v>534</v>
      </c>
      <c r="B25" t="s">
        <v>535</v>
      </c>
      <c r="C25">
        <v>171600</v>
      </c>
      <c r="E25">
        <f t="shared" si="0"/>
        <v>326476.88</v>
      </c>
      <c r="F25">
        <v>171600</v>
      </c>
    </row>
    <row r="26" spans="1:18">
      <c r="A26" t="s">
        <v>241</v>
      </c>
      <c r="B26" t="s">
        <v>536</v>
      </c>
      <c r="D26">
        <v>69200</v>
      </c>
      <c r="E26">
        <f t="shared" si="0"/>
        <v>257276.88</v>
      </c>
      <c r="M26">
        <v>100</v>
      </c>
      <c r="O26">
        <v>69100</v>
      </c>
    </row>
    <row r="27" spans="1:18">
      <c r="A27" t="s">
        <v>241</v>
      </c>
      <c r="B27" t="s">
        <v>537</v>
      </c>
      <c r="D27">
        <v>27100</v>
      </c>
      <c r="E27">
        <f t="shared" si="0"/>
        <v>230176.88</v>
      </c>
      <c r="M27">
        <v>100</v>
      </c>
      <c r="O27">
        <v>27000</v>
      </c>
    </row>
    <row r="28" spans="1:18">
      <c r="A28" t="s">
        <v>538</v>
      </c>
      <c r="B28" t="s">
        <v>539</v>
      </c>
      <c r="D28">
        <v>35100</v>
      </c>
      <c r="E28">
        <f t="shared" si="0"/>
        <v>195076.88</v>
      </c>
      <c r="K28">
        <v>35000</v>
      </c>
      <c r="M28">
        <v>100</v>
      </c>
    </row>
    <row r="29" spans="1:18">
      <c r="A29" t="s">
        <v>246</v>
      </c>
      <c r="B29" t="s">
        <v>91</v>
      </c>
      <c r="D29">
        <v>499</v>
      </c>
      <c r="E29">
        <f t="shared" si="0"/>
        <v>194577.88</v>
      </c>
      <c r="M29">
        <v>499</v>
      </c>
    </row>
    <row r="30" spans="1:18">
      <c r="A30" t="s">
        <v>540</v>
      </c>
      <c r="B30" t="s">
        <v>541</v>
      </c>
      <c r="D30">
        <v>69178.5</v>
      </c>
      <c r="E30">
        <f t="shared" si="0"/>
        <v>125399.38</v>
      </c>
      <c r="M30">
        <v>62.5</v>
      </c>
      <c r="O30">
        <f>69178.5-62.5</f>
        <v>69116</v>
      </c>
    </row>
    <row r="31" spans="1:18">
      <c r="A31" t="s">
        <v>540</v>
      </c>
      <c r="B31" t="s">
        <v>542</v>
      </c>
      <c r="D31">
        <v>27062.5</v>
      </c>
      <c r="E31">
        <f t="shared" si="0"/>
        <v>98336.88</v>
      </c>
      <c r="M31">
        <v>62.5</v>
      </c>
      <c r="O31">
        <v>27000</v>
      </c>
    </row>
    <row r="32" spans="1:18">
      <c r="A32" t="s">
        <v>355</v>
      </c>
      <c r="B32" t="s">
        <v>544</v>
      </c>
      <c r="C32">
        <v>300000</v>
      </c>
      <c r="E32">
        <f t="shared" si="0"/>
        <v>398336.88</v>
      </c>
      <c r="H32">
        <v>300000</v>
      </c>
    </row>
    <row r="33" spans="1:14">
      <c r="A33" t="s">
        <v>355</v>
      </c>
      <c r="B33" t="s">
        <v>543</v>
      </c>
      <c r="D33">
        <v>265771.5</v>
      </c>
      <c r="E33">
        <f t="shared" si="0"/>
        <v>132565.38</v>
      </c>
      <c r="L33">
        <f>265771.5-62.5</f>
        <v>265709</v>
      </c>
      <c r="M33">
        <v>62.5</v>
      </c>
    </row>
    <row r="34" spans="1:14">
      <c r="A34" t="s">
        <v>546</v>
      </c>
      <c r="B34" t="s">
        <v>547</v>
      </c>
      <c r="D34">
        <v>4735.5</v>
      </c>
      <c r="E34">
        <f t="shared" si="0"/>
        <v>127829.88</v>
      </c>
      <c r="M34">
        <v>62.5</v>
      </c>
      <c r="N34">
        <f>4735.5-62.5</f>
        <v>4673</v>
      </c>
    </row>
    <row r="35" spans="1:14">
      <c r="A35" t="s">
        <v>548</v>
      </c>
      <c r="B35" t="s">
        <v>91</v>
      </c>
      <c r="D35">
        <v>499</v>
      </c>
      <c r="E35">
        <f t="shared" si="0"/>
        <v>127330.88</v>
      </c>
      <c r="M35">
        <v>499</v>
      </c>
    </row>
    <row r="36" spans="1:14">
      <c r="A36" t="s">
        <v>548</v>
      </c>
      <c r="B36" t="s">
        <v>184</v>
      </c>
      <c r="C36">
        <v>50400</v>
      </c>
      <c r="E36">
        <f t="shared" si="0"/>
        <v>177730.88</v>
      </c>
      <c r="F36">
        <v>50400</v>
      </c>
    </row>
    <row r="37" spans="1:14">
      <c r="A37" t="s">
        <v>548</v>
      </c>
      <c r="B37" t="s">
        <v>128</v>
      </c>
      <c r="C37">
        <v>4.7699999999999996</v>
      </c>
      <c r="E37">
        <f t="shared" si="0"/>
        <v>177735.65</v>
      </c>
      <c r="G37">
        <v>4.7699999999999996</v>
      </c>
    </row>
    <row r="38" spans="1:14">
      <c r="A38" t="s">
        <v>182</v>
      </c>
      <c r="B38" t="s">
        <v>183</v>
      </c>
      <c r="E38">
        <f t="shared" si="0"/>
        <v>177735.65</v>
      </c>
    </row>
    <row r="39" spans="1:14">
      <c r="A39" t="s">
        <v>182</v>
      </c>
      <c r="B39" t="s">
        <v>184</v>
      </c>
      <c r="E39">
        <f t="shared" si="0"/>
        <v>177735.65</v>
      </c>
    </row>
    <row r="40" spans="1:14">
      <c r="A40" t="s">
        <v>182</v>
      </c>
      <c r="B40" t="s">
        <v>185</v>
      </c>
      <c r="E40">
        <f t="shared" si="0"/>
        <v>177735.65</v>
      </c>
    </row>
    <row r="41" spans="1:14">
      <c r="A41" t="s">
        <v>186</v>
      </c>
      <c r="B41" t="s">
        <v>91</v>
      </c>
      <c r="E41" s="11">
        <f t="shared" si="0"/>
        <v>177735.65</v>
      </c>
    </row>
    <row r="42" spans="1:14">
      <c r="A42" t="s">
        <v>187</v>
      </c>
      <c r="B42" t="s">
        <v>188</v>
      </c>
      <c r="E42">
        <f t="shared" si="0"/>
        <v>177735.65</v>
      </c>
    </row>
    <row r="43" spans="1:14">
      <c r="A43" t="s">
        <v>189</v>
      </c>
      <c r="B43" t="s">
        <v>177</v>
      </c>
      <c r="E43">
        <f t="shared" si="0"/>
        <v>177735.65</v>
      </c>
    </row>
    <row r="44" spans="1:14">
      <c r="A44" t="s">
        <v>190</v>
      </c>
      <c r="B44" t="s">
        <v>177</v>
      </c>
      <c r="E44">
        <f t="shared" si="0"/>
        <v>177735.65</v>
      </c>
    </row>
    <row r="45" spans="1:14">
      <c r="A45" t="s">
        <v>191</v>
      </c>
      <c r="B45" t="s">
        <v>177</v>
      </c>
      <c r="E45">
        <f t="shared" si="0"/>
        <v>177735.65</v>
      </c>
    </row>
    <row r="46" spans="1:14">
      <c r="A46" t="s">
        <v>192</v>
      </c>
      <c r="B46" t="s">
        <v>177</v>
      </c>
      <c r="E46">
        <f t="shared" si="0"/>
        <v>177735.65</v>
      </c>
    </row>
    <row r="47" spans="1:14">
      <c r="A47" t="s">
        <v>193</v>
      </c>
      <c r="B47" t="s">
        <v>176</v>
      </c>
      <c r="E47">
        <f t="shared" si="0"/>
        <v>177735.65</v>
      </c>
    </row>
    <row r="48" spans="1:14">
      <c r="A48" t="s">
        <v>193</v>
      </c>
      <c r="B48" t="s">
        <v>194</v>
      </c>
      <c r="E48">
        <f t="shared" si="0"/>
        <v>177735.65</v>
      </c>
    </row>
    <row r="49" spans="1:20">
      <c r="A49" t="s">
        <v>193</v>
      </c>
      <c r="B49" t="s">
        <v>195</v>
      </c>
      <c r="E49">
        <f t="shared" si="0"/>
        <v>177735.65</v>
      </c>
    </row>
    <row r="50" spans="1:20">
      <c r="A50" t="s">
        <v>125</v>
      </c>
      <c r="B50" t="s">
        <v>91</v>
      </c>
      <c r="E50">
        <f t="shared" si="0"/>
        <v>177735.65</v>
      </c>
    </row>
    <row r="51" spans="1:20">
      <c r="A51" t="s">
        <v>196</v>
      </c>
      <c r="B51" t="s">
        <v>197</v>
      </c>
      <c r="E51">
        <f t="shared" si="0"/>
        <v>177735.65</v>
      </c>
    </row>
    <row r="52" spans="1:20">
      <c r="A52" t="s">
        <v>198</v>
      </c>
      <c r="B52" t="s">
        <v>128</v>
      </c>
      <c r="E52">
        <f t="shared" si="0"/>
        <v>177735.65</v>
      </c>
    </row>
    <row r="53" spans="1:20">
      <c r="A53" t="s">
        <v>199</v>
      </c>
      <c r="B53" t="s">
        <v>176</v>
      </c>
      <c r="E53">
        <f t="shared" si="0"/>
        <v>177735.65</v>
      </c>
    </row>
    <row r="54" spans="1:20">
      <c r="A54" t="s">
        <v>200</v>
      </c>
      <c r="B54" t="s">
        <v>201</v>
      </c>
      <c r="E54">
        <f t="shared" si="0"/>
        <v>177735.65</v>
      </c>
    </row>
    <row r="55" spans="1:20">
      <c r="A55" t="s">
        <v>200</v>
      </c>
      <c r="B55" t="s">
        <v>202</v>
      </c>
      <c r="E55">
        <f t="shared" si="0"/>
        <v>177735.65</v>
      </c>
      <c r="T55" s="124"/>
    </row>
    <row r="56" spans="1:20">
      <c r="A56" t="s">
        <v>133</v>
      </c>
      <c r="B56" t="s">
        <v>91</v>
      </c>
      <c r="E56">
        <f t="shared" si="0"/>
        <v>177735.65</v>
      </c>
    </row>
    <row r="57" spans="1:20">
      <c r="A57" t="s">
        <v>174</v>
      </c>
      <c r="B57" t="s">
        <v>203</v>
      </c>
      <c r="E57">
        <f t="shared" si="0"/>
        <v>177735.65</v>
      </c>
    </row>
    <row r="58" spans="1:20">
      <c r="A58" t="s">
        <v>204</v>
      </c>
      <c r="B58" t="s">
        <v>176</v>
      </c>
      <c r="E58">
        <f t="shared" si="0"/>
        <v>177735.65</v>
      </c>
    </row>
    <row r="59" spans="1:20">
      <c r="A59" t="s">
        <v>133</v>
      </c>
      <c r="B59" t="s">
        <v>205</v>
      </c>
      <c r="E59">
        <f t="shared" si="0"/>
        <v>177735.65</v>
      </c>
    </row>
    <row r="60" spans="1:20">
      <c r="A60" t="s">
        <v>133</v>
      </c>
      <c r="B60" t="s">
        <v>206</v>
      </c>
      <c r="E60">
        <f t="shared" si="0"/>
        <v>177735.65</v>
      </c>
    </row>
    <row r="61" spans="1:20">
      <c r="A61" t="s">
        <v>207</v>
      </c>
      <c r="B61" t="s">
        <v>91</v>
      </c>
      <c r="E61">
        <f t="shared" si="0"/>
        <v>177735.65</v>
      </c>
    </row>
    <row r="62" spans="1:20">
      <c r="A62" t="s">
        <v>208</v>
      </c>
      <c r="B62" t="s">
        <v>209</v>
      </c>
      <c r="E62">
        <f t="shared" si="0"/>
        <v>177735.65</v>
      </c>
    </row>
    <row r="63" spans="1:20">
      <c r="A63" t="s">
        <v>150</v>
      </c>
      <c r="B63" t="s">
        <v>210</v>
      </c>
      <c r="E63">
        <f t="shared" si="0"/>
        <v>177735.65</v>
      </c>
    </row>
    <row r="64" spans="1:20">
      <c r="A64" t="s">
        <v>211</v>
      </c>
      <c r="B64" t="s">
        <v>176</v>
      </c>
      <c r="E64">
        <f t="shared" si="0"/>
        <v>177735.65</v>
      </c>
    </row>
    <row r="65" spans="1:5">
      <c r="A65" t="s">
        <v>212</v>
      </c>
      <c r="B65" t="s">
        <v>213</v>
      </c>
      <c r="E65">
        <f t="shared" si="0"/>
        <v>177735.65</v>
      </c>
    </row>
    <row r="66" spans="1:5">
      <c r="A66" t="s">
        <v>214</v>
      </c>
      <c r="B66" t="s">
        <v>215</v>
      </c>
      <c r="E66">
        <f t="shared" si="0"/>
        <v>177735.65</v>
      </c>
    </row>
    <row r="67" spans="1:5">
      <c r="A67" t="s">
        <v>216</v>
      </c>
      <c r="B67" t="s">
        <v>91</v>
      </c>
      <c r="E67">
        <f t="shared" si="0"/>
        <v>177735.65</v>
      </c>
    </row>
    <row r="68" spans="1:5">
      <c r="A68" t="s">
        <v>157</v>
      </c>
      <c r="B68" t="s">
        <v>128</v>
      </c>
      <c r="E68">
        <f t="shared" si="0"/>
        <v>177735.65</v>
      </c>
    </row>
    <row r="69" spans="1:5">
      <c r="A69" t="s">
        <v>217</v>
      </c>
      <c r="B69" t="s">
        <v>176</v>
      </c>
      <c r="E69">
        <f t="shared" si="0"/>
        <v>177735.65</v>
      </c>
    </row>
    <row r="70" spans="1:5">
      <c r="A70" t="s">
        <v>218</v>
      </c>
      <c r="B70" t="s">
        <v>91</v>
      </c>
      <c r="E70">
        <f t="shared" si="0"/>
        <v>177735.65</v>
      </c>
    </row>
    <row r="71" spans="1:5">
      <c r="A71" t="s">
        <v>219</v>
      </c>
      <c r="B71" t="s">
        <v>220</v>
      </c>
      <c r="E71">
        <f t="shared" si="0"/>
        <v>177735.65</v>
      </c>
    </row>
    <row r="72" spans="1:5">
      <c r="A72" t="s">
        <v>219</v>
      </c>
      <c r="B72" t="s">
        <v>221</v>
      </c>
      <c r="E72">
        <f t="shared" si="0"/>
        <v>177735.65</v>
      </c>
    </row>
    <row r="73" spans="1:5">
      <c r="A73" t="s">
        <v>222</v>
      </c>
      <c r="B73" t="s">
        <v>223</v>
      </c>
      <c r="E73">
        <f t="shared" si="0"/>
        <v>177735.65</v>
      </c>
    </row>
    <row r="74" spans="1:5">
      <c r="A74" t="s">
        <v>222</v>
      </c>
      <c r="B74" t="s">
        <v>224</v>
      </c>
      <c r="E74">
        <f t="shared" si="0"/>
        <v>177735.65</v>
      </c>
    </row>
    <row r="75" spans="1:5">
      <c r="A75" t="s">
        <v>222</v>
      </c>
      <c r="B75" t="s">
        <v>91</v>
      </c>
      <c r="E75">
        <f t="shared" si="0"/>
        <v>177735.65</v>
      </c>
    </row>
    <row r="76" spans="1:5">
      <c r="A76" t="s">
        <v>312</v>
      </c>
      <c r="B76" t="s">
        <v>176</v>
      </c>
      <c r="E76" s="11">
        <f t="shared" si="0"/>
        <v>177735.65</v>
      </c>
    </row>
    <row r="77" spans="1:5">
      <c r="A77" t="s">
        <v>241</v>
      </c>
      <c r="B77" t="s">
        <v>91</v>
      </c>
      <c r="E77">
        <f t="shared" si="0"/>
        <v>177735.65</v>
      </c>
    </row>
    <row r="78" spans="1:5">
      <c r="A78" t="s">
        <v>242</v>
      </c>
      <c r="B78" t="s">
        <v>313</v>
      </c>
      <c r="E78">
        <f t="shared" si="0"/>
        <v>177735.65</v>
      </c>
    </row>
    <row r="79" spans="1:5">
      <c r="A79" t="s">
        <v>240</v>
      </c>
      <c r="B79" t="s">
        <v>176</v>
      </c>
      <c r="E79">
        <f t="shared" ref="E79:E83" si="1">E78+C79-D79</f>
        <v>177735.65</v>
      </c>
    </row>
    <row r="80" spans="1:5">
      <c r="A80" t="s">
        <v>355</v>
      </c>
      <c r="B80" t="s">
        <v>356</v>
      </c>
      <c r="E80">
        <f t="shared" si="1"/>
        <v>177735.65</v>
      </c>
    </row>
    <row r="81" spans="1:30">
      <c r="A81" t="s">
        <v>355</v>
      </c>
      <c r="B81" t="s">
        <v>357</v>
      </c>
      <c r="E81">
        <f t="shared" si="1"/>
        <v>177735.65</v>
      </c>
    </row>
    <row r="82" spans="1:30">
      <c r="A82" t="s">
        <v>476</v>
      </c>
      <c r="B82" t="s">
        <v>477</v>
      </c>
      <c r="E82">
        <f t="shared" si="1"/>
        <v>177735.65</v>
      </c>
    </row>
    <row r="83" spans="1:30">
      <c r="A83" t="s">
        <v>476</v>
      </c>
      <c r="B83" t="s">
        <v>356</v>
      </c>
      <c r="E83">
        <f t="shared" si="1"/>
        <v>177735.65</v>
      </c>
    </row>
    <row r="84" spans="1:30" s="90" customFormat="1">
      <c r="C84" s="137">
        <f>SUM(C11:C83)</f>
        <v>1022007.65</v>
      </c>
      <c r="D84" s="137">
        <f>SUM(D12:D83)</f>
        <v>844272</v>
      </c>
      <c r="E84" s="137"/>
      <c r="F84" s="137">
        <f>SUM(F11:F83)</f>
        <v>222000</v>
      </c>
      <c r="G84" s="137">
        <f t="shared" ref="G84:U84" si="2">SUM(G11:G83)</f>
        <v>7.6499999999999995</v>
      </c>
      <c r="H84" s="137">
        <f t="shared" si="2"/>
        <v>300000</v>
      </c>
      <c r="I84" s="137">
        <f t="shared" si="2"/>
        <v>500000</v>
      </c>
      <c r="J84" s="137">
        <f t="shared" si="2"/>
        <v>0</v>
      </c>
      <c r="K84" s="137">
        <f t="shared" si="2"/>
        <v>35000</v>
      </c>
      <c r="L84" s="137">
        <f t="shared" si="2"/>
        <v>265709</v>
      </c>
      <c r="M84" s="137">
        <f t="shared" si="2"/>
        <v>3446</v>
      </c>
      <c r="N84" s="137">
        <f t="shared" si="2"/>
        <v>4673</v>
      </c>
      <c r="O84" s="137">
        <f t="shared" si="2"/>
        <v>384324</v>
      </c>
      <c r="P84" s="137">
        <f t="shared" si="2"/>
        <v>19495</v>
      </c>
      <c r="Q84" s="137">
        <f t="shared" si="2"/>
        <v>88085</v>
      </c>
      <c r="R84" s="137">
        <f t="shared" si="2"/>
        <v>43540</v>
      </c>
      <c r="S84" s="137">
        <f t="shared" si="2"/>
        <v>0</v>
      </c>
      <c r="T84" s="90">
        <f t="shared" si="2"/>
        <v>0</v>
      </c>
      <c r="U84" s="90">
        <f t="shared" si="2"/>
        <v>0</v>
      </c>
      <c r="V84" s="90">
        <f t="shared" ref="V84:AD84" si="3">SUM(V12:V83)</f>
        <v>0</v>
      </c>
      <c r="W84" s="90">
        <f t="shared" si="3"/>
        <v>0</v>
      </c>
      <c r="X84" s="90">
        <f t="shared" si="3"/>
        <v>0</v>
      </c>
      <c r="Y84" s="90">
        <f t="shared" si="3"/>
        <v>0</v>
      </c>
      <c r="Z84" s="90">
        <f t="shared" si="3"/>
        <v>0</v>
      </c>
      <c r="AA84" s="90">
        <f t="shared" si="3"/>
        <v>0</v>
      </c>
      <c r="AB84" s="90">
        <f t="shared" si="3"/>
        <v>0</v>
      </c>
      <c r="AC84" s="90">
        <f t="shared" si="3"/>
        <v>0</v>
      </c>
      <c r="AD84" s="90">
        <f t="shared" si="3"/>
        <v>0</v>
      </c>
    </row>
    <row r="85" spans="1:30">
      <c r="E85">
        <f t="shared" ref="E85" si="4">E84+C85-D85</f>
        <v>0</v>
      </c>
    </row>
    <row r="86" spans="1:30">
      <c r="C86">
        <f>C84-D84</f>
        <v>177735.65000000002</v>
      </c>
    </row>
  </sheetData>
  <mergeCells count="5">
    <mergeCell ref="A9:A10"/>
    <mergeCell ref="B9:B10"/>
    <mergeCell ref="C9:C10"/>
    <mergeCell ref="D9:D10"/>
    <mergeCell ref="E9:E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X17"/>
  <sheetViews>
    <sheetView zoomScale="115" zoomScaleNormal="115" workbookViewId="0">
      <selection activeCell="D19" sqref="D19"/>
    </sheetView>
  </sheetViews>
  <sheetFormatPr defaultRowHeight="15"/>
  <cols>
    <col min="1" max="1" width="11.42578125" customWidth="1"/>
    <col min="2" max="2" width="37.140625" customWidth="1"/>
    <col min="5" max="5" width="11.28515625" customWidth="1"/>
    <col min="10" max="23" width="9.140625" customWidth="1"/>
  </cols>
  <sheetData>
    <row r="2" spans="1:24">
      <c r="A2" s="19" t="s">
        <v>225</v>
      </c>
      <c r="B2" s="2"/>
    </row>
    <row r="3" spans="1:24">
      <c r="A3" s="19" t="s">
        <v>513</v>
      </c>
      <c r="B3" s="2"/>
    </row>
    <row r="4" spans="1:24">
      <c r="A4" s="19" t="s">
        <v>226</v>
      </c>
      <c r="B4" s="2"/>
    </row>
    <row r="5" spans="1:24">
      <c r="A5" s="19"/>
      <c r="B5" s="2"/>
    </row>
    <row r="6" spans="1:24" ht="15.75">
      <c r="B6" s="2"/>
      <c r="D6" s="20" t="s">
        <v>61</v>
      </c>
    </row>
    <row r="7" spans="1:24">
      <c r="B7" s="2"/>
    </row>
    <row r="8" spans="1:24">
      <c r="A8" s="19"/>
      <c r="B8" s="2"/>
    </row>
    <row r="9" spans="1:24">
      <c r="A9" s="271" t="s">
        <v>62</v>
      </c>
      <c r="B9" s="271" t="s">
        <v>63</v>
      </c>
      <c r="C9" s="271" t="s">
        <v>64</v>
      </c>
      <c r="D9" s="271" t="s">
        <v>65</v>
      </c>
      <c r="E9" s="271" t="s">
        <v>66</v>
      </c>
      <c r="F9" s="21" t="s">
        <v>67</v>
      </c>
      <c r="G9" s="21"/>
      <c r="H9" s="21"/>
      <c r="I9" s="21"/>
      <c r="J9" s="22"/>
      <c r="K9" s="22"/>
      <c r="L9" s="22"/>
      <c r="M9" s="22" t="s">
        <v>68</v>
      </c>
      <c r="N9" s="22"/>
      <c r="O9" s="22"/>
      <c r="P9" s="22"/>
      <c r="Q9" s="22"/>
      <c r="R9" s="22"/>
      <c r="S9" s="22"/>
      <c r="T9" s="22"/>
    </row>
    <row r="10" spans="1:24" ht="51.75">
      <c r="A10" s="271"/>
      <c r="B10" s="271"/>
      <c r="C10" s="271"/>
      <c r="D10" s="271"/>
      <c r="E10" s="271"/>
      <c r="F10" s="23" t="s">
        <v>82</v>
      </c>
      <c r="G10" s="23" t="s">
        <v>69</v>
      </c>
      <c r="H10" s="23" t="s">
        <v>545</v>
      </c>
      <c r="I10" s="41" t="s">
        <v>178</v>
      </c>
      <c r="J10" s="24" t="s">
        <v>85</v>
      </c>
      <c r="K10" s="24" t="s">
        <v>179</v>
      </c>
      <c r="L10" s="24" t="s">
        <v>57</v>
      </c>
      <c r="M10" s="25" t="s">
        <v>73</v>
      </c>
      <c r="N10" s="24" t="s">
        <v>114</v>
      </c>
      <c r="O10" s="24" t="s">
        <v>71</v>
      </c>
      <c r="P10" s="24" t="s">
        <v>74</v>
      </c>
      <c r="Q10" s="24" t="s">
        <v>75</v>
      </c>
      <c r="R10" s="24" t="s">
        <v>76</v>
      </c>
      <c r="S10" s="24" t="s">
        <v>77</v>
      </c>
      <c r="T10" s="24" t="s">
        <v>78</v>
      </c>
      <c r="U10" s="24" t="s">
        <v>90</v>
      </c>
      <c r="V10" s="24" t="s">
        <v>180</v>
      </c>
      <c r="W10" s="24" t="s">
        <v>227</v>
      </c>
      <c r="X10" s="24" t="s">
        <v>110</v>
      </c>
    </row>
    <row r="11" spans="1:24">
      <c r="A11" t="s">
        <v>476</v>
      </c>
      <c r="B11" t="s">
        <v>598</v>
      </c>
      <c r="C11">
        <v>1500</v>
      </c>
      <c r="E11">
        <f>C11</f>
        <v>1500</v>
      </c>
      <c r="H11">
        <v>1500</v>
      </c>
    </row>
    <row r="12" spans="1:24">
      <c r="A12" t="s">
        <v>599</v>
      </c>
      <c r="B12" t="s">
        <v>600</v>
      </c>
      <c r="C12">
        <v>55000</v>
      </c>
      <c r="E12">
        <f>E11+C12-D12</f>
        <v>56500</v>
      </c>
      <c r="F12">
        <v>55000</v>
      </c>
    </row>
    <row r="13" spans="1:24">
      <c r="A13" t="s">
        <v>515</v>
      </c>
      <c r="B13" t="s">
        <v>601</v>
      </c>
      <c r="C13">
        <v>199000</v>
      </c>
      <c r="E13">
        <f t="shared" ref="E13:E16" si="0">E12+C13-D13</f>
        <v>255500</v>
      </c>
      <c r="F13">
        <v>199000</v>
      </c>
    </row>
    <row r="14" spans="1:24">
      <c r="A14" t="s">
        <v>602</v>
      </c>
      <c r="B14" t="s">
        <v>603</v>
      </c>
      <c r="C14">
        <v>55000</v>
      </c>
      <c r="E14">
        <f t="shared" si="0"/>
        <v>310500</v>
      </c>
      <c r="F14">
        <v>55000</v>
      </c>
    </row>
    <row r="15" spans="1:24">
      <c r="A15" t="s">
        <v>587</v>
      </c>
      <c r="B15" t="s">
        <v>229</v>
      </c>
      <c r="C15">
        <v>15.85</v>
      </c>
      <c r="E15">
        <f t="shared" si="0"/>
        <v>310515.84999999998</v>
      </c>
      <c r="G15">
        <v>15.85</v>
      </c>
    </row>
    <row r="16" spans="1:24">
      <c r="A16" t="s">
        <v>587</v>
      </c>
      <c r="B16" t="s">
        <v>164</v>
      </c>
      <c r="D16">
        <v>600</v>
      </c>
      <c r="E16">
        <f t="shared" si="0"/>
        <v>309915.84999999998</v>
      </c>
      <c r="M16">
        <v>600</v>
      </c>
    </row>
    <row r="17" spans="3:24" s="90" customFormat="1">
      <c r="C17" s="90">
        <f>SUM(C11:C16)</f>
        <v>310515.84999999998</v>
      </c>
      <c r="D17" s="90">
        <f>SUM(D11:D16)</f>
        <v>600</v>
      </c>
      <c r="F17" s="90">
        <f>SUM(F11:F16)</f>
        <v>309000</v>
      </c>
      <c r="G17" s="90">
        <f t="shared" ref="G17:X17" si="1">SUM(G11:G16)</f>
        <v>15.85</v>
      </c>
      <c r="H17" s="90">
        <f t="shared" si="1"/>
        <v>1500</v>
      </c>
      <c r="I17" s="90">
        <f t="shared" si="1"/>
        <v>0</v>
      </c>
      <c r="J17" s="90">
        <f t="shared" si="1"/>
        <v>0</v>
      </c>
      <c r="K17" s="90">
        <f t="shared" si="1"/>
        <v>0</v>
      </c>
      <c r="L17" s="90">
        <f t="shared" si="1"/>
        <v>0</v>
      </c>
      <c r="M17" s="90">
        <f t="shared" si="1"/>
        <v>600</v>
      </c>
      <c r="N17" s="90">
        <f t="shared" si="1"/>
        <v>0</v>
      </c>
      <c r="O17" s="90">
        <f t="shared" si="1"/>
        <v>0</v>
      </c>
      <c r="P17" s="90">
        <f t="shared" si="1"/>
        <v>0</v>
      </c>
      <c r="Q17" s="90">
        <f t="shared" si="1"/>
        <v>0</v>
      </c>
      <c r="R17" s="90">
        <f t="shared" si="1"/>
        <v>0</v>
      </c>
      <c r="S17" s="90">
        <f t="shared" si="1"/>
        <v>0</v>
      </c>
      <c r="T17" s="90">
        <f t="shared" si="1"/>
        <v>0</v>
      </c>
      <c r="U17" s="90">
        <f t="shared" si="1"/>
        <v>0</v>
      </c>
      <c r="V17" s="90">
        <f t="shared" si="1"/>
        <v>0</v>
      </c>
      <c r="W17" s="90">
        <f t="shared" si="1"/>
        <v>0</v>
      </c>
      <c r="X17" s="90">
        <f t="shared" si="1"/>
        <v>0</v>
      </c>
    </row>
  </sheetData>
  <mergeCells count="5">
    <mergeCell ref="A9:A10"/>
    <mergeCell ref="B9:B10"/>
    <mergeCell ref="C9:C10"/>
    <mergeCell ref="D9:D10"/>
    <mergeCell ref="E9:E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2:M21"/>
  <sheetViews>
    <sheetView topLeftCell="A10" zoomScale="115" zoomScaleNormal="115" workbookViewId="0">
      <selection activeCell="C21" sqref="C21:M21"/>
    </sheetView>
  </sheetViews>
  <sheetFormatPr defaultRowHeight="15"/>
  <cols>
    <col min="1" max="1" width="11.42578125" customWidth="1"/>
    <col min="2" max="2" width="32.140625" customWidth="1"/>
    <col min="5" max="5" width="11.28515625" customWidth="1"/>
    <col min="6" max="13" width="9.140625" customWidth="1"/>
  </cols>
  <sheetData>
    <row r="2" spans="1:13">
      <c r="A2" s="19" t="s">
        <v>556</v>
      </c>
      <c r="B2" s="2"/>
    </row>
    <row r="3" spans="1:13">
      <c r="A3" s="19" t="s">
        <v>557</v>
      </c>
      <c r="B3" s="2"/>
    </row>
    <row r="4" spans="1:13">
      <c r="A4" s="19"/>
      <c r="B4" s="2"/>
    </row>
    <row r="5" spans="1:13">
      <c r="A5" s="19"/>
      <c r="B5" s="2"/>
    </row>
    <row r="6" spans="1:13" ht="15.75">
      <c r="B6" s="2"/>
      <c r="D6" s="20" t="s">
        <v>61</v>
      </c>
    </row>
    <row r="7" spans="1:13">
      <c r="B7" s="2"/>
    </row>
    <row r="8" spans="1:13">
      <c r="A8" s="19"/>
      <c r="B8" s="2"/>
    </row>
    <row r="9" spans="1:13">
      <c r="A9" s="275" t="s">
        <v>62</v>
      </c>
      <c r="B9" s="275" t="s">
        <v>63</v>
      </c>
      <c r="C9" s="275" t="s">
        <v>64</v>
      </c>
      <c r="D9" s="275" t="s">
        <v>65</v>
      </c>
      <c r="E9" s="275" t="s">
        <v>66</v>
      </c>
      <c r="F9" s="272" t="s">
        <v>576</v>
      </c>
      <c r="G9" s="273"/>
      <c r="H9" s="273"/>
      <c r="I9" s="273"/>
      <c r="J9" s="273"/>
      <c r="K9" s="274"/>
      <c r="L9" s="133" t="s">
        <v>64</v>
      </c>
      <c r="M9" s="133" t="s">
        <v>65</v>
      </c>
    </row>
    <row r="10" spans="1:13" ht="51.75">
      <c r="A10" s="275"/>
      <c r="B10" s="275"/>
      <c r="C10" s="275"/>
      <c r="D10" s="275"/>
      <c r="E10" s="275"/>
      <c r="F10" s="134" t="s">
        <v>563</v>
      </c>
      <c r="G10" s="134" t="s">
        <v>485</v>
      </c>
      <c r="H10" s="134" t="s">
        <v>47</v>
      </c>
      <c r="I10" s="135" t="s">
        <v>496</v>
      </c>
      <c r="J10" s="135" t="s">
        <v>506</v>
      </c>
      <c r="K10" s="134" t="s">
        <v>511</v>
      </c>
      <c r="L10" s="134" t="s">
        <v>575</v>
      </c>
      <c r="M10" s="134" t="s">
        <v>517</v>
      </c>
    </row>
    <row r="11" spans="1:13">
      <c r="A11" s="123" t="s">
        <v>560</v>
      </c>
      <c r="B11" s="123" t="s">
        <v>561</v>
      </c>
      <c r="C11" s="123">
        <v>82204</v>
      </c>
      <c r="D11" s="123"/>
      <c r="E11" s="123">
        <f>C11-D11</f>
        <v>82204</v>
      </c>
      <c r="F11" s="123"/>
      <c r="G11" s="123"/>
      <c r="H11" s="123"/>
      <c r="I11" s="123"/>
      <c r="J11" s="123"/>
      <c r="K11" s="123"/>
      <c r="L11" s="123"/>
      <c r="M11" s="123">
        <f>C11</f>
        <v>82204</v>
      </c>
    </row>
    <row r="12" spans="1:13">
      <c r="A12" s="123" t="s">
        <v>572</v>
      </c>
      <c r="B12" s="123" t="s">
        <v>573</v>
      </c>
      <c r="C12" s="123"/>
      <c r="D12" s="123">
        <v>200</v>
      </c>
      <c r="E12" s="123">
        <f>E11+C12-D12</f>
        <v>82004</v>
      </c>
      <c r="F12" s="123"/>
      <c r="G12" s="123"/>
      <c r="H12" s="123"/>
      <c r="I12" s="123"/>
      <c r="J12" s="123"/>
      <c r="K12" s="123"/>
      <c r="L12" s="123">
        <v>200</v>
      </c>
      <c r="M12" s="123"/>
    </row>
    <row r="13" spans="1:13">
      <c r="A13" s="123" t="s">
        <v>560</v>
      </c>
      <c r="B13" s="123" t="s">
        <v>562</v>
      </c>
      <c r="C13" s="123"/>
      <c r="D13" s="123">
        <v>12465</v>
      </c>
      <c r="E13" s="123">
        <f t="shared" ref="E13:E20" si="0">E12+C13-D13</f>
        <v>69539</v>
      </c>
      <c r="F13" s="123">
        <v>12465</v>
      </c>
      <c r="G13" s="123"/>
      <c r="H13" s="123"/>
      <c r="I13" s="123"/>
      <c r="J13" s="123"/>
      <c r="K13" s="123"/>
      <c r="L13" s="123"/>
      <c r="M13" s="123"/>
    </row>
    <row r="14" spans="1:13">
      <c r="A14" s="123" t="s">
        <v>559</v>
      </c>
      <c r="B14" s="123" t="s">
        <v>574</v>
      </c>
      <c r="C14" s="123"/>
      <c r="D14" s="123">
        <v>200</v>
      </c>
      <c r="E14" s="123">
        <f t="shared" si="0"/>
        <v>69339</v>
      </c>
      <c r="F14" s="123"/>
      <c r="G14" s="123"/>
      <c r="H14" s="123"/>
      <c r="I14" s="123"/>
      <c r="J14" s="123"/>
      <c r="K14" s="123"/>
      <c r="L14" s="123">
        <v>200</v>
      </c>
      <c r="M14" s="123"/>
    </row>
    <row r="15" spans="1:13">
      <c r="A15" s="123" t="s">
        <v>214</v>
      </c>
      <c r="B15" s="123" t="s">
        <v>564</v>
      </c>
      <c r="C15" s="123"/>
      <c r="D15" s="123">
        <v>42000</v>
      </c>
      <c r="E15" s="123">
        <f t="shared" si="0"/>
        <v>27339</v>
      </c>
      <c r="F15" s="123"/>
      <c r="G15" s="123">
        <v>42000</v>
      </c>
      <c r="H15" s="123"/>
      <c r="I15" s="123"/>
      <c r="J15" s="123"/>
      <c r="K15" s="123"/>
      <c r="L15" s="123"/>
      <c r="M15" s="123"/>
    </row>
    <row r="16" spans="1:13">
      <c r="A16" s="123" t="s">
        <v>565</v>
      </c>
      <c r="B16" s="123" t="s">
        <v>566</v>
      </c>
      <c r="C16" s="123"/>
      <c r="D16" s="123">
        <v>11076</v>
      </c>
      <c r="E16" s="123">
        <f t="shared" si="0"/>
        <v>16263</v>
      </c>
      <c r="F16" s="123"/>
      <c r="G16" s="123"/>
      <c r="H16" s="123">
        <v>11076</v>
      </c>
      <c r="I16" s="123"/>
      <c r="J16" s="123"/>
      <c r="K16" s="123"/>
      <c r="L16" s="123"/>
      <c r="M16" s="123"/>
    </row>
    <row r="17" spans="1:13">
      <c r="A17" s="123" t="s">
        <v>567</v>
      </c>
      <c r="B17" s="123" t="s">
        <v>568</v>
      </c>
      <c r="C17" s="123"/>
      <c r="D17" s="123">
        <v>7963</v>
      </c>
      <c r="E17" s="123">
        <f t="shared" si="0"/>
        <v>8300</v>
      </c>
      <c r="F17" s="123"/>
      <c r="G17" s="123"/>
      <c r="H17" s="123"/>
      <c r="I17" s="123">
        <v>7963</v>
      </c>
      <c r="J17" s="123"/>
      <c r="K17" s="123"/>
      <c r="L17" s="123"/>
      <c r="M17" s="123"/>
    </row>
    <row r="18" spans="1:13">
      <c r="A18" s="123" t="s">
        <v>569</v>
      </c>
      <c r="B18" s="123" t="s">
        <v>570</v>
      </c>
      <c r="C18" s="123"/>
      <c r="D18" s="123">
        <v>4500</v>
      </c>
      <c r="E18" s="123">
        <f t="shared" si="0"/>
        <v>3800</v>
      </c>
      <c r="F18" s="123"/>
      <c r="G18" s="123"/>
      <c r="H18" s="123"/>
      <c r="I18" s="123"/>
      <c r="J18" s="123">
        <v>4500</v>
      </c>
      <c r="K18" s="123"/>
      <c r="L18" s="123"/>
      <c r="M18" s="123"/>
    </row>
    <row r="19" spans="1:13">
      <c r="A19" s="123" t="s">
        <v>546</v>
      </c>
      <c r="B19" s="123" t="s">
        <v>571</v>
      </c>
      <c r="C19" s="123"/>
      <c r="D19" s="123">
        <v>3600</v>
      </c>
      <c r="E19" s="123">
        <f t="shared" si="0"/>
        <v>200</v>
      </c>
      <c r="F19" s="123"/>
      <c r="G19" s="123"/>
      <c r="H19" s="123"/>
      <c r="I19" s="123"/>
      <c r="J19" s="123"/>
      <c r="K19" s="123">
        <v>3600</v>
      </c>
      <c r="L19" s="123"/>
      <c r="M19" s="123"/>
    </row>
    <row r="20" spans="1:13">
      <c r="A20" s="123" t="s">
        <v>558</v>
      </c>
      <c r="B20" s="123" t="s">
        <v>574</v>
      </c>
      <c r="C20" s="123"/>
      <c r="D20" s="123">
        <v>200</v>
      </c>
      <c r="E20" s="123">
        <f t="shared" si="0"/>
        <v>0</v>
      </c>
      <c r="F20" s="123"/>
      <c r="G20" s="123"/>
      <c r="H20" s="123"/>
      <c r="I20" s="123"/>
      <c r="J20" s="123"/>
      <c r="K20" s="123"/>
      <c r="L20" s="123">
        <v>200</v>
      </c>
      <c r="M20" s="123"/>
    </row>
    <row r="21" spans="1:13" s="90" customFormat="1">
      <c r="A21" s="133"/>
      <c r="B21" s="133" t="s">
        <v>577</v>
      </c>
      <c r="C21" s="138">
        <f>SUM(C11:C20)</f>
        <v>82204</v>
      </c>
      <c r="D21" s="138">
        <f>SUM(D11:D20)</f>
        <v>82204</v>
      </c>
      <c r="E21" s="118"/>
      <c r="F21" s="138">
        <f>SUM(F11:F20)</f>
        <v>12465</v>
      </c>
      <c r="G21" s="138">
        <f t="shared" ref="G21:M21" si="1">SUM(G11:G20)</f>
        <v>42000</v>
      </c>
      <c r="H21" s="138">
        <f t="shared" si="1"/>
        <v>11076</v>
      </c>
      <c r="I21" s="138">
        <f t="shared" si="1"/>
        <v>7963</v>
      </c>
      <c r="J21" s="138">
        <f t="shared" si="1"/>
        <v>4500</v>
      </c>
      <c r="K21" s="138">
        <f t="shared" si="1"/>
        <v>3600</v>
      </c>
      <c r="L21" s="138">
        <f t="shared" si="1"/>
        <v>600</v>
      </c>
      <c r="M21" s="138">
        <f t="shared" si="1"/>
        <v>82204</v>
      </c>
    </row>
  </sheetData>
  <mergeCells count="6">
    <mergeCell ref="F9:K9"/>
    <mergeCell ref="A9:A10"/>
    <mergeCell ref="B9:B10"/>
    <mergeCell ref="C9:C10"/>
    <mergeCell ref="D9:D10"/>
    <mergeCell ref="E9:E10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81"/>
  <sheetViews>
    <sheetView workbookViewId="0">
      <selection activeCell="A3" sqref="A3"/>
    </sheetView>
  </sheetViews>
  <sheetFormatPr defaultRowHeight="15"/>
  <cols>
    <col min="1" max="1" width="16.85546875" customWidth="1"/>
    <col min="2" max="2" width="30.42578125" customWidth="1"/>
    <col min="3" max="3" width="10.140625" bestFit="1" customWidth="1"/>
    <col min="4" max="4" width="14.28515625" customWidth="1"/>
    <col min="5" max="5" width="10.140625" bestFit="1" customWidth="1"/>
    <col min="6" max="6" width="11.5703125" customWidth="1"/>
    <col min="8" max="8" width="12.7109375" customWidth="1"/>
    <col min="11" max="11" width="10.7109375" customWidth="1"/>
  </cols>
  <sheetData>
    <row r="1" spans="1:15">
      <c r="A1" s="19" t="s">
        <v>232</v>
      </c>
      <c r="B1" s="2"/>
    </row>
    <row r="2" spans="1:15">
      <c r="A2" s="19" t="s">
        <v>549</v>
      </c>
      <c r="B2" s="2"/>
    </row>
    <row r="3" spans="1:15">
      <c r="A3" s="19"/>
      <c r="B3" s="2"/>
    </row>
    <row r="4" spans="1:15">
      <c r="A4" s="19"/>
      <c r="B4" s="2"/>
    </row>
    <row r="5" spans="1:15" ht="15.75">
      <c r="B5" s="2"/>
      <c r="D5" s="20" t="s">
        <v>167</v>
      </c>
    </row>
    <row r="6" spans="1:15">
      <c r="A6" s="271" t="s">
        <v>62</v>
      </c>
      <c r="B6" s="271" t="s">
        <v>63</v>
      </c>
      <c r="C6" s="271" t="s">
        <v>64</v>
      </c>
      <c r="D6" s="271" t="s">
        <v>65</v>
      </c>
      <c r="E6" s="271" t="s">
        <v>66</v>
      </c>
      <c r="F6" s="28" t="s">
        <v>67</v>
      </c>
      <c r="G6" s="28"/>
      <c r="H6" s="28"/>
      <c r="I6" s="28"/>
      <c r="J6" s="29" t="s">
        <v>68</v>
      </c>
      <c r="K6" s="29"/>
      <c r="L6" s="29"/>
      <c r="M6" s="29"/>
      <c r="N6" s="29"/>
      <c r="O6" s="19"/>
    </row>
    <row r="7" spans="1:15" ht="39">
      <c r="A7" s="271"/>
      <c r="B7" s="271"/>
      <c r="C7" s="271"/>
      <c r="D7" s="271"/>
      <c r="E7" s="271"/>
      <c r="F7" s="30" t="s">
        <v>236</v>
      </c>
      <c r="G7" s="30" t="s">
        <v>69</v>
      </c>
      <c r="H7" s="30" t="s">
        <v>70</v>
      </c>
      <c r="I7" s="30" t="s">
        <v>72</v>
      </c>
      <c r="J7" s="31" t="s">
        <v>73</v>
      </c>
      <c r="K7" s="31" t="s">
        <v>237</v>
      </c>
      <c r="L7" s="31" t="s">
        <v>171</v>
      </c>
      <c r="M7" s="31" t="s">
        <v>160</v>
      </c>
      <c r="N7" s="31" t="s">
        <v>161</v>
      </c>
      <c r="O7" s="32" t="s">
        <v>162</v>
      </c>
    </row>
    <row r="8" spans="1:15">
      <c r="A8" t="s">
        <v>80</v>
      </c>
      <c r="B8" s="2" t="s">
        <v>163</v>
      </c>
      <c r="C8" s="4"/>
      <c r="D8" s="4"/>
      <c r="E8" s="4">
        <f>C8+D8</f>
        <v>0</v>
      </c>
      <c r="F8" s="4"/>
      <c r="G8" s="4"/>
      <c r="H8" s="4"/>
      <c r="I8" s="4"/>
      <c r="J8" s="4"/>
      <c r="K8" s="4"/>
      <c r="L8" s="4"/>
      <c r="M8" s="4"/>
      <c r="N8" s="4"/>
      <c r="O8" s="26">
        <v>137.96</v>
      </c>
    </row>
    <row r="9" spans="1:15">
      <c r="A9" t="s">
        <v>181</v>
      </c>
      <c r="B9" s="33" t="s">
        <v>164</v>
      </c>
      <c r="C9" s="4"/>
      <c r="D9" s="4"/>
      <c r="E9" s="4">
        <f>E8+C9-D9</f>
        <v>0</v>
      </c>
      <c r="F9" s="4"/>
      <c r="G9" s="4"/>
      <c r="H9" s="4"/>
      <c r="I9" s="4"/>
      <c r="J9" s="4"/>
      <c r="K9" s="4"/>
      <c r="L9" s="4"/>
      <c r="M9" s="4"/>
      <c r="N9" s="4"/>
      <c r="O9" s="26">
        <v>140.57</v>
      </c>
    </row>
    <row r="10" spans="1:15">
      <c r="A10" t="s">
        <v>181</v>
      </c>
      <c r="B10" s="33" t="s">
        <v>172</v>
      </c>
      <c r="C10" s="4"/>
      <c r="D10" s="4"/>
      <c r="E10" s="4">
        <f t="shared" ref="E10:E39" si="0">E9+C10-D10</f>
        <v>0</v>
      </c>
      <c r="F10" s="4"/>
      <c r="G10" s="4"/>
      <c r="H10" s="4"/>
      <c r="I10" s="4"/>
      <c r="J10" s="4"/>
      <c r="K10" s="4"/>
      <c r="L10" s="4"/>
      <c r="M10" s="4"/>
      <c r="N10" s="4"/>
      <c r="O10" s="26">
        <v>140.57</v>
      </c>
    </row>
    <row r="11" spans="1:15">
      <c r="A11" s="34" t="s">
        <v>119</v>
      </c>
      <c r="B11" s="33" t="s">
        <v>233</v>
      </c>
      <c r="C11" s="4"/>
      <c r="D11" s="4"/>
      <c r="E11" s="4">
        <f t="shared" si="0"/>
        <v>0</v>
      </c>
      <c r="F11" s="4"/>
      <c r="G11" s="4"/>
      <c r="H11" s="4"/>
      <c r="I11" s="4"/>
      <c r="J11" s="4"/>
      <c r="K11" s="4"/>
      <c r="L11" s="4"/>
      <c r="M11" s="4"/>
      <c r="N11" s="4"/>
      <c r="O11" s="26">
        <v>142.35</v>
      </c>
    </row>
    <row r="12" spans="1:15">
      <c r="A12" s="34" t="s">
        <v>119</v>
      </c>
      <c r="B12" s="33" t="s">
        <v>164</v>
      </c>
      <c r="C12" s="4"/>
      <c r="D12" s="4"/>
      <c r="E12" s="4">
        <f t="shared" si="0"/>
        <v>0</v>
      </c>
      <c r="F12" s="4"/>
      <c r="G12" s="4"/>
      <c r="H12" s="4"/>
      <c r="I12" s="4"/>
      <c r="J12" s="4"/>
      <c r="K12" s="4"/>
      <c r="L12" s="4"/>
      <c r="M12" s="4"/>
      <c r="N12" s="4"/>
      <c r="O12" s="26">
        <v>142.35</v>
      </c>
    </row>
    <row r="13" spans="1:15">
      <c r="A13" s="34" t="s">
        <v>234</v>
      </c>
      <c r="B13" s="33" t="s">
        <v>235</v>
      </c>
      <c r="C13" s="4"/>
      <c r="D13" s="4"/>
      <c r="E13" s="4">
        <f t="shared" si="0"/>
        <v>0</v>
      </c>
      <c r="F13" s="4"/>
      <c r="G13" s="4"/>
      <c r="H13" s="4"/>
      <c r="I13" s="4"/>
      <c r="J13" s="4"/>
      <c r="K13" s="4"/>
      <c r="L13" s="4"/>
      <c r="M13" s="4"/>
      <c r="N13" s="4"/>
      <c r="O13" s="26">
        <v>141.87</v>
      </c>
    </row>
    <row r="14" spans="1:15">
      <c r="A14" s="34" t="s">
        <v>198</v>
      </c>
      <c r="B14" s="33" t="s">
        <v>172</v>
      </c>
      <c r="C14" s="4"/>
      <c r="D14" s="4"/>
      <c r="E14" s="4">
        <f t="shared" si="0"/>
        <v>0</v>
      </c>
      <c r="F14" s="4"/>
      <c r="G14" s="4"/>
      <c r="H14" s="4"/>
      <c r="I14" s="4"/>
      <c r="J14" s="4"/>
      <c r="K14" s="4"/>
      <c r="L14" s="4"/>
      <c r="M14" s="4"/>
      <c r="N14" s="4"/>
      <c r="O14" s="26">
        <v>141.41</v>
      </c>
    </row>
    <row r="15" spans="1:15">
      <c r="A15" s="34" t="s">
        <v>198</v>
      </c>
      <c r="B15" s="33" t="s">
        <v>164</v>
      </c>
      <c r="C15" s="4"/>
      <c r="D15" s="4"/>
      <c r="E15" s="4">
        <f t="shared" si="0"/>
        <v>0</v>
      </c>
      <c r="F15" s="4"/>
      <c r="G15" s="35"/>
      <c r="H15" s="4"/>
      <c r="I15" s="4"/>
      <c r="J15" s="4"/>
      <c r="K15" s="4"/>
      <c r="L15" s="4"/>
      <c r="M15" s="4"/>
      <c r="N15" s="4"/>
      <c r="O15" s="26">
        <v>141.41</v>
      </c>
    </row>
    <row r="16" spans="1:15">
      <c r="A16" s="34" t="s">
        <v>214</v>
      </c>
      <c r="B16" s="33" t="s">
        <v>235</v>
      </c>
      <c r="C16" s="4"/>
      <c r="D16" s="4"/>
      <c r="E16" s="4">
        <f t="shared" si="0"/>
        <v>0</v>
      </c>
      <c r="F16" s="4"/>
      <c r="G16" s="4"/>
      <c r="H16" s="4"/>
      <c r="I16" s="4"/>
      <c r="J16" s="4"/>
      <c r="K16" s="4"/>
      <c r="L16" s="4"/>
      <c r="M16" s="4"/>
      <c r="N16" s="4"/>
      <c r="O16" s="26">
        <v>140.30000000000001</v>
      </c>
    </row>
    <row r="17" spans="1:15">
      <c r="A17" s="34" t="s">
        <v>230</v>
      </c>
      <c r="B17" s="33" t="s">
        <v>228</v>
      </c>
      <c r="C17" s="4"/>
      <c r="D17" s="4"/>
      <c r="E17" s="4">
        <f t="shared" si="0"/>
        <v>0</v>
      </c>
      <c r="F17" s="4"/>
      <c r="G17" s="4"/>
      <c r="H17" s="4"/>
      <c r="I17" s="4"/>
      <c r="J17" s="4"/>
      <c r="K17" s="4"/>
      <c r="L17" s="4"/>
      <c r="M17" s="4"/>
      <c r="N17" s="4"/>
      <c r="O17" s="26">
        <v>140.31</v>
      </c>
    </row>
    <row r="18" spans="1:15">
      <c r="A18" s="34" t="s">
        <v>157</v>
      </c>
      <c r="B18" s="33" t="s">
        <v>172</v>
      </c>
      <c r="C18" s="4"/>
      <c r="D18" s="4"/>
      <c r="E18" s="4">
        <f t="shared" si="0"/>
        <v>0</v>
      </c>
      <c r="F18" s="4"/>
      <c r="G18" s="4"/>
      <c r="H18" s="4"/>
      <c r="I18" s="4"/>
      <c r="J18" s="4"/>
      <c r="K18" s="4"/>
      <c r="L18" s="4"/>
      <c r="M18" s="4"/>
      <c r="N18" s="4"/>
      <c r="O18">
        <v>140.94999999999999</v>
      </c>
    </row>
    <row r="19" spans="1:15">
      <c r="A19" s="34" t="s">
        <v>157</v>
      </c>
      <c r="B19" s="33" t="s">
        <v>164</v>
      </c>
      <c r="C19" s="4"/>
      <c r="D19" s="4"/>
      <c r="E19" s="4">
        <f t="shared" si="0"/>
        <v>0</v>
      </c>
      <c r="F19" s="4"/>
      <c r="G19" s="4"/>
      <c r="H19" s="4"/>
      <c r="I19" s="4"/>
      <c r="J19" s="4"/>
      <c r="K19" s="4"/>
      <c r="L19" s="4"/>
      <c r="M19" s="4"/>
      <c r="N19" s="4"/>
      <c r="O19">
        <v>140.94999999999999</v>
      </c>
    </row>
    <row r="20" spans="1:15">
      <c r="A20" s="34" t="s">
        <v>285</v>
      </c>
      <c r="B20" s="33"/>
      <c r="C20" s="4"/>
      <c r="D20" s="4"/>
      <c r="E20" s="4">
        <f t="shared" si="0"/>
        <v>0</v>
      </c>
      <c r="F20" s="4"/>
      <c r="G20" s="4"/>
      <c r="H20" s="4"/>
      <c r="I20" s="4"/>
      <c r="J20" s="4"/>
      <c r="K20" s="4"/>
      <c r="L20" s="4"/>
      <c r="M20" s="4"/>
      <c r="N20" s="4"/>
      <c r="O20" s="26">
        <v>137.06</v>
      </c>
    </row>
    <row r="21" spans="1:15">
      <c r="A21" s="34"/>
      <c r="B21" s="33"/>
      <c r="C21" s="4"/>
      <c r="D21" s="4"/>
      <c r="E21" s="4">
        <f t="shared" si="0"/>
        <v>0</v>
      </c>
      <c r="F21" s="4"/>
      <c r="G21" s="4"/>
      <c r="H21" s="4"/>
      <c r="I21" s="4"/>
      <c r="J21" s="4"/>
      <c r="K21" s="4"/>
      <c r="L21" s="4"/>
      <c r="M21" s="4"/>
      <c r="N21" s="4"/>
      <c r="O21" s="26">
        <v>137.06</v>
      </c>
    </row>
    <row r="22" spans="1:15">
      <c r="A22" s="34"/>
      <c r="B22" s="33"/>
      <c r="C22" s="4"/>
      <c r="D22" s="4"/>
      <c r="E22" s="4">
        <f t="shared" si="0"/>
        <v>0</v>
      </c>
      <c r="F22" s="4"/>
      <c r="G22" s="4"/>
      <c r="H22" s="4"/>
      <c r="I22" s="4"/>
      <c r="J22" s="4"/>
      <c r="K22" s="4"/>
      <c r="L22" s="4"/>
      <c r="M22" s="4"/>
      <c r="N22" s="4"/>
      <c r="O22" s="26">
        <v>137.06</v>
      </c>
    </row>
    <row r="23" spans="1:15">
      <c r="A23" s="34"/>
      <c r="B23" s="33"/>
      <c r="C23" s="4"/>
      <c r="D23" s="4"/>
      <c r="E23" s="4">
        <f t="shared" si="0"/>
        <v>0</v>
      </c>
      <c r="F23" s="4"/>
      <c r="G23" s="4"/>
      <c r="H23" s="4"/>
      <c r="I23" s="4"/>
      <c r="J23" s="4"/>
      <c r="K23" s="4"/>
      <c r="L23" s="4"/>
      <c r="M23" s="4"/>
      <c r="N23" s="4"/>
      <c r="O23" s="26">
        <v>137.06</v>
      </c>
    </row>
    <row r="24" spans="1:15">
      <c r="A24" s="34"/>
      <c r="B24" s="33"/>
      <c r="C24" s="4"/>
      <c r="D24" s="4"/>
      <c r="E24" s="4">
        <f t="shared" si="0"/>
        <v>0</v>
      </c>
      <c r="F24" s="4"/>
      <c r="G24" s="4"/>
      <c r="H24" s="4"/>
      <c r="I24" s="4"/>
      <c r="J24" s="4"/>
      <c r="K24" s="4"/>
      <c r="L24" s="4"/>
      <c r="M24" s="4"/>
      <c r="N24" s="4"/>
      <c r="O24" s="26">
        <v>137.06</v>
      </c>
    </row>
    <row r="25" spans="1:15">
      <c r="A25" s="34"/>
      <c r="B25" s="33"/>
      <c r="C25" s="4"/>
      <c r="D25" s="4"/>
      <c r="E25" s="4">
        <f t="shared" si="0"/>
        <v>0</v>
      </c>
      <c r="F25" s="4"/>
      <c r="G25" s="4"/>
      <c r="H25" s="4"/>
      <c r="I25" s="4"/>
      <c r="J25" s="4"/>
      <c r="K25" s="4"/>
      <c r="L25" s="4"/>
      <c r="M25" s="4"/>
      <c r="N25" s="4"/>
      <c r="O25" s="26">
        <v>137.06</v>
      </c>
    </row>
    <row r="26" spans="1:15">
      <c r="A26" s="34"/>
      <c r="B26" s="33"/>
      <c r="C26" s="4"/>
      <c r="D26" s="4"/>
      <c r="E26" s="4">
        <f t="shared" si="0"/>
        <v>0</v>
      </c>
      <c r="F26" s="4"/>
      <c r="G26" s="4"/>
      <c r="H26" s="4"/>
      <c r="I26" s="4"/>
      <c r="J26" s="4"/>
      <c r="K26" s="4"/>
      <c r="L26" s="4"/>
      <c r="M26" s="4"/>
      <c r="N26" s="4"/>
      <c r="O26" s="26">
        <v>137.06</v>
      </c>
    </row>
    <row r="27" spans="1:15">
      <c r="A27" s="34"/>
      <c r="B27" s="33"/>
      <c r="C27" s="4"/>
      <c r="D27" s="4"/>
      <c r="E27" s="4">
        <f t="shared" si="0"/>
        <v>0</v>
      </c>
      <c r="F27" s="4"/>
      <c r="G27" s="4"/>
      <c r="H27" s="4"/>
      <c r="I27" s="4"/>
      <c r="J27" s="4"/>
      <c r="K27" s="4"/>
      <c r="L27" s="4"/>
      <c r="M27" s="4"/>
      <c r="N27" s="4"/>
      <c r="O27" s="26">
        <v>137.06</v>
      </c>
    </row>
    <row r="28" spans="1:15">
      <c r="A28" s="34"/>
      <c r="B28" s="33"/>
      <c r="C28" s="4"/>
      <c r="D28" s="4"/>
      <c r="E28" s="4">
        <f t="shared" si="0"/>
        <v>0</v>
      </c>
      <c r="F28" s="4"/>
      <c r="G28" s="4"/>
      <c r="H28" s="4"/>
      <c r="I28" s="4"/>
      <c r="J28" s="4"/>
      <c r="K28" s="4"/>
      <c r="L28" s="4"/>
      <c r="M28" s="4"/>
      <c r="N28" s="4"/>
      <c r="O28" s="26">
        <v>137.06</v>
      </c>
    </row>
    <row r="29" spans="1:15">
      <c r="A29" s="34"/>
      <c r="B29" s="33"/>
      <c r="C29" s="4"/>
      <c r="D29" s="4"/>
      <c r="E29" s="4">
        <f t="shared" si="0"/>
        <v>0</v>
      </c>
      <c r="F29" s="4"/>
      <c r="G29" s="4"/>
      <c r="H29" s="4"/>
      <c r="I29" s="4"/>
      <c r="J29" s="4"/>
      <c r="K29" s="4"/>
      <c r="L29" s="4"/>
      <c r="M29" s="4"/>
      <c r="N29" s="4"/>
      <c r="O29" s="26">
        <v>137.06</v>
      </c>
    </row>
    <row r="30" spans="1:15">
      <c r="A30" s="34"/>
      <c r="B30" s="33"/>
      <c r="C30" s="4"/>
      <c r="D30" s="4"/>
      <c r="E30" s="4">
        <f t="shared" si="0"/>
        <v>0</v>
      </c>
      <c r="F30" s="4"/>
      <c r="G30" s="4"/>
      <c r="H30" s="4"/>
      <c r="I30" s="4"/>
      <c r="J30" s="4"/>
      <c r="K30" s="4"/>
      <c r="L30" s="4"/>
      <c r="M30" s="4"/>
      <c r="N30" s="4"/>
      <c r="O30" s="26">
        <v>137.06</v>
      </c>
    </row>
    <row r="31" spans="1:15">
      <c r="A31" s="34"/>
      <c r="B31" s="33"/>
      <c r="C31" s="4"/>
      <c r="D31" s="4"/>
      <c r="E31" s="4">
        <f t="shared" si="0"/>
        <v>0</v>
      </c>
      <c r="F31" s="4"/>
      <c r="G31" s="4"/>
      <c r="H31" s="4"/>
      <c r="I31" s="4"/>
      <c r="J31" s="4"/>
      <c r="K31" s="4"/>
      <c r="L31" s="4"/>
      <c r="M31" s="4"/>
      <c r="N31" s="4"/>
      <c r="O31" s="26">
        <v>137.06</v>
      </c>
    </row>
    <row r="32" spans="1:15">
      <c r="A32" s="34"/>
      <c r="B32" s="33"/>
      <c r="C32" s="4"/>
      <c r="D32" s="4"/>
      <c r="E32" s="4">
        <f t="shared" si="0"/>
        <v>0</v>
      </c>
      <c r="F32" s="4"/>
      <c r="G32" s="4"/>
      <c r="H32" s="4"/>
      <c r="I32" s="4"/>
      <c r="J32" s="4"/>
      <c r="K32" s="4"/>
      <c r="L32" s="4"/>
      <c r="M32" s="4"/>
      <c r="N32" s="4"/>
      <c r="O32" s="26">
        <v>137.06</v>
      </c>
    </row>
    <row r="33" spans="1:15">
      <c r="A33" s="34"/>
      <c r="B33" s="33"/>
      <c r="C33" s="4"/>
      <c r="D33" s="4"/>
      <c r="E33" s="4">
        <f t="shared" si="0"/>
        <v>0</v>
      </c>
      <c r="F33" s="4"/>
      <c r="G33" s="4"/>
      <c r="H33" s="4"/>
      <c r="I33" s="4"/>
      <c r="J33" s="4"/>
      <c r="K33" s="4"/>
      <c r="L33" s="4"/>
      <c r="M33" s="4"/>
      <c r="N33" s="4"/>
      <c r="O33" s="26">
        <v>137.06</v>
      </c>
    </row>
    <row r="34" spans="1:15">
      <c r="A34" s="34"/>
      <c r="B34" s="33"/>
      <c r="C34" s="4"/>
      <c r="D34" s="4"/>
      <c r="E34" s="4">
        <f t="shared" si="0"/>
        <v>0</v>
      </c>
      <c r="F34" s="4"/>
      <c r="G34" s="4"/>
      <c r="H34" s="4"/>
      <c r="I34" s="4"/>
      <c r="J34" s="4"/>
      <c r="K34" s="4"/>
      <c r="L34" s="4"/>
      <c r="M34" s="4"/>
      <c r="N34" s="4"/>
      <c r="O34" s="26">
        <v>137.06</v>
      </c>
    </row>
    <row r="35" spans="1:15">
      <c r="A35" s="34"/>
      <c r="B35" s="33"/>
      <c r="C35" s="4"/>
      <c r="D35" s="4"/>
      <c r="E35" s="4">
        <f t="shared" si="0"/>
        <v>0</v>
      </c>
      <c r="F35" s="4"/>
      <c r="G35" s="4"/>
      <c r="H35" s="4"/>
      <c r="I35" s="4"/>
      <c r="J35" s="4"/>
      <c r="K35" s="4"/>
      <c r="L35" s="4"/>
      <c r="M35" s="4"/>
      <c r="N35" s="4"/>
      <c r="O35" s="26">
        <v>137.06</v>
      </c>
    </row>
    <row r="36" spans="1:15">
      <c r="A36" s="34"/>
      <c r="B36" s="33"/>
      <c r="C36" s="4"/>
      <c r="D36" s="4"/>
      <c r="E36" s="4">
        <f t="shared" si="0"/>
        <v>0</v>
      </c>
      <c r="F36" s="4"/>
      <c r="G36" s="4"/>
      <c r="H36" s="4"/>
      <c r="I36" s="4"/>
      <c r="J36" s="4"/>
      <c r="K36" s="4"/>
      <c r="L36" s="4"/>
      <c r="M36" s="4"/>
      <c r="N36" s="4"/>
      <c r="O36" s="26">
        <v>137.06</v>
      </c>
    </row>
    <row r="37" spans="1:15">
      <c r="A37" s="34"/>
      <c r="B37" s="33"/>
      <c r="C37" s="4"/>
      <c r="D37" s="4"/>
      <c r="E37" s="4">
        <f t="shared" si="0"/>
        <v>0</v>
      </c>
      <c r="F37" s="4"/>
      <c r="G37" s="4"/>
      <c r="H37" s="4"/>
      <c r="I37" s="4"/>
      <c r="J37" s="4"/>
      <c r="K37" s="4"/>
      <c r="L37" s="4"/>
      <c r="M37" s="4"/>
      <c r="N37" s="4"/>
      <c r="O37" s="26">
        <v>137.06</v>
      </c>
    </row>
    <row r="38" spans="1:15">
      <c r="A38" s="34"/>
      <c r="B38" s="33"/>
      <c r="C38" s="4"/>
      <c r="D38" s="4"/>
      <c r="E38" s="4">
        <f t="shared" si="0"/>
        <v>0</v>
      </c>
      <c r="F38" s="4"/>
      <c r="G38" s="4"/>
      <c r="H38" s="4"/>
      <c r="I38" s="4"/>
      <c r="J38" s="4"/>
      <c r="K38" s="4"/>
      <c r="L38" s="4"/>
      <c r="M38" s="4"/>
      <c r="N38" s="4"/>
      <c r="O38" s="26">
        <v>137.06</v>
      </c>
    </row>
    <row r="39" spans="1:15">
      <c r="A39" s="34"/>
      <c r="B39" s="33"/>
      <c r="C39" s="4"/>
      <c r="D39" s="4"/>
      <c r="E39" s="4">
        <f t="shared" si="0"/>
        <v>0</v>
      </c>
      <c r="F39" s="4"/>
      <c r="G39" s="4"/>
      <c r="H39" s="4"/>
      <c r="I39" s="4"/>
      <c r="J39" s="4"/>
      <c r="K39" s="4"/>
      <c r="L39" s="4"/>
      <c r="M39" s="4"/>
      <c r="N39" s="4"/>
      <c r="O39" s="26">
        <v>137.06</v>
      </c>
    </row>
    <row r="40" spans="1:15">
      <c r="A40" s="29"/>
      <c r="B40" s="31" t="s">
        <v>165</v>
      </c>
      <c r="C40" s="36">
        <f>SUM(C9:C39)</f>
        <v>0</v>
      </c>
      <c r="D40" s="36">
        <f>SUM(D9:D39)</f>
        <v>0</v>
      </c>
      <c r="E40" s="37">
        <f>C8+C40-D40</f>
        <v>0</v>
      </c>
      <c r="F40" s="38">
        <f t="shared" ref="F40:M40" si="1">SUM(F9:F39)</f>
        <v>0</v>
      </c>
      <c r="G40" s="38">
        <f t="shared" si="1"/>
        <v>0</v>
      </c>
      <c r="H40" s="38">
        <f t="shared" si="1"/>
        <v>0</v>
      </c>
      <c r="I40" s="38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v>0</v>
      </c>
      <c r="O40" s="19"/>
    </row>
    <row r="41" spans="1:15">
      <c r="B41" s="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5">
      <c r="B42" s="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5">
      <c r="A43" t="s">
        <v>166</v>
      </c>
      <c r="B43" s="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5">
      <c r="A44" s="271" t="s">
        <v>62</v>
      </c>
      <c r="B44" s="271" t="s">
        <v>63</v>
      </c>
      <c r="C44" s="271" t="s">
        <v>64</v>
      </c>
      <c r="D44" s="271" t="s">
        <v>65</v>
      </c>
      <c r="E44" s="271" t="s">
        <v>66</v>
      </c>
      <c r="F44" s="28" t="s">
        <v>67</v>
      </c>
      <c r="G44" s="28"/>
      <c r="H44" s="28"/>
      <c r="I44" s="28"/>
      <c r="J44" s="29" t="s">
        <v>68</v>
      </c>
      <c r="K44" s="29"/>
      <c r="L44" s="29"/>
      <c r="M44" s="29"/>
      <c r="N44" s="29"/>
      <c r="O44" s="19"/>
    </row>
    <row r="45" spans="1:15" ht="39">
      <c r="A45" s="271"/>
      <c r="B45" s="271"/>
      <c r="C45" s="271"/>
      <c r="D45" s="271"/>
      <c r="E45" s="271"/>
      <c r="F45" s="30" t="s">
        <v>236</v>
      </c>
      <c r="G45" s="30" t="s">
        <v>69</v>
      </c>
      <c r="H45" s="30" t="s">
        <v>70</v>
      </c>
      <c r="I45" s="30" t="s">
        <v>72</v>
      </c>
      <c r="J45" s="31" t="s">
        <v>73</v>
      </c>
      <c r="K45" s="31" t="s">
        <v>171</v>
      </c>
      <c r="L45" s="31" t="s">
        <v>159</v>
      </c>
      <c r="M45" s="31" t="s">
        <v>160</v>
      </c>
      <c r="N45" s="31" t="s">
        <v>161</v>
      </c>
      <c r="O45" s="32" t="s">
        <v>162</v>
      </c>
    </row>
    <row r="46" spans="1:15">
      <c r="A46" t="s">
        <v>80</v>
      </c>
      <c r="B46" s="2" t="s">
        <v>163</v>
      </c>
      <c r="C46" s="4">
        <f t="shared" ref="C46:M46" si="2">C8*$O8</f>
        <v>0</v>
      </c>
      <c r="D46" s="4">
        <f t="shared" si="2"/>
        <v>0</v>
      </c>
      <c r="E46" s="4">
        <f t="shared" si="2"/>
        <v>0</v>
      </c>
      <c r="F46" s="4">
        <f t="shared" si="2"/>
        <v>0</v>
      </c>
      <c r="G46" s="4">
        <f t="shared" si="2"/>
        <v>0</v>
      </c>
      <c r="H46" s="4">
        <f t="shared" si="2"/>
        <v>0</v>
      </c>
      <c r="I46" s="4">
        <f t="shared" si="2"/>
        <v>0</v>
      </c>
      <c r="J46" s="4">
        <f t="shared" si="2"/>
        <v>0</v>
      </c>
      <c r="K46" s="4">
        <f t="shared" si="2"/>
        <v>0</v>
      </c>
      <c r="L46" s="4">
        <f t="shared" si="2"/>
        <v>0</v>
      </c>
      <c r="M46" s="4">
        <f t="shared" si="2"/>
        <v>0</v>
      </c>
      <c r="N46" s="4"/>
      <c r="O46">
        <v>137.96</v>
      </c>
    </row>
    <row r="47" spans="1:15">
      <c r="A47" t="s">
        <v>181</v>
      </c>
      <c r="B47" s="33" t="s">
        <v>164</v>
      </c>
      <c r="C47" s="4">
        <f t="shared" ref="C47:D49" si="3">C9*$O9</f>
        <v>0</v>
      </c>
      <c r="D47" s="4">
        <f t="shared" si="3"/>
        <v>0</v>
      </c>
      <c r="E47" s="4">
        <f>E46+C47-D47</f>
        <v>0</v>
      </c>
      <c r="F47" s="4">
        <f t="shared" ref="F47:M49" si="4">F9*$O9</f>
        <v>0</v>
      </c>
      <c r="G47" s="4">
        <f t="shared" si="4"/>
        <v>0</v>
      </c>
      <c r="H47" s="4">
        <f t="shared" si="4"/>
        <v>0</v>
      </c>
      <c r="I47" s="4">
        <f t="shared" si="4"/>
        <v>0</v>
      </c>
      <c r="J47" s="4">
        <f t="shared" si="4"/>
        <v>0</v>
      </c>
      <c r="K47" s="4">
        <f t="shared" si="4"/>
        <v>0</v>
      </c>
      <c r="L47" s="4">
        <f t="shared" si="4"/>
        <v>0</v>
      </c>
      <c r="M47" s="4">
        <f t="shared" si="4"/>
        <v>0</v>
      </c>
      <c r="N47" s="4"/>
      <c r="O47">
        <v>139.08000000000001</v>
      </c>
    </row>
    <row r="48" spans="1:15">
      <c r="A48" t="s">
        <v>181</v>
      </c>
      <c r="B48" s="33" t="s">
        <v>172</v>
      </c>
      <c r="C48" s="4">
        <f t="shared" si="3"/>
        <v>0</v>
      </c>
      <c r="D48" s="4">
        <f t="shared" si="3"/>
        <v>0</v>
      </c>
      <c r="E48" s="4">
        <f t="shared" ref="E48:E77" si="5">E47+C48-D48</f>
        <v>0</v>
      </c>
      <c r="F48" s="4">
        <f t="shared" si="4"/>
        <v>0</v>
      </c>
      <c r="G48" s="4">
        <f t="shared" si="4"/>
        <v>0</v>
      </c>
      <c r="H48" s="4">
        <f t="shared" si="4"/>
        <v>0</v>
      </c>
      <c r="I48" s="4">
        <f t="shared" si="4"/>
        <v>0</v>
      </c>
      <c r="J48" s="4">
        <f t="shared" si="4"/>
        <v>0</v>
      </c>
      <c r="K48" s="4">
        <f t="shared" si="4"/>
        <v>0</v>
      </c>
      <c r="L48" s="4">
        <f t="shared" si="4"/>
        <v>0</v>
      </c>
      <c r="M48" s="4">
        <f t="shared" si="4"/>
        <v>0</v>
      </c>
      <c r="N48" s="4"/>
      <c r="O48">
        <v>138.88999999999999</v>
      </c>
    </row>
    <row r="49" spans="1:15">
      <c r="A49" s="34" t="s">
        <v>119</v>
      </c>
      <c r="B49" s="33" t="s">
        <v>233</v>
      </c>
      <c r="C49" s="4">
        <f t="shared" si="3"/>
        <v>0</v>
      </c>
      <c r="D49" s="4">
        <f t="shared" si="3"/>
        <v>0</v>
      </c>
      <c r="E49" s="4">
        <f t="shared" si="5"/>
        <v>0</v>
      </c>
      <c r="F49" s="4">
        <f t="shared" si="4"/>
        <v>0</v>
      </c>
      <c r="G49" s="4">
        <f t="shared" si="4"/>
        <v>0</v>
      </c>
      <c r="H49" s="4">
        <f t="shared" si="4"/>
        <v>0</v>
      </c>
      <c r="I49" s="4">
        <f t="shared" si="4"/>
        <v>0</v>
      </c>
      <c r="J49" s="4">
        <f t="shared" si="4"/>
        <v>0</v>
      </c>
      <c r="K49" s="4">
        <f t="shared" si="4"/>
        <v>0</v>
      </c>
      <c r="L49" s="4">
        <f t="shared" si="4"/>
        <v>0</v>
      </c>
      <c r="M49" s="4">
        <f t="shared" si="4"/>
        <v>0</v>
      </c>
      <c r="N49" s="4"/>
      <c r="O49">
        <v>139.05000000000001</v>
      </c>
    </row>
    <row r="50" spans="1:15">
      <c r="A50" s="34" t="s">
        <v>119</v>
      </c>
      <c r="B50" s="33" t="s">
        <v>164</v>
      </c>
      <c r="C50" s="4">
        <f t="shared" ref="C50:M61" si="6">C13*$O13</f>
        <v>0</v>
      </c>
      <c r="D50" s="4">
        <f t="shared" si="6"/>
        <v>0</v>
      </c>
      <c r="E50" s="4">
        <f t="shared" si="5"/>
        <v>0</v>
      </c>
      <c r="F50" s="4">
        <f t="shared" si="6"/>
        <v>0</v>
      </c>
      <c r="G50" s="4">
        <f t="shared" si="6"/>
        <v>0</v>
      </c>
      <c r="H50" s="4">
        <f t="shared" si="6"/>
        <v>0</v>
      </c>
      <c r="I50" s="4">
        <f t="shared" si="6"/>
        <v>0</v>
      </c>
      <c r="J50" s="4">
        <f t="shared" si="6"/>
        <v>0</v>
      </c>
      <c r="K50" s="4">
        <f t="shared" si="6"/>
        <v>0</v>
      </c>
      <c r="L50" s="4">
        <f t="shared" si="6"/>
        <v>0</v>
      </c>
      <c r="M50" s="4">
        <f t="shared" si="6"/>
        <v>0</v>
      </c>
      <c r="N50" s="4"/>
      <c r="O50">
        <v>139.05000000000001</v>
      </c>
    </row>
    <row r="51" spans="1:15">
      <c r="A51" s="34" t="s">
        <v>234</v>
      </c>
      <c r="B51" s="33" t="s">
        <v>235</v>
      </c>
      <c r="C51" s="4">
        <f t="shared" si="6"/>
        <v>0</v>
      </c>
      <c r="D51" s="4">
        <f t="shared" si="6"/>
        <v>0</v>
      </c>
      <c r="E51" s="4">
        <f t="shared" si="5"/>
        <v>0</v>
      </c>
      <c r="F51" s="4">
        <f t="shared" si="6"/>
        <v>0</v>
      </c>
      <c r="G51" s="4">
        <f t="shared" si="6"/>
        <v>0</v>
      </c>
      <c r="H51" s="4">
        <f t="shared" si="6"/>
        <v>0</v>
      </c>
      <c r="I51" s="4">
        <f t="shared" si="6"/>
        <v>0</v>
      </c>
      <c r="J51" s="4">
        <f t="shared" si="6"/>
        <v>0</v>
      </c>
      <c r="K51" s="4">
        <f t="shared" si="6"/>
        <v>0</v>
      </c>
      <c r="L51" s="4">
        <f t="shared" si="6"/>
        <v>0</v>
      </c>
      <c r="M51" s="4">
        <f t="shared" si="6"/>
        <v>0</v>
      </c>
      <c r="N51" s="4"/>
      <c r="O51">
        <v>137.91999999999999</v>
      </c>
    </row>
    <row r="52" spans="1:15">
      <c r="A52" s="34" t="s">
        <v>198</v>
      </c>
      <c r="B52" s="33" t="s">
        <v>172</v>
      </c>
      <c r="C52" s="4">
        <f t="shared" si="6"/>
        <v>0</v>
      </c>
      <c r="D52" s="4">
        <f t="shared" si="6"/>
        <v>0</v>
      </c>
      <c r="E52" s="4">
        <f t="shared" si="5"/>
        <v>0</v>
      </c>
      <c r="F52" s="4">
        <f t="shared" si="6"/>
        <v>0</v>
      </c>
      <c r="G52" s="4">
        <f t="shared" si="6"/>
        <v>0</v>
      </c>
      <c r="H52" s="4">
        <f t="shared" si="6"/>
        <v>0</v>
      </c>
      <c r="I52" s="4">
        <f t="shared" si="6"/>
        <v>0</v>
      </c>
      <c r="J52" s="4">
        <f t="shared" si="6"/>
        <v>0</v>
      </c>
      <c r="K52" s="4">
        <f t="shared" si="6"/>
        <v>0</v>
      </c>
      <c r="L52" s="4">
        <f t="shared" si="6"/>
        <v>0</v>
      </c>
      <c r="M52" s="4">
        <f t="shared" si="6"/>
        <v>0</v>
      </c>
      <c r="N52" s="4"/>
      <c r="O52">
        <v>137.63</v>
      </c>
    </row>
    <row r="53" spans="1:15">
      <c r="A53" s="34" t="s">
        <v>198</v>
      </c>
      <c r="B53" s="33" t="s">
        <v>164</v>
      </c>
      <c r="C53" s="4">
        <f t="shared" si="6"/>
        <v>0</v>
      </c>
      <c r="D53" s="4">
        <f t="shared" si="6"/>
        <v>0</v>
      </c>
      <c r="E53" s="4">
        <f t="shared" si="5"/>
        <v>0</v>
      </c>
      <c r="F53" s="4">
        <f t="shared" si="6"/>
        <v>0</v>
      </c>
      <c r="G53" s="4">
        <f t="shared" si="6"/>
        <v>0</v>
      </c>
      <c r="H53" s="4">
        <f t="shared" si="6"/>
        <v>0</v>
      </c>
      <c r="I53" s="4">
        <f t="shared" si="6"/>
        <v>0</v>
      </c>
      <c r="J53" s="4">
        <f t="shared" si="6"/>
        <v>0</v>
      </c>
      <c r="K53" s="4">
        <f t="shared" si="6"/>
        <v>0</v>
      </c>
      <c r="L53" s="4">
        <f t="shared" si="6"/>
        <v>0</v>
      </c>
      <c r="M53" s="4">
        <f t="shared" si="6"/>
        <v>0</v>
      </c>
      <c r="N53" s="4"/>
      <c r="O53">
        <v>137.28</v>
      </c>
    </row>
    <row r="54" spans="1:15">
      <c r="A54" s="34" t="s">
        <v>214</v>
      </c>
      <c r="B54" s="33" t="s">
        <v>235</v>
      </c>
      <c r="C54" s="4">
        <f t="shared" si="6"/>
        <v>0</v>
      </c>
      <c r="D54" s="4">
        <f t="shared" si="6"/>
        <v>0</v>
      </c>
      <c r="E54" s="4">
        <f t="shared" si="5"/>
        <v>0</v>
      </c>
      <c r="F54" s="4">
        <f t="shared" si="6"/>
        <v>0</v>
      </c>
      <c r="G54" s="4">
        <f t="shared" si="6"/>
        <v>0</v>
      </c>
      <c r="H54" s="4">
        <f t="shared" si="6"/>
        <v>0</v>
      </c>
      <c r="I54" s="4">
        <f t="shared" si="6"/>
        <v>0</v>
      </c>
      <c r="J54" s="4">
        <f t="shared" si="6"/>
        <v>0</v>
      </c>
      <c r="K54" s="4">
        <f t="shared" si="6"/>
        <v>0</v>
      </c>
      <c r="L54" s="4">
        <f t="shared" si="6"/>
        <v>0</v>
      </c>
      <c r="M54" s="4">
        <f t="shared" si="6"/>
        <v>0</v>
      </c>
      <c r="N54" s="4"/>
      <c r="O54">
        <v>137.28</v>
      </c>
    </row>
    <row r="55" spans="1:15">
      <c r="A55" s="34" t="s">
        <v>230</v>
      </c>
      <c r="B55" s="33" t="s">
        <v>228</v>
      </c>
      <c r="C55" s="4">
        <f t="shared" si="6"/>
        <v>0</v>
      </c>
      <c r="D55" s="4">
        <f t="shared" si="6"/>
        <v>0</v>
      </c>
      <c r="E55" s="4">
        <f t="shared" si="5"/>
        <v>0</v>
      </c>
      <c r="F55" s="4">
        <f t="shared" si="6"/>
        <v>0</v>
      </c>
      <c r="G55" s="4">
        <f t="shared" si="6"/>
        <v>0</v>
      </c>
      <c r="H55" s="4">
        <f t="shared" si="6"/>
        <v>0</v>
      </c>
      <c r="I55" s="4">
        <f t="shared" si="6"/>
        <v>0</v>
      </c>
      <c r="J55" s="4">
        <f t="shared" si="6"/>
        <v>0</v>
      </c>
      <c r="K55" s="4">
        <f t="shared" si="6"/>
        <v>0</v>
      </c>
      <c r="L55" s="4">
        <f t="shared" si="6"/>
        <v>0</v>
      </c>
      <c r="M55" s="4">
        <f t="shared" si="6"/>
        <v>0</v>
      </c>
      <c r="N55" s="4"/>
      <c r="O55">
        <v>136.16999999999999</v>
      </c>
    </row>
    <row r="56" spans="1:15">
      <c r="A56" s="34" t="s">
        <v>157</v>
      </c>
      <c r="B56" s="33" t="s">
        <v>172</v>
      </c>
      <c r="C56" s="4">
        <f t="shared" si="6"/>
        <v>0</v>
      </c>
      <c r="D56" s="4">
        <f t="shared" si="6"/>
        <v>0</v>
      </c>
      <c r="E56" s="4">
        <f t="shared" si="5"/>
        <v>0</v>
      </c>
      <c r="F56" s="4">
        <f t="shared" si="6"/>
        <v>0</v>
      </c>
      <c r="G56" s="4">
        <f t="shared" si="6"/>
        <v>0</v>
      </c>
      <c r="H56" s="4">
        <f t="shared" si="6"/>
        <v>0</v>
      </c>
      <c r="I56" s="4">
        <f t="shared" si="6"/>
        <v>0</v>
      </c>
      <c r="J56" s="4">
        <f t="shared" si="6"/>
        <v>0</v>
      </c>
      <c r="K56" s="4">
        <f t="shared" si="6"/>
        <v>0</v>
      </c>
      <c r="L56" s="4">
        <f t="shared" si="6"/>
        <v>0</v>
      </c>
      <c r="M56" s="4">
        <f t="shared" si="6"/>
        <v>0</v>
      </c>
      <c r="N56" s="4"/>
      <c r="O56">
        <v>136.16999999999999</v>
      </c>
    </row>
    <row r="57" spans="1:15">
      <c r="A57" s="34" t="s">
        <v>157</v>
      </c>
      <c r="B57" s="33" t="s">
        <v>164</v>
      </c>
      <c r="C57" s="4">
        <f t="shared" si="6"/>
        <v>0</v>
      </c>
      <c r="D57" s="4">
        <f t="shared" si="6"/>
        <v>0</v>
      </c>
      <c r="E57" s="4">
        <f t="shared" si="5"/>
        <v>0</v>
      </c>
      <c r="F57" s="4">
        <f t="shared" si="6"/>
        <v>0</v>
      </c>
      <c r="G57" s="4">
        <f t="shared" si="6"/>
        <v>0</v>
      </c>
      <c r="H57" s="4">
        <f t="shared" si="6"/>
        <v>0</v>
      </c>
      <c r="I57" s="4">
        <f t="shared" si="6"/>
        <v>0</v>
      </c>
      <c r="J57" s="4">
        <f t="shared" si="6"/>
        <v>0</v>
      </c>
      <c r="K57" s="4">
        <f t="shared" si="6"/>
        <v>0</v>
      </c>
      <c r="L57" s="4">
        <f t="shared" si="6"/>
        <v>0</v>
      </c>
      <c r="M57" s="4">
        <f t="shared" si="6"/>
        <v>0</v>
      </c>
      <c r="N57" s="4"/>
      <c r="O57">
        <v>136.16999999999999</v>
      </c>
    </row>
    <row r="58" spans="1:15">
      <c r="A58" s="34" t="s">
        <v>285</v>
      </c>
      <c r="B58" s="33"/>
      <c r="C58" s="4">
        <f t="shared" si="6"/>
        <v>0</v>
      </c>
      <c r="D58" s="4">
        <f t="shared" si="6"/>
        <v>0</v>
      </c>
      <c r="E58" s="4">
        <f t="shared" si="5"/>
        <v>0</v>
      </c>
      <c r="F58" s="4">
        <f t="shared" si="6"/>
        <v>0</v>
      </c>
      <c r="G58" s="4">
        <f t="shared" si="6"/>
        <v>0</v>
      </c>
      <c r="H58" s="4">
        <f t="shared" si="6"/>
        <v>0</v>
      </c>
      <c r="I58" s="4">
        <f t="shared" si="6"/>
        <v>0</v>
      </c>
      <c r="J58" s="4">
        <f t="shared" si="6"/>
        <v>0</v>
      </c>
      <c r="K58" s="4">
        <f t="shared" si="6"/>
        <v>0</v>
      </c>
      <c r="L58" s="4">
        <f t="shared" si="6"/>
        <v>0</v>
      </c>
      <c r="M58" s="4">
        <f t="shared" si="6"/>
        <v>0</v>
      </c>
      <c r="N58" s="4"/>
      <c r="O58">
        <v>136.16999999999999</v>
      </c>
    </row>
    <row r="59" spans="1:15">
      <c r="A59" s="34"/>
      <c r="B59" s="33"/>
      <c r="C59" s="4">
        <f t="shared" si="6"/>
        <v>0</v>
      </c>
      <c r="D59" s="4">
        <f t="shared" si="6"/>
        <v>0</v>
      </c>
      <c r="E59" s="4">
        <f t="shared" si="5"/>
        <v>0</v>
      </c>
      <c r="F59" s="4">
        <f t="shared" si="6"/>
        <v>0</v>
      </c>
      <c r="G59" s="4">
        <f t="shared" si="6"/>
        <v>0</v>
      </c>
      <c r="H59" s="4">
        <f t="shared" si="6"/>
        <v>0</v>
      </c>
      <c r="I59" s="4">
        <f t="shared" si="6"/>
        <v>0</v>
      </c>
      <c r="J59" s="4">
        <f t="shared" si="6"/>
        <v>0</v>
      </c>
      <c r="K59" s="4">
        <f t="shared" si="6"/>
        <v>0</v>
      </c>
      <c r="L59" s="4">
        <f t="shared" si="6"/>
        <v>0</v>
      </c>
      <c r="M59" s="4">
        <f t="shared" si="6"/>
        <v>0</v>
      </c>
      <c r="N59" s="4"/>
      <c r="O59">
        <v>136.16999999999999</v>
      </c>
    </row>
    <row r="60" spans="1:15">
      <c r="A60" s="34"/>
      <c r="B60" s="33"/>
      <c r="C60" s="4">
        <f t="shared" si="6"/>
        <v>0</v>
      </c>
      <c r="D60" s="4">
        <f t="shared" si="6"/>
        <v>0</v>
      </c>
      <c r="E60" s="4">
        <f t="shared" si="5"/>
        <v>0</v>
      </c>
      <c r="F60" s="4">
        <f t="shared" si="6"/>
        <v>0</v>
      </c>
      <c r="G60" s="4">
        <f t="shared" si="6"/>
        <v>0</v>
      </c>
      <c r="H60" s="4">
        <f t="shared" si="6"/>
        <v>0</v>
      </c>
      <c r="I60" s="4">
        <f t="shared" si="6"/>
        <v>0</v>
      </c>
      <c r="J60" s="4">
        <f t="shared" si="6"/>
        <v>0</v>
      </c>
      <c r="K60" s="4">
        <f t="shared" si="6"/>
        <v>0</v>
      </c>
      <c r="L60" s="4">
        <f t="shared" si="6"/>
        <v>0</v>
      </c>
      <c r="M60" s="4">
        <f t="shared" si="6"/>
        <v>0</v>
      </c>
      <c r="N60" s="4"/>
      <c r="O60">
        <v>136.16999999999999</v>
      </c>
    </row>
    <row r="61" spans="1:15">
      <c r="A61" s="34"/>
      <c r="B61" s="33"/>
      <c r="C61" s="4">
        <f t="shared" si="6"/>
        <v>0</v>
      </c>
      <c r="D61" s="4">
        <f t="shared" si="6"/>
        <v>0</v>
      </c>
      <c r="E61" s="4">
        <f t="shared" si="5"/>
        <v>0</v>
      </c>
      <c r="F61" s="4">
        <f t="shared" si="6"/>
        <v>0</v>
      </c>
      <c r="G61" s="4">
        <f t="shared" si="6"/>
        <v>0</v>
      </c>
      <c r="H61" s="4">
        <f t="shared" si="6"/>
        <v>0</v>
      </c>
      <c r="I61" s="4">
        <f t="shared" si="6"/>
        <v>0</v>
      </c>
      <c r="J61" s="4">
        <f t="shared" si="6"/>
        <v>0</v>
      </c>
      <c r="K61" s="4">
        <f t="shared" si="6"/>
        <v>0</v>
      </c>
      <c r="L61" s="4">
        <f t="shared" si="6"/>
        <v>0</v>
      </c>
      <c r="M61" s="4">
        <f t="shared" si="6"/>
        <v>0</v>
      </c>
      <c r="N61" s="4"/>
      <c r="O61">
        <v>136.16999999999999</v>
      </c>
    </row>
    <row r="62" spans="1:15">
      <c r="A62" s="34"/>
      <c r="B62" s="33"/>
      <c r="C62" s="4">
        <f t="shared" ref="C62:D76" si="7">C25*$O25</f>
        <v>0</v>
      </c>
      <c r="D62" s="4">
        <f t="shared" si="7"/>
        <v>0</v>
      </c>
      <c r="E62" s="4">
        <f t="shared" si="5"/>
        <v>0</v>
      </c>
      <c r="F62" s="4">
        <f t="shared" ref="F62:M76" si="8">F25*$O25</f>
        <v>0</v>
      </c>
      <c r="G62" s="4">
        <f t="shared" si="8"/>
        <v>0</v>
      </c>
      <c r="H62" s="4">
        <f t="shared" si="8"/>
        <v>0</v>
      </c>
      <c r="I62" s="4">
        <f t="shared" si="8"/>
        <v>0</v>
      </c>
      <c r="J62" s="4">
        <f t="shared" si="8"/>
        <v>0</v>
      </c>
      <c r="K62" s="4">
        <f t="shared" si="8"/>
        <v>0</v>
      </c>
      <c r="L62" s="4">
        <f t="shared" si="8"/>
        <v>0</v>
      </c>
      <c r="M62" s="4">
        <f t="shared" si="8"/>
        <v>0</v>
      </c>
      <c r="N62" s="4"/>
      <c r="O62">
        <v>136.16999999999999</v>
      </c>
    </row>
    <row r="63" spans="1:15">
      <c r="A63" s="34"/>
      <c r="B63" s="33"/>
      <c r="C63" s="4">
        <f t="shared" si="7"/>
        <v>0</v>
      </c>
      <c r="D63" s="4">
        <f t="shared" si="7"/>
        <v>0</v>
      </c>
      <c r="E63" s="4">
        <f t="shared" si="5"/>
        <v>0</v>
      </c>
      <c r="F63" s="4">
        <f t="shared" si="8"/>
        <v>0</v>
      </c>
      <c r="G63" s="4">
        <f t="shared" si="8"/>
        <v>0</v>
      </c>
      <c r="H63" s="4">
        <f t="shared" si="8"/>
        <v>0</v>
      </c>
      <c r="I63" s="4">
        <f t="shared" si="8"/>
        <v>0</v>
      </c>
      <c r="J63" s="4">
        <f t="shared" si="8"/>
        <v>0</v>
      </c>
      <c r="K63" s="4">
        <f t="shared" si="8"/>
        <v>0</v>
      </c>
      <c r="L63" s="4">
        <f t="shared" si="8"/>
        <v>0</v>
      </c>
      <c r="M63" s="4">
        <f t="shared" si="8"/>
        <v>0</v>
      </c>
      <c r="N63" s="4"/>
      <c r="O63">
        <v>136.16999999999999</v>
      </c>
    </row>
    <row r="64" spans="1:15">
      <c r="A64" s="34"/>
      <c r="B64" s="33"/>
      <c r="C64" s="4">
        <f t="shared" si="7"/>
        <v>0</v>
      </c>
      <c r="D64" s="4">
        <f t="shared" si="7"/>
        <v>0</v>
      </c>
      <c r="E64" s="4">
        <f t="shared" si="5"/>
        <v>0</v>
      </c>
      <c r="F64" s="4">
        <f t="shared" si="8"/>
        <v>0</v>
      </c>
      <c r="G64" s="4">
        <f t="shared" si="8"/>
        <v>0</v>
      </c>
      <c r="H64" s="4">
        <f t="shared" si="8"/>
        <v>0</v>
      </c>
      <c r="I64" s="4">
        <f t="shared" si="8"/>
        <v>0</v>
      </c>
      <c r="J64" s="4">
        <f t="shared" si="8"/>
        <v>0</v>
      </c>
      <c r="K64" s="4">
        <f t="shared" si="8"/>
        <v>0</v>
      </c>
      <c r="L64" s="4">
        <f t="shared" si="8"/>
        <v>0</v>
      </c>
      <c r="M64" s="4">
        <f t="shared" si="8"/>
        <v>0</v>
      </c>
      <c r="N64" s="4"/>
      <c r="O64">
        <v>137.26</v>
      </c>
    </row>
    <row r="65" spans="1:15">
      <c r="A65" s="34"/>
      <c r="B65" s="33"/>
      <c r="C65" s="4">
        <f t="shared" si="7"/>
        <v>0</v>
      </c>
      <c r="D65" s="4">
        <f t="shared" si="7"/>
        <v>0</v>
      </c>
      <c r="E65" s="4">
        <f t="shared" si="5"/>
        <v>0</v>
      </c>
      <c r="F65" s="4">
        <f t="shared" si="8"/>
        <v>0</v>
      </c>
      <c r="G65" s="4">
        <f t="shared" si="8"/>
        <v>0</v>
      </c>
      <c r="H65" s="4">
        <f t="shared" si="8"/>
        <v>0</v>
      </c>
      <c r="I65" s="4">
        <f t="shared" si="8"/>
        <v>0</v>
      </c>
      <c r="J65" s="4">
        <f t="shared" si="8"/>
        <v>0</v>
      </c>
      <c r="K65" s="4">
        <f t="shared" si="8"/>
        <v>0</v>
      </c>
      <c r="L65" s="4">
        <f t="shared" si="8"/>
        <v>0</v>
      </c>
      <c r="M65" s="4">
        <f t="shared" si="8"/>
        <v>0</v>
      </c>
      <c r="N65" s="4"/>
      <c r="O65">
        <v>136.44999999999999</v>
      </c>
    </row>
    <row r="66" spans="1:15">
      <c r="A66" s="34"/>
      <c r="B66" s="33"/>
      <c r="C66" s="4">
        <f t="shared" si="7"/>
        <v>0</v>
      </c>
      <c r="D66" s="4">
        <f t="shared" si="7"/>
        <v>0</v>
      </c>
      <c r="E66" s="4">
        <f t="shared" si="5"/>
        <v>0</v>
      </c>
      <c r="F66" s="4">
        <f t="shared" si="8"/>
        <v>0</v>
      </c>
      <c r="G66" s="4">
        <f t="shared" si="8"/>
        <v>0</v>
      </c>
      <c r="H66" s="4">
        <f t="shared" si="8"/>
        <v>0</v>
      </c>
      <c r="I66" s="4">
        <f t="shared" si="8"/>
        <v>0</v>
      </c>
      <c r="J66" s="4">
        <f t="shared" si="8"/>
        <v>0</v>
      </c>
      <c r="K66" s="4">
        <f t="shared" si="8"/>
        <v>0</v>
      </c>
      <c r="L66" s="4">
        <f t="shared" si="8"/>
        <v>0</v>
      </c>
      <c r="M66" s="4">
        <f t="shared" si="8"/>
        <v>0</v>
      </c>
      <c r="N66" s="4"/>
      <c r="O66">
        <v>136.44999999999999</v>
      </c>
    </row>
    <row r="67" spans="1:15">
      <c r="A67" s="34"/>
      <c r="B67" s="33"/>
      <c r="C67" s="4">
        <f t="shared" si="7"/>
        <v>0</v>
      </c>
      <c r="D67" s="4">
        <f t="shared" si="7"/>
        <v>0</v>
      </c>
      <c r="E67" s="4">
        <f t="shared" si="5"/>
        <v>0</v>
      </c>
      <c r="F67" s="4">
        <f t="shared" si="8"/>
        <v>0</v>
      </c>
      <c r="G67" s="4">
        <f t="shared" si="8"/>
        <v>0</v>
      </c>
      <c r="H67" s="4">
        <f t="shared" si="8"/>
        <v>0</v>
      </c>
      <c r="I67" s="4">
        <f t="shared" si="8"/>
        <v>0</v>
      </c>
      <c r="J67" s="4">
        <f t="shared" si="8"/>
        <v>0</v>
      </c>
      <c r="K67" s="4">
        <f t="shared" si="8"/>
        <v>0</v>
      </c>
      <c r="L67" s="4">
        <f t="shared" si="8"/>
        <v>0</v>
      </c>
      <c r="M67" s="4">
        <f t="shared" si="8"/>
        <v>0</v>
      </c>
      <c r="N67" s="4"/>
      <c r="O67">
        <v>136.54</v>
      </c>
    </row>
    <row r="68" spans="1:15">
      <c r="A68" s="34"/>
      <c r="B68" s="33"/>
      <c r="C68" s="4">
        <f t="shared" si="7"/>
        <v>0</v>
      </c>
      <c r="D68" s="4">
        <f t="shared" si="7"/>
        <v>0</v>
      </c>
      <c r="E68" s="4">
        <f t="shared" si="5"/>
        <v>0</v>
      </c>
      <c r="F68" s="4">
        <f t="shared" si="8"/>
        <v>0</v>
      </c>
      <c r="G68" s="4">
        <f t="shared" si="8"/>
        <v>0</v>
      </c>
      <c r="H68" s="4">
        <f t="shared" si="8"/>
        <v>0</v>
      </c>
      <c r="I68" s="4">
        <f t="shared" si="8"/>
        <v>0</v>
      </c>
      <c r="J68" s="4">
        <f t="shared" si="8"/>
        <v>0</v>
      </c>
      <c r="K68" s="4">
        <f t="shared" si="8"/>
        <v>0</v>
      </c>
      <c r="L68" s="4">
        <f t="shared" si="8"/>
        <v>0</v>
      </c>
      <c r="M68" s="4">
        <f t="shared" si="8"/>
        <v>0</v>
      </c>
      <c r="N68" s="4"/>
      <c r="O68">
        <v>136.21</v>
      </c>
    </row>
    <row r="69" spans="1:15">
      <c r="A69" s="34"/>
      <c r="B69" s="33"/>
      <c r="C69" s="4">
        <f t="shared" si="7"/>
        <v>0</v>
      </c>
      <c r="D69" s="4">
        <f t="shared" si="7"/>
        <v>0</v>
      </c>
      <c r="E69" s="4">
        <f t="shared" si="5"/>
        <v>0</v>
      </c>
      <c r="F69" s="4">
        <f t="shared" si="8"/>
        <v>0</v>
      </c>
      <c r="G69" s="4">
        <f t="shared" si="8"/>
        <v>0</v>
      </c>
      <c r="H69" s="4">
        <f t="shared" si="8"/>
        <v>0</v>
      </c>
      <c r="I69" s="4">
        <f t="shared" si="8"/>
        <v>0</v>
      </c>
      <c r="J69" s="4">
        <f t="shared" si="8"/>
        <v>0</v>
      </c>
      <c r="K69" s="4">
        <f t="shared" si="8"/>
        <v>0</v>
      </c>
      <c r="L69" s="4">
        <f t="shared" si="8"/>
        <v>0</v>
      </c>
      <c r="M69" s="4">
        <f t="shared" si="8"/>
        <v>0</v>
      </c>
      <c r="N69" s="4"/>
      <c r="O69">
        <v>136.61000000000001</v>
      </c>
    </row>
    <row r="70" spans="1:15">
      <c r="A70" s="34"/>
      <c r="B70" s="33"/>
      <c r="C70" s="4">
        <f t="shared" si="7"/>
        <v>0</v>
      </c>
      <c r="D70" s="4">
        <f t="shared" si="7"/>
        <v>0</v>
      </c>
      <c r="E70" s="4">
        <f t="shared" si="5"/>
        <v>0</v>
      </c>
      <c r="F70" s="4">
        <f t="shared" si="8"/>
        <v>0</v>
      </c>
      <c r="G70" s="4">
        <f t="shared" si="8"/>
        <v>0</v>
      </c>
      <c r="H70" s="4">
        <f t="shared" si="8"/>
        <v>0</v>
      </c>
      <c r="I70" s="4">
        <f t="shared" si="8"/>
        <v>0</v>
      </c>
      <c r="J70" s="4">
        <f t="shared" si="8"/>
        <v>0</v>
      </c>
      <c r="K70" s="4">
        <f t="shared" si="8"/>
        <v>0</v>
      </c>
      <c r="L70" s="4">
        <f t="shared" si="8"/>
        <v>0</v>
      </c>
      <c r="M70" s="4">
        <f t="shared" si="8"/>
        <v>0</v>
      </c>
      <c r="N70" s="4"/>
      <c r="O70">
        <v>137.11000000000001</v>
      </c>
    </row>
    <row r="71" spans="1:15">
      <c r="A71" s="34"/>
      <c r="B71" s="33"/>
      <c r="C71" s="4">
        <f t="shared" si="7"/>
        <v>0</v>
      </c>
      <c r="D71" s="4">
        <f t="shared" si="7"/>
        <v>0</v>
      </c>
      <c r="E71" s="4">
        <f t="shared" si="5"/>
        <v>0</v>
      </c>
      <c r="F71" s="4">
        <f t="shared" si="8"/>
        <v>0</v>
      </c>
      <c r="G71" s="4">
        <f t="shared" si="8"/>
        <v>0</v>
      </c>
      <c r="H71" s="4">
        <f t="shared" si="8"/>
        <v>0</v>
      </c>
      <c r="I71" s="4">
        <f t="shared" si="8"/>
        <v>0</v>
      </c>
      <c r="J71" s="4">
        <f t="shared" si="8"/>
        <v>0</v>
      </c>
      <c r="K71" s="4">
        <f t="shared" si="8"/>
        <v>0</v>
      </c>
      <c r="L71" s="4">
        <f t="shared" si="8"/>
        <v>0</v>
      </c>
      <c r="M71" s="4">
        <f t="shared" si="8"/>
        <v>0</v>
      </c>
      <c r="N71" s="4"/>
      <c r="O71">
        <v>138.44999999999999</v>
      </c>
    </row>
    <row r="72" spans="1:15">
      <c r="A72" s="34"/>
      <c r="B72" s="33"/>
      <c r="C72" s="4">
        <f t="shared" si="7"/>
        <v>0</v>
      </c>
      <c r="D72" s="4">
        <f t="shared" si="7"/>
        <v>0</v>
      </c>
      <c r="E72" s="4">
        <f t="shared" si="5"/>
        <v>0</v>
      </c>
      <c r="F72" s="4">
        <f t="shared" si="8"/>
        <v>0</v>
      </c>
      <c r="G72" s="4">
        <f t="shared" si="8"/>
        <v>0</v>
      </c>
      <c r="H72" s="4">
        <f t="shared" si="8"/>
        <v>0</v>
      </c>
      <c r="I72" s="4">
        <f t="shared" si="8"/>
        <v>0</v>
      </c>
      <c r="J72" s="4">
        <f t="shared" si="8"/>
        <v>0</v>
      </c>
      <c r="K72" s="4">
        <f t="shared" si="8"/>
        <v>0</v>
      </c>
      <c r="L72" s="4">
        <f t="shared" si="8"/>
        <v>0</v>
      </c>
      <c r="M72" s="4">
        <f t="shared" si="8"/>
        <v>0</v>
      </c>
      <c r="N72" s="4"/>
      <c r="O72">
        <v>138.44999999999999</v>
      </c>
    </row>
    <row r="73" spans="1:15">
      <c r="A73" s="34"/>
      <c r="B73" s="33"/>
      <c r="C73" s="4">
        <f t="shared" si="7"/>
        <v>0</v>
      </c>
      <c r="D73" s="4">
        <f t="shared" si="7"/>
        <v>0</v>
      </c>
      <c r="E73" s="4">
        <f t="shared" si="5"/>
        <v>0</v>
      </c>
      <c r="F73" s="4">
        <f t="shared" si="8"/>
        <v>0</v>
      </c>
      <c r="G73" s="4">
        <f t="shared" si="8"/>
        <v>0</v>
      </c>
      <c r="H73" s="4">
        <f t="shared" si="8"/>
        <v>0</v>
      </c>
      <c r="I73" s="4">
        <f t="shared" si="8"/>
        <v>0</v>
      </c>
      <c r="J73" s="4">
        <f t="shared" si="8"/>
        <v>0</v>
      </c>
      <c r="K73" s="4">
        <f t="shared" si="8"/>
        <v>0</v>
      </c>
      <c r="L73" s="4">
        <f t="shared" si="8"/>
        <v>0</v>
      </c>
      <c r="M73" s="4">
        <f t="shared" si="8"/>
        <v>0</v>
      </c>
      <c r="N73" s="4"/>
      <c r="O73">
        <v>138.62</v>
      </c>
    </row>
    <row r="74" spans="1:15">
      <c r="A74" s="34"/>
      <c r="B74" s="33"/>
      <c r="C74" s="4">
        <f t="shared" si="7"/>
        <v>0</v>
      </c>
      <c r="D74" s="4">
        <f t="shared" si="7"/>
        <v>0</v>
      </c>
      <c r="E74" s="4">
        <f t="shared" si="5"/>
        <v>0</v>
      </c>
      <c r="F74" s="4">
        <f t="shared" si="8"/>
        <v>0</v>
      </c>
      <c r="G74" s="4">
        <f t="shared" si="8"/>
        <v>0</v>
      </c>
      <c r="H74" s="4">
        <f t="shared" si="8"/>
        <v>0</v>
      </c>
      <c r="I74" s="4">
        <f t="shared" si="8"/>
        <v>0</v>
      </c>
      <c r="J74" s="4">
        <f t="shared" si="8"/>
        <v>0</v>
      </c>
      <c r="K74" s="4">
        <f t="shared" si="8"/>
        <v>0</v>
      </c>
      <c r="L74" s="4">
        <f t="shared" si="8"/>
        <v>0</v>
      </c>
      <c r="M74" s="4">
        <f t="shared" si="8"/>
        <v>0</v>
      </c>
      <c r="N74" s="4"/>
      <c r="O74">
        <v>138.65</v>
      </c>
    </row>
    <row r="75" spans="1:15">
      <c r="A75" s="34"/>
      <c r="B75" s="33"/>
      <c r="C75" s="4">
        <f t="shared" si="7"/>
        <v>0</v>
      </c>
      <c r="D75" s="4">
        <f t="shared" si="7"/>
        <v>0</v>
      </c>
      <c r="E75" s="4">
        <f t="shared" si="5"/>
        <v>0</v>
      </c>
      <c r="F75" s="4">
        <f t="shared" si="8"/>
        <v>0</v>
      </c>
      <c r="G75" s="4">
        <f t="shared" si="8"/>
        <v>0</v>
      </c>
      <c r="H75" s="4">
        <f t="shared" si="8"/>
        <v>0</v>
      </c>
      <c r="I75" s="4">
        <f t="shared" si="8"/>
        <v>0</v>
      </c>
      <c r="J75" s="4">
        <f t="shared" si="8"/>
        <v>0</v>
      </c>
      <c r="K75" s="4">
        <f t="shared" si="8"/>
        <v>0</v>
      </c>
      <c r="L75" s="4">
        <f t="shared" si="8"/>
        <v>0</v>
      </c>
      <c r="M75" s="4">
        <f t="shared" si="8"/>
        <v>0</v>
      </c>
      <c r="N75" s="4"/>
      <c r="O75">
        <v>138.77000000000001</v>
      </c>
    </row>
    <row r="76" spans="1:15">
      <c r="A76" s="34"/>
      <c r="B76" s="33"/>
      <c r="C76" s="4">
        <f t="shared" si="7"/>
        <v>0</v>
      </c>
      <c r="D76" s="4">
        <f t="shared" si="7"/>
        <v>0</v>
      </c>
      <c r="E76" s="4">
        <f t="shared" si="5"/>
        <v>0</v>
      </c>
      <c r="F76" s="4">
        <f t="shared" si="8"/>
        <v>0</v>
      </c>
      <c r="G76" s="4">
        <f t="shared" si="8"/>
        <v>0</v>
      </c>
      <c r="H76" s="4">
        <f t="shared" si="8"/>
        <v>0</v>
      </c>
      <c r="I76" s="4">
        <f t="shared" si="8"/>
        <v>0</v>
      </c>
      <c r="J76" s="4">
        <f t="shared" si="8"/>
        <v>0</v>
      </c>
      <c r="K76" s="4">
        <f t="shared" si="8"/>
        <v>0</v>
      </c>
      <c r="L76" s="4">
        <f t="shared" si="8"/>
        <v>0</v>
      </c>
      <c r="M76" s="4">
        <f t="shared" si="8"/>
        <v>0</v>
      </c>
      <c r="N76" s="4"/>
      <c r="O76">
        <v>138.77000000000001</v>
      </c>
    </row>
    <row r="77" spans="1:15">
      <c r="A77" s="34"/>
      <c r="B77" s="33" t="s">
        <v>323</v>
      </c>
      <c r="C77" s="4"/>
      <c r="D77" s="4"/>
      <c r="E77" s="4">
        <f t="shared" si="5"/>
        <v>0</v>
      </c>
      <c r="F77" s="4"/>
      <c r="G77" s="4"/>
      <c r="H77" s="4"/>
      <c r="I77" s="4"/>
      <c r="J77" s="4"/>
      <c r="K77" s="4"/>
      <c r="L77" s="4"/>
      <c r="M77" s="4"/>
      <c r="N77" s="4">
        <f>D77</f>
        <v>0</v>
      </c>
    </row>
    <row r="78" spans="1:15">
      <c r="A78" s="29"/>
      <c r="B78" s="31" t="s">
        <v>165</v>
      </c>
      <c r="C78" s="39">
        <f>SUM(C47:C77)</f>
        <v>0</v>
      </c>
      <c r="D78" s="39">
        <f>SUM(D47:D77)</f>
        <v>0</v>
      </c>
      <c r="E78" s="3">
        <f>C78+C46-D78</f>
        <v>0</v>
      </c>
      <c r="F78" s="40">
        <f>SUM(F47:F77)</f>
        <v>0</v>
      </c>
      <c r="G78" s="40">
        <f t="shared" ref="G78:N78" si="9">SUM(G47:G77)</f>
        <v>0</v>
      </c>
      <c r="H78" s="40">
        <f t="shared" si="9"/>
        <v>0</v>
      </c>
      <c r="I78" s="40">
        <f t="shared" si="9"/>
        <v>0</v>
      </c>
      <c r="J78" s="40">
        <f t="shared" si="9"/>
        <v>0</v>
      </c>
      <c r="K78" s="40">
        <f t="shared" si="9"/>
        <v>0</v>
      </c>
      <c r="L78" s="40">
        <f t="shared" si="9"/>
        <v>0</v>
      </c>
      <c r="M78" s="40">
        <f t="shared" si="9"/>
        <v>0</v>
      </c>
      <c r="N78" s="40">
        <f t="shared" si="9"/>
        <v>0</v>
      </c>
      <c r="O78" s="40"/>
    </row>
    <row r="80" spans="1:15">
      <c r="E80">
        <f>E40*O39</f>
        <v>0</v>
      </c>
    </row>
    <row r="81" spans="5:5">
      <c r="E81" s="4">
        <f>E80-E77</f>
        <v>0</v>
      </c>
    </row>
  </sheetData>
  <mergeCells count="10">
    <mergeCell ref="A44:A45"/>
    <mergeCell ref="B44:B45"/>
    <mergeCell ref="C44:C45"/>
    <mergeCell ref="D44:D45"/>
    <mergeCell ref="E44:E45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77"/>
  <sheetViews>
    <sheetView workbookViewId="0">
      <selection activeCell="D73" sqref="D73"/>
    </sheetView>
  </sheetViews>
  <sheetFormatPr defaultRowHeight="15"/>
  <cols>
    <col min="1" max="1" width="11" customWidth="1"/>
    <col min="2" max="2" width="30.42578125" customWidth="1"/>
    <col min="3" max="3" width="10.140625" bestFit="1" customWidth="1"/>
    <col min="4" max="4" width="14.28515625" customWidth="1"/>
    <col min="5" max="5" width="10.140625" bestFit="1" customWidth="1"/>
    <col min="6" max="6" width="11.5703125" customWidth="1"/>
    <col min="7" max="7" width="10.85546875" customWidth="1"/>
    <col min="8" max="8" width="12.42578125" customWidth="1"/>
    <col min="9" max="9" width="11" customWidth="1"/>
    <col min="10" max="10" width="10.85546875" customWidth="1"/>
    <col min="11" max="11" width="10.7109375" customWidth="1"/>
    <col min="12" max="12" width="10.85546875" customWidth="1"/>
    <col min="13" max="13" width="11.7109375" customWidth="1"/>
    <col min="14" max="14" width="10.85546875" customWidth="1"/>
  </cols>
  <sheetData>
    <row r="1" spans="1:15">
      <c r="A1" s="19" t="s">
        <v>79</v>
      </c>
      <c r="B1" s="2"/>
    </row>
    <row r="2" spans="1:15">
      <c r="A2" s="19" t="s">
        <v>550</v>
      </c>
      <c r="B2" s="2"/>
    </row>
    <row r="3" spans="1:15">
      <c r="A3" s="19"/>
      <c r="B3" s="2"/>
    </row>
    <row r="4" spans="1:15">
      <c r="A4" s="19"/>
      <c r="B4" s="2"/>
    </row>
    <row r="5" spans="1:15" ht="15.75">
      <c r="B5" s="2"/>
      <c r="D5" s="20" t="s">
        <v>167</v>
      </c>
    </row>
    <row r="6" spans="1:15">
      <c r="A6" s="271" t="s">
        <v>62</v>
      </c>
      <c r="B6" s="271" t="s">
        <v>63</v>
      </c>
      <c r="C6" s="271" t="s">
        <v>64</v>
      </c>
      <c r="D6" s="271" t="s">
        <v>65</v>
      </c>
      <c r="E6" s="271" t="s">
        <v>66</v>
      </c>
      <c r="F6" s="28" t="s">
        <v>67</v>
      </c>
      <c r="G6" s="28"/>
      <c r="H6" s="28"/>
      <c r="I6" s="28"/>
      <c r="J6" s="29" t="s">
        <v>68</v>
      </c>
      <c r="K6" s="29"/>
      <c r="L6" s="29"/>
      <c r="M6" s="29"/>
      <c r="N6" s="29"/>
      <c r="O6" s="19"/>
    </row>
    <row r="7" spans="1:15" ht="39">
      <c r="A7" s="271"/>
      <c r="B7" s="271"/>
      <c r="C7" s="271"/>
      <c r="D7" s="271"/>
      <c r="E7" s="271"/>
      <c r="F7" s="30" t="s">
        <v>236</v>
      </c>
      <c r="G7" s="30" t="s">
        <v>69</v>
      </c>
      <c r="H7" s="30" t="s">
        <v>70</v>
      </c>
      <c r="I7" s="30" t="s">
        <v>72</v>
      </c>
      <c r="J7" s="31" t="s">
        <v>73</v>
      </c>
      <c r="K7" s="31" t="s">
        <v>171</v>
      </c>
      <c r="L7" s="31" t="s">
        <v>171</v>
      </c>
      <c r="M7" s="31" t="s">
        <v>160</v>
      </c>
      <c r="N7" s="31" t="s">
        <v>161</v>
      </c>
      <c r="O7" s="32" t="s">
        <v>162</v>
      </c>
    </row>
    <row r="8" spans="1:15">
      <c r="A8" t="s">
        <v>80</v>
      </c>
      <c r="B8" s="2" t="s">
        <v>163</v>
      </c>
      <c r="C8" s="4"/>
      <c r="D8" s="4"/>
      <c r="E8" s="4">
        <f>C8+D8</f>
        <v>0</v>
      </c>
      <c r="F8" s="4"/>
      <c r="G8" s="4"/>
      <c r="H8" s="4"/>
      <c r="I8" s="4"/>
      <c r="J8" s="4"/>
      <c r="K8" s="4"/>
      <c r="L8" s="4"/>
      <c r="M8" s="4"/>
      <c r="N8" s="4"/>
      <c r="O8" s="26">
        <v>137.96</v>
      </c>
    </row>
    <row r="9" spans="1:15">
      <c r="A9" t="s">
        <v>168</v>
      </c>
      <c r="B9" s="33" t="s">
        <v>164</v>
      </c>
      <c r="C9" s="4"/>
      <c r="D9" s="4"/>
      <c r="E9" s="4">
        <f>E8+C9-D9</f>
        <v>0</v>
      </c>
      <c r="F9" s="4"/>
      <c r="G9" s="4"/>
      <c r="H9" s="4"/>
      <c r="I9" s="4"/>
      <c r="J9" s="4"/>
      <c r="K9" s="4"/>
      <c r="L9" s="4"/>
      <c r="M9" s="4"/>
      <c r="N9" s="4"/>
      <c r="O9" s="26">
        <v>138.33000000000001</v>
      </c>
    </row>
    <row r="10" spans="1:15">
      <c r="A10" t="s">
        <v>168</v>
      </c>
      <c r="B10" s="33" t="s">
        <v>169</v>
      </c>
      <c r="C10" s="4"/>
      <c r="D10" s="4"/>
      <c r="E10" s="4">
        <f t="shared" ref="E10:E28" si="0">E9+C10-D10</f>
        <v>0</v>
      </c>
      <c r="F10" s="4"/>
      <c r="G10" s="4"/>
      <c r="H10" s="4"/>
      <c r="I10" s="4"/>
      <c r="J10" s="4"/>
      <c r="K10" s="4"/>
      <c r="L10" s="4"/>
      <c r="M10" s="4"/>
      <c r="N10" s="4"/>
      <c r="O10" s="26">
        <v>138.33000000000001</v>
      </c>
    </row>
    <row r="11" spans="1:15">
      <c r="A11" s="34" t="s">
        <v>170</v>
      </c>
      <c r="B11" s="33" t="s">
        <v>238</v>
      </c>
      <c r="C11" s="4"/>
      <c r="D11" s="4"/>
      <c r="E11" s="4">
        <f t="shared" si="0"/>
        <v>0</v>
      </c>
      <c r="F11" s="4"/>
      <c r="G11" s="4"/>
      <c r="H11" s="4"/>
      <c r="I11" s="4"/>
      <c r="J11" s="4"/>
      <c r="K11" s="4"/>
      <c r="L11" s="4"/>
      <c r="M11" s="4"/>
      <c r="N11" s="4"/>
      <c r="O11" s="26">
        <v>138.38</v>
      </c>
    </row>
    <row r="12" spans="1:15">
      <c r="A12" s="34" t="s">
        <v>127</v>
      </c>
      <c r="B12" s="33" t="s">
        <v>172</v>
      </c>
      <c r="C12" s="4"/>
      <c r="D12" s="4"/>
      <c r="E12" s="4">
        <f t="shared" si="0"/>
        <v>0</v>
      </c>
      <c r="F12" s="4"/>
      <c r="G12" s="4"/>
      <c r="H12" s="4"/>
      <c r="I12" s="4"/>
      <c r="J12" s="4"/>
      <c r="K12" s="4"/>
      <c r="L12" s="4"/>
      <c r="M12" s="4"/>
      <c r="N12" s="4"/>
      <c r="O12" s="26">
        <v>142.47</v>
      </c>
    </row>
    <row r="13" spans="1:15">
      <c r="A13" s="34" t="s">
        <v>173</v>
      </c>
      <c r="B13" s="33" t="s">
        <v>228</v>
      </c>
      <c r="C13" s="4"/>
      <c r="D13" s="4"/>
      <c r="E13" s="4">
        <f t="shared" si="0"/>
        <v>0</v>
      </c>
      <c r="F13" s="4"/>
      <c r="G13" s="35"/>
      <c r="H13" s="4"/>
      <c r="I13" s="4"/>
      <c r="J13" s="4"/>
      <c r="K13" s="4"/>
      <c r="L13" s="4"/>
      <c r="M13" s="4"/>
      <c r="N13" s="4"/>
      <c r="O13" s="26">
        <v>141.59</v>
      </c>
    </row>
    <row r="14" spans="1:15">
      <c r="A14" s="34" t="s">
        <v>174</v>
      </c>
      <c r="B14" s="33" t="s">
        <v>239</v>
      </c>
      <c r="C14" s="4"/>
      <c r="D14" s="4"/>
      <c r="E14" s="4">
        <f t="shared" si="0"/>
        <v>0</v>
      </c>
      <c r="F14" s="4"/>
      <c r="G14" s="4"/>
      <c r="H14" s="4"/>
      <c r="I14" s="4"/>
      <c r="J14" s="4"/>
      <c r="K14" s="4"/>
      <c r="L14" s="4"/>
      <c r="M14" s="4"/>
      <c r="N14" s="4"/>
      <c r="O14" s="26">
        <v>139.34</v>
      </c>
    </row>
    <row r="15" spans="1:15">
      <c r="A15" s="34" t="s">
        <v>174</v>
      </c>
      <c r="B15" s="33" t="s">
        <v>164</v>
      </c>
      <c r="C15" s="4"/>
      <c r="D15" s="4"/>
      <c r="E15" s="4">
        <f t="shared" si="0"/>
        <v>0</v>
      </c>
      <c r="F15" s="4"/>
      <c r="G15" s="4"/>
      <c r="H15" s="4"/>
      <c r="I15" s="4"/>
      <c r="J15" s="4"/>
      <c r="K15" s="4"/>
      <c r="L15" s="4"/>
      <c r="M15" s="4"/>
      <c r="N15" s="4"/>
      <c r="O15">
        <v>139.34</v>
      </c>
    </row>
    <row r="16" spans="1:15">
      <c r="A16" s="34" t="s">
        <v>285</v>
      </c>
      <c r="B16" s="33"/>
      <c r="C16" s="4"/>
      <c r="D16" s="4"/>
      <c r="E16" s="4">
        <f t="shared" si="0"/>
        <v>0</v>
      </c>
      <c r="F16" s="4"/>
      <c r="G16" s="4"/>
      <c r="H16" s="4"/>
      <c r="I16" s="4"/>
      <c r="J16" s="4"/>
      <c r="K16" s="4"/>
      <c r="L16" s="4"/>
      <c r="M16" s="4"/>
      <c r="N16" s="4"/>
      <c r="O16">
        <v>137.06</v>
      </c>
    </row>
    <row r="17" spans="1:15">
      <c r="A17" s="34"/>
      <c r="B17" s="33"/>
      <c r="C17" s="4"/>
      <c r="D17" s="4"/>
      <c r="E17" s="4">
        <f t="shared" si="0"/>
        <v>0</v>
      </c>
      <c r="F17" s="4"/>
      <c r="G17" s="4"/>
      <c r="H17" s="4"/>
      <c r="I17" s="4"/>
      <c r="J17" s="4"/>
      <c r="K17" s="4"/>
      <c r="L17" s="4"/>
      <c r="M17" s="4"/>
      <c r="N17" s="4"/>
      <c r="O17">
        <v>137.06</v>
      </c>
    </row>
    <row r="18" spans="1:15">
      <c r="A18" s="34"/>
      <c r="B18" s="33"/>
      <c r="C18" s="4"/>
      <c r="D18" s="4"/>
      <c r="E18" s="4">
        <f t="shared" si="0"/>
        <v>0</v>
      </c>
      <c r="F18" s="4"/>
      <c r="G18" s="4"/>
      <c r="H18" s="4"/>
      <c r="I18" s="4"/>
      <c r="J18" s="4"/>
      <c r="K18" s="4"/>
      <c r="L18" s="4"/>
      <c r="M18" s="4"/>
      <c r="N18" s="4"/>
      <c r="O18">
        <v>137.06</v>
      </c>
    </row>
    <row r="19" spans="1:15">
      <c r="A19" s="34"/>
      <c r="B19" s="33"/>
      <c r="C19" s="4"/>
      <c r="D19" s="4"/>
      <c r="E19" s="4">
        <f t="shared" si="0"/>
        <v>0</v>
      </c>
      <c r="F19" s="4"/>
      <c r="G19" s="4"/>
      <c r="H19" s="4"/>
      <c r="I19" s="4"/>
      <c r="J19" s="4"/>
      <c r="K19" s="4"/>
      <c r="L19" s="4"/>
      <c r="M19" s="4"/>
      <c r="N19" s="4"/>
      <c r="O19">
        <v>137.06</v>
      </c>
    </row>
    <row r="20" spans="1:15">
      <c r="A20" s="34"/>
      <c r="B20" s="33"/>
      <c r="C20" s="4"/>
      <c r="D20" s="4"/>
      <c r="E20" s="4">
        <f t="shared" si="0"/>
        <v>0</v>
      </c>
      <c r="F20" s="4"/>
      <c r="G20" s="4"/>
      <c r="H20" s="4"/>
      <c r="I20" s="4"/>
      <c r="J20" s="4"/>
      <c r="K20" s="4"/>
      <c r="L20" s="4"/>
      <c r="M20" s="4"/>
      <c r="N20" s="4"/>
      <c r="O20">
        <v>137.06</v>
      </c>
    </row>
    <row r="21" spans="1:15">
      <c r="A21" s="34"/>
      <c r="B21" s="33"/>
      <c r="C21" s="4"/>
      <c r="D21" s="4"/>
      <c r="E21" s="4">
        <f t="shared" si="0"/>
        <v>0</v>
      </c>
      <c r="F21" s="4"/>
      <c r="G21" s="4"/>
      <c r="H21" s="4"/>
      <c r="I21" s="4"/>
      <c r="J21" s="4"/>
      <c r="K21" s="4"/>
      <c r="L21" s="4"/>
      <c r="M21" s="4"/>
      <c r="N21" s="4"/>
      <c r="O21">
        <v>137.06</v>
      </c>
    </row>
    <row r="22" spans="1:15">
      <c r="A22" s="34"/>
      <c r="B22" s="33"/>
      <c r="C22" s="4"/>
      <c r="D22" s="4"/>
      <c r="E22" s="4">
        <f t="shared" si="0"/>
        <v>0</v>
      </c>
      <c r="F22" s="4"/>
      <c r="G22" s="4"/>
      <c r="H22" s="4"/>
      <c r="I22" s="4"/>
      <c r="J22" s="4"/>
      <c r="K22" s="4"/>
      <c r="L22" s="4"/>
      <c r="M22" s="4"/>
      <c r="N22" s="4"/>
      <c r="O22">
        <v>137.06</v>
      </c>
    </row>
    <row r="23" spans="1:15">
      <c r="A23" s="34"/>
      <c r="B23" s="33"/>
      <c r="C23" s="4"/>
      <c r="D23" s="4"/>
      <c r="E23" s="4">
        <f t="shared" si="0"/>
        <v>0</v>
      </c>
      <c r="F23" s="4"/>
      <c r="G23" s="4"/>
      <c r="H23" s="4"/>
      <c r="I23" s="4"/>
      <c r="J23" s="4"/>
      <c r="K23" s="4"/>
      <c r="L23" s="4"/>
      <c r="M23" s="4"/>
      <c r="N23" s="4"/>
      <c r="O23">
        <v>137.06</v>
      </c>
    </row>
    <row r="24" spans="1:15">
      <c r="A24" s="34"/>
      <c r="B24" s="33"/>
      <c r="C24" s="4"/>
      <c r="D24" s="4"/>
      <c r="E24" s="4">
        <f t="shared" si="0"/>
        <v>0</v>
      </c>
      <c r="F24" s="4"/>
      <c r="G24" s="4"/>
      <c r="H24" s="4"/>
      <c r="I24" s="4"/>
      <c r="J24" s="4"/>
      <c r="K24" s="4"/>
      <c r="L24" s="4"/>
      <c r="M24" s="4"/>
      <c r="N24" s="4"/>
      <c r="O24">
        <v>137.06</v>
      </c>
    </row>
    <row r="25" spans="1:15">
      <c r="A25" s="34"/>
      <c r="B25" s="33"/>
      <c r="C25" s="4"/>
      <c r="D25" s="4"/>
      <c r="E25" s="4">
        <f t="shared" si="0"/>
        <v>0</v>
      </c>
      <c r="F25" s="4"/>
      <c r="G25" s="4"/>
      <c r="H25" s="4"/>
      <c r="I25" s="4"/>
      <c r="J25" s="4"/>
      <c r="K25" s="4"/>
      <c r="L25" s="4"/>
      <c r="M25" s="4"/>
      <c r="N25" s="4"/>
      <c r="O25">
        <v>137.06</v>
      </c>
    </row>
    <row r="26" spans="1:15">
      <c r="A26" s="34"/>
      <c r="B26" s="33"/>
      <c r="C26" s="4"/>
      <c r="D26" s="4"/>
      <c r="E26" s="4">
        <f t="shared" si="0"/>
        <v>0</v>
      </c>
      <c r="F26" s="4"/>
      <c r="G26" s="4"/>
      <c r="H26" s="4"/>
      <c r="I26" s="4"/>
      <c r="J26" s="4"/>
      <c r="K26" s="4"/>
      <c r="L26" s="4"/>
      <c r="M26" s="4"/>
      <c r="N26" s="4"/>
      <c r="O26">
        <v>137.06</v>
      </c>
    </row>
    <row r="27" spans="1:15">
      <c r="A27" s="34"/>
      <c r="B27" s="33"/>
      <c r="C27" s="4"/>
      <c r="D27" s="4"/>
      <c r="E27" s="4">
        <f t="shared" si="0"/>
        <v>0</v>
      </c>
      <c r="F27" s="4"/>
      <c r="G27" s="4"/>
      <c r="H27" s="4"/>
      <c r="I27" s="4"/>
      <c r="J27" s="4"/>
      <c r="K27" s="4"/>
      <c r="L27" s="4"/>
      <c r="M27" s="4"/>
      <c r="N27" s="4"/>
      <c r="O27">
        <v>137.06</v>
      </c>
    </row>
    <row r="28" spans="1:15">
      <c r="A28" s="34"/>
      <c r="B28" s="33"/>
      <c r="C28" s="4"/>
      <c r="D28" s="4"/>
      <c r="E28" s="4">
        <f t="shared" si="0"/>
        <v>0</v>
      </c>
      <c r="F28" s="4"/>
      <c r="G28" s="4"/>
      <c r="H28" s="4"/>
      <c r="I28" s="4"/>
      <c r="J28" s="4"/>
      <c r="K28" s="4"/>
      <c r="L28" s="4"/>
      <c r="M28" s="4"/>
      <c r="N28" s="4"/>
      <c r="O28">
        <v>137.06</v>
      </c>
    </row>
    <row r="29" spans="1:15">
      <c r="A29" s="34"/>
      <c r="B29" s="33"/>
      <c r="C29" s="4"/>
      <c r="D29" s="4"/>
      <c r="E29" s="4">
        <f t="shared" ref="E29:E35" si="1">E28+C29-D29</f>
        <v>0</v>
      </c>
      <c r="F29" s="4"/>
      <c r="G29" s="4"/>
      <c r="H29" s="4"/>
      <c r="I29" s="4"/>
      <c r="J29" s="4"/>
      <c r="K29" s="4"/>
      <c r="L29" s="4"/>
      <c r="M29" s="4"/>
      <c r="N29" s="4"/>
      <c r="O29">
        <v>137.06</v>
      </c>
    </row>
    <row r="30" spans="1:15">
      <c r="A30" s="34"/>
      <c r="B30" s="33"/>
      <c r="C30" s="4"/>
      <c r="D30" s="4"/>
      <c r="E30" s="4">
        <f t="shared" si="1"/>
        <v>0</v>
      </c>
      <c r="F30" s="4"/>
      <c r="G30" s="4"/>
      <c r="H30" s="4"/>
      <c r="I30" s="4"/>
      <c r="J30" s="4"/>
      <c r="K30" s="4"/>
      <c r="L30" s="4"/>
      <c r="M30" s="4"/>
      <c r="N30" s="4"/>
      <c r="O30">
        <v>137.06</v>
      </c>
    </row>
    <row r="31" spans="1:15">
      <c r="A31" s="34"/>
      <c r="B31" s="33"/>
      <c r="C31" s="4"/>
      <c r="D31" s="4"/>
      <c r="E31" s="4">
        <f t="shared" si="1"/>
        <v>0</v>
      </c>
      <c r="F31" s="4"/>
      <c r="G31" s="4"/>
      <c r="H31" s="4"/>
      <c r="I31" s="4"/>
      <c r="J31" s="4"/>
      <c r="K31" s="4"/>
      <c r="L31" s="4"/>
      <c r="M31" s="4"/>
      <c r="N31" s="4"/>
      <c r="O31">
        <v>137.06</v>
      </c>
    </row>
    <row r="32" spans="1:15">
      <c r="A32" s="34"/>
      <c r="B32" s="33"/>
      <c r="C32" s="4"/>
      <c r="D32" s="4"/>
      <c r="E32" s="4">
        <f t="shared" si="1"/>
        <v>0</v>
      </c>
      <c r="F32" s="4"/>
      <c r="G32" s="4"/>
      <c r="H32" s="4"/>
      <c r="I32" s="4"/>
      <c r="J32" s="4"/>
      <c r="K32" s="4"/>
      <c r="L32" s="4"/>
      <c r="M32" s="4"/>
      <c r="N32" s="4"/>
      <c r="O32">
        <v>137.06</v>
      </c>
    </row>
    <row r="33" spans="1:15">
      <c r="A33" s="34"/>
      <c r="B33" s="33"/>
      <c r="C33" s="4"/>
      <c r="D33" s="4"/>
      <c r="E33" s="4">
        <f t="shared" si="1"/>
        <v>0</v>
      </c>
      <c r="F33" s="4"/>
      <c r="G33" s="4"/>
      <c r="H33" s="4"/>
      <c r="I33" s="4"/>
      <c r="J33" s="4"/>
      <c r="K33" s="4"/>
      <c r="L33" s="4"/>
      <c r="M33" s="4"/>
      <c r="N33" s="4"/>
      <c r="O33">
        <v>137.06</v>
      </c>
    </row>
    <row r="34" spans="1:15">
      <c r="A34" s="34"/>
      <c r="B34" s="33"/>
      <c r="C34" s="4"/>
      <c r="D34" s="4"/>
      <c r="E34" s="4">
        <f t="shared" si="1"/>
        <v>0</v>
      </c>
      <c r="F34" s="4"/>
      <c r="G34" s="4"/>
      <c r="H34" s="4"/>
      <c r="I34" s="4"/>
      <c r="J34" s="4"/>
      <c r="K34" s="4"/>
      <c r="L34" s="4"/>
      <c r="M34" s="4"/>
      <c r="N34" s="4"/>
      <c r="O34">
        <v>137.06</v>
      </c>
    </row>
    <row r="35" spans="1:15">
      <c r="A35" s="34"/>
      <c r="B35" s="33"/>
      <c r="C35" s="4"/>
      <c r="D35" s="4"/>
      <c r="E35" s="4">
        <f t="shared" si="1"/>
        <v>0</v>
      </c>
      <c r="F35" s="4"/>
      <c r="G35" s="4"/>
      <c r="H35" s="4"/>
      <c r="I35" s="4"/>
      <c r="J35" s="4"/>
      <c r="K35" s="4"/>
      <c r="L35" s="4"/>
      <c r="M35" s="4"/>
      <c r="N35" s="4"/>
      <c r="O35">
        <v>137.06</v>
      </c>
    </row>
    <row r="36" spans="1:15">
      <c r="A36" s="29"/>
      <c r="B36" s="31" t="s">
        <v>165</v>
      </c>
      <c r="C36" s="36">
        <f>SUM(C9:C35)</f>
        <v>0</v>
      </c>
      <c r="D36" s="36">
        <f>SUM(D9:D35)</f>
        <v>0</v>
      </c>
      <c r="E36" s="37">
        <f>C8+C36-D36</f>
        <v>0</v>
      </c>
      <c r="F36" s="38">
        <f t="shared" ref="F36:M36" si="2">SUM(F9:F35)</f>
        <v>0</v>
      </c>
      <c r="G36" s="38">
        <f t="shared" si="2"/>
        <v>0</v>
      </c>
      <c r="H36" s="38">
        <f t="shared" si="2"/>
        <v>0</v>
      </c>
      <c r="I36" s="38">
        <f t="shared" si="2"/>
        <v>0</v>
      </c>
      <c r="J36" s="36">
        <f t="shared" si="2"/>
        <v>0</v>
      </c>
      <c r="K36" s="36">
        <f t="shared" si="2"/>
        <v>0</v>
      </c>
      <c r="L36" s="36">
        <f t="shared" si="2"/>
        <v>0</v>
      </c>
      <c r="M36" s="36">
        <f t="shared" si="2"/>
        <v>0</v>
      </c>
      <c r="N36" s="36">
        <v>0</v>
      </c>
      <c r="O36" s="19"/>
    </row>
    <row r="37" spans="1:15">
      <c r="B37" s="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5">
      <c r="B38" s="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5">
      <c r="A39" t="s">
        <v>166</v>
      </c>
      <c r="B39" s="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5">
      <c r="A40" s="271" t="s">
        <v>62</v>
      </c>
      <c r="B40" s="271" t="s">
        <v>63</v>
      </c>
      <c r="C40" s="271" t="s">
        <v>64</v>
      </c>
      <c r="D40" s="271" t="s">
        <v>65</v>
      </c>
      <c r="E40" s="271" t="s">
        <v>66</v>
      </c>
      <c r="F40" s="28" t="s">
        <v>67</v>
      </c>
      <c r="G40" s="28"/>
      <c r="H40" s="28"/>
      <c r="I40" s="28"/>
      <c r="J40" s="29" t="s">
        <v>68</v>
      </c>
      <c r="K40" s="29"/>
      <c r="L40" s="29"/>
      <c r="M40" s="29"/>
      <c r="N40" s="29"/>
      <c r="O40" s="19"/>
    </row>
    <row r="41" spans="1:15" ht="39">
      <c r="A41" s="271"/>
      <c r="B41" s="271"/>
      <c r="C41" s="271"/>
      <c r="D41" s="271"/>
      <c r="E41" s="271"/>
      <c r="F41" s="30" t="s">
        <v>236</v>
      </c>
      <c r="G41" s="30" t="s">
        <v>69</v>
      </c>
      <c r="H41" s="30" t="s">
        <v>70</v>
      </c>
      <c r="I41" s="30" t="s">
        <v>72</v>
      </c>
      <c r="J41" s="31" t="s">
        <v>73</v>
      </c>
      <c r="K41" s="31" t="s">
        <v>171</v>
      </c>
      <c r="L41" s="31" t="s">
        <v>171</v>
      </c>
      <c r="M41" s="31" t="s">
        <v>160</v>
      </c>
      <c r="N41" s="31" t="s">
        <v>161</v>
      </c>
      <c r="O41" s="32" t="s">
        <v>162</v>
      </c>
    </row>
    <row r="42" spans="1:15">
      <c r="A42" t="s">
        <v>80</v>
      </c>
      <c r="B42" s="2" t="s">
        <v>163</v>
      </c>
      <c r="C42" s="4">
        <f t="shared" ref="C42:M42" si="3">C8*$O8</f>
        <v>0</v>
      </c>
      <c r="D42" s="4">
        <f t="shared" si="3"/>
        <v>0</v>
      </c>
      <c r="E42" s="4">
        <f t="shared" si="3"/>
        <v>0</v>
      </c>
      <c r="F42" s="4">
        <f t="shared" si="3"/>
        <v>0</v>
      </c>
      <c r="G42" s="4">
        <f t="shared" si="3"/>
        <v>0</v>
      </c>
      <c r="H42" s="4">
        <f t="shared" si="3"/>
        <v>0</v>
      </c>
      <c r="I42" s="4">
        <f t="shared" si="3"/>
        <v>0</v>
      </c>
      <c r="J42" s="4">
        <f t="shared" si="3"/>
        <v>0</v>
      </c>
      <c r="K42" s="4">
        <f t="shared" si="3"/>
        <v>0</v>
      </c>
      <c r="L42" s="4">
        <f t="shared" si="3"/>
        <v>0</v>
      </c>
      <c r="M42" s="4">
        <f t="shared" si="3"/>
        <v>0</v>
      </c>
      <c r="N42" s="4"/>
      <c r="O42">
        <v>137.96</v>
      </c>
    </row>
    <row r="43" spans="1:15">
      <c r="A43" t="s">
        <v>168</v>
      </c>
      <c r="B43" s="33" t="s">
        <v>164</v>
      </c>
      <c r="C43" s="4">
        <f t="shared" ref="C43:D44" si="4">C9*$O9</f>
        <v>0</v>
      </c>
      <c r="D43" s="4">
        <f t="shared" si="4"/>
        <v>0</v>
      </c>
      <c r="E43" s="4">
        <f>E42+C43-D43</f>
        <v>0</v>
      </c>
      <c r="F43" s="4">
        <f t="shared" ref="F43:M45" si="5">F9*$O9</f>
        <v>0</v>
      </c>
      <c r="G43" s="4">
        <f t="shared" si="5"/>
        <v>0</v>
      </c>
      <c r="H43" s="4">
        <f t="shared" si="5"/>
        <v>0</v>
      </c>
      <c r="I43" s="4">
        <f t="shared" si="5"/>
        <v>0</v>
      </c>
      <c r="J43" s="4">
        <f t="shared" si="5"/>
        <v>0</v>
      </c>
      <c r="K43" s="4">
        <f t="shared" si="5"/>
        <v>0</v>
      </c>
      <c r="L43" s="4">
        <f t="shared" si="5"/>
        <v>0</v>
      </c>
      <c r="M43" s="4">
        <f t="shared" si="5"/>
        <v>0</v>
      </c>
      <c r="N43" s="4"/>
      <c r="O43">
        <v>139.08000000000001</v>
      </c>
    </row>
    <row r="44" spans="1:15">
      <c r="A44" t="s">
        <v>168</v>
      </c>
      <c r="B44" s="33" t="s">
        <v>169</v>
      </c>
      <c r="C44" s="4">
        <f t="shared" si="4"/>
        <v>0</v>
      </c>
      <c r="D44" s="4">
        <f t="shared" ref="D44" si="6">D10*$O10</f>
        <v>0</v>
      </c>
      <c r="E44" s="4">
        <f t="shared" ref="E44:E73" si="7">E43+C44-D44</f>
        <v>0</v>
      </c>
      <c r="F44" s="4">
        <f t="shared" ref="F44" si="8">F10*$O10</f>
        <v>0</v>
      </c>
      <c r="G44" s="4">
        <f t="shared" si="5"/>
        <v>0</v>
      </c>
      <c r="H44" s="4">
        <f t="shared" si="5"/>
        <v>0</v>
      </c>
      <c r="I44" s="4">
        <f t="shared" si="5"/>
        <v>0</v>
      </c>
      <c r="J44" s="4">
        <f t="shared" si="5"/>
        <v>0</v>
      </c>
      <c r="K44" s="4">
        <f t="shared" si="5"/>
        <v>0</v>
      </c>
      <c r="L44" s="4">
        <f t="shared" si="5"/>
        <v>0</v>
      </c>
      <c r="M44" s="4">
        <f t="shared" si="5"/>
        <v>0</v>
      </c>
      <c r="N44" s="4"/>
      <c r="O44">
        <v>138.88999999999999</v>
      </c>
    </row>
    <row r="45" spans="1:15">
      <c r="A45" s="34" t="s">
        <v>170</v>
      </c>
      <c r="B45" s="33" t="s">
        <v>238</v>
      </c>
      <c r="C45" s="4">
        <f t="shared" ref="C45:D45" si="9">C11*$O11</f>
        <v>0</v>
      </c>
      <c r="D45" s="4">
        <f t="shared" si="9"/>
        <v>0</v>
      </c>
      <c r="E45" s="4">
        <f t="shared" si="7"/>
        <v>0</v>
      </c>
      <c r="F45" s="4">
        <f t="shared" ref="F45:H45" si="10">F11*$O11</f>
        <v>0</v>
      </c>
      <c r="G45" s="4">
        <f t="shared" si="10"/>
        <v>0</v>
      </c>
      <c r="H45" s="4">
        <f t="shared" si="10"/>
        <v>0</v>
      </c>
      <c r="I45" s="4">
        <f t="shared" si="5"/>
        <v>0</v>
      </c>
      <c r="J45" s="4">
        <f t="shared" ref="J45:M45" si="11">J11*$O11</f>
        <v>0</v>
      </c>
      <c r="K45" s="4">
        <f t="shared" si="11"/>
        <v>0</v>
      </c>
      <c r="L45" s="4">
        <f t="shared" si="11"/>
        <v>0</v>
      </c>
      <c r="M45" s="4">
        <f t="shared" si="11"/>
        <v>0</v>
      </c>
      <c r="N45" s="4"/>
      <c r="O45">
        <v>139.05000000000001</v>
      </c>
    </row>
    <row r="46" spans="1:15">
      <c r="A46" s="34" t="s">
        <v>127</v>
      </c>
      <c r="B46" s="33" t="s">
        <v>172</v>
      </c>
      <c r="C46" s="4">
        <f t="shared" ref="C46:D46" si="12">C12*$O12</f>
        <v>0</v>
      </c>
      <c r="D46" s="4">
        <f t="shared" si="12"/>
        <v>0</v>
      </c>
      <c r="E46" s="4">
        <f t="shared" si="7"/>
        <v>0</v>
      </c>
      <c r="F46" s="4">
        <f t="shared" ref="F46:M46" si="13">F12*$O12</f>
        <v>0</v>
      </c>
      <c r="G46" s="4">
        <f t="shared" si="13"/>
        <v>0</v>
      </c>
      <c r="H46" s="4">
        <f t="shared" si="13"/>
        <v>0</v>
      </c>
      <c r="I46" s="4">
        <f t="shared" si="13"/>
        <v>0</v>
      </c>
      <c r="J46" s="4">
        <f t="shared" si="13"/>
        <v>0</v>
      </c>
      <c r="K46" s="4">
        <f t="shared" si="13"/>
        <v>0</v>
      </c>
      <c r="L46" s="4">
        <f t="shared" si="13"/>
        <v>0</v>
      </c>
      <c r="M46" s="4">
        <f t="shared" si="13"/>
        <v>0</v>
      </c>
      <c r="N46" s="4"/>
      <c r="O46">
        <v>139.05000000000001</v>
      </c>
    </row>
    <row r="47" spans="1:15">
      <c r="A47" s="34" t="s">
        <v>173</v>
      </c>
      <c r="B47" s="33" t="s">
        <v>228</v>
      </c>
      <c r="C47" s="4">
        <f t="shared" ref="C47:D47" si="14">C13*$O13</f>
        <v>0</v>
      </c>
      <c r="D47" s="4">
        <f t="shared" si="14"/>
        <v>0</v>
      </c>
      <c r="E47" s="4">
        <f t="shared" si="7"/>
        <v>0</v>
      </c>
      <c r="F47" s="4">
        <f t="shared" ref="F47:M47" si="15">F13*$O13</f>
        <v>0</v>
      </c>
      <c r="G47" s="4">
        <f t="shared" si="15"/>
        <v>0</v>
      </c>
      <c r="H47" s="4">
        <f t="shared" si="15"/>
        <v>0</v>
      </c>
      <c r="I47" s="4">
        <f t="shared" si="15"/>
        <v>0</v>
      </c>
      <c r="J47" s="4">
        <f t="shared" si="15"/>
        <v>0</v>
      </c>
      <c r="K47" s="4">
        <f t="shared" si="15"/>
        <v>0</v>
      </c>
      <c r="L47" s="4">
        <f t="shared" si="15"/>
        <v>0</v>
      </c>
      <c r="M47" s="4">
        <f t="shared" si="15"/>
        <v>0</v>
      </c>
      <c r="N47" s="4"/>
      <c r="O47">
        <v>137.91999999999999</v>
      </c>
    </row>
    <row r="48" spans="1:15">
      <c r="A48" s="34" t="s">
        <v>174</v>
      </c>
      <c r="B48" s="33" t="s">
        <v>239</v>
      </c>
      <c r="C48" s="4">
        <f t="shared" ref="C48:D48" si="16">C14*$O14</f>
        <v>0</v>
      </c>
      <c r="D48" s="4">
        <f t="shared" si="16"/>
        <v>0</v>
      </c>
      <c r="E48" s="4">
        <f t="shared" si="7"/>
        <v>0</v>
      </c>
      <c r="F48" s="4">
        <f t="shared" ref="F48:M48" si="17">F14*$O14</f>
        <v>0</v>
      </c>
      <c r="G48" s="4">
        <f t="shared" si="17"/>
        <v>0</v>
      </c>
      <c r="H48" s="4">
        <f t="shared" si="17"/>
        <v>0</v>
      </c>
      <c r="I48" s="4">
        <f t="shared" si="17"/>
        <v>0</v>
      </c>
      <c r="J48" s="4">
        <f t="shared" si="17"/>
        <v>0</v>
      </c>
      <c r="K48" s="4">
        <f t="shared" si="17"/>
        <v>0</v>
      </c>
      <c r="L48" s="4">
        <f t="shared" si="17"/>
        <v>0</v>
      </c>
      <c r="M48" s="4">
        <f t="shared" si="17"/>
        <v>0</v>
      </c>
      <c r="N48" s="4"/>
      <c r="O48">
        <v>137.63</v>
      </c>
    </row>
    <row r="49" spans="1:15">
      <c r="A49" s="34" t="s">
        <v>174</v>
      </c>
      <c r="B49" s="33" t="s">
        <v>164</v>
      </c>
      <c r="C49" s="4">
        <f t="shared" ref="C49:D49" si="18">C15*$O15</f>
        <v>0</v>
      </c>
      <c r="D49" s="4">
        <f t="shared" si="18"/>
        <v>0</v>
      </c>
      <c r="E49" s="4">
        <f t="shared" si="7"/>
        <v>0</v>
      </c>
      <c r="F49" s="4">
        <f t="shared" ref="F49:M49" si="19">F15*$O15</f>
        <v>0</v>
      </c>
      <c r="G49" s="4">
        <f t="shared" si="19"/>
        <v>0</v>
      </c>
      <c r="H49" s="4">
        <f t="shared" si="19"/>
        <v>0</v>
      </c>
      <c r="I49" s="4">
        <f t="shared" si="19"/>
        <v>0</v>
      </c>
      <c r="J49" s="4">
        <f t="shared" si="19"/>
        <v>0</v>
      </c>
      <c r="K49" s="4">
        <f t="shared" si="19"/>
        <v>0</v>
      </c>
      <c r="L49" s="4">
        <f t="shared" si="19"/>
        <v>0</v>
      </c>
      <c r="M49" s="4">
        <f t="shared" si="19"/>
        <v>0</v>
      </c>
      <c r="N49" s="4"/>
      <c r="O49">
        <v>137.28</v>
      </c>
    </row>
    <row r="50" spans="1:15">
      <c r="A50" s="34" t="s">
        <v>285</v>
      </c>
      <c r="B50" s="33"/>
      <c r="C50" s="4">
        <f t="shared" ref="C50:D50" si="20">C16*$O16</f>
        <v>0</v>
      </c>
      <c r="D50" s="4">
        <f t="shared" si="20"/>
        <v>0</v>
      </c>
      <c r="E50" s="4">
        <f t="shared" si="7"/>
        <v>0</v>
      </c>
      <c r="F50" s="4">
        <f t="shared" ref="F50:M50" si="21">F16*$O16</f>
        <v>0</v>
      </c>
      <c r="G50" s="4">
        <f t="shared" si="21"/>
        <v>0</v>
      </c>
      <c r="H50" s="4">
        <f t="shared" si="21"/>
        <v>0</v>
      </c>
      <c r="I50" s="4">
        <f t="shared" si="21"/>
        <v>0</v>
      </c>
      <c r="J50" s="4">
        <f t="shared" si="21"/>
        <v>0</v>
      </c>
      <c r="K50" s="4">
        <f t="shared" si="21"/>
        <v>0</v>
      </c>
      <c r="L50" s="4">
        <f t="shared" si="21"/>
        <v>0</v>
      </c>
      <c r="M50" s="4">
        <f t="shared" si="21"/>
        <v>0</v>
      </c>
      <c r="N50" s="4"/>
      <c r="O50">
        <v>137.06</v>
      </c>
    </row>
    <row r="51" spans="1:15">
      <c r="A51" s="34"/>
      <c r="B51" s="33"/>
      <c r="C51" s="4">
        <f t="shared" ref="C51:D51" si="22">C17*$O17</f>
        <v>0</v>
      </c>
      <c r="D51" s="4">
        <f t="shared" si="22"/>
        <v>0</v>
      </c>
      <c r="E51" s="4">
        <f t="shared" si="7"/>
        <v>0</v>
      </c>
      <c r="F51" s="4">
        <f t="shared" ref="F51:M51" si="23">F17*$O17</f>
        <v>0</v>
      </c>
      <c r="G51" s="4">
        <f t="shared" si="23"/>
        <v>0</v>
      </c>
      <c r="H51" s="4">
        <f t="shared" si="23"/>
        <v>0</v>
      </c>
      <c r="I51" s="4">
        <f t="shared" si="23"/>
        <v>0</v>
      </c>
      <c r="J51" s="4">
        <f t="shared" si="23"/>
        <v>0</v>
      </c>
      <c r="K51" s="4">
        <f t="shared" si="23"/>
        <v>0</v>
      </c>
      <c r="L51" s="4">
        <f t="shared" si="23"/>
        <v>0</v>
      </c>
      <c r="M51" s="4">
        <f t="shared" si="23"/>
        <v>0</v>
      </c>
      <c r="N51" s="4"/>
      <c r="O51">
        <v>137.06</v>
      </c>
    </row>
    <row r="52" spans="1:15">
      <c r="A52" s="34"/>
      <c r="B52" s="33"/>
      <c r="C52" s="4">
        <f t="shared" ref="C52:D52" si="24">C18*$O18</f>
        <v>0</v>
      </c>
      <c r="D52" s="4">
        <f t="shared" si="24"/>
        <v>0</v>
      </c>
      <c r="E52" s="4">
        <f t="shared" si="7"/>
        <v>0</v>
      </c>
      <c r="F52" s="4">
        <f t="shared" ref="F52:M52" si="25">F18*$O18</f>
        <v>0</v>
      </c>
      <c r="G52" s="4">
        <f t="shared" si="25"/>
        <v>0</v>
      </c>
      <c r="H52" s="4">
        <f t="shared" si="25"/>
        <v>0</v>
      </c>
      <c r="I52" s="4">
        <f t="shared" si="25"/>
        <v>0</v>
      </c>
      <c r="J52" s="4">
        <f t="shared" si="25"/>
        <v>0</v>
      </c>
      <c r="K52" s="4">
        <f t="shared" si="25"/>
        <v>0</v>
      </c>
      <c r="L52" s="4">
        <f t="shared" si="25"/>
        <v>0</v>
      </c>
      <c r="M52" s="4">
        <f t="shared" si="25"/>
        <v>0</v>
      </c>
      <c r="N52" s="4"/>
      <c r="O52">
        <v>137.06</v>
      </c>
    </row>
    <row r="53" spans="1:15">
      <c r="A53" s="34"/>
      <c r="B53" s="33"/>
      <c r="C53" s="4">
        <f t="shared" ref="C53:D53" si="26">C19*$O19</f>
        <v>0</v>
      </c>
      <c r="D53" s="4">
        <f t="shared" si="26"/>
        <v>0</v>
      </c>
      <c r="E53" s="4">
        <f t="shared" si="7"/>
        <v>0</v>
      </c>
      <c r="F53" s="4">
        <f t="shared" ref="F53:G53" si="27">F19*$O19</f>
        <v>0</v>
      </c>
      <c r="G53" s="4">
        <f t="shared" si="27"/>
        <v>0</v>
      </c>
      <c r="H53" s="4">
        <f t="shared" ref="H53:M61" si="28">H16*$O16</f>
        <v>0</v>
      </c>
      <c r="I53" s="4">
        <f t="shared" ref="I53:M53" si="29">I19*$O19</f>
        <v>0</v>
      </c>
      <c r="J53" s="4">
        <f t="shared" si="29"/>
        <v>0</v>
      </c>
      <c r="K53" s="4">
        <f t="shared" si="29"/>
        <v>0</v>
      </c>
      <c r="L53" s="4">
        <f t="shared" si="29"/>
        <v>0</v>
      </c>
      <c r="M53" s="4">
        <f t="shared" si="29"/>
        <v>0</v>
      </c>
      <c r="N53" s="4"/>
      <c r="O53">
        <v>137.06</v>
      </c>
    </row>
    <row r="54" spans="1:15">
      <c r="A54" s="34"/>
      <c r="B54" s="33"/>
      <c r="C54" s="4">
        <f t="shared" ref="C54:D54" si="30">C20*$O20</f>
        <v>0</v>
      </c>
      <c r="D54" s="4">
        <f t="shared" si="30"/>
        <v>0</v>
      </c>
      <c r="E54" s="4">
        <f t="shared" si="7"/>
        <v>0</v>
      </c>
      <c r="F54" s="4">
        <f t="shared" ref="F54:G54" si="31">F20*$O20</f>
        <v>0</v>
      </c>
      <c r="G54" s="4">
        <f t="shared" si="31"/>
        <v>0</v>
      </c>
      <c r="H54" s="4">
        <f t="shared" si="28"/>
        <v>0</v>
      </c>
      <c r="I54" s="4">
        <f t="shared" ref="I54:M54" si="32">I20*$O20</f>
        <v>0</v>
      </c>
      <c r="J54" s="4">
        <f t="shared" si="32"/>
        <v>0</v>
      </c>
      <c r="K54" s="4">
        <f t="shared" si="32"/>
        <v>0</v>
      </c>
      <c r="L54" s="4">
        <f t="shared" si="32"/>
        <v>0</v>
      </c>
      <c r="M54" s="4">
        <f t="shared" si="32"/>
        <v>0</v>
      </c>
      <c r="N54" s="4"/>
      <c r="O54">
        <v>137.06</v>
      </c>
    </row>
    <row r="55" spans="1:15">
      <c r="A55" s="34"/>
      <c r="B55" s="33"/>
      <c r="C55" s="4">
        <f t="shared" ref="C55:D55" si="33">C21*$O21</f>
        <v>0</v>
      </c>
      <c r="D55" s="4">
        <f t="shared" si="33"/>
        <v>0</v>
      </c>
      <c r="E55" s="4">
        <f t="shared" si="7"/>
        <v>0</v>
      </c>
      <c r="F55" s="4">
        <f t="shared" ref="F55:G55" si="34">F21*$O21</f>
        <v>0</v>
      </c>
      <c r="G55" s="4">
        <f t="shared" si="34"/>
        <v>0</v>
      </c>
      <c r="H55" s="4">
        <f t="shared" si="28"/>
        <v>0</v>
      </c>
      <c r="I55" s="4">
        <f t="shared" si="28"/>
        <v>0</v>
      </c>
      <c r="J55" s="4">
        <f t="shared" ref="J55:M55" si="35">J21*$O21</f>
        <v>0</v>
      </c>
      <c r="K55" s="4">
        <f t="shared" si="35"/>
        <v>0</v>
      </c>
      <c r="L55" s="4">
        <f t="shared" si="35"/>
        <v>0</v>
      </c>
      <c r="M55" s="4">
        <f t="shared" si="35"/>
        <v>0</v>
      </c>
      <c r="N55" s="4"/>
      <c r="O55">
        <v>137.06</v>
      </c>
    </row>
    <row r="56" spans="1:15">
      <c r="A56" s="34"/>
      <c r="B56" s="117"/>
      <c r="C56" s="4">
        <f t="shared" ref="C56:D56" si="36">C22*$O22</f>
        <v>0</v>
      </c>
      <c r="D56" s="4">
        <f t="shared" si="36"/>
        <v>0</v>
      </c>
      <c r="E56" s="4">
        <f t="shared" si="7"/>
        <v>0</v>
      </c>
      <c r="F56" s="4">
        <f t="shared" ref="F56:G56" si="37">F22*$O22</f>
        <v>0</v>
      </c>
      <c r="G56" s="4">
        <f t="shared" si="37"/>
        <v>0</v>
      </c>
      <c r="H56" s="4">
        <f t="shared" si="28"/>
        <v>0</v>
      </c>
      <c r="I56" s="4">
        <f t="shared" si="28"/>
        <v>0</v>
      </c>
      <c r="J56" s="4">
        <f t="shared" ref="J56" si="38">J22*$O22</f>
        <v>0</v>
      </c>
      <c r="K56" s="4">
        <f t="shared" si="28"/>
        <v>0</v>
      </c>
      <c r="L56" s="4">
        <f t="shared" ref="L56:M56" si="39">L22*$O22</f>
        <v>0</v>
      </c>
      <c r="M56" s="4">
        <f t="shared" si="39"/>
        <v>0</v>
      </c>
      <c r="N56" s="4"/>
      <c r="O56">
        <v>137.06</v>
      </c>
    </row>
    <row r="57" spans="1:15">
      <c r="A57" s="34"/>
      <c r="B57" s="33"/>
      <c r="C57" s="4">
        <f t="shared" ref="C57:D57" si="40">C23*$O23</f>
        <v>0</v>
      </c>
      <c r="D57" s="4">
        <f t="shared" si="40"/>
        <v>0</v>
      </c>
      <c r="E57" s="4">
        <f t="shared" si="7"/>
        <v>0</v>
      </c>
      <c r="F57" s="4">
        <f t="shared" ref="F57:G57" si="41">F23*$O23</f>
        <v>0</v>
      </c>
      <c r="G57" s="4">
        <f t="shared" si="41"/>
        <v>0</v>
      </c>
      <c r="H57" s="4">
        <f t="shared" si="28"/>
        <v>0</v>
      </c>
      <c r="I57" s="4">
        <f t="shared" si="28"/>
        <v>0</v>
      </c>
      <c r="J57" s="4">
        <f t="shared" ref="J57" si="42">J23*$O23</f>
        <v>0</v>
      </c>
      <c r="K57" s="4">
        <f t="shared" si="28"/>
        <v>0</v>
      </c>
      <c r="L57" s="4">
        <f t="shared" si="28"/>
        <v>0</v>
      </c>
      <c r="M57" s="4">
        <f t="shared" ref="M57" si="43">M23*$O23</f>
        <v>0</v>
      </c>
      <c r="N57" s="4"/>
      <c r="O57">
        <v>137.06</v>
      </c>
    </row>
    <row r="58" spans="1:15">
      <c r="A58" s="34"/>
      <c r="B58" s="33"/>
      <c r="C58" s="4">
        <f t="shared" ref="C58:D58" si="44">C24*$O24</f>
        <v>0</v>
      </c>
      <c r="D58" s="4">
        <f t="shared" si="44"/>
        <v>0</v>
      </c>
      <c r="E58" s="4">
        <f t="shared" si="7"/>
        <v>0</v>
      </c>
      <c r="F58" s="4">
        <f t="shared" ref="F58:G58" si="45">F24*$O24</f>
        <v>0</v>
      </c>
      <c r="G58" s="4">
        <f t="shared" si="45"/>
        <v>0</v>
      </c>
      <c r="H58" s="4">
        <f t="shared" si="28"/>
        <v>0</v>
      </c>
      <c r="I58" s="4">
        <f t="shared" si="28"/>
        <v>0</v>
      </c>
      <c r="J58" s="4">
        <f t="shared" ref="J58" si="46">J24*$O24</f>
        <v>0</v>
      </c>
      <c r="K58" s="4">
        <f t="shared" si="28"/>
        <v>0</v>
      </c>
      <c r="L58" s="4">
        <f t="shared" si="28"/>
        <v>0</v>
      </c>
      <c r="M58" s="4">
        <f t="shared" ref="M58" si="47">M24*$O24</f>
        <v>0</v>
      </c>
      <c r="N58" s="4"/>
      <c r="O58">
        <v>137.06</v>
      </c>
    </row>
    <row r="59" spans="1:15">
      <c r="A59" s="34"/>
      <c r="B59" s="33"/>
      <c r="C59" s="4">
        <f t="shared" ref="C59:D59" si="48">C25*$O25</f>
        <v>0</v>
      </c>
      <c r="D59" s="4">
        <f t="shared" si="48"/>
        <v>0</v>
      </c>
      <c r="E59" s="4">
        <f t="shared" si="7"/>
        <v>0</v>
      </c>
      <c r="F59" s="4">
        <f t="shared" ref="F59:G59" si="49">F25*$O25</f>
        <v>0</v>
      </c>
      <c r="G59" s="4">
        <f t="shared" si="49"/>
        <v>0</v>
      </c>
      <c r="H59" s="4">
        <f t="shared" si="28"/>
        <v>0</v>
      </c>
      <c r="I59" s="4">
        <f t="shared" si="28"/>
        <v>0</v>
      </c>
      <c r="J59" s="4">
        <f t="shared" si="28"/>
        <v>0</v>
      </c>
      <c r="K59" s="4">
        <f t="shared" si="28"/>
        <v>0</v>
      </c>
      <c r="L59" s="4">
        <f t="shared" si="28"/>
        <v>0</v>
      </c>
      <c r="M59" s="4">
        <f t="shared" ref="M59" si="50">M25*$O25</f>
        <v>0</v>
      </c>
      <c r="N59" s="4"/>
      <c r="O59">
        <v>137.06</v>
      </c>
    </row>
    <row r="60" spans="1:15">
      <c r="A60" s="34"/>
      <c r="B60" s="33"/>
      <c r="C60" s="4">
        <f t="shared" ref="C60:D60" si="51">C26*$O26</f>
        <v>0</v>
      </c>
      <c r="D60" s="4">
        <f t="shared" si="51"/>
        <v>0</v>
      </c>
      <c r="E60" s="4">
        <f t="shared" si="7"/>
        <v>0</v>
      </c>
      <c r="F60" s="4">
        <f t="shared" ref="F60:G60" si="52">F26*$O26</f>
        <v>0</v>
      </c>
      <c r="G60" s="4">
        <f t="shared" si="52"/>
        <v>0</v>
      </c>
      <c r="H60" s="4">
        <f t="shared" si="28"/>
        <v>0</v>
      </c>
      <c r="I60" s="4">
        <f t="shared" si="28"/>
        <v>0</v>
      </c>
      <c r="J60" s="4">
        <f t="shared" si="28"/>
        <v>0</v>
      </c>
      <c r="K60" s="4">
        <f t="shared" si="28"/>
        <v>0</v>
      </c>
      <c r="L60" s="4">
        <f t="shared" si="28"/>
        <v>0</v>
      </c>
      <c r="M60" s="4">
        <f t="shared" si="28"/>
        <v>0</v>
      </c>
      <c r="N60" s="4"/>
      <c r="O60">
        <v>137.06</v>
      </c>
    </row>
    <row r="61" spans="1:15">
      <c r="A61" s="34"/>
      <c r="B61" s="33"/>
      <c r="C61" s="4">
        <f t="shared" ref="C61:D61" si="53">C27*$O27</f>
        <v>0</v>
      </c>
      <c r="D61" s="4">
        <f t="shared" si="53"/>
        <v>0</v>
      </c>
      <c r="E61" s="4">
        <f t="shared" si="7"/>
        <v>0</v>
      </c>
      <c r="F61" s="4">
        <f t="shared" ref="F61:G61" si="54">F27*$O27</f>
        <v>0</v>
      </c>
      <c r="G61" s="4">
        <f t="shared" si="54"/>
        <v>0</v>
      </c>
      <c r="H61" s="4">
        <f t="shared" si="28"/>
        <v>0</v>
      </c>
      <c r="I61" s="4">
        <f t="shared" si="28"/>
        <v>0</v>
      </c>
      <c r="J61" s="4">
        <f t="shared" si="28"/>
        <v>0</v>
      </c>
      <c r="K61" s="4">
        <f t="shared" si="28"/>
        <v>0</v>
      </c>
      <c r="L61" s="4">
        <f t="shared" si="28"/>
        <v>0</v>
      </c>
      <c r="M61" s="4">
        <f t="shared" si="28"/>
        <v>0</v>
      </c>
      <c r="N61" s="4"/>
      <c r="O61">
        <v>137.06</v>
      </c>
    </row>
    <row r="62" spans="1:15">
      <c r="A62" s="34"/>
      <c r="B62" s="33"/>
      <c r="C62" s="4">
        <f t="shared" ref="C62:D62" si="55">C28*$O28</f>
        <v>0</v>
      </c>
      <c r="D62" s="4">
        <f t="shared" si="55"/>
        <v>0</v>
      </c>
      <c r="E62" s="4">
        <f t="shared" si="7"/>
        <v>0</v>
      </c>
      <c r="F62" s="4">
        <f t="shared" ref="F62:M72" si="56">F25*$O25</f>
        <v>0</v>
      </c>
      <c r="G62" s="4">
        <f t="shared" ref="G62" si="57">G28*$O28</f>
        <v>0</v>
      </c>
      <c r="H62" s="4">
        <f t="shared" si="56"/>
        <v>0</v>
      </c>
      <c r="I62" s="4">
        <f t="shared" si="56"/>
        <v>0</v>
      </c>
      <c r="J62" s="4">
        <f t="shared" si="56"/>
        <v>0</v>
      </c>
      <c r="K62" s="4">
        <f t="shared" si="56"/>
        <v>0</v>
      </c>
      <c r="L62" s="4">
        <f t="shared" si="56"/>
        <v>0</v>
      </c>
      <c r="M62" s="4">
        <f t="shared" si="56"/>
        <v>0</v>
      </c>
      <c r="N62" s="4"/>
      <c r="O62">
        <v>137.06</v>
      </c>
    </row>
    <row r="63" spans="1:15">
      <c r="A63" s="34"/>
      <c r="B63" s="33"/>
      <c r="C63" s="4">
        <f t="shared" ref="C63" si="58">C29*$O29</f>
        <v>0</v>
      </c>
      <c r="D63" s="4">
        <f t="shared" ref="C63:D72" si="59">D26*$O26</f>
        <v>0</v>
      </c>
      <c r="E63" s="4">
        <f t="shared" si="7"/>
        <v>0</v>
      </c>
      <c r="F63" s="4">
        <f t="shared" si="56"/>
        <v>0</v>
      </c>
      <c r="G63" s="4">
        <f t="shared" ref="G63" si="60">G29*$O29</f>
        <v>0</v>
      </c>
      <c r="H63" s="4">
        <f t="shared" si="56"/>
        <v>0</v>
      </c>
      <c r="I63" s="4">
        <f t="shared" si="56"/>
        <v>0</v>
      </c>
      <c r="J63" s="4">
        <f t="shared" si="56"/>
        <v>0</v>
      </c>
      <c r="K63" s="4">
        <f t="shared" si="56"/>
        <v>0</v>
      </c>
      <c r="L63" s="4">
        <f t="shared" si="56"/>
        <v>0</v>
      </c>
      <c r="M63" s="4">
        <f t="shared" si="56"/>
        <v>0</v>
      </c>
      <c r="N63" s="4"/>
      <c r="O63">
        <v>137.06</v>
      </c>
    </row>
    <row r="64" spans="1:15">
      <c r="A64" s="34"/>
      <c r="B64" s="33"/>
      <c r="C64" s="4">
        <f t="shared" ref="C64" si="61">C30*$O30</f>
        <v>0</v>
      </c>
      <c r="D64" s="4">
        <f t="shared" si="59"/>
        <v>0</v>
      </c>
      <c r="E64" s="4">
        <f t="shared" si="7"/>
        <v>0</v>
      </c>
      <c r="F64" s="4">
        <f t="shared" si="56"/>
        <v>0</v>
      </c>
      <c r="G64" s="4">
        <f t="shared" ref="G64" si="62">G30*$O30</f>
        <v>0</v>
      </c>
      <c r="H64" s="4">
        <f t="shared" si="56"/>
        <v>0</v>
      </c>
      <c r="I64" s="4">
        <f t="shared" si="56"/>
        <v>0</v>
      </c>
      <c r="J64" s="4">
        <f t="shared" si="56"/>
        <v>0</v>
      </c>
      <c r="K64" s="4">
        <f t="shared" si="56"/>
        <v>0</v>
      </c>
      <c r="L64" s="4">
        <f t="shared" si="56"/>
        <v>0</v>
      </c>
      <c r="M64" s="4">
        <f t="shared" si="56"/>
        <v>0</v>
      </c>
      <c r="N64" s="4"/>
      <c r="O64">
        <v>137.06</v>
      </c>
    </row>
    <row r="65" spans="1:15">
      <c r="A65" s="34"/>
      <c r="B65" s="33"/>
      <c r="C65" s="4">
        <f t="shared" si="59"/>
        <v>0</v>
      </c>
      <c r="D65" s="4">
        <f t="shared" si="59"/>
        <v>0</v>
      </c>
      <c r="E65" s="4">
        <f t="shared" si="7"/>
        <v>0</v>
      </c>
      <c r="F65" s="4">
        <f t="shared" si="56"/>
        <v>0</v>
      </c>
      <c r="G65" s="4">
        <f t="shared" ref="G65" si="63">G31*$O31</f>
        <v>0</v>
      </c>
      <c r="H65" s="4">
        <f t="shared" si="56"/>
        <v>0</v>
      </c>
      <c r="I65" s="4">
        <f t="shared" si="56"/>
        <v>0</v>
      </c>
      <c r="J65" s="4">
        <f t="shared" si="56"/>
        <v>0</v>
      </c>
      <c r="K65" s="4">
        <f t="shared" si="56"/>
        <v>0</v>
      </c>
      <c r="L65" s="4">
        <f t="shared" si="56"/>
        <v>0</v>
      </c>
      <c r="M65" s="4">
        <f t="shared" si="56"/>
        <v>0</v>
      </c>
      <c r="N65" s="4"/>
      <c r="O65">
        <v>137.06</v>
      </c>
    </row>
    <row r="66" spans="1:15">
      <c r="A66" s="34"/>
      <c r="B66" s="33"/>
      <c r="C66" s="4">
        <f t="shared" si="59"/>
        <v>0</v>
      </c>
      <c r="D66" s="4">
        <f t="shared" si="59"/>
        <v>0</v>
      </c>
      <c r="E66" s="4">
        <f t="shared" si="7"/>
        <v>0</v>
      </c>
      <c r="F66" s="4">
        <f t="shared" si="56"/>
        <v>0</v>
      </c>
      <c r="G66" s="4">
        <f t="shared" ref="G66" si="64">G32*$O32</f>
        <v>0</v>
      </c>
      <c r="H66" s="4">
        <f t="shared" si="56"/>
        <v>0</v>
      </c>
      <c r="I66" s="4">
        <f t="shared" si="56"/>
        <v>0</v>
      </c>
      <c r="J66" s="4">
        <f t="shared" si="56"/>
        <v>0</v>
      </c>
      <c r="K66" s="4">
        <f t="shared" si="56"/>
        <v>0</v>
      </c>
      <c r="L66" s="4">
        <f t="shared" si="56"/>
        <v>0</v>
      </c>
      <c r="M66" s="4">
        <f t="shared" si="56"/>
        <v>0</v>
      </c>
      <c r="N66" s="4"/>
      <c r="O66">
        <v>137.06</v>
      </c>
    </row>
    <row r="67" spans="1:15">
      <c r="A67" s="34"/>
      <c r="B67" s="33"/>
      <c r="C67" s="4">
        <f t="shared" si="59"/>
        <v>0</v>
      </c>
      <c r="D67" s="4">
        <f t="shared" si="59"/>
        <v>0</v>
      </c>
      <c r="E67" s="4">
        <f t="shared" si="7"/>
        <v>0</v>
      </c>
      <c r="F67" s="4">
        <f t="shared" si="56"/>
        <v>0</v>
      </c>
      <c r="G67" s="4">
        <f t="shared" si="56"/>
        <v>0</v>
      </c>
      <c r="H67" s="4">
        <f t="shared" si="56"/>
        <v>0</v>
      </c>
      <c r="I67" s="4">
        <f t="shared" si="56"/>
        <v>0</v>
      </c>
      <c r="J67" s="4">
        <f t="shared" si="56"/>
        <v>0</v>
      </c>
      <c r="K67" s="4">
        <f t="shared" si="56"/>
        <v>0</v>
      </c>
      <c r="L67" s="4">
        <f t="shared" si="56"/>
        <v>0</v>
      </c>
      <c r="M67" s="4">
        <f t="shared" si="56"/>
        <v>0</v>
      </c>
      <c r="N67" s="4"/>
      <c r="O67">
        <v>137.06</v>
      </c>
    </row>
    <row r="68" spans="1:15">
      <c r="A68" s="34"/>
      <c r="B68" s="33"/>
      <c r="C68" s="4">
        <f t="shared" si="59"/>
        <v>0</v>
      </c>
      <c r="D68" s="4">
        <f t="shared" si="59"/>
        <v>0</v>
      </c>
      <c r="E68" s="4">
        <f t="shared" si="7"/>
        <v>0</v>
      </c>
      <c r="F68" s="4">
        <f t="shared" si="56"/>
        <v>0</v>
      </c>
      <c r="G68" s="4">
        <f t="shared" si="56"/>
        <v>0</v>
      </c>
      <c r="H68" s="4">
        <f t="shared" si="56"/>
        <v>0</v>
      </c>
      <c r="I68" s="4">
        <f t="shared" si="56"/>
        <v>0</v>
      </c>
      <c r="J68" s="4">
        <f t="shared" si="56"/>
        <v>0</v>
      </c>
      <c r="K68" s="4">
        <f t="shared" si="56"/>
        <v>0</v>
      </c>
      <c r="L68" s="4">
        <f t="shared" si="56"/>
        <v>0</v>
      </c>
      <c r="M68" s="4">
        <f t="shared" si="56"/>
        <v>0</v>
      </c>
      <c r="N68" s="4"/>
      <c r="O68">
        <v>137.06</v>
      </c>
    </row>
    <row r="69" spans="1:15">
      <c r="A69" s="34"/>
      <c r="B69" s="33"/>
      <c r="C69" s="4">
        <f t="shared" si="59"/>
        <v>0</v>
      </c>
      <c r="D69" s="4">
        <f t="shared" si="59"/>
        <v>0</v>
      </c>
      <c r="E69" s="4">
        <f t="shared" si="7"/>
        <v>0</v>
      </c>
      <c r="F69" s="4">
        <f t="shared" si="56"/>
        <v>0</v>
      </c>
      <c r="G69" s="4">
        <f t="shared" si="56"/>
        <v>0</v>
      </c>
      <c r="H69" s="4">
        <f t="shared" si="56"/>
        <v>0</v>
      </c>
      <c r="I69" s="4">
        <f t="shared" si="56"/>
        <v>0</v>
      </c>
      <c r="J69" s="4">
        <f t="shared" si="56"/>
        <v>0</v>
      </c>
      <c r="K69" s="4">
        <f t="shared" si="56"/>
        <v>0</v>
      </c>
      <c r="L69" s="4">
        <f t="shared" si="56"/>
        <v>0</v>
      </c>
      <c r="M69" s="4">
        <f t="shared" si="56"/>
        <v>0</v>
      </c>
      <c r="N69" s="4"/>
      <c r="O69">
        <v>137.06</v>
      </c>
    </row>
    <row r="70" spans="1:15">
      <c r="A70" s="34"/>
      <c r="B70" s="33"/>
      <c r="C70" s="4">
        <f t="shared" si="59"/>
        <v>0</v>
      </c>
      <c r="D70" s="4">
        <f t="shared" si="59"/>
        <v>0</v>
      </c>
      <c r="E70" s="4">
        <f t="shared" si="7"/>
        <v>0</v>
      </c>
      <c r="F70" s="4">
        <f t="shared" si="56"/>
        <v>0</v>
      </c>
      <c r="G70" s="4">
        <f t="shared" si="56"/>
        <v>0</v>
      </c>
      <c r="H70" s="4">
        <f t="shared" si="56"/>
        <v>0</v>
      </c>
      <c r="I70" s="4">
        <f t="shared" si="56"/>
        <v>0</v>
      </c>
      <c r="J70" s="4">
        <f t="shared" si="56"/>
        <v>0</v>
      </c>
      <c r="K70" s="4">
        <f t="shared" si="56"/>
        <v>0</v>
      </c>
      <c r="L70" s="4">
        <f t="shared" si="56"/>
        <v>0</v>
      </c>
      <c r="M70" s="4">
        <f t="shared" si="56"/>
        <v>0</v>
      </c>
      <c r="N70" s="4"/>
      <c r="O70">
        <v>137.06</v>
      </c>
    </row>
    <row r="71" spans="1:15">
      <c r="A71" s="34"/>
      <c r="B71" s="33"/>
      <c r="C71" s="4">
        <f t="shared" si="59"/>
        <v>0</v>
      </c>
      <c r="D71" s="4">
        <f t="shared" si="59"/>
        <v>0</v>
      </c>
      <c r="E71" s="4">
        <f t="shared" si="7"/>
        <v>0</v>
      </c>
      <c r="F71" s="4">
        <f t="shared" si="56"/>
        <v>0</v>
      </c>
      <c r="G71" s="4">
        <f t="shared" si="56"/>
        <v>0</v>
      </c>
      <c r="H71" s="4">
        <f t="shared" si="56"/>
        <v>0</v>
      </c>
      <c r="I71" s="4">
        <f t="shared" si="56"/>
        <v>0</v>
      </c>
      <c r="J71" s="4">
        <f t="shared" si="56"/>
        <v>0</v>
      </c>
      <c r="K71" s="4">
        <f t="shared" si="56"/>
        <v>0</v>
      </c>
      <c r="L71" s="4">
        <f t="shared" si="56"/>
        <v>0</v>
      </c>
      <c r="M71" s="4">
        <f t="shared" si="56"/>
        <v>0</v>
      </c>
      <c r="N71" s="4"/>
      <c r="O71">
        <v>137.06</v>
      </c>
    </row>
    <row r="72" spans="1:15">
      <c r="A72" s="34"/>
      <c r="B72" s="33"/>
      <c r="C72" s="4">
        <f t="shared" si="59"/>
        <v>0</v>
      </c>
      <c r="D72" s="4">
        <f t="shared" si="59"/>
        <v>0</v>
      </c>
      <c r="E72" s="4">
        <f t="shared" si="7"/>
        <v>0</v>
      </c>
      <c r="F72" s="4">
        <f t="shared" si="56"/>
        <v>0</v>
      </c>
      <c r="G72" s="4">
        <f t="shared" si="56"/>
        <v>0</v>
      </c>
      <c r="H72" s="4">
        <f t="shared" si="56"/>
        <v>0</v>
      </c>
      <c r="I72" s="4">
        <f t="shared" si="56"/>
        <v>0</v>
      </c>
      <c r="J72" s="4">
        <f t="shared" si="56"/>
        <v>0</v>
      </c>
      <c r="K72" s="4">
        <f t="shared" si="56"/>
        <v>0</v>
      </c>
      <c r="L72" s="4">
        <f t="shared" si="56"/>
        <v>0</v>
      </c>
      <c r="M72" s="4">
        <f t="shared" si="56"/>
        <v>0</v>
      </c>
      <c r="N72" s="4"/>
      <c r="O72">
        <v>137.06</v>
      </c>
    </row>
    <row r="73" spans="1:15">
      <c r="A73" s="34"/>
      <c r="B73" s="33"/>
      <c r="C73" s="4"/>
      <c r="D73" s="4"/>
      <c r="E73" s="4">
        <f t="shared" si="7"/>
        <v>0</v>
      </c>
      <c r="F73" s="4"/>
      <c r="G73" s="4"/>
      <c r="H73" s="4"/>
      <c r="I73" s="4"/>
      <c r="J73" s="4"/>
      <c r="K73" s="4"/>
      <c r="L73" s="4"/>
      <c r="M73" s="4"/>
      <c r="N73" s="4">
        <f>D73</f>
        <v>0</v>
      </c>
      <c r="O73">
        <v>137.06</v>
      </c>
    </row>
    <row r="74" spans="1:15">
      <c r="A74" s="29"/>
      <c r="B74" s="31" t="s">
        <v>165</v>
      </c>
      <c r="C74" s="39">
        <f>SUM(C43:C73)</f>
        <v>0</v>
      </c>
      <c r="D74" s="39">
        <f>SUM(D43:D73)</f>
        <v>0</v>
      </c>
      <c r="E74" s="3">
        <f>C74+C42-D74</f>
        <v>0</v>
      </c>
      <c r="F74" s="40">
        <f>SUM(F43:F73)</f>
        <v>0</v>
      </c>
      <c r="G74" s="40">
        <f t="shared" ref="G74:N74" si="65">SUM(G43:G73)</f>
        <v>0</v>
      </c>
      <c r="H74" s="40">
        <f t="shared" si="65"/>
        <v>0</v>
      </c>
      <c r="I74" s="40">
        <f t="shared" si="65"/>
        <v>0</v>
      </c>
      <c r="J74" s="40">
        <f t="shared" si="65"/>
        <v>0</v>
      </c>
      <c r="K74" s="40">
        <f t="shared" si="65"/>
        <v>0</v>
      </c>
      <c r="L74" s="40">
        <f t="shared" si="65"/>
        <v>0</v>
      </c>
      <c r="M74" s="40">
        <f t="shared" si="65"/>
        <v>0</v>
      </c>
      <c r="N74" s="40">
        <f t="shared" si="65"/>
        <v>0</v>
      </c>
      <c r="O74" s="40"/>
    </row>
    <row r="76" spans="1:15">
      <c r="E76">
        <f>E36*O35</f>
        <v>0</v>
      </c>
    </row>
    <row r="77" spans="1:15">
      <c r="E77" s="4">
        <f>E73-E76</f>
        <v>0</v>
      </c>
    </row>
  </sheetData>
  <mergeCells count="10">
    <mergeCell ref="A40:A41"/>
    <mergeCell ref="B40:B41"/>
    <mergeCell ref="C40:C41"/>
    <mergeCell ref="D40:D41"/>
    <mergeCell ref="E40:E41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P63"/>
  <sheetViews>
    <sheetView topLeftCell="H43" workbookViewId="0">
      <selection activeCell="Q12" sqref="Q12"/>
    </sheetView>
  </sheetViews>
  <sheetFormatPr defaultRowHeight="15"/>
  <cols>
    <col min="1" max="1" width="0" hidden="1" customWidth="1"/>
    <col min="2" max="2" width="32.5703125" hidden="1" customWidth="1"/>
    <col min="3" max="3" width="17" hidden="1" customWidth="1"/>
    <col min="4" max="7" width="0" hidden="1" customWidth="1"/>
    <col min="8" max="8" width="3.7109375" customWidth="1"/>
    <col min="9" max="9" width="10.85546875" customWidth="1"/>
    <col min="10" max="10" width="30.5703125" customWidth="1"/>
    <col min="11" max="11" width="19.140625" customWidth="1"/>
    <col min="12" max="12" width="19" customWidth="1"/>
    <col min="257" max="263" width="0" hidden="1" customWidth="1"/>
    <col min="264" max="264" width="3.7109375" customWidth="1"/>
    <col min="265" max="265" width="10.85546875" customWidth="1"/>
    <col min="266" max="267" width="33.85546875" customWidth="1"/>
    <col min="268" max="268" width="27" customWidth="1"/>
    <col min="513" max="519" width="0" hidden="1" customWidth="1"/>
    <col min="520" max="520" width="3.7109375" customWidth="1"/>
    <col min="521" max="521" width="10.85546875" customWidth="1"/>
    <col min="522" max="523" width="33.85546875" customWidth="1"/>
    <col min="524" max="524" width="27" customWidth="1"/>
    <col min="769" max="775" width="0" hidden="1" customWidth="1"/>
    <col min="776" max="776" width="3.7109375" customWidth="1"/>
    <col min="777" max="777" width="10.85546875" customWidth="1"/>
    <col min="778" max="779" width="33.85546875" customWidth="1"/>
    <col min="780" max="780" width="27" customWidth="1"/>
    <col min="1025" max="1031" width="0" hidden="1" customWidth="1"/>
    <col min="1032" max="1032" width="3.7109375" customWidth="1"/>
    <col min="1033" max="1033" width="10.85546875" customWidth="1"/>
    <col min="1034" max="1035" width="33.85546875" customWidth="1"/>
    <col min="1036" max="1036" width="27" customWidth="1"/>
    <col min="1281" max="1287" width="0" hidden="1" customWidth="1"/>
    <col min="1288" max="1288" width="3.7109375" customWidth="1"/>
    <col min="1289" max="1289" width="10.85546875" customWidth="1"/>
    <col min="1290" max="1291" width="33.85546875" customWidth="1"/>
    <col min="1292" max="1292" width="27" customWidth="1"/>
    <col min="1537" max="1543" width="0" hidden="1" customWidth="1"/>
    <col min="1544" max="1544" width="3.7109375" customWidth="1"/>
    <col min="1545" max="1545" width="10.85546875" customWidth="1"/>
    <col min="1546" max="1547" width="33.85546875" customWidth="1"/>
    <col min="1548" max="1548" width="27" customWidth="1"/>
    <col min="1793" max="1799" width="0" hidden="1" customWidth="1"/>
    <col min="1800" max="1800" width="3.7109375" customWidth="1"/>
    <col min="1801" max="1801" width="10.85546875" customWidth="1"/>
    <col min="1802" max="1803" width="33.85546875" customWidth="1"/>
    <col min="1804" max="1804" width="27" customWidth="1"/>
    <col min="2049" max="2055" width="0" hidden="1" customWidth="1"/>
    <col min="2056" max="2056" width="3.7109375" customWidth="1"/>
    <col min="2057" max="2057" width="10.85546875" customWidth="1"/>
    <col min="2058" max="2059" width="33.85546875" customWidth="1"/>
    <col min="2060" max="2060" width="27" customWidth="1"/>
    <col min="2305" max="2311" width="0" hidden="1" customWidth="1"/>
    <col min="2312" max="2312" width="3.7109375" customWidth="1"/>
    <col min="2313" max="2313" width="10.85546875" customWidth="1"/>
    <col min="2314" max="2315" width="33.85546875" customWidth="1"/>
    <col min="2316" max="2316" width="27" customWidth="1"/>
    <col min="2561" max="2567" width="0" hidden="1" customWidth="1"/>
    <col min="2568" max="2568" width="3.7109375" customWidth="1"/>
    <col min="2569" max="2569" width="10.85546875" customWidth="1"/>
    <col min="2570" max="2571" width="33.85546875" customWidth="1"/>
    <col min="2572" max="2572" width="27" customWidth="1"/>
    <col min="2817" max="2823" width="0" hidden="1" customWidth="1"/>
    <col min="2824" max="2824" width="3.7109375" customWidth="1"/>
    <col min="2825" max="2825" width="10.85546875" customWidth="1"/>
    <col min="2826" max="2827" width="33.85546875" customWidth="1"/>
    <col min="2828" max="2828" width="27" customWidth="1"/>
    <col min="3073" max="3079" width="0" hidden="1" customWidth="1"/>
    <col min="3080" max="3080" width="3.7109375" customWidth="1"/>
    <col min="3081" max="3081" width="10.85546875" customWidth="1"/>
    <col min="3082" max="3083" width="33.85546875" customWidth="1"/>
    <col min="3084" max="3084" width="27" customWidth="1"/>
    <col min="3329" max="3335" width="0" hidden="1" customWidth="1"/>
    <col min="3336" max="3336" width="3.7109375" customWidth="1"/>
    <col min="3337" max="3337" width="10.85546875" customWidth="1"/>
    <col min="3338" max="3339" width="33.85546875" customWidth="1"/>
    <col min="3340" max="3340" width="27" customWidth="1"/>
    <col min="3585" max="3591" width="0" hidden="1" customWidth="1"/>
    <col min="3592" max="3592" width="3.7109375" customWidth="1"/>
    <col min="3593" max="3593" width="10.85546875" customWidth="1"/>
    <col min="3594" max="3595" width="33.85546875" customWidth="1"/>
    <col min="3596" max="3596" width="27" customWidth="1"/>
    <col min="3841" max="3847" width="0" hidden="1" customWidth="1"/>
    <col min="3848" max="3848" width="3.7109375" customWidth="1"/>
    <col min="3849" max="3849" width="10.85546875" customWidth="1"/>
    <col min="3850" max="3851" width="33.85546875" customWidth="1"/>
    <col min="3852" max="3852" width="27" customWidth="1"/>
    <col min="4097" max="4103" width="0" hidden="1" customWidth="1"/>
    <col min="4104" max="4104" width="3.7109375" customWidth="1"/>
    <col min="4105" max="4105" width="10.85546875" customWidth="1"/>
    <col min="4106" max="4107" width="33.85546875" customWidth="1"/>
    <col min="4108" max="4108" width="27" customWidth="1"/>
    <col min="4353" max="4359" width="0" hidden="1" customWidth="1"/>
    <col min="4360" max="4360" width="3.7109375" customWidth="1"/>
    <col min="4361" max="4361" width="10.85546875" customWidth="1"/>
    <col min="4362" max="4363" width="33.85546875" customWidth="1"/>
    <col min="4364" max="4364" width="27" customWidth="1"/>
    <col min="4609" max="4615" width="0" hidden="1" customWidth="1"/>
    <col min="4616" max="4616" width="3.7109375" customWidth="1"/>
    <col min="4617" max="4617" width="10.85546875" customWidth="1"/>
    <col min="4618" max="4619" width="33.85546875" customWidth="1"/>
    <col min="4620" max="4620" width="27" customWidth="1"/>
    <col min="4865" max="4871" width="0" hidden="1" customWidth="1"/>
    <col min="4872" max="4872" width="3.7109375" customWidth="1"/>
    <col min="4873" max="4873" width="10.85546875" customWidth="1"/>
    <col min="4874" max="4875" width="33.85546875" customWidth="1"/>
    <col min="4876" max="4876" width="27" customWidth="1"/>
    <col min="5121" max="5127" width="0" hidden="1" customWidth="1"/>
    <col min="5128" max="5128" width="3.7109375" customWidth="1"/>
    <col min="5129" max="5129" width="10.85546875" customWidth="1"/>
    <col min="5130" max="5131" width="33.85546875" customWidth="1"/>
    <col min="5132" max="5132" width="27" customWidth="1"/>
    <col min="5377" max="5383" width="0" hidden="1" customWidth="1"/>
    <col min="5384" max="5384" width="3.7109375" customWidth="1"/>
    <col min="5385" max="5385" width="10.85546875" customWidth="1"/>
    <col min="5386" max="5387" width="33.85546875" customWidth="1"/>
    <col min="5388" max="5388" width="27" customWidth="1"/>
    <col min="5633" max="5639" width="0" hidden="1" customWidth="1"/>
    <col min="5640" max="5640" width="3.7109375" customWidth="1"/>
    <col min="5641" max="5641" width="10.85546875" customWidth="1"/>
    <col min="5642" max="5643" width="33.85546875" customWidth="1"/>
    <col min="5644" max="5644" width="27" customWidth="1"/>
    <col min="5889" max="5895" width="0" hidden="1" customWidth="1"/>
    <col min="5896" max="5896" width="3.7109375" customWidth="1"/>
    <col min="5897" max="5897" width="10.85546875" customWidth="1"/>
    <col min="5898" max="5899" width="33.85546875" customWidth="1"/>
    <col min="5900" max="5900" width="27" customWidth="1"/>
    <col min="6145" max="6151" width="0" hidden="1" customWidth="1"/>
    <col min="6152" max="6152" width="3.7109375" customWidth="1"/>
    <col min="6153" max="6153" width="10.85546875" customWidth="1"/>
    <col min="6154" max="6155" width="33.85546875" customWidth="1"/>
    <col min="6156" max="6156" width="27" customWidth="1"/>
    <col min="6401" max="6407" width="0" hidden="1" customWidth="1"/>
    <col min="6408" max="6408" width="3.7109375" customWidth="1"/>
    <col min="6409" max="6409" width="10.85546875" customWidth="1"/>
    <col min="6410" max="6411" width="33.85546875" customWidth="1"/>
    <col min="6412" max="6412" width="27" customWidth="1"/>
    <col min="6657" max="6663" width="0" hidden="1" customWidth="1"/>
    <col min="6664" max="6664" width="3.7109375" customWidth="1"/>
    <col min="6665" max="6665" width="10.85546875" customWidth="1"/>
    <col min="6666" max="6667" width="33.85546875" customWidth="1"/>
    <col min="6668" max="6668" width="27" customWidth="1"/>
    <col min="6913" max="6919" width="0" hidden="1" customWidth="1"/>
    <col min="6920" max="6920" width="3.7109375" customWidth="1"/>
    <col min="6921" max="6921" width="10.85546875" customWidth="1"/>
    <col min="6922" max="6923" width="33.85546875" customWidth="1"/>
    <col min="6924" max="6924" width="27" customWidth="1"/>
    <col min="7169" max="7175" width="0" hidden="1" customWidth="1"/>
    <col min="7176" max="7176" width="3.7109375" customWidth="1"/>
    <col min="7177" max="7177" width="10.85546875" customWidth="1"/>
    <col min="7178" max="7179" width="33.85546875" customWidth="1"/>
    <col min="7180" max="7180" width="27" customWidth="1"/>
    <col min="7425" max="7431" width="0" hidden="1" customWidth="1"/>
    <col min="7432" max="7432" width="3.7109375" customWidth="1"/>
    <col min="7433" max="7433" width="10.85546875" customWidth="1"/>
    <col min="7434" max="7435" width="33.85546875" customWidth="1"/>
    <col min="7436" max="7436" width="27" customWidth="1"/>
    <col min="7681" max="7687" width="0" hidden="1" customWidth="1"/>
    <col min="7688" max="7688" width="3.7109375" customWidth="1"/>
    <col min="7689" max="7689" width="10.85546875" customWidth="1"/>
    <col min="7690" max="7691" width="33.85546875" customWidth="1"/>
    <col min="7692" max="7692" width="27" customWidth="1"/>
    <col min="7937" max="7943" width="0" hidden="1" customWidth="1"/>
    <col min="7944" max="7944" width="3.7109375" customWidth="1"/>
    <col min="7945" max="7945" width="10.85546875" customWidth="1"/>
    <col min="7946" max="7947" width="33.85546875" customWidth="1"/>
    <col min="7948" max="7948" width="27" customWidth="1"/>
    <col min="8193" max="8199" width="0" hidden="1" customWidth="1"/>
    <col min="8200" max="8200" width="3.7109375" customWidth="1"/>
    <col min="8201" max="8201" width="10.85546875" customWidth="1"/>
    <col min="8202" max="8203" width="33.85546875" customWidth="1"/>
    <col min="8204" max="8204" width="27" customWidth="1"/>
    <col min="8449" max="8455" width="0" hidden="1" customWidth="1"/>
    <col min="8456" max="8456" width="3.7109375" customWidth="1"/>
    <col min="8457" max="8457" width="10.85546875" customWidth="1"/>
    <col min="8458" max="8459" width="33.85546875" customWidth="1"/>
    <col min="8460" max="8460" width="27" customWidth="1"/>
    <col min="8705" max="8711" width="0" hidden="1" customWidth="1"/>
    <col min="8712" max="8712" width="3.7109375" customWidth="1"/>
    <col min="8713" max="8713" width="10.85546875" customWidth="1"/>
    <col min="8714" max="8715" width="33.85546875" customWidth="1"/>
    <col min="8716" max="8716" width="27" customWidth="1"/>
    <col min="8961" max="8967" width="0" hidden="1" customWidth="1"/>
    <col min="8968" max="8968" width="3.7109375" customWidth="1"/>
    <col min="8969" max="8969" width="10.85546875" customWidth="1"/>
    <col min="8970" max="8971" width="33.85546875" customWidth="1"/>
    <col min="8972" max="8972" width="27" customWidth="1"/>
    <col min="9217" max="9223" width="0" hidden="1" customWidth="1"/>
    <col min="9224" max="9224" width="3.7109375" customWidth="1"/>
    <col min="9225" max="9225" width="10.85546875" customWidth="1"/>
    <col min="9226" max="9227" width="33.85546875" customWidth="1"/>
    <col min="9228" max="9228" width="27" customWidth="1"/>
    <col min="9473" max="9479" width="0" hidden="1" customWidth="1"/>
    <col min="9480" max="9480" width="3.7109375" customWidth="1"/>
    <col min="9481" max="9481" width="10.85546875" customWidth="1"/>
    <col min="9482" max="9483" width="33.85546875" customWidth="1"/>
    <col min="9484" max="9484" width="27" customWidth="1"/>
    <col min="9729" max="9735" width="0" hidden="1" customWidth="1"/>
    <col min="9736" max="9736" width="3.7109375" customWidth="1"/>
    <col min="9737" max="9737" width="10.85546875" customWidth="1"/>
    <col min="9738" max="9739" width="33.85546875" customWidth="1"/>
    <col min="9740" max="9740" width="27" customWidth="1"/>
    <col min="9985" max="9991" width="0" hidden="1" customWidth="1"/>
    <col min="9992" max="9992" width="3.7109375" customWidth="1"/>
    <col min="9993" max="9993" width="10.85546875" customWidth="1"/>
    <col min="9994" max="9995" width="33.85546875" customWidth="1"/>
    <col min="9996" max="9996" width="27" customWidth="1"/>
    <col min="10241" max="10247" width="0" hidden="1" customWidth="1"/>
    <col min="10248" max="10248" width="3.7109375" customWidth="1"/>
    <col min="10249" max="10249" width="10.85546875" customWidth="1"/>
    <col min="10250" max="10251" width="33.85546875" customWidth="1"/>
    <col min="10252" max="10252" width="27" customWidth="1"/>
    <col min="10497" max="10503" width="0" hidden="1" customWidth="1"/>
    <col min="10504" max="10504" width="3.7109375" customWidth="1"/>
    <col min="10505" max="10505" width="10.85546875" customWidth="1"/>
    <col min="10506" max="10507" width="33.85546875" customWidth="1"/>
    <col min="10508" max="10508" width="27" customWidth="1"/>
    <col min="10753" max="10759" width="0" hidden="1" customWidth="1"/>
    <col min="10760" max="10760" width="3.7109375" customWidth="1"/>
    <col min="10761" max="10761" width="10.85546875" customWidth="1"/>
    <col min="10762" max="10763" width="33.85546875" customWidth="1"/>
    <col min="10764" max="10764" width="27" customWidth="1"/>
    <col min="11009" max="11015" width="0" hidden="1" customWidth="1"/>
    <col min="11016" max="11016" width="3.7109375" customWidth="1"/>
    <col min="11017" max="11017" width="10.85546875" customWidth="1"/>
    <col min="11018" max="11019" width="33.85546875" customWidth="1"/>
    <col min="11020" max="11020" width="27" customWidth="1"/>
    <col min="11265" max="11271" width="0" hidden="1" customWidth="1"/>
    <col min="11272" max="11272" width="3.7109375" customWidth="1"/>
    <col min="11273" max="11273" width="10.85546875" customWidth="1"/>
    <col min="11274" max="11275" width="33.85546875" customWidth="1"/>
    <col min="11276" max="11276" width="27" customWidth="1"/>
    <col min="11521" max="11527" width="0" hidden="1" customWidth="1"/>
    <col min="11528" max="11528" width="3.7109375" customWidth="1"/>
    <col min="11529" max="11529" width="10.85546875" customWidth="1"/>
    <col min="11530" max="11531" width="33.85546875" customWidth="1"/>
    <col min="11532" max="11532" width="27" customWidth="1"/>
    <col min="11777" max="11783" width="0" hidden="1" customWidth="1"/>
    <col min="11784" max="11784" width="3.7109375" customWidth="1"/>
    <col min="11785" max="11785" width="10.85546875" customWidth="1"/>
    <col min="11786" max="11787" width="33.85546875" customWidth="1"/>
    <col min="11788" max="11788" width="27" customWidth="1"/>
    <col min="12033" max="12039" width="0" hidden="1" customWidth="1"/>
    <col min="12040" max="12040" width="3.7109375" customWidth="1"/>
    <col min="12041" max="12041" width="10.85546875" customWidth="1"/>
    <col min="12042" max="12043" width="33.85546875" customWidth="1"/>
    <col min="12044" max="12044" width="27" customWidth="1"/>
    <col min="12289" max="12295" width="0" hidden="1" customWidth="1"/>
    <col min="12296" max="12296" width="3.7109375" customWidth="1"/>
    <col min="12297" max="12297" width="10.85546875" customWidth="1"/>
    <col min="12298" max="12299" width="33.85546875" customWidth="1"/>
    <col min="12300" max="12300" width="27" customWidth="1"/>
    <col min="12545" max="12551" width="0" hidden="1" customWidth="1"/>
    <col min="12552" max="12552" width="3.7109375" customWidth="1"/>
    <col min="12553" max="12553" width="10.85546875" customWidth="1"/>
    <col min="12554" max="12555" width="33.85546875" customWidth="1"/>
    <col min="12556" max="12556" width="27" customWidth="1"/>
    <col min="12801" max="12807" width="0" hidden="1" customWidth="1"/>
    <col min="12808" max="12808" width="3.7109375" customWidth="1"/>
    <col min="12809" max="12809" width="10.85546875" customWidth="1"/>
    <col min="12810" max="12811" width="33.85546875" customWidth="1"/>
    <col min="12812" max="12812" width="27" customWidth="1"/>
    <col min="13057" max="13063" width="0" hidden="1" customWidth="1"/>
    <col min="13064" max="13064" width="3.7109375" customWidth="1"/>
    <col min="13065" max="13065" width="10.85546875" customWidth="1"/>
    <col min="13066" max="13067" width="33.85546875" customWidth="1"/>
    <col min="13068" max="13068" width="27" customWidth="1"/>
    <col min="13313" max="13319" width="0" hidden="1" customWidth="1"/>
    <col min="13320" max="13320" width="3.7109375" customWidth="1"/>
    <col min="13321" max="13321" width="10.85546875" customWidth="1"/>
    <col min="13322" max="13323" width="33.85546875" customWidth="1"/>
    <col min="13324" max="13324" width="27" customWidth="1"/>
    <col min="13569" max="13575" width="0" hidden="1" customWidth="1"/>
    <col min="13576" max="13576" width="3.7109375" customWidth="1"/>
    <col min="13577" max="13577" width="10.85546875" customWidth="1"/>
    <col min="13578" max="13579" width="33.85546875" customWidth="1"/>
    <col min="13580" max="13580" width="27" customWidth="1"/>
    <col min="13825" max="13831" width="0" hidden="1" customWidth="1"/>
    <col min="13832" max="13832" width="3.7109375" customWidth="1"/>
    <col min="13833" max="13833" width="10.85546875" customWidth="1"/>
    <col min="13834" max="13835" width="33.85546875" customWidth="1"/>
    <col min="13836" max="13836" width="27" customWidth="1"/>
    <col min="14081" max="14087" width="0" hidden="1" customWidth="1"/>
    <col min="14088" max="14088" width="3.7109375" customWidth="1"/>
    <col min="14089" max="14089" width="10.85546875" customWidth="1"/>
    <col min="14090" max="14091" width="33.85546875" customWidth="1"/>
    <col min="14092" max="14092" width="27" customWidth="1"/>
    <col min="14337" max="14343" width="0" hidden="1" customWidth="1"/>
    <col min="14344" max="14344" width="3.7109375" customWidth="1"/>
    <col min="14345" max="14345" width="10.85546875" customWidth="1"/>
    <col min="14346" max="14347" width="33.85546875" customWidth="1"/>
    <col min="14348" max="14348" width="27" customWidth="1"/>
    <col min="14593" max="14599" width="0" hidden="1" customWidth="1"/>
    <col min="14600" max="14600" width="3.7109375" customWidth="1"/>
    <col min="14601" max="14601" width="10.85546875" customWidth="1"/>
    <col min="14602" max="14603" width="33.85546875" customWidth="1"/>
    <col min="14604" max="14604" width="27" customWidth="1"/>
    <col min="14849" max="14855" width="0" hidden="1" customWidth="1"/>
    <col min="14856" max="14856" width="3.7109375" customWidth="1"/>
    <col min="14857" max="14857" width="10.85546875" customWidth="1"/>
    <col min="14858" max="14859" width="33.85546875" customWidth="1"/>
    <col min="14860" max="14860" width="27" customWidth="1"/>
    <col min="15105" max="15111" width="0" hidden="1" customWidth="1"/>
    <col min="15112" max="15112" width="3.7109375" customWidth="1"/>
    <col min="15113" max="15113" width="10.85546875" customWidth="1"/>
    <col min="15114" max="15115" width="33.85546875" customWidth="1"/>
    <col min="15116" max="15116" width="27" customWidth="1"/>
    <col min="15361" max="15367" width="0" hidden="1" customWidth="1"/>
    <col min="15368" max="15368" width="3.7109375" customWidth="1"/>
    <col min="15369" max="15369" width="10.85546875" customWidth="1"/>
    <col min="15370" max="15371" width="33.85546875" customWidth="1"/>
    <col min="15372" max="15372" width="27" customWidth="1"/>
    <col min="15617" max="15623" width="0" hidden="1" customWidth="1"/>
    <col min="15624" max="15624" width="3.7109375" customWidth="1"/>
    <col min="15625" max="15625" width="10.85546875" customWidth="1"/>
    <col min="15626" max="15627" width="33.85546875" customWidth="1"/>
    <col min="15628" max="15628" width="27" customWidth="1"/>
    <col min="15873" max="15879" width="0" hidden="1" customWidth="1"/>
    <col min="15880" max="15880" width="3.7109375" customWidth="1"/>
    <col min="15881" max="15881" width="10.85546875" customWidth="1"/>
    <col min="15882" max="15883" width="33.85546875" customWidth="1"/>
    <col min="15884" max="15884" width="27" customWidth="1"/>
    <col min="16129" max="16135" width="0" hidden="1" customWidth="1"/>
    <col min="16136" max="16136" width="3.7109375" customWidth="1"/>
    <col min="16137" max="16137" width="10.85546875" customWidth="1"/>
    <col min="16138" max="16139" width="33.85546875" customWidth="1"/>
    <col min="16140" max="16140" width="27" customWidth="1"/>
  </cols>
  <sheetData>
    <row r="1" spans="1:12">
      <c r="A1" s="19" t="s">
        <v>8</v>
      </c>
      <c r="B1" s="19" t="s">
        <v>653</v>
      </c>
      <c r="C1" s="19" t="s">
        <v>654</v>
      </c>
      <c r="I1" s="19" t="s">
        <v>768</v>
      </c>
    </row>
    <row r="2" spans="1:12">
      <c r="B2" s="19" t="s">
        <v>655</v>
      </c>
      <c r="C2" s="19" t="s">
        <v>655</v>
      </c>
      <c r="I2" s="189"/>
      <c r="K2" s="76" t="s">
        <v>656</v>
      </c>
    </row>
    <row r="3" spans="1:12">
      <c r="B3" s="19"/>
      <c r="C3" s="19"/>
      <c r="J3" s="190" t="s">
        <v>657</v>
      </c>
      <c r="K3" s="190" t="s">
        <v>658</v>
      </c>
      <c r="L3" s="190" t="s">
        <v>658</v>
      </c>
    </row>
    <row r="4" spans="1:12">
      <c r="B4" s="19"/>
      <c r="C4" s="19"/>
    </row>
    <row r="5" spans="1:12">
      <c r="B5" s="34" t="s">
        <v>659</v>
      </c>
      <c r="C5" s="34" t="s">
        <v>659</v>
      </c>
      <c r="H5" s="13"/>
      <c r="I5" s="13"/>
      <c r="J5" s="82" t="s">
        <v>660</v>
      </c>
      <c r="K5" s="82" t="s">
        <v>661</v>
      </c>
      <c r="L5" s="82" t="s">
        <v>661</v>
      </c>
    </row>
    <row r="6" spans="1:12">
      <c r="B6" s="34" t="s">
        <v>662</v>
      </c>
      <c r="C6" s="34" t="s">
        <v>662</v>
      </c>
      <c r="H6" s="13">
        <v>1</v>
      </c>
      <c r="I6" s="82" t="s">
        <v>655</v>
      </c>
      <c r="J6" s="80" t="s">
        <v>659</v>
      </c>
      <c r="K6" s="80"/>
      <c r="L6" s="91"/>
    </row>
    <row r="7" spans="1:12">
      <c r="B7" s="34" t="s">
        <v>663</v>
      </c>
      <c r="C7" s="34" t="s">
        <v>663</v>
      </c>
      <c r="H7" s="13">
        <v>2</v>
      </c>
      <c r="I7" s="82" t="s">
        <v>655</v>
      </c>
      <c r="J7" s="80" t="s">
        <v>664</v>
      </c>
      <c r="K7" s="80"/>
      <c r="L7" s="14"/>
    </row>
    <row r="8" spans="1:12">
      <c r="B8" s="34" t="s">
        <v>665</v>
      </c>
      <c r="C8" s="34" t="s">
        <v>665</v>
      </c>
      <c r="H8" s="13">
        <v>3</v>
      </c>
      <c r="I8" s="82" t="s">
        <v>655</v>
      </c>
      <c r="J8" s="80" t="s">
        <v>666</v>
      </c>
      <c r="K8" s="80"/>
      <c r="L8" s="14"/>
    </row>
    <row r="9" spans="1:12">
      <c r="B9" s="34" t="s">
        <v>667</v>
      </c>
      <c r="C9" s="34" t="s">
        <v>667</v>
      </c>
      <c r="H9" s="13">
        <v>4</v>
      </c>
      <c r="I9" s="82" t="s">
        <v>655</v>
      </c>
      <c r="J9" s="80" t="s">
        <v>665</v>
      </c>
      <c r="K9" s="80"/>
      <c r="L9" s="14"/>
    </row>
    <row r="10" spans="1:12">
      <c r="B10" s="34" t="s">
        <v>668</v>
      </c>
      <c r="C10" s="34" t="s">
        <v>668</v>
      </c>
      <c r="H10" s="13">
        <v>5</v>
      </c>
      <c r="I10" s="82" t="s">
        <v>655</v>
      </c>
      <c r="J10" s="80" t="s">
        <v>667</v>
      </c>
      <c r="K10" s="80"/>
      <c r="L10" s="14"/>
    </row>
    <row r="11" spans="1:12">
      <c r="B11" s="34" t="s">
        <v>669</v>
      </c>
      <c r="C11" s="34" t="s">
        <v>669</v>
      </c>
      <c r="H11" s="13">
        <v>6</v>
      </c>
      <c r="I11" s="82" t="s">
        <v>655</v>
      </c>
      <c r="J11" s="80" t="s">
        <v>668</v>
      </c>
      <c r="K11" s="80"/>
      <c r="L11" s="14"/>
    </row>
    <row r="12" spans="1:12">
      <c r="B12" s="34" t="s">
        <v>670</v>
      </c>
      <c r="C12" s="34" t="s">
        <v>670</v>
      </c>
      <c r="H12" s="13">
        <v>7</v>
      </c>
      <c r="I12" s="82" t="s">
        <v>655</v>
      </c>
      <c r="J12" s="80" t="s">
        <v>671</v>
      </c>
      <c r="K12" s="80"/>
      <c r="L12" s="14"/>
    </row>
    <row r="13" spans="1:12">
      <c r="B13" s="19" t="s">
        <v>672</v>
      </c>
      <c r="C13" s="19" t="s">
        <v>672</v>
      </c>
      <c r="H13" s="13">
        <v>8</v>
      </c>
      <c r="I13" s="82" t="s">
        <v>655</v>
      </c>
      <c r="J13" s="80" t="s">
        <v>670</v>
      </c>
      <c r="K13" s="80"/>
      <c r="L13" s="14"/>
    </row>
    <row r="14" spans="1:12">
      <c r="B14" s="19"/>
      <c r="C14" s="19"/>
      <c r="H14" s="82" t="s">
        <v>673</v>
      </c>
      <c r="I14" s="82"/>
      <c r="J14" s="82" t="s">
        <v>674</v>
      </c>
      <c r="K14" s="83">
        <f>K6+K7+K8+K9+K10+K11+K12+K13</f>
        <v>0</v>
      </c>
      <c r="L14" s="83">
        <f>L6+L7+L8+L9+L10+L11+L12+L13</f>
        <v>0</v>
      </c>
    </row>
    <row r="15" spans="1:12">
      <c r="B15" s="34" t="s">
        <v>675</v>
      </c>
      <c r="C15" s="34" t="s">
        <v>675</v>
      </c>
      <c r="H15" s="13">
        <v>9</v>
      </c>
      <c r="I15" s="82" t="s">
        <v>672</v>
      </c>
      <c r="J15" s="80" t="s">
        <v>676</v>
      </c>
      <c r="K15" s="80"/>
      <c r="L15" s="14"/>
    </row>
    <row r="16" spans="1:12">
      <c r="B16" s="34" t="s">
        <v>677</v>
      </c>
      <c r="C16" s="34" t="s">
        <v>677</v>
      </c>
      <c r="H16" s="13">
        <v>10</v>
      </c>
      <c r="I16" s="82" t="s">
        <v>672</v>
      </c>
      <c r="J16" s="80" t="s">
        <v>677</v>
      </c>
      <c r="K16" s="80"/>
      <c r="L16" s="91"/>
    </row>
    <row r="17" spans="2:12">
      <c r="B17" s="34" t="s">
        <v>678</v>
      </c>
      <c r="C17" s="34" t="s">
        <v>678</v>
      </c>
      <c r="H17" s="13">
        <v>11</v>
      </c>
      <c r="I17" s="82" t="s">
        <v>672</v>
      </c>
      <c r="J17" s="80" t="s">
        <v>678</v>
      </c>
      <c r="K17" s="80"/>
      <c r="L17" s="14"/>
    </row>
    <row r="18" spans="2:12">
      <c r="B18" s="34"/>
      <c r="C18" s="34"/>
      <c r="H18" s="82" t="s">
        <v>679</v>
      </c>
      <c r="I18" s="82"/>
      <c r="J18" s="82" t="s">
        <v>680</v>
      </c>
      <c r="K18" s="83">
        <f>K15+K16+K17</f>
        <v>0</v>
      </c>
      <c r="L18" s="83">
        <f>L15+L16+L17</f>
        <v>0</v>
      </c>
    </row>
    <row r="19" spans="2:12">
      <c r="B19" s="19" t="s">
        <v>681</v>
      </c>
      <c r="C19" s="19" t="s">
        <v>681</v>
      </c>
      <c r="H19" s="13">
        <v>12</v>
      </c>
      <c r="I19" s="82" t="s">
        <v>681</v>
      </c>
      <c r="J19" s="80" t="s">
        <v>682</v>
      </c>
      <c r="K19" s="80"/>
      <c r="L19" s="14"/>
    </row>
    <row r="20" spans="2:12">
      <c r="B20" s="34" t="s">
        <v>669</v>
      </c>
      <c r="C20" s="34" t="s">
        <v>669</v>
      </c>
      <c r="H20" s="13">
        <v>13</v>
      </c>
      <c r="I20" s="82" t="s">
        <v>681</v>
      </c>
      <c r="J20" s="82" t="s">
        <v>683</v>
      </c>
      <c r="K20" s="82"/>
      <c r="L20" s="14"/>
    </row>
    <row r="21" spans="2:12">
      <c r="B21" s="34" t="s">
        <v>684</v>
      </c>
      <c r="C21" s="34" t="s">
        <v>684</v>
      </c>
      <c r="H21" s="13">
        <v>14</v>
      </c>
      <c r="I21" s="82" t="s">
        <v>681</v>
      </c>
      <c r="J21" s="80" t="s">
        <v>685</v>
      </c>
      <c r="K21" s="80"/>
      <c r="L21" s="14"/>
    </row>
    <row r="22" spans="2:12">
      <c r="B22" s="34" t="s">
        <v>685</v>
      </c>
      <c r="C22" s="34" t="s">
        <v>685</v>
      </c>
      <c r="H22" s="13">
        <v>15</v>
      </c>
      <c r="I22" s="82" t="s">
        <v>681</v>
      </c>
      <c r="J22" s="80" t="s">
        <v>686</v>
      </c>
      <c r="K22" s="80"/>
      <c r="L22" s="14"/>
    </row>
    <row r="23" spans="2:12">
      <c r="B23" s="34" t="s">
        <v>686</v>
      </c>
      <c r="C23" s="34" t="s">
        <v>686</v>
      </c>
      <c r="H23" s="13">
        <v>16</v>
      </c>
      <c r="I23" s="82" t="s">
        <v>681</v>
      </c>
      <c r="J23" s="80" t="s">
        <v>687</v>
      </c>
      <c r="K23" s="80"/>
      <c r="L23" s="14"/>
    </row>
    <row r="24" spans="2:12">
      <c r="B24" s="34" t="s">
        <v>688</v>
      </c>
      <c r="C24" s="34" t="s">
        <v>688</v>
      </c>
      <c r="H24" s="13">
        <v>17</v>
      </c>
      <c r="I24" s="82" t="s">
        <v>681</v>
      </c>
      <c r="J24" s="80" t="s">
        <v>689</v>
      </c>
      <c r="K24" s="80"/>
      <c r="L24" s="14"/>
    </row>
    <row r="25" spans="2:12">
      <c r="B25" s="34" t="s">
        <v>689</v>
      </c>
      <c r="C25" s="34" t="s">
        <v>689</v>
      </c>
      <c r="H25" s="13">
        <v>18</v>
      </c>
      <c r="I25" s="82" t="s">
        <v>681</v>
      </c>
      <c r="J25" s="80" t="s">
        <v>690</v>
      </c>
      <c r="K25" s="80"/>
      <c r="L25" s="14"/>
    </row>
    <row r="26" spans="2:12">
      <c r="B26" s="34" t="s">
        <v>691</v>
      </c>
      <c r="C26" s="34" t="s">
        <v>691</v>
      </c>
      <c r="H26" s="13">
        <v>19</v>
      </c>
      <c r="I26" s="82" t="s">
        <v>681</v>
      </c>
      <c r="J26" s="80" t="s">
        <v>692</v>
      </c>
      <c r="K26" s="80"/>
      <c r="L26" s="14"/>
    </row>
    <row r="27" spans="2:12">
      <c r="B27" s="34"/>
      <c r="C27" s="34"/>
      <c r="H27" s="82" t="s">
        <v>693</v>
      </c>
      <c r="I27" s="82"/>
      <c r="J27" s="82" t="s">
        <v>694</v>
      </c>
      <c r="K27" s="14">
        <f>K19+K20+K21+K22+K23+K24+K25+K26</f>
        <v>0</v>
      </c>
      <c r="L27" s="14">
        <f>L19+L20+L21+L22+L23+L24+L25+L26</f>
        <v>0</v>
      </c>
    </row>
    <row r="28" spans="2:12">
      <c r="B28" s="34" t="s">
        <v>692</v>
      </c>
      <c r="C28" s="34" t="s">
        <v>692</v>
      </c>
      <c r="H28" s="13">
        <v>20</v>
      </c>
      <c r="I28" s="82" t="s">
        <v>695</v>
      </c>
      <c r="J28" s="80" t="s">
        <v>696</v>
      </c>
      <c r="K28" s="80"/>
      <c r="L28" s="14"/>
    </row>
    <row r="29" spans="2:12">
      <c r="B29" s="19" t="s">
        <v>695</v>
      </c>
      <c r="C29" s="19" t="s">
        <v>695</v>
      </c>
      <c r="H29" s="13">
        <v>21</v>
      </c>
      <c r="I29" s="82" t="s">
        <v>695</v>
      </c>
      <c r="J29" s="80" t="s">
        <v>697</v>
      </c>
      <c r="K29" s="80"/>
      <c r="L29" s="91"/>
    </row>
    <row r="30" spans="2:12">
      <c r="B30" s="34" t="s">
        <v>698</v>
      </c>
      <c r="C30" s="34" t="s">
        <v>698</v>
      </c>
      <c r="H30" s="13">
        <v>22</v>
      </c>
      <c r="I30" s="82" t="s">
        <v>695</v>
      </c>
      <c r="J30" s="80" t="s">
        <v>699</v>
      </c>
      <c r="K30" s="80"/>
      <c r="L30" s="91"/>
    </row>
    <row r="31" spans="2:12">
      <c r="B31" s="34" t="s">
        <v>697</v>
      </c>
      <c r="C31" s="34" t="s">
        <v>697</v>
      </c>
      <c r="H31" s="13">
        <v>23</v>
      </c>
      <c r="I31" s="82" t="s">
        <v>695</v>
      </c>
      <c r="J31" s="80" t="s">
        <v>700</v>
      </c>
      <c r="K31" s="80"/>
      <c r="L31" s="14"/>
    </row>
    <row r="32" spans="2:12">
      <c r="B32" s="34"/>
      <c r="C32" s="34"/>
      <c r="H32" s="82" t="s">
        <v>701</v>
      </c>
      <c r="I32" s="82"/>
      <c r="J32" s="82" t="s">
        <v>702</v>
      </c>
      <c r="K32" s="14">
        <f>K28+K29+K30+K31</f>
        <v>0</v>
      </c>
      <c r="L32" s="14">
        <f>L28+L29+L30+L31</f>
        <v>0</v>
      </c>
    </row>
    <row r="33" spans="2:12">
      <c r="B33" s="34" t="s">
        <v>699</v>
      </c>
      <c r="C33" s="34" t="s">
        <v>699</v>
      </c>
      <c r="H33" s="13">
        <v>24</v>
      </c>
      <c r="I33" s="82" t="s">
        <v>703</v>
      </c>
      <c r="J33" s="80" t="s">
        <v>704</v>
      </c>
      <c r="K33" s="80"/>
      <c r="L33" s="14"/>
    </row>
    <row r="34" spans="2:12">
      <c r="B34" s="34" t="s">
        <v>700</v>
      </c>
      <c r="C34" s="34" t="s">
        <v>700</v>
      </c>
      <c r="H34" s="13">
        <v>25</v>
      </c>
      <c r="I34" s="82" t="s">
        <v>703</v>
      </c>
      <c r="J34" s="80" t="s">
        <v>705</v>
      </c>
      <c r="K34" s="80"/>
      <c r="L34" s="14"/>
    </row>
    <row r="35" spans="2:12">
      <c r="H35" s="13">
        <v>26</v>
      </c>
      <c r="I35" s="82" t="s">
        <v>703</v>
      </c>
      <c r="J35" s="80" t="s">
        <v>706</v>
      </c>
      <c r="K35" s="80"/>
      <c r="L35" s="14"/>
    </row>
    <row r="36" spans="2:12">
      <c r="B36" s="19" t="s">
        <v>703</v>
      </c>
      <c r="C36" s="19" t="s">
        <v>703</v>
      </c>
      <c r="H36" s="13">
        <v>27</v>
      </c>
      <c r="I36" s="82" t="s">
        <v>703</v>
      </c>
      <c r="J36" s="80" t="s">
        <v>707</v>
      </c>
      <c r="K36" s="80"/>
      <c r="L36" s="14"/>
    </row>
    <row r="37" spans="2:12">
      <c r="B37" s="34" t="s">
        <v>704</v>
      </c>
      <c r="C37" s="34" t="s">
        <v>704</v>
      </c>
      <c r="H37" s="13">
        <v>28</v>
      </c>
      <c r="I37" s="82" t="s">
        <v>703</v>
      </c>
      <c r="J37" s="80" t="s">
        <v>708</v>
      </c>
      <c r="K37" s="80"/>
      <c r="L37" s="91"/>
    </row>
    <row r="38" spans="2:12">
      <c r="B38" s="34" t="s">
        <v>705</v>
      </c>
      <c r="C38" s="34" t="s">
        <v>705</v>
      </c>
      <c r="H38" s="13">
        <v>29</v>
      </c>
      <c r="I38" s="82" t="s">
        <v>703</v>
      </c>
      <c r="J38" s="191" t="s">
        <v>709</v>
      </c>
      <c r="K38" s="191"/>
      <c r="L38" s="14"/>
    </row>
    <row r="39" spans="2:12">
      <c r="B39" s="34" t="s">
        <v>706</v>
      </c>
      <c r="C39" s="34" t="s">
        <v>706</v>
      </c>
      <c r="H39" s="13">
        <v>30</v>
      </c>
      <c r="I39" s="82" t="s">
        <v>703</v>
      </c>
      <c r="J39" s="80" t="s">
        <v>710</v>
      </c>
      <c r="K39" s="80"/>
      <c r="L39" s="14"/>
    </row>
    <row r="40" spans="2:12">
      <c r="B40" s="34" t="s">
        <v>707</v>
      </c>
      <c r="C40" s="34" t="s">
        <v>707</v>
      </c>
      <c r="H40" s="13">
        <v>31</v>
      </c>
      <c r="I40" s="82" t="s">
        <v>703</v>
      </c>
      <c r="J40" s="80" t="s">
        <v>711</v>
      </c>
      <c r="K40" s="80"/>
      <c r="L40" s="14"/>
    </row>
    <row r="41" spans="2:12">
      <c r="B41" s="34"/>
      <c r="C41" s="34"/>
      <c r="H41" s="13">
        <v>32</v>
      </c>
      <c r="I41" s="82" t="s">
        <v>703</v>
      </c>
      <c r="J41" s="80" t="s">
        <v>712</v>
      </c>
      <c r="K41" s="80"/>
      <c r="L41" s="14"/>
    </row>
    <row r="42" spans="2:12">
      <c r="B42" s="34" t="s">
        <v>708</v>
      </c>
      <c r="C42" s="34" t="s">
        <v>708</v>
      </c>
      <c r="H42" s="13">
        <v>33</v>
      </c>
      <c r="I42" s="82" t="s">
        <v>703</v>
      </c>
      <c r="J42" s="80" t="s">
        <v>713</v>
      </c>
      <c r="K42" s="80">
        <v>705</v>
      </c>
      <c r="L42" s="14">
        <v>0</v>
      </c>
    </row>
    <row r="43" spans="2:12">
      <c r="B43" s="34" t="s">
        <v>709</v>
      </c>
      <c r="C43" s="34" t="s">
        <v>709</v>
      </c>
      <c r="H43" s="192">
        <v>34</v>
      </c>
      <c r="I43" s="82" t="s">
        <v>703</v>
      </c>
      <c r="J43" s="80" t="s">
        <v>90</v>
      </c>
      <c r="K43" s="80"/>
      <c r="L43" s="14"/>
    </row>
    <row r="44" spans="2:12">
      <c r="B44" s="34" t="s">
        <v>710</v>
      </c>
      <c r="C44" s="34" t="s">
        <v>710</v>
      </c>
      <c r="H44" s="82" t="s">
        <v>714</v>
      </c>
      <c r="I44" s="13"/>
      <c r="J44" s="82" t="s">
        <v>715</v>
      </c>
      <c r="K44" s="83">
        <f>K33+K34+K35+K36+K37+K38+K39+K40+K41+K42+K43</f>
        <v>705</v>
      </c>
      <c r="L44" s="83">
        <f>L33+L34+L35+L36+L37+L38+L39+L40+L41+L42+L43</f>
        <v>0</v>
      </c>
    </row>
    <row r="45" spans="2:12">
      <c r="B45" s="34" t="s">
        <v>711</v>
      </c>
      <c r="C45" s="34" t="s">
        <v>711</v>
      </c>
      <c r="H45" s="13"/>
      <c r="I45" s="13"/>
      <c r="J45" s="82" t="s">
        <v>716</v>
      </c>
      <c r="K45" s="83">
        <f>K14+K18+K27+K32+K32+K44</f>
        <v>705</v>
      </c>
      <c r="L45" s="83">
        <f>L14+L18+L27+L32+L32+L44</f>
        <v>0</v>
      </c>
    </row>
    <row r="46" spans="2:12">
      <c r="B46" s="34" t="s">
        <v>90</v>
      </c>
      <c r="C46" s="34" t="s">
        <v>90</v>
      </c>
    </row>
    <row r="47" spans="2:12">
      <c r="I47" s="193" t="s">
        <v>717</v>
      </c>
      <c r="J47" s="194"/>
      <c r="K47" s="82" t="s">
        <v>718</v>
      </c>
      <c r="L47" s="82" t="s">
        <v>718</v>
      </c>
    </row>
    <row r="48" spans="2:12">
      <c r="I48" s="195"/>
      <c r="J48" s="196"/>
      <c r="K48" s="196"/>
      <c r="L48" s="196"/>
    </row>
    <row r="49" spans="8:16">
      <c r="I49" s="197" t="s">
        <v>719</v>
      </c>
      <c r="J49" s="197"/>
      <c r="K49" s="197"/>
      <c r="L49" s="13"/>
    </row>
    <row r="50" spans="8:16">
      <c r="I50" s="13" t="s">
        <v>720</v>
      </c>
      <c r="J50" s="13"/>
      <c r="K50" s="13"/>
      <c r="L50" s="13"/>
    </row>
    <row r="51" spans="8:16">
      <c r="I51" s="13" t="s">
        <v>721</v>
      </c>
      <c r="J51" s="13"/>
      <c r="K51" s="13">
        <v>1</v>
      </c>
      <c r="L51" s="13"/>
    </row>
    <row r="52" spans="8:16">
      <c r="I52" s="13" t="s">
        <v>722</v>
      </c>
      <c r="J52" s="13"/>
      <c r="K52" s="13">
        <v>1</v>
      </c>
      <c r="L52" s="13"/>
    </row>
    <row r="53" spans="8:16">
      <c r="I53" s="198" t="s">
        <v>723</v>
      </c>
      <c r="J53" s="194"/>
      <c r="K53" s="194">
        <v>1</v>
      </c>
      <c r="L53" s="13"/>
    </row>
    <row r="54" spans="8:16">
      <c r="I54" s="199"/>
      <c r="J54" s="200" t="s">
        <v>341</v>
      </c>
      <c r="K54" s="200">
        <v>3</v>
      </c>
      <c r="L54" s="200">
        <v>0</v>
      </c>
    </row>
    <row r="55" spans="8:16" ht="8.25" customHeight="1"/>
    <row r="56" spans="8:16" ht="15" customHeight="1">
      <c r="K56" s="157" t="s">
        <v>646</v>
      </c>
      <c r="L56" s="276"/>
      <c r="M56" s="276"/>
      <c r="N56" s="276"/>
    </row>
    <row r="57" spans="8:16" ht="18" customHeight="1">
      <c r="K57" s="157" t="s">
        <v>46</v>
      </c>
    </row>
    <row r="58" spans="8:16">
      <c r="I58" s="19"/>
    </row>
    <row r="59" spans="8:16">
      <c r="H59" s="19"/>
      <c r="I59" s="19"/>
      <c r="J59" s="19"/>
      <c r="K59" s="19"/>
      <c r="L59" s="19"/>
      <c r="M59" s="19"/>
      <c r="N59" s="19"/>
      <c r="O59" s="19"/>
      <c r="P59" s="19"/>
    </row>
    <row r="60" spans="8:16">
      <c r="H60" s="19"/>
      <c r="I60" s="19"/>
      <c r="J60" s="19"/>
      <c r="K60" s="19"/>
      <c r="L60" s="19"/>
      <c r="M60" s="19"/>
      <c r="N60" s="19"/>
      <c r="O60" s="19"/>
      <c r="P60" s="19"/>
    </row>
    <row r="61" spans="8:16">
      <c r="I61" s="19"/>
      <c r="J61" s="19"/>
      <c r="K61" s="19"/>
      <c r="L61" s="19"/>
      <c r="M61" s="19"/>
      <c r="N61" s="19"/>
      <c r="O61" s="19"/>
      <c r="P61" s="19"/>
    </row>
    <row r="62" spans="8:16">
      <c r="I62" s="19"/>
      <c r="J62" s="19"/>
      <c r="K62" s="19"/>
      <c r="L62" s="19"/>
      <c r="M62" s="19"/>
      <c r="N62" s="19"/>
      <c r="O62" s="19"/>
      <c r="P62" s="19"/>
    </row>
    <row r="63" spans="8:16">
      <c r="H63" s="19"/>
      <c r="I63" s="19"/>
    </row>
  </sheetData>
  <mergeCells count="1">
    <mergeCell ref="L56:N56"/>
  </mergeCells>
  <pageMargins left="0.7" right="0.7" top="0.75" bottom="0.75" header="0.3" footer="0.3"/>
  <pageSetup scale="8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6"/>
  <sheetViews>
    <sheetView workbookViewId="0">
      <selection activeCell="A39" sqref="A39:XFD160"/>
    </sheetView>
  </sheetViews>
  <sheetFormatPr defaultRowHeight="15"/>
  <cols>
    <col min="1" max="1" width="2.85546875" customWidth="1"/>
    <col min="3" max="3" width="11.28515625" customWidth="1"/>
    <col min="4" max="4" width="14.7109375" customWidth="1"/>
    <col min="5" max="5" width="12.7109375" customWidth="1"/>
    <col min="6" max="6" width="6.85546875" customWidth="1"/>
    <col min="7" max="7" width="9.42578125" customWidth="1"/>
    <col min="8" max="8" width="10.7109375" customWidth="1"/>
    <col min="9" max="9" width="11.140625" style="249" customWidth="1"/>
    <col min="14" max="14" width="53.42578125" customWidth="1"/>
    <col min="255" max="255" width="2.85546875" customWidth="1"/>
    <col min="257" max="257" width="11.28515625" customWidth="1"/>
    <col min="258" max="258" width="14.7109375" customWidth="1"/>
    <col min="259" max="259" width="12.7109375" customWidth="1"/>
    <col min="260" max="260" width="0.85546875" customWidth="1"/>
    <col min="261" max="261" width="10.85546875" customWidth="1"/>
    <col min="262" max="263" width="9.42578125" customWidth="1"/>
    <col min="264" max="264" width="8.28515625" customWidth="1"/>
    <col min="265" max="265" width="11.7109375" customWidth="1"/>
    <col min="270" max="270" width="53.42578125" customWidth="1"/>
    <col min="511" max="511" width="2.85546875" customWidth="1"/>
    <col min="513" max="513" width="11.28515625" customWidth="1"/>
    <col min="514" max="514" width="14.7109375" customWidth="1"/>
    <col min="515" max="515" width="12.7109375" customWidth="1"/>
    <col min="516" max="516" width="0.85546875" customWidth="1"/>
    <col min="517" max="517" width="10.85546875" customWidth="1"/>
    <col min="518" max="519" width="9.42578125" customWidth="1"/>
    <col min="520" max="520" width="8.28515625" customWidth="1"/>
    <col min="521" max="521" width="11.7109375" customWidth="1"/>
    <col min="526" max="526" width="53.42578125" customWidth="1"/>
    <col min="767" max="767" width="2.85546875" customWidth="1"/>
    <col min="769" max="769" width="11.28515625" customWidth="1"/>
    <col min="770" max="770" width="14.7109375" customWidth="1"/>
    <col min="771" max="771" width="12.7109375" customWidth="1"/>
    <col min="772" max="772" width="0.85546875" customWidth="1"/>
    <col min="773" max="773" width="10.85546875" customWidth="1"/>
    <col min="774" max="775" width="9.42578125" customWidth="1"/>
    <col min="776" max="776" width="8.28515625" customWidth="1"/>
    <col min="777" max="777" width="11.7109375" customWidth="1"/>
    <col min="782" max="782" width="53.42578125" customWidth="1"/>
    <col min="1023" max="1023" width="2.85546875" customWidth="1"/>
    <col min="1025" max="1025" width="11.28515625" customWidth="1"/>
    <col min="1026" max="1026" width="14.7109375" customWidth="1"/>
    <col min="1027" max="1027" width="12.7109375" customWidth="1"/>
    <col min="1028" max="1028" width="0.85546875" customWidth="1"/>
    <col min="1029" max="1029" width="10.85546875" customWidth="1"/>
    <col min="1030" max="1031" width="9.42578125" customWidth="1"/>
    <col min="1032" max="1032" width="8.28515625" customWidth="1"/>
    <col min="1033" max="1033" width="11.7109375" customWidth="1"/>
    <col min="1038" max="1038" width="53.42578125" customWidth="1"/>
    <col min="1279" max="1279" width="2.85546875" customWidth="1"/>
    <col min="1281" max="1281" width="11.28515625" customWidth="1"/>
    <col min="1282" max="1282" width="14.7109375" customWidth="1"/>
    <col min="1283" max="1283" width="12.7109375" customWidth="1"/>
    <col min="1284" max="1284" width="0.85546875" customWidth="1"/>
    <col min="1285" max="1285" width="10.85546875" customWidth="1"/>
    <col min="1286" max="1287" width="9.42578125" customWidth="1"/>
    <col min="1288" max="1288" width="8.28515625" customWidth="1"/>
    <col min="1289" max="1289" width="11.7109375" customWidth="1"/>
    <col min="1294" max="1294" width="53.42578125" customWidth="1"/>
    <col min="1535" max="1535" width="2.85546875" customWidth="1"/>
    <col min="1537" max="1537" width="11.28515625" customWidth="1"/>
    <col min="1538" max="1538" width="14.7109375" customWidth="1"/>
    <col min="1539" max="1539" width="12.7109375" customWidth="1"/>
    <col min="1540" max="1540" width="0.85546875" customWidth="1"/>
    <col min="1541" max="1541" width="10.85546875" customWidth="1"/>
    <col min="1542" max="1543" width="9.42578125" customWidth="1"/>
    <col min="1544" max="1544" width="8.28515625" customWidth="1"/>
    <col min="1545" max="1545" width="11.7109375" customWidth="1"/>
    <col min="1550" max="1550" width="53.42578125" customWidth="1"/>
    <col min="1791" max="1791" width="2.85546875" customWidth="1"/>
    <col min="1793" max="1793" width="11.28515625" customWidth="1"/>
    <col min="1794" max="1794" width="14.7109375" customWidth="1"/>
    <col min="1795" max="1795" width="12.7109375" customWidth="1"/>
    <col min="1796" max="1796" width="0.85546875" customWidth="1"/>
    <col min="1797" max="1797" width="10.85546875" customWidth="1"/>
    <col min="1798" max="1799" width="9.42578125" customWidth="1"/>
    <col min="1800" max="1800" width="8.28515625" customWidth="1"/>
    <col min="1801" max="1801" width="11.7109375" customWidth="1"/>
    <col min="1806" max="1806" width="53.42578125" customWidth="1"/>
    <col min="2047" max="2047" width="2.85546875" customWidth="1"/>
    <col min="2049" max="2049" width="11.28515625" customWidth="1"/>
    <col min="2050" max="2050" width="14.7109375" customWidth="1"/>
    <col min="2051" max="2051" width="12.7109375" customWidth="1"/>
    <col min="2052" max="2052" width="0.85546875" customWidth="1"/>
    <col min="2053" max="2053" width="10.85546875" customWidth="1"/>
    <col min="2054" max="2055" width="9.42578125" customWidth="1"/>
    <col min="2056" max="2056" width="8.28515625" customWidth="1"/>
    <col min="2057" max="2057" width="11.7109375" customWidth="1"/>
    <col min="2062" max="2062" width="53.42578125" customWidth="1"/>
    <col min="2303" max="2303" width="2.85546875" customWidth="1"/>
    <col min="2305" max="2305" width="11.28515625" customWidth="1"/>
    <col min="2306" max="2306" width="14.7109375" customWidth="1"/>
    <col min="2307" max="2307" width="12.7109375" customWidth="1"/>
    <col min="2308" max="2308" width="0.85546875" customWidth="1"/>
    <col min="2309" max="2309" width="10.85546875" customWidth="1"/>
    <col min="2310" max="2311" width="9.42578125" customWidth="1"/>
    <col min="2312" max="2312" width="8.28515625" customWidth="1"/>
    <col min="2313" max="2313" width="11.7109375" customWidth="1"/>
    <col min="2318" max="2318" width="53.42578125" customWidth="1"/>
    <col min="2559" max="2559" width="2.85546875" customWidth="1"/>
    <col min="2561" max="2561" width="11.28515625" customWidth="1"/>
    <col min="2562" max="2562" width="14.7109375" customWidth="1"/>
    <col min="2563" max="2563" width="12.7109375" customWidth="1"/>
    <col min="2564" max="2564" width="0.85546875" customWidth="1"/>
    <col min="2565" max="2565" width="10.85546875" customWidth="1"/>
    <col min="2566" max="2567" width="9.42578125" customWidth="1"/>
    <col min="2568" max="2568" width="8.28515625" customWidth="1"/>
    <col min="2569" max="2569" width="11.7109375" customWidth="1"/>
    <col min="2574" max="2574" width="53.42578125" customWidth="1"/>
    <col min="2815" max="2815" width="2.85546875" customWidth="1"/>
    <col min="2817" max="2817" width="11.28515625" customWidth="1"/>
    <col min="2818" max="2818" width="14.7109375" customWidth="1"/>
    <col min="2819" max="2819" width="12.7109375" customWidth="1"/>
    <col min="2820" max="2820" width="0.85546875" customWidth="1"/>
    <col min="2821" max="2821" width="10.85546875" customWidth="1"/>
    <col min="2822" max="2823" width="9.42578125" customWidth="1"/>
    <col min="2824" max="2824" width="8.28515625" customWidth="1"/>
    <col min="2825" max="2825" width="11.7109375" customWidth="1"/>
    <col min="2830" max="2830" width="53.42578125" customWidth="1"/>
    <col min="3071" max="3071" width="2.85546875" customWidth="1"/>
    <col min="3073" max="3073" width="11.28515625" customWidth="1"/>
    <col min="3074" max="3074" width="14.7109375" customWidth="1"/>
    <col min="3075" max="3075" width="12.7109375" customWidth="1"/>
    <col min="3076" max="3076" width="0.85546875" customWidth="1"/>
    <col min="3077" max="3077" width="10.85546875" customWidth="1"/>
    <col min="3078" max="3079" width="9.42578125" customWidth="1"/>
    <col min="3080" max="3080" width="8.28515625" customWidth="1"/>
    <col min="3081" max="3081" width="11.7109375" customWidth="1"/>
    <col min="3086" max="3086" width="53.42578125" customWidth="1"/>
    <col min="3327" max="3327" width="2.85546875" customWidth="1"/>
    <col min="3329" max="3329" width="11.28515625" customWidth="1"/>
    <col min="3330" max="3330" width="14.7109375" customWidth="1"/>
    <col min="3331" max="3331" width="12.7109375" customWidth="1"/>
    <col min="3332" max="3332" width="0.85546875" customWidth="1"/>
    <col min="3333" max="3333" width="10.85546875" customWidth="1"/>
    <col min="3334" max="3335" width="9.42578125" customWidth="1"/>
    <col min="3336" max="3336" width="8.28515625" customWidth="1"/>
    <col min="3337" max="3337" width="11.7109375" customWidth="1"/>
    <col min="3342" max="3342" width="53.42578125" customWidth="1"/>
    <col min="3583" max="3583" width="2.85546875" customWidth="1"/>
    <col min="3585" max="3585" width="11.28515625" customWidth="1"/>
    <col min="3586" max="3586" width="14.7109375" customWidth="1"/>
    <col min="3587" max="3587" width="12.7109375" customWidth="1"/>
    <col min="3588" max="3588" width="0.85546875" customWidth="1"/>
    <col min="3589" max="3589" width="10.85546875" customWidth="1"/>
    <col min="3590" max="3591" width="9.42578125" customWidth="1"/>
    <col min="3592" max="3592" width="8.28515625" customWidth="1"/>
    <col min="3593" max="3593" width="11.7109375" customWidth="1"/>
    <col min="3598" max="3598" width="53.42578125" customWidth="1"/>
    <col min="3839" max="3839" width="2.85546875" customWidth="1"/>
    <col min="3841" max="3841" width="11.28515625" customWidth="1"/>
    <col min="3842" max="3842" width="14.7109375" customWidth="1"/>
    <col min="3843" max="3843" width="12.7109375" customWidth="1"/>
    <col min="3844" max="3844" width="0.85546875" customWidth="1"/>
    <col min="3845" max="3845" width="10.85546875" customWidth="1"/>
    <col min="3846" max="3847" width="9.42578125" customWidth="1"/>
    <col min="3848" max="3848" width="8.28515625" customWidth="1"/>
    <col min="3849" max="3849" width="11.7109375" customWidth="1"/>
    <col min="3854" max="3854" width="53.42578125" customWidth="1"/>
    <col min="4095" max="4095" width="2.85546875" customWidth="1"/>
    <col min="4097" max="4097" width="11.28515625" customWidth="1"/>
    <col min="4098" max="4098" width="14.7109375" customWidth="1"/>
    <col min="4099" max="4099" width="12.7109375" customWidth="1"/>
    <col min="4100" max="4100" width="0.85546875" customWidth="1"/>
    <col min="4101" max="4101" width="10.85546875" customWidth="1"/>
    <col min="4102" max="4103" width="9.42578125" customWidth="1"/>
    <col min="4104" max="4104" width="8.28515625" customWidth="1"/>
    <col min="4105" max="4105" width="11.7109375" customWidth="1"/>
    <col min="4110" max="4110" width="53.42578125" customWidth="1"/>
    <col min="4351" max="4351" width="2.85546875" customWidth="1"/>
    <col min="4353" max="4353" width="11.28515625" customWidth="1"/>
    <col min="4354" max="4354" width="14.7109375" customWidth="1"/>
    <col min="4355" max="4355" width="12.7109375" customWidth="1"/>
    <col min="4356" max="4356" width="0.85546875" customWidth="1"/>
    <col min="4357" max="4357" width="10.85546875" customWidth="1"/>
    <col min="4358" max="4359" width="9.42578125" customWidth="1"/>
    <col min="4360" max="4360" width="8.28515625" customWidth="1"/>
    <col min="4361" max="4361" width="11.7109375" customWidth="1"/>
    <col min="4366" max="4366" width="53.42578125" customWidth="1"/>
    <col min="4607" max="4607" width="2.85546875" customWidth="1"/>
    <col min="4609" max="4609" width="11.28515625" customWidth="1"/>
    <col min="4610" max="4610" width="14.7109375" customWidth="1"/>
    <col min="4611" max="4611" width="12.7109375" customWidth="1"/>
    <col min="4612" max="4612" width="0.85546875" customWidth="1"/>
    <col min="4613" max="4613" width="10.85546875" customWidth="1"/>
    <col min="4614" max="4615" width="9.42578125" customWidth="1"/>
    <col min="4616" max="4616" width="8.28515625" customWidth="1"/>
    <col min="4617" max="4617" width="11.7109375" customWidth="1"/>
    <col min="4622" max="4622" width="53.42578125" customWidth="1"/>
    <col min="4863" max="4863" width="2.85546875" customWidth="1"/>
    <col min="4865" max="4865" width="11.28515625" customWidth="1"/>
    <col min="4866" max="4866" width="14.7109375" customWidth="1"/>
    <col min="4867" max="4867" width="12.7109375" customWidth="1"/>
    <col min="4868" max="4868" width="0.85546875" customWidth="1"/>
    <col min="4869" max="4869" width="10.85546875" customWidth="1"/>
    <col min="4870" max="4871" width="9.42578125" customWidth="1"/>
    <col min="4872" max="4872" width="8.28515625" customWidth="1"/>
    <col min="4873" max="4873" width="11.7109375" customWidth="1"/>
    <col min="4878" max="4878" width="53.42578125" customWidth="1"/>
    <col min="5119" max="5119" width="2.85546875" customWidth="1"/>
    <col min="5121" max="5121" width="11.28515625" customWidth="1"/>
    <col min="5122" max="5122" width="14.7109375" customWidth="1"/>
    <col min="5123" max="5123" width="12.7109375" customWidth="1"/>
    <col min="5124" max="5124" width="0.85546875" customWidth="1"/>
    <col min="5125" max="5125" width="10.85546875" customWidth="1"/>
    <col min="5126" max="5127" width="9.42578125" customWidth="1"/>
    <col min="5128" max="5128" width="8.28515625" customWidth="1"/>
    <col min="5129" max="5129" width="11.7109375" customWidth="1"/>
    <col min="5134" max="5134" width="53.42578125" customWidth="1"/>
    <col min="5375" max="5375" width="2.85546875" customWidth="1"/>
    <col min="5377" max="5377" width="11.28515625" customWidth="1"/>
    <col min="5378" max="5378" width="14.7109375" customWidth="1"/>
    <col min="5379" max="5379" width="12.7109375" customWidth="1"/>
    <col min="5380" max="5380" width="0.85546875" customWidth="1"/>
    <col min="5381" max="5381" width="10.85546875" customWidth="1"/>
    <col min="5382" max="5383" width="9.42578125" customWidth="1"/>
    <col min="5384" max="5384" width="8.28515625" customWidth="1"/>
    <col min="5385" max="5385" width="11.7109375" customWidth="1"/>
    <col min="5390" max="5390" width="53.42578125" customWidth="1"/>
    <col min="5631" max="5631" width="2.85546875" customWidth="1"/>
    <col min="5633" max="5633" width="11.28515625" customWidth="1"/>
    <col min="5634" max="5634" width="14.7109375" customWidth="1"/>
    <col min="5635" max="5635" width="12.7109375" customWidth="1"/>
    <col min="5636" max="5636" width="0.85546875" customWidth="1"/>
    <col min="5637" max="5637" width="10.85546875" customWidth="1"/>
    <col min="5638" max="5639" width="9.42578125" customWidth="1"/>
    <col min="5640" max="5640" width="8.28515625" customWidth="1"/>
    <col min="5641" max="5641" width="11.7109375" customWidth="1"/>
    <col min="5646" max="5646" width="53.42578125" customWidth="1"/>
    <col min="5887" max="5887" width="2.85546875" customWidth="1"/>
    <col min="5889" max="5889" width="11.28515625" customWidth="1"/>
    <col min="5890" max="5890" width="14.7109375" customWidth="1"/>
    <col min="5891" max="5891" width="12.7109375" customWidth="1"/>
    <col min="5892" max="5892" width="0.85546875" customWidth="1"/>
    <col min="5893" max="5893" width="10.85546875" customWidth="1"/>
    <col min="5894" max="5895" width="9.42578125" customWidth="1"/>
    <col min="5896" max="5896" width="8.28515625" customWidth="1"/>
    <col min="5897" max="5897" width="11.7109375" customWidth="1"/>
    <col min="5902" max="5902" width="53.42578125" customWidth="1"/>
    <col min="6143" max="6143" width="2.85546875" customWidth="1"/>
    <col min="6145" max="6145" width="11.28515625" customWidth="1"/>
    <col min="6146" max="6146" width="14.7109375" customWidth="1"/>
    <col min="6147" max="6147" width="12.7109375" customWidth="1"/>
    <col min="6148" max="6148" width="0.85546875" customWidth="1"/>
    <col min="6149" max="6149" width="10.85546875" customWidth="1"/>
    <col min="6150" max="6151" width="9.42578125" customWidth="1"/>
    <col min="6152" max="6152" width="8.28515625" customWidth="1"/>
    <col min="6153" max="6153" width="11.7109375" customWidth="1"/>
    <col min="6158" max="6158" width="53.42578125" customWidth="1"/>
    <col min="6399" max="6399" width="2.85546875" customWidth="1"/>
    <col min="6401" max="6401" width="11.28515625" customWidth="1"/>
    <col min="6402" max="6402" width="14.7109375" customWidth="1"/>
    <col min="6403" max="6403" width="12.7109375" customWidth="1"/>
    <col min="6404" max="6404" width="0.85546875" customWidth="1"/>
    <col min="6405" max="6405" width="10.85546875" customWidth="1"/>
    <col min="6406" max="6407" width="9.42578125" customWidth="1"/>
    <col min="6408" max="6408" width="8.28515625" customWidth="1"/>
    <col min="6409" max="6409" width="11.7109375" customWidth="1"/>
    <col min="6414" max="6414" width="53.42578125" customWidth="1"/>
    <col min="6655" max="6655" width="2.85546875" customWidth="1"/>
    <col min="6657" max="6657" width="11.28515625" customWidth="1"/>
    <col min="6658" max="6658" width="14.7109375" customWidth="1"/>
    <col min="6659" max="6659" width="12.7109375" customWidth="1"/>
    <col min="6660" max="6660" width="0.85546875" customWidth="1"/>
    <col min="6661" max="6661" width="10.85546875" customWidth="1"/>
    <col min="6662" max="6663" width="9.42578125" customWidth="1"/>
    <col min="6664" max="6664" width="8.28515625" customWidth="1"/>
    <col min="6665" max="6665" width="11.7109375" customWidth="1"/>
    <col min="6670" max="6670" width="53.42578125" customWidth="1"/>
    <col min="6911" max="6911" width="2.85546875" customWidth="1"/>
    <col min="6913" max="6913" width="11.28515625" customWidth="1"/>
    <col min="6914" max="6914" width="14.7109375" customWidth="1"/>
    <col min="6915" max="6915" width="12.7109375" customWidth="1"/>
    <col min="6916" max="6916" width="0.85546875" customWidth="1"/>
    <col min="6917" max="6917" width="10.85546875" customWidth="1"/>
    <col min="6918" max="6919" width="9.42578125" customWidth="1"/>
    <col min="6920" max="6920" width="8.28515625" customWidth="1"/>
    <col min="6921" max="6921" width="11.7109375" customWidth="1"/>
    <col min="6926" max="6926" width="53.42578125" customWidth="1"/>
    <col min="7167" max="7167" width="2.85546875" customWidth="1"/>
    <col min="7169" max="7169" width="11.28515625" customWidth="1"/>
    <col min="7170" max="7170" width="14.7109375" customWidth="1"/>
    <col min="7171" max="7171" width="12.7109375" customWidth="1"/>
    <col min="7172" max="7172" width="0.85546875" customWidth="1"/>
    <col min="7173" max="7173" width="10.85546875" customWidth="1"/>
    <col min="7174" max="7175" width="9.42578125" customWidth="1"/>
    <col min="7176" max="7176" width="8.28515625" customWidth="1"/>
    <col min="7177" max="7177" width="11.7109375" customWidth="1"/>
    <col min="7182" max="7182" width="53.42578125" customWidth="1"/>
    <col min="7423" max="7423" width="2.85546875" customWidth="1"/>
    <col min="7425" max="7425" width="11.28515625" customWidth="1"/>
    <col min="7426" max="7426" width="14.7109375" customWidth="1"/>
    <col min="7427" max="7427" width="12.7109375" customWidth="1"/>
    <col min="7428" max="7428" width="0.85546875" customWidth="1"/>
    <col min="7429" max="7429" width="10.85546875" customWidth="1"/>
    <col min="7430" max="7431" width="9.42578125" customWidth="1"/>
    <col min="7432" max="7432" width="8.28515625" customWidth="1"/>
    <col min="7433" max="7433" width="11.7109375" customWidth="1"/>
    <col min="7438" max="7438" width="53.42578125" customWidth="1"/>
    <col min="7679" max="7679" width="2.85546875" customWidth="1"/>
    <col min="7681" max="7681" width="11.28515625" customWidth="1"/>
    <col min="7682" max="7682" width="14.7109375" customWidth="1"/>
    <col min="7683" max="7683" width="12.7109375" customWidth="1"/>
    <col min="7684" max="7684" width="0.85546875" customWidth="1"/>
    <col min="7685" max="7685" width="10.85546875" customWidth="1"/>
    <col min="7686" max="7687" width="9.42578125" customWidth="1"/>
    <col min="7688" max="7688" width="8.28515625" customWidth="1"/>
    <col min="7689" max="7689" width="11.7109375" customWidth="1"/>
    <col min="7694" max="7694" width="53.42578125" customWidth="1"/>
    <col min="7935" max="7935" width="2.85546875" customWidth="1"/>
    <col min="7937" max="7937" width="11.28515625" customWidth="1"/>
    <col min="7938" max="7938" width="14.7109375" customWidth="1"/>
    <col min="7939" max="7939" width="12.7109375" customWidth="1"/>
    <col min="7940" max="7940" width="0.85546875" customWidth="1"/>
    <col min="7941" max="7941" width="10.85546875" customWidth="1"/>
    <col min="7942" max="7943" width="9.42578125" customWidth="1"/>
    <col min="7944" max="7944" width="8.28515625" customWidth="1"/>
    <col min="7945" max="7945" width="11.7109375" customWidth="1"/>
    <col min="7950" max="7950" width="53.42578125" customWidth="1"/>
    <col min="8191" max="8191" width="2.85546875" customWidth="1"/>
    <col min="8193" max="8193" width="11.28515625" customWidth="1"/>
    <col min="8194" max="8194" width="14.7109375" customWidth="1"/>
    <col min="8195" max="8195" width="12.7109375" customWidth="1"/>
    <col min="8196" max="8196" width="0.85546875" customWidth="1"/>
    <col min="8197" max="8197" width="10.85546875" customWidth="1"/>
    <col min="8198" max="8199" width="9.42578125" customWidth="1"/>
    <col min="8200" max="8200" width="8.28515625" customWidth="1"/>
    <col min="8201" max="8201" width="11.7109375" customWidth="1"/>
    <col min="8206" max="8206" width="53.42578125" customWidth="1"/>
    <col min="8447" max="8447" width="2.85546875" customWidth="1"/>
    <col min="8449" max="8449" width="11.28515625" customWidth="1"/>
    <col min="8450" max="8450" width="14.7109375" customWidth="1"/>
    <col min="8451" max="8451" width="12.7109375" customWidth="1"/>
    <col min="8452" max="8452" width="0.85546875" customWidth="1"/>
    <col min="8453" max="8453" width="10.85546875" customWidth="1"/>
    <col min="8454" max="8455" width="9.42578125" customWidth="1"/>
    <col min="8456" max="8456" width="8.28515625" customWidth="1"/>
    <col min="8457" max="8457" width="11.7109375" customWidth="1"/>
    <col min="8462" max="8462" width="53.42578125" customWidth="1"/>
    <col min="8703" max="8703" width="2.85546875" customWidth="1"/>
    <col min="8705" max="8705" width="11.28515625" customWidth="1"/>
    <col min="8706" max="8706" width="14.7109375" customWidth="1"/>
    <col min="8707" max="8707" width="12.7109375" customWidth="1"/>
    <col min="8708" max="8708" width="0.85546875" customWidth="1"/>
    <col min="8709" max="8709" width="10.85546875" customWidth="1"/>
    <col min="8710" max="8711" width="9.42578125" customWidth="1"/>
    <col min="8712" max="8712" width="8.28515625" customWidth="1"/>
    <col min="8713" max="8713" width="11.7109375" customWidth="1"/>
    <col min="8718" max="8718" width="53.42578125" customWidth="1"/>
    <col min="8959" max="8959" width="2.85546875" customWidth="1"/>
    <col min="8961" max="8961" width="11.28515625" customWidth="1"/>
    <col min="8962" max="8962" width="14.7109375" customWidth="1"/>
    <col min="8963" max="8963" width="12.7109375" customWidth="1"/>
    <col min="8964" max="8964" width="0.85546875" customWidth="1"/>
    <col min="8965" max="8965" width="10.85546875" customWidth="1"/>
    <col min="8966" max="8967" width="9.42578125" customWidth="1"/>
    <col min="8968" max="8968" width="8.28515625" customWidth="1"/>
    <col min="8969" max="8969" width="11.7109375" customWidth="1"/>
    <col min="8974" max="8974" width="53.42578125" customWidth="1"/>
    <col min="9215" max="9215" width="2.85546875" customWidth="1"/>
    <col min="9217" max="9217" width="11.28515625" customWidth="1"/>
    <col min="9218" max="9218" width="14.7109375" customWidth="1"/>
    <col min="9219" max="9219" width="12.7109375" customWidth="1"/>
    <col min="9220" max="9220" width="0.85546875" customWidth="1"/>
    <col min="9221" max="9221" width="10.85546875" customWidth="1"/>
    <col min="9222" max="9223" width="9.42578125" customWidth="1"/>
    <col min="9224" max="9224" width="8.28515625" customWidth="1"/>
    <col min="9225" max="9225" width="11.7109375" customWidth="1"/>
    <col min="9230" max="9230" width="53.42578125" customWidth="1"/>
    <col min="9471" max="9471" width="2.85546875" customWidth="1"/>
    <col min="9473" max="9473" width="11.28515625" customWidth="1"/>
    <col min="9474" max="9474" width="14.7109375" customWidth="1"/>
    <col min="9475" max="9475" width="12.7109375" customWidth="1"/>
    <col min="9476" max="9476" width="0.85546875" customWidth="1"/>
    <col min="9477" max="9477" width="10.85546875" customWidth="1"/>
    <col min="9478" max="9479" width="9.42578125" customWidth="1"/>
    <col min="9480" max="9480" width="8.28515625" customWidth="1"/>
    <col min="9481" max="9481" width="11.7109375" customWidth="1"/>
    <col min="9486" max="9486" width="53.42578125" customWidth="1"/>
    <col min="9727" max="9727" width="2.85546875" customWidth="1"/>
    <col min="9729" max="9729" width="11.28515625" customWidth="1"/>
    <col min="9730" max="9730" width="14.7109375" customWidth="1"/>
    <col min="9731" max="9731" width="12.7109375" customWidth="1"/>
    <col min="9732" max="9732" width="0.85546875" customWidth="1"/>
    <col min="9733" max="9733" width="10.85546875" customWidth="1"/>
    <col min="9734" max="9735" width="9.42578125" customWidth="1"/>
    <col min="9736" max="9736" width="8.28515625" customWidth="1"/>
    <col min="9737" max="9737" width="11.7109375" customWidth="1"/>
    <col min="9742" max="9742" width="53.42578125" customWidth="1"/>
    <col min="9983" max="9983" width="2.85546875" customWidth="1"/>
    <col min="9985" max="9985" width="11.28515625" customWidth="1"/>
    <col min="9986" max="9986" width="14.7109375" customWidth="1"/>
    <col min="9987" max="9987" width="12.7109375" customWidth="1"/>
    <col min="9988" max="9988" width="0.85546875" customWidth="1"/>
    <col min="9989" max="9989" width="10.85546875" customWidth="1"/>
    <col min="9990" max="9991" width="9.42578125" customWidth="1"/>
    <col min="9992" max="9992" width="8.28515625" customWidth="1"/>
    <col min="9993" max="9993" width="11.7109375" customWidth="1"/>
    <col min="9998" max="9998" width="53.42578125" customWidth="1"/>
    <col min="10239" max="10239" width="2.85546875" customWidth="1"/>
    <col min="10241" max="10241" width="11.28515625" customWidth="1"/>
    <col min="10242" max="10242" width="14.7109375" customWidth="1"/>
    <col min="10243" max="10243" width="12.7109375" customWidth="1"/>
    <col min="10244" max="10244" width="0.85546875" customWidth="1"/>
    <col min="10245" max="10245" width="10.85546875" customWidth="1"/>
    <col min="10246" max="10247" width="9.42578125" customWidth="1"/>
    <col min="10248" max="10248" width="8.28515625" customWidth="1"/>
    <col min="10249" max="10249" width="11.7109375" customWidth="1"/>
    <col min="10254" max="10254" width="53.42578125" customWidth="1"/>
    <col min="10495" max="10495" width="2.85546875" customWidth="1"/>
    <col min="10497" max="10497" width="11.28515625" customWidth="1"/>
    <col min="10498" max="10498" width="14.7109375" customWidth="1"/>
    <col min="10499" max="10499" width="12.7109375" customWidth="1"/>
    <col min="10500" max="10500" width="0.85546875" customWidth="1"/>
    <col min="10501" max="10501" width="10.85546875" customWidth="1"/>
    <col min="10502" max="10503" width="9.42578125" customWidth="1"/>
    <col min="10504" max="10504" width="8.28515625" customWidth="1"/>
    <col min="10505" max="10505" width="11.7109375" customWidth="1"/>
    <col min="10510" max="10510" width="53.42578125" customWidth="1"/>
    <col min="10751" max="10751" width="2.85546875" customWidth="1"/>
    <col min="10753" max="10753" width="11.28515625" customWidth="1"/>
    <col min="10754" max="10754" width="14.7109375" customWidth="1"/>
    <col min="10755" max="10755" width="12.7109375" customWidth="1"/>
    <col min="10756" max="10756" width="0.85546875" customWidth="1"/>
    <col min="10757" max="10757" width="10.85546875" customWidth="1"/>
    <col min="10758" max="10759" width="9.42578125" customWidth="1"/>
    <col min="10760" max="10760" width="8.28515625" customWidth="1"/>
    <col min="10761" max="10761" width="11.7109375" customWidth="1"/>
    <col min="10766" max="10766" width="53.42578125" customWidth="1"/>
    <col min="11007" max="11007" width="2.85546875" customWidth="1"/>
    <col min="11009" max="11009" width="11.28515625" customWidth="1"/>
    <col min="11010" max="11010" width="14.7109375" customWidth="1"/>
    <col min="11011" max="11011" width="12.7109375" customWidth="1"/>
    <col min="11012" max="11012" width="0.85546875" customWidth="1"/>
    <col min="11013" max="11013" width="10.85546875" customWidth="1"/>
    <col min="11014" max="11015" width="9.42578125" customWidth="1"/>
    <col min="11016" max="11016" width="8.28515625" customWidth="1"/>
    <col min="11017" max="11017" width="11.7109375" customWidth="1"/>
    <col min="11022" max="11022" width="53.42578125" customWidth="1"/>
    <col min="11263" max="11263" width="2.85546875" customWidth="1"/>
    <col min="11265" max="11265" width="11.28515625" customWidth="1"/>
    <col min="11266" max="11266" width="14.7109375" customWidth="1"/>
    <col min="11267" max="11267" width="12.7109375" customWidth="1"/>
    <col min="11268" max="11268" width="0.85546875" customWidth="1"/>
    <col min="11269" max="11269" width="10.85546875" customWidth="1"/>
    <col min="11270" max="11271" width="9.42578125" customWidth="1"/>
    <col min="11272" max="11272" width="8.28515625" customWidth="1"/>
    <col min="11273" max="11273" width="11.7109375" customWidth="1"/>
    <col min="11278" max="11278" width="53.42578125" customWidth="1"/>
    <col min="11519" max="11519" width="2.85546875" customWidth="1"/>
    <col min="11521" max="11521" width="11.28515625" customWidth="1"/>
    <col min="11522" max="11522" width="14.7109375" customWidth="1"/>
    <col min="11523" max="11523" width="12.7109375" customWidth="1"/>
    <col min="11524" max="11524" width="0.85546875" customWidth="1"/>
    <col min="11525" max="11525" width="10.85546875" customWidth="1"/>
    <col min="11526" max="11527" width="9.42578125" customWidth="1"/>
    <col min="11528" max="11528" width="8.28515625" customWidth="1"/>
    <col min="11529" max="11529" width="11.7109375" customWidth="1"/>
    <col min="11534" max="11534" width="53.42578125" customWidth="1"/>
    <col min="11775" max="11775" width="2.85546875" customWidth="1"/>
    <col min="11777" max="11777" width="11.28515625" customWidth="1"/>
    <col min="11778" max="11778" width="14.7109375" customWidth="1"/>
    <col min="11779" max="11779" width="12.7109375" customWidth="1"/>
    <col min="11780" max="11780" width="0.85546875" customWidth="1"/>
    <col min="11781" max="11781" width="10.85546875" customWidth="1"/>
    <col min="11782" max="11783" width="9.42578125" customWidth="1"/>
    <col min="11784" max="11784" width="8.28515625" customWidth="1"/>
    <col min="11785" max="11785" width="11.7109375" customWidth="1"/>
    <col min="11790" max="11790" width="53.42578125" customWidth="1"/>
    <col min="12031" max="12031" width="2.85546875" customWidth="1"/>
    <col min="12033" max="12033" width="11.28515625" customWidth="1"/>
    <col min="12034" max="12034" width="14.7109375" customWidth="1"/>
    <col min="12035" max="12035" width="12.7109375" customWidth="1"/>
    <col min="12036" max="12036" width="0.85546875" customWidth="1"/>
    <col min="12037" max="12037" width="10.85546875" customWidth="1"/>
    <col min="12038" max="12039" width="9.42578125" customWidth="1"/>
    <col min="12040" max="12040" width="8.28515625" customWidth="1"/>
    <col min="12041" max="12041" width="11.7109375" customWidth="1"/>
    <col min="12046" max="12046" width="53.42578125" customWidth="1"/>
    <col min="12287" max="12287" width="2.85546875" customWidth="1"/>
    <col min="12289" max="12289" width="11.28515625" customWidth="1"/>
    <col min="12290" max="12290" width="14.7109375" customWidth="1"/>
    <col min="12291" max="12291" width="12.7109375" customWidth="1"/>
    <col min="12292" max="12292" width="0.85546875" customWidth="1"/>
    <col min="12293" max="12293" width="10.85546875" customWidth="1"/>
    <col min="12294" max="12295" width="9.42578125" customWidth="1"/>
    <col min="12296" max="12296" width="8.28515625" customWidth="1"/>
    <col min="12297" max="12297" width="11.7109375" customWidth="1"/>
    <col min="12302" max="12302" width="53.42578125" customWidth="1"/>
    <col min="12543" max="12543" width="2.85546875" customWidth="1"/>
    <col min="12545" max="12545" width="11.28515625" customWidth="1"/>
    <col min="12546" max="12546" width="14.7109375" customWidth="1"/>
    <col min="12547" max="12547" width="12.7109375" customWidth="1"/>
    <col min="12548" max="12548" width="0.85546875" customWidth="1"/>
    <col min="12549" max="12549" width="10.85546875" customWidth="1"/>
    <col min="12550" max="12551" width="9.42578125" customWidth="1"/>
    <col min="12552" max="12552" width="8.28515625" customWidth="1"/>
    <col min="12553" max="12553" width="11.7109375" customWidth="1"/>
    <col min="12558" max="12558" width="53.42578125" customWidth="1"/>
    <col min="12799" max="12799" width="2.85546875" customWidth="1"/>
    <col min="12801" max="12801" width="11.28515625" customWidth="1"/>
    <col min="12802" max="12802" width="14.7109375" customWidth="1"/>
    <col min="12803" max="12803" width="12.7109375" customWidth="1"/>
    <col min="12804" max="12804" width="0.85546875" customWidth="1"/>
    <col min="12805" max="12805" width="10.85546875" customWidth="1"/>
    <col min="12806" max="12807" width="9.42578125" customWidth="1"/>
    <col min="12808" max="12808" width="8.28515625" customWidth="1"/>
    <col min="12809" max="12809" width="11.7109375" customWidth="1"/>
    <col min="12814" max="12814" width="53.42578125" customWidth="1"/>
    <col min="13055" max="13055" width="2.85546875" customWidth="1"/>
    <col min="13057" max="13057" width="11.28515625" customWidth="1"/>
    <col min="13058" max="13058" width="14.7109375" customWidth="1"/>
    <col min="13059" max="13059" width="12.7109375" customWidth="1"/>
    <col min="13060" max="13060" width="0.85546875" customWidth="1"/>
    <col min="13061" max="13061" width="10.85546875" customWidth="1"/>
    <col min="13062" max="13063" width="9.42578125" customWidth="1"/>
    <col min="13064" max="13064" width="8.28515625" customWidth="1"/>
    <col min="13065" max="13065" width="11.7109375" customWidth="1"/>
    <col min="13070" max="13070" width="53.42578125" customWidth="1"/>
    <col min="13311" max="13311" width="2.85546875" customWidth="1"/>
    <col min="13313" max="13313" width="11.28515625" customWidth="1"/>
    <col min="13314" max="13314" width="14.7109375" customWidth="1"/>
    <col min="13315" max="13315" width="12.7109375" customWidth="1"/>
    <col min="13316" max="13316" width="0.85546875" customWidth="1"/>
    <col min="13317" max="13317" width="10.85546875" customWidth="1"/>
    <col min="13318" max="13319" width="9.42578125" customWidth="1"/>
    <col min="13320" max="13320" width="8.28515625" customWidth="1"/>
    <col min="13321" max="13321" width="11.7109375" customWidth="1"/>
    <col min="13326" max="13326" width="53.42578125" customWidth="1"/>
    <col min="13567" max="13567" width="2.85546875" customWidth="1"/>
    <col min="13569" max="13569" width="11.28515625" customWidth="1"/>
    <col min="13570" max="13570" width="14.7109375" customWidth="1"/>
    <col min="13571" max="13571" width="12.7109375" customWidth="1"/>
    <col min="13572" max="13572" width="0.85546875" customWidth="1"/>
    <col min="13573" max="13573" width="10.85546875" customWidth="1"/>
    <col min="13574" max="13575" width="9.42578125" customWidth="1"/>
    <col min="13576" max="13576" width="8.28515625" customWidth="1"/>
    <col min="13577" max="13577" width="11.7109375" customWidth="1"/>
    <col min="13582" max="13582" width="53.42578125" customWidth="1"/>
    <col min="13823" max="13823" width="2.85546875" customWidth="1"/>
    <col min="13825" max="13825" width="11.28515625" customWidth="1"/>
    <col min="13826" max="13826" width="14.7109375" customWidth="1"/>
    <col min="13827" max="13827" width="12.7109375" customWidth="1"/>
    <col min="13828" max="13828" width="0.85546875" customWidth="1"/>
    <col min="13829" max="13829" width="10.85546875" customWidth="1"/>
    <col min="13830" max="13831" width="9.42578125" customWidth="1"/>
    <col min="13832" max="13832" width="8.28515625" customWidth="1"/>
    <col min="13833" max="13833" width="11.7109375" customWidth="1"/>
    <col min="13838" max="13838" width="53.42578125" customWidth="1"/>
    <col min="14079" max="14079" width="2.85546875" customWidth="1"/>
    <col min="14081" max="14081" width="11.28515625" customWidth="1"/>
    <col min="14082" max="14082" width="14.7109375" customWidth="1"/>
    <col min="14083" max="14083" width="12.7109375" customWidth="1"/>
    <col min="14084" max="14084" width="0.85546875" customWidth="1"/>
    <col min="14085" max="14085" width="10.85546875" customWidth="1"/>
    <col min="14086" max="14087" width="9.42578125" customWidth="1"/>
    <col min="14088" max="14088" width="8.28515625" customWidth="1"/>
    <col min="14089" max="14089" width="11.7109375" customWidth="1"/>
    <col min="14094" max="14094" width="53.42578125" customWidth="1"/>
    <col min="14335" max="14335" width="2.85546875" customWidth="1"/>
    <col min="14337" max="14337" width="11.28515625" customWidth="1"/>
    <col min="14338" max="14338" width="14.7109375" customWidth="1"/>
    <col min="14339" max="14339" width="12.7109375" customWidth="1"/>
    <col min="14340" max="14340" width="0.85546875" customWidth="1"/>
    <col min="14341" max="14341" width="10.85546875" customWidth="1"/>
    <col min="14342" max="14343" width="9.42578125" customWidth="1"/>
    <col min="14344" max="14344" width="8.28515625" customWidth="1"/>
    <col min="14345" max="14345" width="11.7109375" customWidth="1"/>
    <col min="14350" max="14350" width="53.42578125" customWidth="1"/>
    <col min="14591" max="14591" width="2.85546875" customWidth="1"/>
    <col min="14593" max="14593" width="11.28515625" customWidth="1"/>
    <col min="14594" max="14594" width="14.7109375" customWidth="1"/>
    <col min="14595" max="14595" width="12.7109375" customWidth="1"/>
    <col min="14596" max="14596" width="0.85546875" customWidth="1"/>
    <col min="14597" max="14597" width="10.85546875" customWidth="1"/>
    <col min="14598" max="14599" width="9.42578125" customWidth="1"/>
    <col min="14600" max="14600" width="8.28515625" customWidth="1"/>
    <col min="14601" max="14601" width="11.7109375" customWidth="1"/>
    <col min="14606" max="14606" width="53.42578125" customWidth="1"/>
    <col min="14847" max="14847" width="2.85546875" customWidth="1"/>
    <col min="14849" max="14849" width="11.28515625" customWidth="1"/>
    <col min="14850" max="14850" width="14.7109375" customWidth="1"/>
    <col min="14851" max="14851" width="12.7109375" customWidth="1"/>
    <col min="14852" max="14852" width="0.85546875" customWidth="1"/>
    <col min="14853" max="14853" width="10.85546875" customWidth="1"/>
    <col min="14854" max="14855" width="9.42578125" customWidth="1"/>
    <col min="14856" max="14856" width="8.28515625" customWidth="1"/>
    <col min="14857" max="14857" width="11.7109375" customWidth="1"/>
    <col min="14862" max="14862" width="53.42578125" customWidth="1"/>
    <col min="15103" max="15103" width="2.85546875" customWidth="1"/>
    <col min="15105" max="15105" width="11.28515625" customWidth="1"/>
    <col min="15106" max="15106" width="14.7109375" customWidth="1"/>
    <col min="15107" max="15107" width="12.7109375" customWidth="1"/>
    <col min="15108" max="15108" width="0.85546875" customWidth="1"/>
    <col min="15109" max="15109" width="10.85546875" customWidth="1"/>
    <col min="15110" max="15111" width="9.42578125" customWidth="1"/>
    <col min="15112" max="15112" width="8.28515625" customWidth="1"/>
    <col min="15113" max="15113" width="11.7109375" customWidth="1"/>
    <col min="15118" max="15118" width="53.42578125" customWidth="1"/>
    <col min="15359" max="15359" width="2.85546875" customWidth="1"/>
    <col min="15361" max="15361" width="11.28515625" customWidth="1"/>
    <col min="15362" max="15362" width="14.7109375" customWidth="1"/>
    <col min="15363" max="15363" width="12.7109375" customWidth="1"/>
    <col min="15364" max="15364" width="0.85546875" customWidth="1"/>
    <col min="15365" max="15365" width="10.85546875" customWidth="1"/>
    <col min="15366" max="15367" width="9.42578125" customWidth="1"/>
    <col min="15368" max="15368" width="8.28515625" customWidth="1"/>
    <col min="15369" max="15369" width="11.7109375" customWidth="1"/>
    <col min="15374" max="15374" width="53.42578125" customWidth="1"/>
    <col min="15615" max="15615" width="2.85546875" customWidth="1"/>
    <col min="15617" max="15617" width="11.28515625" customWidth="1"/>
    <col min="15618" max="15618" width="14.7109375" customWidth="1"/>
    <col min="15619" max="15619" width="12.7109375" customWidth="1"/>
    <col min="15620" max="15620" width="0.85546875" customWidth="1"/>
    <col min="15621" max="15621" width="10.85546875" customWidth="1"/>
    <col min="15622" max="15623" width="9.42578125" customWidth="1"/>
    <col min="15624" max="15624" width="8.28515625" customWidth="1"/>
    <col min="15625" max="15625" width="11.7109375" customWidth="1"/>
    <col min="15630" max="15630" width="53.42578125" customWidth="1"/>
    <col min="15871" max="15871" width="2.85546875" customWidth="1"/>
    <col min="15873" max="15873" width="11.28515625" customWidth="1"/>
    <col min="15874" max="15874" width="14.7109375" customWidth="1"/>
    <col min="15875" max="15875" width="12.7109375" customWidth="1"/>
    <col min="15876" max="15876" width="0.85546875" customWidth="1"/>
    <col min="15877" max="15877" width="10.85546875" customWidth="1"/>
    <col min="15878" max="15879" width="9.42578125" customWidth="1"/>
    <col min="15880" max="15880" width="8.28515625" customWidth="1"/>
    <col min="15881" max="15881" width="11.7109375" customWidth="1"/>
    <col min="15886" max="15886" width="53.42578125" customWidth="1"/>
    <col min="16127" max="16127" width="2.85546875" customWidth="1"/>
    <col min="16129" max="16129" width="11.28515625" customWidth="1"/>
    <col min="16130" max="16130" width="14.7109375" customWidth="1"/>
    <col min="16131" max="16131" width="12.7109375" customWidth="1"/>
    <col min="16132" max="16132" width="0.85546875" customWidth="1"/>
    <col min="16133" max="16133" width="10.85546875" customWidth="1"/>
    <col min="16134" max="16135" width="9.42578125" customWidth="1"/>
    <col min="16136" max="16136" width="8.28515625" customWidth="1"/>
    <col min="16137" max="16137" width="11.7109375" customWidth="1"/>
    <col min="16142" max="16142" width="53.42578125" customWidth="1"/>
  </cols>
  <sheetData>
    <row r="1" spans="1:14">
      <c r="A1" s="34"/>
      <c r="B1" s="19" t="s">
        <v>768</v>
      </c>
      <c r="C1" s="201"/>
      <c r="D1" s="201"/>
      <c r="E1" s="34"/>
      <c r="F1" s="34"/>
      <c r="G1" s="34"/>
      <c r="H1" s="34"/>
      <c r="I1" s="202"/>
    </row>
    <row r="2" spans="1:14">
      <c r="A2" s="34"/>
      <c r="B2" s="189"/>
      <c r="C2" s="201"/>
      <c r="D2" s="201"/>
      <c r="E2" s="34"/>
      <c r="F2" s="34"/>
      <c r="G2" s="34"/>
      <c r="H2" s="34"/>
      <c r="I2" s="202"/>
    </row>
    <row r="3" spans="1:14">
      <c r="A3" s="34"/>
      <c r="B3" s="19"/>
      <c r="C3" s="34"/>
      <c r="D3" s="34"/>
      <c r="E3" s="34"/>
      <c r="F3" s="34"/>
      <c r="G3" s="34"/>
      <c r="H3" s="34"/>
      <c r="I3" s="190" t="s">
        <v>724</v>
      </c>
    </row>
    <row r="4" spans="1:14">
      <c r="A4" s="34"/>
      <c r="B4" s="19"/>
      <c r="C4" s="34"/>
      <c r="D4" s="34"/>
      <c r="E4" s="34"/>
      <c r="F4" s="34"/>
      <c r="G4" s="34"/>
      <c r="H4" s="34"/>
      <c r="I4" s="202"/>
    </row>
    <row r="5" spans="1:14">
      <c r="A5" s="143"/>
      <c r="B5" s="143"/>
      <c r="C5" s="143"/>
      <c r="D5" s="143"/>
      <c r="E5" s="143"/>
      <c r="F5" s="143"/>
      <c r="G5" s="143"/>
      <c r="H5" s="143"/>
      <c r="I5" s="203" t="s">
        <v>725</v>
      </c>
      <c r="J5" s="166"/>
      <c r="K5" s="166"/>
      <c r="L5" s="166"/>
      <c r="M5" s="166"/>
      <c r="N5" s="166"/>
    </row>
    <row r="6" spans="1:14" ht="15.75" customHeight="1">
      <c r="A6" s="278" t="s">
        <v>726</v>
      </c>
      <c r="B6" s="279"/>
      <c r="C6" s="279"/>
      <c r="D6" s="279"/>
      <c r="E6" s="279"/>
      <c r="F6" s="279"/>
      <c r="G6" s="279"/>
      <c r="H6" s="279"/>
      <c r="I6" s="279"/>
      <c r="J6" s="204"/>
      <c r="K6" s="204"/>
      <c r="L6" s="204"/>
      <c r="M6" s="204"/>
      <c r="N6" s="204"/>
    </row>
    <row r="7" spans="1:14" ht="26.25" customHeight="1" thickBot="1">
      <c r="A7" s="205"/>
      <c r="B7" s="280" t="s">
        <v>727</v>
      </c>
      <c r="C7" s="281"/>
      <c r="D7" s="281"/>
      <c r="E7" s="281"/>
      <c r="F7" s="206" t="s">
        <v>728</v>
      </c>
      <c r="G7" s="206" t="s">
        <v>729</v>
      </c>
      <c r="H7" s="207" t="s">
        <v>347</v>
      </c>
      <c r="I7" s="208" t="s">
        <v>26</v>
      </c>
    </row>
    <row r="8" spans="1:14" ht="16.5" customHeight="1">
      <c r="A8" s="209">
        <v>1</v>
      </c>
      <c r="B8" s="282" t="s">
        <v>730</v>
      </c>
      <c r="C8" s="283"/>
      <c r="D8" s="283"/>
      <c r="E8" s="283"/>
      <c r="F8" s="210">
        <v>70</v>
      </c>
      <c r="G8" s="210">
        <v>11100</v>
      </c>
      <c r="H8" s="211">
        <f>H9+H10+H11</f>
        <v>705</v>
      </c>
      <c r="I8" s="212">
        <f>I9+I10+I11</f>
        <v>0</v>
      </c>
    </row>
    <row r="9" spans="1:14" ht="16.5" customHeight="1">
      <c r="A9" s="213" t="s">
        <v>731</v>
      </c>
      <c r="B9" s="284" t="s">
        <v>732</v>
      </c>
      <c r="C9" s="284"/>
      <c r="D9" s="284"/>
      <c r="E9" s="284"/>
      <c r="F9" s="214" t="s">
        <v>733</v>
      </c>
      <c r="G9" s="214">
        <v>11101</v>
      </c>
      <c r="H9" s="215"/>
      <c r="I9" s="216"/>
    </row>
    <row r="10" spans="1:14" ht="16.5" customHeight="1">
      <c r="A10" s="217" t="s">
        <v>734</v>
      </c>
      <c r="B10" s="284" t="s">
        <v>735</v>
      </c>
      <c r="C10" s="284"/>
      <c r="D10" s="284"/>
      <c r="E10" s="284"/>
      <c r="F10" s="214">
        <v>704</v>
      </c>
      <c r="G10" s="214">
        <v>11102</v>
      </c>
      <c r="H10" s="215">
        <v>705</v>
      </c>
      <c r="I10" s="216">
        <v>0</v>
      </c>
    </row>
    <row r="11" spans="1:14" ht="16.5" customHeight="1">
      <c r="A11" s="217" t="s">
        <v>736</v>
      </c>
      <c r="B11" s="284" t="s">
        <v>737</v>
      </c>
      <c r="C11" s="284"/>
      <c r="D11" s="284"/>
      <c r="E11" s="284"/>
      <c r="F11" s="218">
        <v>705</v>
      </c>
      <c r="G11" s="214">
        <v>11103</v>
      </c>
      <c r="H11" s="215"/>
      <c r="I11" s="216"/>
    </row>
    <row r="12" spans="1:14" ht="16.5" customHeight="1">
      <c r="A12" s="219">
        <v>2</v>
      </c>
      <c r="B12" s="285" t="s">
        <v>738</v>
      </c>
      <c r="C12" s="285"/>
      <c r="D12" s="285"/>
      <c r="E12" s="285"/>
      <c r="F12" s="220">
        <v>708</v>
      </c>
      <c r="G12" s="221">
        <v>11104</v>
      </c>
      <c r="H12" s="222">
        <f>H13+H14+H15</f>
        <v>0</v>
      </c>
      <c r="I12" s="216">
        <f>I13+I14+I15</f>
        <v>0</v>
      </c>
    </row>
    <row r="13" spans="1:14" ht="16.5" customHeight="1">
      <c r="A13" s="223" t="s">
        <v>731</v>
      </c>
      <c r="B13" s="284" t="s">
        <v>739</v>
      </c>
      <c r="C13" s="284"/>
      <c r="D13" s="284"/>
      <c r="E13" s="284"/>
      <c r="F13" s="214">
        <v>7081</v>
      </c>
      <c r="G13" s="224">
        <v>111041</v>
      </c>
      <c r="H13" s="225"/>
      <c r="I13" s="216"/>
    </row>
    <row r="14" spans="1:14" ht="16.5" customHeight="1">
      <c r="A14" s="223" t="s">
        <v>740</v>
      </c>
      <c r="B14" s="284" t="s">
        <v>575</v>
      </c>
      <c r="C14" s="284"/>
      <c r="D14" s="284"/>
      <c r="E14" s="284"/>
      <c r="F14" s="214">
        <v>7082</v>
      </c>
      <c r="G14" s="224">
        <v>111042</v>
      </c>
      <c r="H14" s="225"/>
      <c r="I14" s="216"/>
    </row>
    <row r="15" spans="1:14" ht="16.5" customHeight="1">
      <c r="A15" s="223" t="s">
        <v>741</v>
      </c>
      <c r="B15" s="284" t="s">
        <v>742</v>
      </c>
      <c r="C15" s="284"/>
      <c r="D15" s="284"/>
      <c r="E15" s="284"/>
      <c r="F15" s="214">
        <v>7083</v>
      </c>
      <c r="G15" s="224">
        <v>111043</v>
      </c>
      <c r="H15" s="225"/>
      <c r="I15" s="216"/>
    </row>
    <row r="16" spans="1:14" ht="29.25" customHeight="1">
      <c r="A16" s="226">
        <v>3</v>
      </c>
      <c r="B16" s="285" t="s">
        <v>743</v>
      </c>
      <c r="C16" s="285"/>
      <c r="D16" s="285"/>
      <c r="E16" s="285"/>
      <c r="F16" s="220">
        <v>71</v>
      </c>
      <c r="G16" s="221">
        <v>11201</v>
      </c>
      <c r="H16" s="222">
        <f>H17-H18</f>
        <v>0</v>
      </c>
      <c r="I16" s="216">
        <f>I17-I18</f>
        <v>0</v>
      </c>
    </row>
    <row r="17" spans="1:9" ht="16.5" customHeight="1">
      <c r="A17" s="227"/>
      <c r="B17" s="277" t="s">
        <v>744</v>
      </c>
      <c r="C17" s="277"/>
      <c r="D17" s="277"/>
      <c r="E17" s="277"/>
      <c r="F17" s="228"/>
      <c r="G17" s="214">
        <v>112011</v>
      </c>
      <c r="H17" s="215"/>
      <c r="I17" s="216"/>
    </row>
    <row r="18" spans="1:9" ht="16.5" customHeight="1">
      <c r="A18" s="227"/>
      <c r="B18" s="277" t="s">
        <v>745</v>
      </c>
      <c r="C18" s="277"/>
      <c r="D18" s="277"/>
      <c r="E18" s="277"/>
      <c r="F18" s="228"/>
      <c r="G18" s="214">
        <v>112012</v>
      </c>
      <c r="H18" s="215"/>
      <c r="I18" s="216">
        <v>0</v>
      </c>
    </row>
    <row r="19" spans="1:9" ht="24" customHeight="1">
      <c r="A19" s="229">
        <v>4</v>
      </c>
      <c r="B19" s="285" t="s">
        <v>746</v>
      </c>
      <c r="C19" s="285"/>
      <c r="D19" s="285"/>
      <c r="E19" s="285"/>
      <c r="F19" s="230">
        <v>72</v>
      </c>
      <c r="G19" s="231">
        <v>11300</v>
      </c>
      <c r="H19" s="232"/>
      <c r="I19" s="216"/>
    </row>
    <row r="20" spans="1:9" ht="16.5" customHeight="1">
      <c r="A20" s="217"/>
      <c r="B20" s="287" t="s">
        <v>747</v>
      </c>
      <c r="C20" s="288"/>
      <c r="D20" s="288"/>
      <c r="E20" s="288"/>
      <c r="F20" s="82"/>
      <c r="G20" s="233">
        <v>11301</v>
      </c>
      <c r="H20" s="234"/>
      <c r="I20" s="216"/>
    </row>
    <row r="21" spans="1:9" ht="16.5" customHeight="1">
      <c r="A21" s="235">
        <v>5</v>
      </c>
      <c r="B21" s="289" t="s">
        <v>748</v>
      </c>
      <c r="C21" s="290"/>
      <c r="D21" s="290"/>
      <c r="E21" s="290"/>
      <c r="F21" s="236">
        <v>73</v>
      </c>
      <c r="G21" s="236">
        <v>11400</v>
      </c>
      <c r="H21" s="237"/>
      <c r="I21" s="216"/>
    </row>
    <row r="22" spans="1:9" ht="16.5" customHeight="1">
      <c r="A22" s="238">
        <v>6</v>
      </c>
      <c r="B22" s="289" t="s">
        <v>749</v>
      </c>
      <c r="C22" s="290"/>
      <c r="D22" s="290"/>
      <c r="E22" s="290"/>
      <c r="F22" s="236">
        <v>75</v>
      </c>
      <c r="G22" s="239">
        <v>11500</v>
      </c>
      <c r="H22" s="240">
        <v>0</v>
      </c>
      <c r="I22" s="216">
        <v>0</v>
      </c>
    </row>
    <row r="23" spans="1:9" ht="16.5" customHeight="1">
      <c r="A23" s="235">
        <v>7</v>
      </c>
      <c r="B23" s="285" t="s">
        <v>750</v>
      </c>
      <c r="C23" s="285"/>
      <c r="D23" s="285"/>
      <c r="E23" s="285"/>
      <c r="F23" s="220">
        <v>77</v>
      </c>
      <c r="G23" s="220">
        <v>11600</v>
      </c>
      <c r="H23" s="241"/>
      <c r="I23" s="216"/>
    </row>
    <row r="24" spans="1:9" ht="16.5" customHeight="1" thickBot="1">
      <c r="A24" s="242" t="s">
        <v>751</v>
      </c>
      <c r="B24" s="286" t="s">
        <v>752</v>
      </c>
      <c r="C24" s="286"/>
      <c r="D24" s="286"/>
      <c r="E24" s="286"/>
      <c r="F24" s="243"/>
      <c r="G24" s="243">
        <v>11800</v>
      </c>
      <c r="H24" s="244">
        <f>H8+H12+H16+H19+H21+H22</f>
        <v>705</v>
      </c>
      <c r="I24" s="245">
        <f>I8+I12+I16+I19+I21+I22</f>
        <v>0</v>
      </c>
    </row>
    <row r="25" spans="1:9" ht="16.5" customHeight="1">
      <c r="A25" s="246"/>
      <c r="B25" s="247"/>
      <c r="C25" s="247"/>
      <c r="D25" s="247"/>
      <c r="E25" s="247"/>
      <c r="F25" s="247"/>
      <c r="G25" s="247"/>
      <c r="H25" s="247"/>
      <c r="I25" s="248"/>
    </row>
    <row r="26" spans="1:9" ht="16.5" customHeight="1">
      <c r="A26" s="246"/>
      <c r="B26" s="247"/>
      <c r="C26" s="247"/>
      <c r="D26" s="247"/>
      <c r="E26" s="247"/>
      <c r="F26" s="247"/>
      <c r="G26" s="247"/>
      <c r="H26" s="247"/>
      <c r="I26" s="248"/>
    </row>
    <row r="27" spans="1:9" ht="16.5" customHeight="1">
      <c r="A27" s="246"/>
      <c r="B27" s="247"/>
      <c r="C27" s="157" t="s">
        <v>646</v>
      </c>
      <c r="D27" s="247"/>
      <c r="E27" s="247"/>
      <c r="F27" s="276"/>
      <c r="G27" s="276"/>
      <c r="H27" s="276"/>
      <c r="I27" s="276"/>
    </row>
    <row r="28" spans="1:9" ht="16.5" customHeight="1">
      <c r="A28" s="246"/>
      <c r="B28" s="247"/>
      <c r="C28" s="157"/>
      <c r="D28" s="247"/>
      <c r="E28" s="247"/>
      <c r="F28" s="276"/>
      <c r="G28" s="276"/>
      <c r="H28" s="276"/>
      <c r="I28" s="276"/>
    </row>
    <row r="29" spans="1:9" ht="16.5" customHeight="1">
      <c r="A29" s="246"/>
      <c r="B29" s="247"/>
      <c r="C29" s="157" t="s">
        <v>46</v>
      </c>
      <c r="D29" s="247"/>
      <c r="E29" s="247"/>
      <c r="F29" s="19"/>
      <c r="G29" s="247"/>
      <c r="H29" s="247"/>
      <c r="I29" s="248"/>
    </row>
    <row r="30" spans="1:9" ht="16.5" customHeight="1">
      <c r="A30" s="246"/>
      <c r="B30" s="247"/>
      <c r="C30" s="247"/>
      <c r="D30" s="247"/>
      <c r="E30" s="247"/>
      <c r="F30" s="247"/>
      <c r="G30" s="247"/>
      <c r="H30" s="247"/>
      <c r="I30" s="248"/>
    </row>
    <row r="31" spans="1:9" ht="16.5" customHeight="1">
      <c r="A31" s="246"/>
      <c r="B31" s="247"/>
      <c r="C31" s="247"/>
      <c r="D31" s="247"/>
      <c r="E31" s="247"/>
      <c r="F31" s="247"/>
      <c r="G31" s="247"/>
      <c r="H31" s="247"/>
      <c r="I31" s="248"/>
    </row>
    <row r="32" spans="1:9" ht="16.5" customHeight="1">
      <c r="A32" s="246"/>
      <c r="B32" s="247"/>
      <c r="C32" s="247"/>
      <c r="D32" s="247"/>
      <c r="E32" s="247"/>
      <c r="F32" s="247"/>
      <c r="G32" s="247"/>
      <c r="H32" s="247"/>
      <c r="I32" s="247"/>
    </row>
    <row r="33" spans="1:9" ht="16.5" customHeight="1">
      <c r="A33" s="246"/>
      <c r="B33" s="247"/>
      <c r="C33" s="247"/>
      <c r="D33" s="247"/>
      <c r="E33" s="247"/>
      <c r="F33" s="247"/>
      <c r="G33" s="247"/>
      <c r="H33" s="247"/>
      <c r="I33" s="248"/>
    </row>
    <row r="34" spans="1:9" ht="16.5" customHeight="1">
      <c r="A34" s="246"/>
      <c r="B34" s="247"/>
      <c r="C34" s="247"/>
      <c r="D34" s="247"/>
      <c r="E34" s="247"/>
      <c r="F34" s="247"/>
      <c r="G34" s="247"/>
      <c r="H34" s="247"/>
      <c r="I34" s="248"/>
    </row>
    <row r="35" spans="1:9" ht="16.5" customHeight="1">
      <c r="A35" s="246"/>
      <c r="B35" s="247"/>
      <c r="C35" s="247"/>
      <c r="D35" s="247"/>
      <c r="E35" s="247"/>
      <c r="F35" s="247"/>
      <c r="G35" s="247"/>
      <c r="H35" s="247"/>
      <c r="I35" s="248"/>
    </row>
    <row r="36" spans="1:9" ht="16.5" customHeight="1">
      <c r="A36" s="246"/>
      <c r="B36" s="247"/>
      <c r="C36" s="247"/>
      <c r="D36" s="247"/>
      <c r="E36" s="247"/>
      <c r="F36" s="247"/>
      <c r="G36" s="247"/>
      <c r="H36" s="247"/>
      <c r="I36" s="248"/>
    </row>
    <row r="37" spans="1:9" ht="16.5" customHeight="1">
      <c r="A37" s="246"/>
      <c r="B37" s="247"/>
      <c r="C37" s="247"/>
      <c r="D37" s="247"/>
      <c r="E37" s="247"/>
      <c r="F37" s="247"/>
      <c r="G37" s="247"/>
      <c r="H37" s="247"/>
      <c r="I37" s="248"/>
    </row>
    <row r="38" spans="1:9" ht="16.5" customHeight="1">
      <c r="A38" s="246"/>
      <c r="B38" s="247"/>
      <c r="C38" s="247"/>
      <c r="D38" s="247"/>
      <c r="E38" s="247"/>
      <c r="F38" s="247"/>
      <c r="G38" s="247"/>
      <c r="H38" s="247"/>
      <c r="I38" s="248"/>
    </row>
    <row r="39" spans="1:9">
      <c r="A39" s="34"/>
      <c r="B39" s="34"/>
      <c r="C39" s="34"/>
      <c r="D39" s="34"/>
      <c r="E39" s="34"/>
      <c r="F39" s="34"/>
      <c r="G39" s="34"/>
      <c r="H39" s="34"/>
      <c r="I39" s="202"/>
    </row>
    <row r="40" spans="1:9">
      <c r="A40" s="34"/>
      <c r="B40" s="34"/>
      <c r="C40" s="34"/>
      <c r="D40" s="34"/>
      <c r="E40" s="34"/>
      <c r="F40" s="34"/>
      <c r="G40" s="34"/>
      <c r="H40" s="34"/>
      <c r="I40" s="202"/>
    </row>
    <row r="41" spans="1:9">
      <c r="A41" s="34"/>
      <c r="B41" s="34"/>
      <c r="C41" s="34"/>
      <c r="D41" s="34"/>
      <c r="E41" s="34"/>
      <c r="F41" s="34"/>
      <c r="G41" s="34"/>
      <c r="H41" s="34"/>
      <c r="I41" s="202"/>
    </row>
    <row r="42" spans="1:9">
      <c r="A42" s="34"/>
      <c r="B42" s="34"/>
      <c r="C42" s="34"/>
      <c r="D42" s="34"/>
      <c r="E42" s="34"/>
      <c r="F42" s="34"/>
      <c r="G42" s="34"/>
      <c r="H42" s="34"/>
      <c r="I42" s="202"/>
    </row>
    <row r="43" spans="1:9">
      <c r="A43" s="34"/>
      <c r="B43" s="34"/>
      <c r="C43" s="34"/>
      <c r="D43" s="34"/>
      <c r="E43" s="34"/>
      <c r="F43" s="34"/>
      <c r="G43" s="34"/>
      <c r="H43" s="34"/>
      <c r="I43" s="202"/>
    </row>
    <row r="44" spans="1:9">
      <c r="A44" s="34"/>
      <c r="B44" s="34"/>
      <c r="C44" s="34"/>
      <c r="D44" s="34"/>
      <c r="E44" s="34"/>
      <c r="F44" s="34"/>
      <c r="G44" s="34"/>
      <c r="H44" s="34"/>
      <c r="I44" s="202"/>
    </row>
    <row r="45" spans="1:9">
      <c r="A45" s="34"/>
      <c r="B45" s="34"/>
      <c r="C45" s="34"/>
      <c r="D45" s="34"/>
      <c r="E45" s="34"/>
      <c r="F45" s="34"/>
      <c r="G45" s="34"/>
      <c r="H45" s="34"/>
      <c r="I45" s="202"/>
    </row>
    <row r="46" spans="1:9">
      <c r="A46" s="34"/>
      <c r="B46" s="34"/>
      <c r="C46" s="34"/>
      <c r="D46" s="34"/>
      <c r="E46" s="34"/>
      <c r="F46" s="34"/>
      <c r="G46" s="34"/>
      <c r="H46" s="34"/>
      <c r="I46" s="202"/>
    </row>
    <row r="47" spans="1:9">
      <c r="A47" s="34"/>
      <c r="B47" s="34"/>
      <c r="C47" s="34"/>
      <c r="D47" s="34"/>
      <c r="E47" s="34"/>
      <c r="F47" s="34"/>
      <c r="G47" s="34"/>
      <c r="H47" s="34"/>
      <c r="I47" s="202"/>
    </row>
    <row r="48" spans="1:9">
      <c r="A48" s="34"/>
      <c r="B48" s="34"/>
      <c r="C48" s="34"/>
      <c r="D48" s="34"/>
      <c r="E48" s="34"/>
      <c r="F48" s="34"/>
      <c r="G48" s="34"/>
      <c r="H48" s="34"/>
      <c r="I48" s="202"/>
    </row>
    <row r="49" spans="1:9">
      <c r="A49" s="34"/>
      <c r="B49" s="34"/>
      <c r="C49" s="34"/>
      <c r="D49" s="34"/>
      <c r="E49" s="34"/>
      <c r="F49" s="34"/>
      <c r="G49" s="34"/>
      <c r="H49" s="34"/>
      <c r="I49" s="202"/>
    </row>
    <row r="50" spans="1:9">
      <c r="A50" s="34"/>
      <c r="B50" s="34"/>
      <c r="C50" s="34"/>
      <c r="D50" s="34"/>
      <c r="E50" s="34"/>
      <c r="F50" s="34"/>
      <c r="G50" s="34"/>
      <c r="H50" s="34"/>
      <c r="I50" s="202"/>
    </row>
    <row r="51" spans="1:9">
      <c r="A51" s="34"/>
      <c r="B51" s="34"/>
      <c r="C51" s="34"/>
      <c r="D51" s="34"/>
      <c r="E51" s="34"/>
      <c r="F51" s="34"/>
      <c r="G51" s="34"/>
      <c r="H51" s="34"/>
      <c r="I51" s="202"/>
    </row>
    <row r="52" spans="1:9">
      <c r="A52" s="34"/>
      <c r="B52" s="34"/>
      <c r="C52" s="34"/>
      <c r="D52" s="34"/>
      <c r="E52" s="34"/>
      <c r="F52" s="34"/>
      <c r="G52" s="34"/>
      <c r="H52" s="34"/>
      <c r="I52" s="202"/>
    </row>
    <row r="53" spans="1:9">
      <c r="A53" s="34"/>
      <c r="B53" s="34"/>
      <c r="C53" s="34"/>
      <c r="D53" s="34"/>
      <c r="E53" s="34"/>
      <c r="F53" s="34"/>
      <c r="G53" s="34"/>
      <c r="H53" s="34"/>
      <c r="I53" s="202"/>
    </row>
    <row r="54" spans="1:9">
      <c r="A54" s="34"/>
      <c r="B54" s="34"/>
      <c r="C54" s="34"/>
      <c r="D54" s="34"/>
      <c r="E54" s="34"/>
      <c r="F54" s="34"/>
      <c r="G54" s="34"/>
      <c r="H54" s="34"/>
      <c r="I54" s="202"/>
    </row>
    <row r="55" spans="1:9">
      <c r="A55" s="34"/>
      <c r="B55" s="34"/>
      <c r="C55" s="34"/>
      <c r="D55" s="34"/>
      <c r="E55" s="34"/>
      <c r="F55" s="34"/>
      <c r="G55" s="34"/>
      <c r="H55" s="34"/>
      <c r="I55" s="202"/>
    </row>
    <row r="56" spans="1:9">
      <c r="A56" s="34"/>
      <c r="B56" s="34"/>
      <c r="C56" s="34"/>
      <c r="D56" s="34"/>
      <c r="E56" s="34"/>
      <c r="F56" s="34"/>
      <c r="G56" s="34"/>
      <c r="H56" s="34"/>
      <c r="I56" s="202"/>
    </row>
  </sheetData>
  <mergeCells count="21">
    <mergeCell ref="B24:E24"/>
    <mergeCell ref="F27:I27"/>
    <mergeCell ref="F28:I28"/>
    <mergeCell ref="B18:E18"/>
    <mergeCell ref="B19:E19"/>
    <mergeCell ref="B20:E20"/>
    <mergeCell ref="B21:E21"/>
    <mergeCell ref="B22:E22"/>
    <mergeCell ref="B23:E23"/>
    <mergeCell ref="B17:E17"/>
    <mergeCell ref="A6:I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</mergeCell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46"/>
  <sheetViews>
    <sheetView workbookViewId="0">
      <selection activeCell="A44" sqref="A44:XFD44"/>
    </sheetView>
  </sheetViews>
  <sheetFormatPr defaultRowHeight="15"/>
  <cols>
    <col min="1" max="1" width="5.140625" customWidth="1"/>
    <col min="2" max="2" width="21.5703125" customWidth="1"/>
    <col min="3" max="3" width="7.42578125" customWidth="1"/>
    <col min="4" max="4" width="11.140625" customWidth="1"/>
    <col min="5" max="5" width="10.140625" customWidth="1"/>
    <col min="6" max="6" width="10.5703125" customWidth="1"/>
    <col min="7" max="7" width="12.85546875" customWidth="1"/>
    <col min="9" max="10" width="10.140625" bestFit="1" customWidth="1"/>
    <col min="11" max="11" width="12.28515625" customWidth="1"/>
    <col min="255" max="255" width="5.140625" customWidth="1"/>
    <col min="256" max="256" width="21.5703125" customWidth="1"/>
    <col min="257" max="257" width="7.42578125" customWidth="1"/>
    <col min="258" max="258" width="11.140625" customWidth="1"/>
    <col min="259" max="259" width="10.140625" customWidth="1"/>
    <col min="260" max="260" width="10.5703125" customWidth="1"/>
    <col min="261" max="261" width="12.85546875" customWidth="1"/>
    <col min="263" max="264" width="10.140625" bestFit="1" customWidth="1"/>
    <col min="267" max="267" width="12.28515625" customWidth="1"/>
    <col min="511" max="511" width="5.140625" customWidth="1"/>
    <col min="512" max="512" width="21.5703125" customWidth="1"/>
    <col min="513" max="513" width="7.42578125" customWidth="1"/>
    <col min="514" max="514" width="11.140625" customWidth="1"/>
    <col min="515" max="515" width="10.140625" customWidth="1"/>
    <col min="516" max="516" width="10.5703125" customWidth="1"/>
    <col min="517" max="517" width="12.85546875" customWidth="1"/>
    <col min="519" max="520" width="10.140625" bestFit="1" customWidth="1"/>
    <col min="523" max="523" width="12.28515625" customWidth="1"/>
    <col min="767" max="767" width="5.140625" customWidth="1"/>
    <col min="768" max="768" width="21.5703125" customWidth="1"/>
    <col min="769" max="769" width="7.42578125" customWidth="1"/>
    <col min="770" max="770" width="11.140625" customWidth="1"/>
    <col min="771" max="771" width="10.140625" customWidth="1"/>
    <col min="772" max="772" width="10.5703125" customWidth="1"/>
    <col min="773" max="773" width="12.85546875" customWidth="1"/>
    <col min="775" max="776" width="10.140625" bestFit="1" customWidth="1"/>
    <col min="779" max="779" width="12.28515625" customWidth="1"/>
    <col min="1023" max="1023" width="5.140625" customWidth="1"/>
    <col min="1024" max="1024" width="21.5703125" customWidth="1"/>
    <col min="1025" max="1025" width="7.42578125" customWidth="1"/>
    <col min="1026" max="1026" width="11.140625" customWidth="1"/>
    <col min="1027" max="1027" width="10.140625" customWidth="1"/>
    <col min="1028" max="1028" width="10.5703125" customWidth="1"/>
    <col min="1029" max="1029" width="12.85546875" customWidth="1"/>
    <col min="1031" max="1032" width="10.140625" bestFit="1" customWidth="1"/>
    <col min="1035" max="1035" width="12.28515625" customWidth="1"/>
    <col min="1279" max="1279" width="5.140625" customWidth="1"/>
    <col min="1280" max="1280" width="21.5703125" customWidth="1"/>
    <col min="1281" max="1281" width="7.42578125" customWidth="1"/>
    <col min="1282" max="1282" width="11.140625" customWidth="1"/>
    <col min="1283" max="1283" width="10.140625" customWidth="1"/>
    <col min="1284" max="1284" width="10.5703125" customWidth="1"/>
    <col min="1285" max="1285" width="12.85546875" customWidth="1"/>
    <col min="1287" max="1288" width="10.140625" bestFit="1" customWidth="1"/>
    <col min="1291" max="1291" width="12.28515625" customWidth="1"/>
    <col min="1535" max="1535" width="5.140625" customWidth="1"/>
    <col min="1536" max="1536" width="21.5703125" customWidth="1"/>
    <col min="1537" max="1537" width="7.42578125" customWidth="1"/>
    <col min="1538" max="1538" width="11.140625" customWidth="1"/>
    <col min="1539" max="1539" width="10.140625" customWidth="1"/>
    <col min="1540" max="1540" width="10.5703125" customWidth="1"/>
    <col min="1541" max="1541" width="12.85546875" customWidth="1"/>
    <col min="1543" max="1544" width="10.140625" bestFit="1" customWidth="1"/>
    <col min="1547" max="1547" width="12.28515625" customWidth="1"/>
    <col min="1791" max="1791" width="5.140625" customWidth="1"/>
    <col min="1792" max="1792" width="21.5703125" customWidth="1"/>
    <col min="1793" max="1793" width="7.42578125" customWidth="1"/>
    <col min="1794" max="1794" width="11.140625" customWidth="1"/>
    <col min="1795" max="1795" width="10.140625" customWidth="1"/>
    <col min="1796" max="1796" width="10.5703125" customWidth="1"/>
    <col min="1797" max="1797" width="12.85546875" customWidth="1"/>
    <col min="1799" max="1800" width="10.140625" bestFit="1" customWidth="1"/>
    <col min="1803" max="1803" width="12.28515625" customWidth="1"/>
    <col min="2047" max="2047" width="5.140625" customWidth="1"/>
    <col min="2048" max="2048" width="21.5703125" customWidth="1"/>
    <col min="2049" max="2049" width="7.42578125" customWidth="1"/>
    <col min="2050" max="2050" width="11.140625" customWidth="1"/>
    <col min="2051" max="2051" width="10.140625" customWidth="1"/>
    <col min="2052" max="2052" width="10.5703125" customWidth="1"/>
    <col min="2053" max="2053" width="12.85546875" customWidth="1"/>
    <col min="2055" max="2056" width="10.140625" bestFit="1" customWidth="1"/>
    <col min="2059" max="2059" width="12.28515625" customWidth="1"/>
    <col min="2303" max="2303" width="5.140625" customWidth="1"/>
    <col min="2304" max="2304" width="21.5703125" customWidth="1"/>
    <col min="2305" max="2305" width="7.42578125" customWidth="1"/>
    <col min="2306" max="2306" width="11.140625" customWidth="1"/>
    <col min="2307" max="2307" width="10.140625" customWidth="1"/>
    <col min="2308" max="2308" width="10.5703125" customWidth="1"/>
    <col min="2309" max="2309" width="12.85546875" customWidth="1"/>
    <col min="2311" max="2312" width="10.140625" bestFit="1" customWidth="1"/>
    <col min="2315" max="2315" width="12.28515625" customWidth="1"/>
    <col min="2559" max="2559" width="5.140625" customWidth="1"/>
    <col min="2560" max="2560" width="21.5703125" customWidth="1"/>
    <col min="2561" max="2561" width="7.42578125" customWidth="1"/>
    <col min="2562" max="2562" width="11.140625" customWidth="1"/>
    <col min="2563" max="2563" width="10.140625" customWidth="1"/>
    <col min="2564" max="2564" width="10.5703125" customWidth="1"/>
    <col min="2565" max="2565" width="12.85546875" customWidth="1"/>
    <col min="2567" max="2568" width="10.140625" bestFit="1" customWidth="1"/>
    <col min="2571" max="2571" width="12.28515625" customWidth="1"/>
    <col min="2815" max="2815" width="5.140625" customWidth="1"/>
    <col min="2816" max="2816" width="21.5703125" customWidth="1"/>
    <col min="2817" max="2817" width="7.42578125" customWidth="1"/>
    <col min="2818" max="2818" width="11.140625" customWidth="1"/>
    <col min="2819" max="2819" width="10.140625" customWidth="1"/>
    <col min="2820" max="2820" width="10.5703125" customWidth="1"/>
    <col min="2821" max="2821" width="12.85546875" customWidth="1"/>
    <col min="2823" max="2824" width="10.140625" bestFit="1" customWidth="1"/>
    <col min="2827" max="2827" width="12.28515625" customWidth="1"/>
    <col min="3071" max="3071" width="5.140625" customWidth="1"/>
    <col min="3072" max="3072" width="21.5703125" customWidth="1"/>
    <col min="3073" max="3073" width="7.42578125" customWidth="1"/>
    <col min="3074" max="3074" width="11.140625" customWidth="1"/>
    <col min="3075" max="3075" width="10.140625" customWidth="1"/>
    <col min="3076" max="3076" width="10.5703125" customWidth="1"/>
    <col min="3077" max="3077" width="12.85546875" customWidth="1"/>
    <col min="3079" max="3080" width="10.140625" bestFit="1" customWidth="1"/>
    <col min="3083" max="3083" width="12.28515625" customWidth="1"/>
    <col min="3327" max="3327" width="5.140625" customWidth="1"/>
    <col min="3328" max="3328" width="21.5703125" customWidth="1"/>
    <col min="3329" max="3329" width="7.42578125" customWidth="1"/>
    <col min="3330" max="3330" width="11.140625" customWidth="1"/>
    <col min="3331" max="3331" width="10.140625" customWidth="1"/>
    <col min="3332" max="3332" width="10.5703125" customWidth="1"/>
    <col min="3333" max="3333" width="12.85546875" customWidth="1"/>
    <col min="3335" max="3336" width="10.140625" bestFit="1" customWidth="1"/>
    <col min="3339" max="3339" width="12.28515625" customWidth="1"/>
    <col min="3583" max="3583" width="5.140625" customWidth="1"/>
    <col min="3584" max="3584" width="21.5703125" customWidth="1"/>
    <col min="3585" max="3585" width="7.42578125" customWidth="1"/>
    <col min="3586" max="3586" width="11.140625" customWidth="1"/>
    <col min="3587" max="3587" width="10.140625" customWidth="1"/>
    <col min="3588" max="3588" width="10.5703125" customWidth="1"/>
    <col min="3589" max="3589" width="12.85546875" customWidth="1"/>
    <col min="3591" max="3592" width="10.140625" bestFit="1" customWidth="1"/>
    <col min="3595" max="3595" width="12.28515625" customWidth="1"/>
    <col min="3839" max="3839" width="5.140625" customWidth="1"/>
    <col min="3840" max="3840" width="21.5703125" customWidth="1"/>
    <col min="3841" max="3841" width="7.42578125" customWidth="1"/>
    <col min="3842" max="3842" width="11.140625" customWidth="1"/>
    <col min="3843" max="3843" width="10.140625" customWidth="1"/>
    <col min="3844" max="3844" width="10.5703125" customWidth="1"/>
    <col min="3845" max="3845" width="12.85546875" customWidth="1"/>
    <col min="3847" max="3848" width="10.140625" bestFit="1" customWidth="1"/>
    <col min="3851" max="3851" width="12.28515625" customWidth="1"/>
    <col min="4095" max="4095" width="5.140625" customWidth="1"/>
    <col min="4096" max="4096" width="21.5703125" customWidth="1"/>
    <col min="4097" max="4097" width="7.42578125" customWidth="1"/>
    <col min="4098" max="4098" width="11.140625" customWidth="1"/>
    <col min="4099" max="4099" width="10.140625" customWidth="1"/>
    <col min="4100" max="4100" width="10.5703125" customWidth="1"/>
    <col min="4101" max="4101" width="12.85546875" customWidth="1"/>
    <col min="4103" max="4104" width="10.140625" bestFit="1" customWidth="1"/>
    <col min="4107" max="4107" width="12.28515625" customWidth="1"/>
    <col min="4351" max="4351" width="5.140625" customWidth="1"/>
    <col min="4352" max="4352" width="21.5703125" customWidth="1"/>
    <col min="4353" max="4353" width="7.42578125" customWidth="1"/>
    <col min="4354" max="4354" width="11.140625" customWidth="1"/>
    <col min="4355" max="4355" width="10.140625" customWidth="1"/>
    <col min="4356" max="4356" width="10.5703125" customWidth="1"/>
    <col min="4357" max="4357" width="12.85546875" customWidth="1"/>
    <col min="4359" max="4360" width="10.140625" bestFit="1" customWidth="1"/>
    <col min="4363" max="4363" width="12.28515625" customWidth="1"/>
    <col min="4607" max="4607" width="5.140625" customWidth="1"/>
    <col min="4608" max="4608" width="21.5703125" customWidth="1"/>
    <col min="4609" max="4609" width="7.42578125" customWidth="1"/>
    <col min="4610" max="4610" width="11.140625" customWidth="1"/>
    <col min="4611" max="4611" width="10.140625" customWidth="1"/>
    <col min="4612" max="4612" width="10.5703125" customWidth="1"/>
    <col min="4613" max="4613" width="12.85546875" customWidth="1"/>
    <col min="4615" max="4616" width="10.140625" bestFit="1" customWidth="1"/>
    <col min="4619" max="4619" width="12.28515625" customWidth="1"/>
    <col min="4863" max="4863" width="5.140625" customWidth="1"/>
    <col min="4864" max="4864" width="21.5703125" customWidth="1"/>
    <col min="4865" max="4865" width="7.42578125" customWidth="1"/>
    <col min="4866" max="4866" width="11.140625" customWidth="1"/>
    <col min="4867" max="4867" width="10.140625" customWidth="1"/>
    <col min="4868" max="4868" width="10.5703125" customWidth="1"/>
    <col min="4869" max="4869" width="12.85546875" customWidth="1"/>
    <col min="4871" max="4872" width="10.140625" bestFit="1" customWidth="1"/>
    <col min="4875" max="4875" width="12.28515625" customWidth="1"/>
    <col min="5119" max="5119" width="5.140625" customWidth="1"/>
    <col min="5120" max="5120" width="21.5703125" customWidth="1"/>
    <col min="5121" max="5121" width="7.42578125" customWidth="1"/>
    <col min="5122" max="5122" width="11.140625" customWidth="1"/>
    <col min="5123" max="5123" width="10.140625" customWidth="1"/>
    <col min="5124" max="5124" width="10.5703125" customWidth="1"/>
    <col min="5125" max="5125" width="12.85546875" customWidth="1"/>
    <col min="5127" max="5128" width="10.140625" bestFit="1" customWidth="1"/>
    <col min="5131" max="5131" width="12.28515625" customWidth="1"/>
    <col min="5375" max="5375" width="5.140625" customWidth="1"/>
    <col min="5376" max="5376" width="21.5703125" customWidth="1"/>
    <col min="5377" max="5377" width="7.42578125" customWidth="1"/>
    <col min="5378" max="5378" width="11.140625" customWidth="1"/>
    <col min="5379" max="5379" width="10.140625" customWidth="1"/>
    <col min="5380" max="5380" width="10.5703125" customWidth="1"/>
    <col min="5381" max="5381" width="12.85546875" customWidth="1"/>
    <col min="5383" max="5384" width="10.140625" bestFit="1" customWidth="1"/>
    <col min="5387" max="5387" width="12.28515625" customWidth="1"/>
    <col min="5631" max="5631" width="5.140625" customWidth="1"/>
    <col min="5632" max="5632" width="21.5703125" customWidth="1"/>
    <col min="5633" max="5633" width="7.42578125" customWidth="1"/>
    <col min="5634" max="5634" width="11.140625" customWidth="1"/>
    <col min="5635" max="5635" width="10.140625" customWidth="1"/>
    <col min="5636" max="5636" width="10.5703125" customWidth="1"/>
    <col min="5637" max="5637" width="12.85546875" customWidth="1"/>
    <col min="5639" max="5640" width="10.140625" bestFit="1" customWidth="1"/>
    <col min="5643" max="5643" width="12.28515625" customWidth="1"/>
    <col min="5887" max="5887" width="5.140625" customWidth="1"/>
    <col min="5888" max="5888" width="21.5703125" customWidth="1"/>
    <col min="5889" max="5889" width="7.42578125" customWidth="1"/>
    <col min="5890" max="5890" width="11.140625" customWidth="1"/>
    <col min="5891" max="5891" width="10.140625" customWidth="1"/>
    <col min="5892" max="5892" width="10.5703125" customWidth="1"/>
    <col min="5893" max="5893" width="12.85546875" customWidth="1"/>
    <col min="5895" max="5896" width="10.140625" bestFit="1" customWidth="1"/>
    <col min="5899" max="5899" width="12.28515625" customWidth="1"/>
    <col min="6143" max="6143" width="5.140625" customWidth="1"/>
    <col min="6144" max="6144" width="21.5703125" customWidth="1"/>
    <col min="6145" max="6145" width="7.42578125" customWidth="1"/>
    <col min="6146" max="6146" width="11.140625" customWidth="1"/>
    <col min="6147" max="6147" width="10.140625" customWidth="1"/>
    <col min="6148" max="6148" width="10.5703125" customWidth="1"/>
    <col min="6149" max="6149" width="12.85546875" customWidth="1"/>
    <col min="6151" max="6152" width="10.140625" bestFit="1" customWidth="1"/>
    <col min="6155" max="6155" width="12.28515625" customWidth="1"/>
    <col min="6399" max="6399" width="5.140625" customWidth="1"/>
    <col min="6400" max="6400" width="21.5703125" customWidth="1"/>
    <col min="6401" max="6401" width="7.42578125" customWidth="1"/>
    <col min="6402" max="6402" width="11.140625" customWidth="1"/>
    <col min="6403" max="6403" width="10.140625" customWidth="1"/>
    <col min="6404" max="6404" width="10.5703125" customWidth="1"/>
    <col min="6405" max="6405" width="12.85546875" customWidth="1"/>
    <col min="6407" max="6408" width="10.140625" bestFit="1" customWidth="1"/>
    <col min="6411" max="6411" width="12.28515625" customWidth="1"/>
    <col min="6655" max="6655" width="5.140625" customWidth="1"/>
    <col min="6656" max="6656" width="21.5703125" customWidth="1"/>
    <col min="6657" max="6657" width="7.42578125" customWidth="1"/>
    <col min="6658" max="6658" width="11.140625" customWidth="1"/>
    <col min="6659" max="6659" width="10.140625" customWidth="1"/>
    <col min="6660" max="6660" width="10.5703125" customWidth="1"/>
    <col min="6661" max="6661" width="12.85546875" customWidth="1"/>
    <col min="6663" max="6664" width="10.140625" bestFit="1" customWidth="1"/>
    <col min="6667" max="6667" width="12.28515625" customWidth="1"/>
    <col min="6911" max="6911" width="5.140625" customWidth="1"/>
    <col min="6912" max="6912" width="21.5703125" customWidth="1"/>
    <col min="6913" max="6913" width="7.42578125" customWidth="1"/>
    <col min="6914" max="6914" width="11.140625" customWidth="1"/>
    <col min="6915" max="6915" width="10.140625" customWidth="1"/>
    <col min="6916" max="6916" width="10.5703125" customWidth="1"/>
    <col min="6917" max="6917" width="12.85546875" customWidth="1"/>
    <col min="6919" max="6920" width="10.140625" bestFit="1" customWidth="1"/>
    <col min="6923" max="6923" width="12.28515625" customWidth="1"/>
    <col min="7167" max="7167" width="5.140625" customWidth="1"/>
    <col min="7168" max="7168" width="21.5703125" customWidth="1"/>
    <col min="7169" max="7169" width="7.42578125" customWidth="1"/>
    <col min="7170" max="7170" width="11.140625" customWidth="1"/>
    <col min="7171" max="7171" width="10.140625" customWidth="1"/>
    <col min="7172" max="7172" width="10.5703125" customWidth="1"/>
    <col min="7173" max="7173" width="12.85546875" customWidth="1"/>
    <col min="7175" max="7176" width="10.140625" bestFit="1" customWidth="1"/>
    <col min="7179" max="7179" width="12.28515625" customWidth="1"/>
    <col min="7423" max="7423" width="5.140625" customWidth="1"/>
    <col min="7424" max="7424" width="21.5703125" customWidth="1"/>
    <col min="7425" max="7425" width="7.42578125" customWidth="1"/>
    <col min="7426" max="7426" width="11.140625" customWidth="1"/>
    <col min="7427" max="7427" width="10.140625" customWidth="1"/>
    <col min="7428" max="7428" width="10.5703125" customWidth="1"/>
    <col min="7429" max="7429" width="12.85546875" customWidth="1"/>
    <col min="7431" max="7432" width="10.140625" bestFit="1" customWidth="1"/>
    <col min="7435" max="7435" width="12.28515625" customWidth="1"/>
    <col min="7679" max="7679" width="5.140625" customWidth="1"/>
    <col min="7680" max="7680" width="21.5703125" customWidth="1"/>
    <col min="7681" max="7681" width="7.42578125" customWidth="1"/>
    <col min="7682" max="7682" width="11.140625" customWidth="1"/>
    <col min="7683" max="7683" width="10.140625" customWidth="1"/>
    <col min="7684" max="7684" width="10.5703125" customWidth="1"/>
    <col min="7685" max="7685" width="12.85546875" customWidth="1"/>
    <col min="7687" max="7688" width="10.140625" bestFit="1" customWidth="1"/>
    <col min="7691" max="7691" width="12.28515625" customWidth="1"/>
    <col min="7935" max="7935" width="5.140625" customWidth="1"/>
    <col min="7936" max="7936" width="21.5703125" customWidth="1"/>
    <col min="7937" max="7937" width="7.42578125" customWidth="1"/>
    <col min="7938" max="7938" width="11.140625" customWidth="1"/>
    <col min="7939" max="7939" width="10.140625" customWidth="1"/>
    <col min="7940" max="7940" width="10.5703125" customWidth="1"/>
    <col min="7941" max="7941" width="12.85546875" customWidth="1"/>
    <col min="7943" max="7944" width="10.140625" bestFit="1" customWidth="1"/>
    <col min="7947" max="7947" width="12.28515625" customWidth="1"/>
    <col min="8191" max="8191" width="5.140625" customWidth="1"/>
    <col min="8192" max="8192" width="21.5703125" customWidth="1"/>
    <col min="8193" max="8193" width="7.42578125" customWidth="1"/>
    <col min="8194" max="8194" width="11.140625" customWidth="1"/>
    <col min="8195" max="8195" width="10.140625" customWidth="1"/>
    <col min="8196" max="8196" width="10.5703125" customWidth="1"/>
    <col min="8197" max="8197" width="12.85546875" customWidth="1"/>
    <col min="8199" max="8200" width="10.140625" bestFit="1" customWidth="1"/>
    <col min="8203" max="8203" width="12.28515625" customWidth="1"/>
    <col min="8447" max="8447" width="5.140625" customWidth="1"/>
    <col min="8448" max="8448" width="21.5703125" customWidth="1"/>
    <col min="8449" max="8449" width="7.42578125" customWidth="1"/>
    <col min="8450" max="8450" width="11.140625" customWidth="1"/>
    <col min="8451" max="8451" width="10.140625" customWidth="1"/>
    <col min="8452" max="8452" width="10.5703125" customWidth="1"/>
    <col min="8453" max="8453" width="12.85546875" customWidth="1"/>
    <col min="8455" max="8456" width="10.140625" bestFit="1" customWidth="1"/>
    <col min="8459" max="8459" width="12.28515625" customWidth="1"/>
    <col min="8703" max="8703" width="5.140625" customWidth="1"/>
    <col min="8704" max="8704" width="21.5703125" customWidth="1"/>
    <col min="8705" max="8705" width="7.42578125" customWidth="1"/>
    <col min="8706" max="8706" width="11.140625" customWidth="1"/>
    <col min="8707" max="8707" width="10.140625" customWidth="1"/>
    <col min="8708" max="8708" width="10.5703125" customWidth="1"/>
    <col min="8709" max="8709" width="12.85546875" customWidth="1"/>
    <col min="8711" max="8712" width="10.140625" bestFit="1" customWidth="1"/>
    <col min="8715" max="8715" width="12.28515625" customWidth="1"/>
    <col min="8959" max="8959" width="5.140625" customWidth="1"/>
    <col min="8960" max="8960" width="21.5703125" customWidth="1"/>
    <col min="8961" max="8961" width="7.42578125" customWidth="1"/>
    <col min="8962" max="8962" width="11.140625" customWidth="1"/>
    <col min="8963" max="8963" width="10.140625" customWidth="1"/>
    <col min="8964" max="8964" width="10.5703125" customWidth="1"/>
    <col min="8965" max="8965" width="12.85546875" customWidth="1"/>
    <col min="8967" max="8968" width="10.140625" bestFit="1" customWidth="1"/>
    <col min="8971" max="8971" width="12.28515625" customWidth="1"/>
    <col min="9215" max="9215" width="5.140625" customWidth="1"/>
    <col min="9216" max="9216" width="21.5703125" customWidth="1"/>
    <col min="9217" max="9217" width="7.42578125" customWidth="1"/>
    <col min="9218" max="9218" width="11.140625" customWidth="1"/>
    <col min="9219" max="9219" width="10.140625" customWidth="1"/>
    <col min="9220" max="9220" width="10.5703125" customWidth="1"/>
    <col min="9221" max="9221" width="12.85546875" customWidth="1"/>
    <col min="9223" max="9224" width="10.140625" bestFit="1" customWidth="1"/>
    <col min="9227" max="9227" width="12.28515625" customWidth="1"/>
    <col min="9471" max="9471" width="5.140625" customWidth="1"/>
    <col min="9472" max="9472" width="21.5703125" customWidth="1"/>
    <col min="9473" max="9473" width="7.42578125" customWidth="1"/>
    <col min="9474" max="9474" width="11.140625" customWidth="1"/>
    <col min="9475" max="9475" width="10.140625" customWidth="1"/>
    <col min="9476" max="9476" width="10.5703125" customWidth="1"/>
    <col min="9477" max="9477" width="12.85546875" customWidth="1"/>
    <col min="9479" max="9480" width="10.140625" bestFit="1" customWidth="1"/>
    <col min="9483" max="9483" width="12.28515625" customWidth="1"/>
    <col min="9727" max="9727" width="5.140625" customWidth="1"/>
    <col min="9728" max="9728" width="21.5703125" customWidth="1"/>
    <col min="9729" max="9729" width="7.42578125" customWidth="1"/>
    <col min="9730" max="9730" width="11.140625" customWidth="1"/>
    <col min="9731" max="9731" width="10.140625" customWidth="1"/>
    <col min="9732" max="9732" width="10.5703125" customWidth="1"/>
    <col min="9733" max="9733" width="12.85546875" customWidth="1"/>
    <col min="9735" max="9736" width="10.140625" bestFit="1" customWidth="1"/>
    <col min="9739" max="9739" width="12.28515625" customWidth="1"/>
    <col min="9983" max="9983" width="5.140625" customWidth="1"/>
    <col min="9984" max="9984" width="21.5703125" customWidth="1"/>
    <col min="9985" max="9985" width="7.42578125" customWidth="1"/>
    <col min="9986" max="9986" width="11.140625" customWidth="1"/>
    <col min="9987" max="9987" width="10.140625" customWidth="1"/>
    <col min="9988" max="9988" width="10.5703125" customWidth="1"/>
    <col min="9989" max="9989" width="12.85546875" customWidth="1"/>
    <col min="9991" max="9992" width="10.140625" bestFit="1" customWidth="1"/>
    <col min="9995" max="9995" width="12.28515625" customWidth="1"/>
    <col min="10239" max="10239" width="5.140625" customWidth="1"/>
    <col min="10240" max="10240" width="21.5703125" customWidth="1"/>
    <col min="10241" max="10241" width="7.42578125" customWidth="1"/>
    <col min="10242" max="10242" width="11.140625" customWidth="1"/>
    <col min="10243" max="10243" width="10.140625" customWidth="1"/>
    <col min="10244" max="10244" width="10.5703125" customWidth="1"/>
    <col min="10245" max="10245" width="12.85546875" customWidth="1"/>
    <col min="10247" max="10248" width="10.140625" bestFit="1" customWidth="1"/>
    <col min="10251" max="10251" width="12.28515625" customWidth="1"/>
    <col min="10495" max="10495" width="5.140625" customWidth="1"/>
    <col min="10496" max="10496" width="21.5703125" customWidth="1"/>
    <col min="10497" max="10497" width="7.42578125" customWidth="1"/>
    <col min="10498" max="10498" width="11.140625" customWidth="1"/>
    <col min="10499" max="10499" width="10.140625" customWidth="1"/>
    <col min="10500" max="10500" width="10.5703125" customWidth="1"/>
    <col min="10501" max="10501" width="12.85546875" customWidth="1"/>
    <col min="10503" max="10504" width="10.140625" bestFit="1" customWidth="1"/>
    <col min="10507" max="10507" width="12.28515625" customWidth="1"/>
    <col min="10751" max="10751" width="5.140625" customWidth="1"/>
    <col min="10752" max="10752" width="21.5703125" customWidth="1"/>
    <col min="10753" max="10753" width="7.42578125" customWidth="1"/>
    <col min="10754" max="10754" width="11.140625" customWidth="1"/>
    <col min="10755" max="10755" width="10.140625" customWidth="1"/>
    <col min="10756" max="10756" width="10.5703125" customWidth="1"/>
    <col min="10757" max="10757" width="12.85546875" customWidth="1"/>
    <col min="10759" max="10760" width="10.140625" bestFit="1" customWidth="1"/>
    <col min="10763" max="10763" width="12.28515625" customWidth="1"/>
    <col min="11007" max="11007" width="5.140625" customWidth="1"/>
    <col min="11008" max="11008" width="21.5703125" customWidth="1"/>
    <col min="11009" max="11009" width="7.42578125" customWidth="1"/>
    <col min="11010" max="11010" width="11.140625" customWidth="1"/>
    <col min="11011" max="11011" width="10.140625" customWidth="1"/>
    <col min="11012" max="11012" width="10.5703125" customWidth="1"/>
    <col min="11013" max="11013" width="12.85546875" customWidth="1"/>
    <col min="11015" max="11016" width="10.140625" bestFit="1" customWidth="1"/>
    <col min="11019" max="11019" width="12.28515625" customWidth="1"/>
    <col min="11263" max="11263" width="5.140625" customWidth="1"/>
    <col min="11264" max="11264" width="21.5703125" customWidth="1"/>
    <col min="11265" max="11265" width="7.42578125" customWidth="1"/>
    <col min="11266" max="11266" width="11.140625" customWidth="1"/>
    <col min="11267" max="11267" width="10.140625" customWidth="1"/>
    <col min="11268" max="11268" width="10.5703125" customWidth="1"/>
    <col min="11269" max="11269" width="12.85546875" customWidth="1"/>
    <col min="11271" max="11272" width="10.140625" bestFit="1" customWidth="1"/>
    <col min="11275" max="11275" width="12.28515625" customWidth="1"/>
    <col min="11519" max="11519" width="5.140625" customWidth="1"/>
    <col min="11520" max="11520" width="21.5703125" customWidth="1"/>
    <col min="11521" max="11521" width="7.42578125" customWidth="1"/>
    <col min="11522" max="11522" width="11.140625" customWidth="1"/>
    <col min="11523" max="11523" width="10.140625" customWidth="1"/>
    <col min="11524" max="11524" width="10.5703125" customWidth="1"/>
    <col min="11525" max="11525" width="12.85546875" customWidth="1"/>
    <col min="11527" max="11528" width="10.140625" bestFit="1" customWidth="1"/>
    <col min="11531" max="11531" width="12.28515625" customWidth="1"/>
    <col min="11775" max="11775" width="5.140625" customWidth="1"/>
    <col min="11776" max="11776" width="21.5703125" customWidth="1"/>
    <col min="11777" max="11777" width="7.42578125" customWidth="1"/>
    <col min="11778" max="11778" width="11.140625" customWidth="1"/>
    <col min="11779" max="11779" width="10.140625" customWidth="1"/>
    <col min="11780" max="11780" width="10.5703125" customWidth="1"/>
    <col min="11781" max="11781" width="12.85546875" customWidth="1"/>
    <col min="11783" max="11784" width="10.140625" bestFit="1" customWidth="1"/>
    <col min="11787" max="11787" width="12.28515625" customWidth="1"/>
    <col min="12031" max="12031" width="5.140625" customWidth="1"/>
    <col min="12032" max="12032" width="21.5703125" customWidth="1"/>
    <col min="12033" max="12033" width="7.42578125" customWidth="1"/>
    <col min="12034" max="12034" width="11.140625" customWidth="1"/>
    <col min="12035" max="12035" width="10.140625" customWidth="1"/>
    <col min="12036" max="12036" width="10.5703125" customWidth="1"/>
    <col min="12037" max="12037" width="12.85546875" customWidth="1"/>
    <col min="12039" max="12040" width="10.140625" bestFit="1" customWidth="1"/>
    <col min="12043" max="12043" width="12.28515625" customWidth="1"/>
    <col min="12287" max="12287" width="5.140625" customWidth="1"/>
    <col min="12288" max="12288" width="21.5703125" customWidth="1"/>
    <col min="12289" max="12289" width="7.42578125" customWidth="1"/>
    <col min="12290" max="12290" width="11.140625" customWidth="1"/>
    <col min="12291" max="12291" width="10.140625" customWidth="1"/>
    <col min="12292" max="12292" width="10.5703125" customWidth="1"/>
    <col min="12293" max="12293" width="12.85546875" customWidth="1"/>
    <col min="12295" max="12296" width="10.140625" bestFit="1" customWidth="1"/>
    <col min="12299" max="12299" width="12.28515625" customWidth="1"/>
    <col min="12543" max="12543" width="5.140625" customWidth="1"/>
    <col min="12544" max="12544" width="21.5703125" customWidth="1"/>
    <col min="12545" max="12545" width="7.42578125" customWidth="1"/>
    <col min="12546" max="12546" width="11.140625" customWidth="1"/>
    <col min="12547" max="12547" width="10.140625" customWidth="1"/>
    <col min="12548" max="12548" width="10.5703125" customWidth="1"/>
    <col min="12549" max="12549" width="12.85546875" customWidth="1"/>
    <col min="12551" max="12552" width="10.140625" bestFit="1" customWidth="1"/>
    <col min="12555" max="12555" width="12.28515625" customWidth="1"/>
    <col min="12799" max="12799" width="5.140625" customWidth="1"/>
    <col min="12800" max="12800" width="21.5703125" customWidth="1"/>
    <col min="12801" max="12801" width="7.42578125" customWidth="1"/>
    <col min="12802" max="12802" width="11.140625" customWidth="1"/>
    <col min="12803" max="12803" width="10.140625" customWidth="1"/>
    <col min="12804" max="12804" width="10.5703125" customWidth="1"/>
    <col min="12805" max="12805" width="12.85546875" customWidth="1"/>
    <col min="12807" max="12808" width="10.140625" bestFit="1" customWidth="1"/>
    <col min="12811" max="12811" width="12.28515625" customWidth="1"/>
    <col min="13055" max="13055" width="5.140625" customWidth="1"/>
    <col min="13056" max="13056" width="21.5703125" customWidth="1"/>
    <col min="13057" max="13057" width="7.42578125" customWidth="1"/>
    <col min="13058" max="13058" width="11.140625" customWidth="1"/>
    <col min="13059" max="13059" width="10.140625" customWidth="1"/>
    <col min="13060" max="13060" width="10.5703125" customWidth="1"/>
    <col min="13061" max="13061" width="12.85546875" customWidth="1"/>
    <col min="13063" max="13064" width="10.140625" bestFit="1" customWidth="1"/>
    <col min="13067" max="13067" width="12.28515625" customWidth="1"/>
    <col min="13311" max="13311" width="5.140625" customWidth="1"/>
    <col min="13312" max="13312" width="21.5703125" customWidth="1"/>
    <col min="13313" max="13313" width="7.42578125" customWidth="1"/>
    <col min="13314" max="13314" width="11.140625" customWidth="1"/>
    <col min="13315" max="13315" width="10.140625" customWidth="1"/>
    <col min="13316" max="13316" width="10.5703125" customWidth="1"/>
    <col min="13317" max="13317" width="12.85546875" customWidth="1"/>
    <col min="13319" max="13320" width="10.140625" bestFit="1" customWidth="1"/>
    <col min="13323" max="13323" width="12.28515625" customWidth="1"/>
    <col min="13567" max="13567" width="5.140625" customWidth="1"/>
    <col min="13568" max="13568" width="21.5703125" customWidth="1"/>
    <col min="13569" max="13569" width="7.42578125" customWidth="1"/>
    <col min="13570" max="13570" width="11.140625" customWidth="1"/>
    <col min="13571" max="13571" width="10.140625" customWidth="1"/>
    <col min="13572" max="13572" width="10.5703125" customWidth="1"/>
    <col min="13573" max="13573" width="12.85546875" customWidth="1"/>
    <col min="13575" max="13576" width="10.140625" bestFit="1" customWidth="1"/>
    <col min="13579" max="13579" width="12.28515625" customWidth="1"/>
    <col min="13823" max="13823" width="5.140625" customWidth="1"/>
    <col min="13824" max="13824" width="21.5703125" customWidth="1"/>
    <col min="13825" max="13825" width="7.42578125" customWidth="1"/>
    <col min="13826" max="13826" width="11.140625" customWidth="1"/>
    <col min="13827" max="13827" width="10.140625" customWidth="1"/>
    <col min="13828" max="13828" width="10.5703125" customWidth="1"/>
    <col min="13829" max="13829" width="12.85546875" customWidth="1"/>
    <col min="13831" max="13832" width="10.140625" bestFit="1" customWidth="1"/>
    <col min="13835" max="13835" width="12.28515625" customWidth="1"/>
    <col min="14079" max="14079" width="5.140625" customWidth="1"/>
    <col min="14080" max="14080" width="21.5703125" customWidth="1"/>
    <col min="14081" max="14081" width="7.42578125" customWidth="1"/>
    <col min="14082" max="14082" width="11.140625" customWidth="1"/>
    <col min="14083" max="14083" width="10.140625" customWidth="1"/>
    <col min="14084" max="14084" width="10.5703125" customWidth="1"/>
    <col min="14085" max="14085" width="12.85546875" customWidth="1"/>
    <col min="14087" max="14088" width="10.140625" bestFit="1" customWidth="1"/>
    <col min="14091" max="14091" width="12.28515625" customWidth="1"/>
    <col min="14335" max="14335" width="5.140625" customWidth="1"/>
    <col min="14336" max="14336" width="21.5703125" customWidth="1"/>
    <col min="14337" max="14337" width="7.42578125" customWidth="1"/>
    <col min="14338" max="14338" width="11.140625" customWidth="1"/>
    <col min="14339" max="14339" width="10.140625" customWidth="1"/>
    <col min="14340" max="14340" width="10.5703125" customWidth="1"/>
    <col min="14341" max="14341" width="12.85546875" customWidth="1"/>
    <col min="14343" max="14344" width="10.140625" bestFit="1" customWidth="1"/>
    <col min="14347" max="14347" width="12.28515625" customWidth="1"/>
    <col min="14591" max="14591" width="5.140625" customWidth="1"/>
    <col min="14592" max="14592" width="21.5703125" customWidth="1"/>
    <col min="14593" max="14593" width="7.42578125" customWidth="1"/>
    <col min="14594" max="14594" width="11.140625" customWidth="1"/>
    <col min="14595" max="14595" width="10.140625" customWidth="1"/>
    <col min="14596" max="14596" width="10.5703125" customWidth="1"/>
    <col min="14597" max="14597" width="12.85546875" customWidth="1"/>
    <col min="14599" max="14600" width="10.140625" bestFit="1" customWidth="1"/>
    <col min="14603" max="14603" width="12.28515625" customWidth="1"/>
    <col min="14847" max="14847" width="5.140625" customWidth="1"/>
    <col min="14848" max="14848" width="21.5703125" customWidth="1"/>
    <col min="14849" max="14849" width="7.42578125" customWidth="1"/>
    <col min="14850" max="14850" width="11.140625" customWidth="1"/>
    <col min="14851" max="14851" width="10.140625" customWidth="1"/>
    <col min="14852" max="14852" width="10.5703125" customWidth="1"/>
    <col min="14853" max="14853" width="12.85546875" customWidth="1"/>
    <col min="14855" max="14856" width="10.140625" bestFit="1" customWidth="1"/>
    <col min="14859" max="14859" width="12.28515625" customWidth="1"/>
    <col min="15103" max="15103" width="5.140625" customWidth="1"/>
    <col min="15104" max="15104" width="21.5703125" customWidth="1"/>
    <col min="15105" max="15105" width="7.42578125" customWidth="1"/>
    <col min="15106" max="15106" width="11.140625" customWidth="1"/>
    <col min="15107" max="15107" width="10.140625" customWidth="1"/>
    <col min="15108" max="15108" width="10.5703125" customWidth="1"/>
    <col min="15109" max="15109" width="12.85546875" customWidth="1"/>
    <col min="15111" max="15112" width="10.140625" bestFit="1" customWidth="1"/>
    <col min="15115" max="15115" width="12.28515625" customWidth="1"/>
    <col min="15359" max="15359" width="5.140625" customWidth="1"/>
    <col min="15360" max="15360" width="21.5703125" customWidth="1"/>
    <col min="15361" max="15361" width="7.42578125" customWidth="1"/>
    <col min="15362" max="15362" width="11.140625" customWidth="1"/>
    <col min="15363" max="15363" width="10.140625" customWidth="1"/>
    <col min="15364" max="15364" width="10.5703125" customWidth="1"/>
    <col min="15365" max="15365" width="12.85546875" customWidth="1"/>
    <col min="15367" max="15368" width="10.140625" bestFit="1" customWidth="1"/>
    <col min="15371" max="15371" width="12.28515625" customWidth="1"/>
    <col min="15615" max="15615" width="5.140625" customWidth="1"/>
    <col min="15616" max="15616" width="21.5703125" customWidth="1"/>
    <col min="15617" max="15617" width="7.42578125" customWidth="1"/>
    <col min="15618" max="15618" width="11.140625" customWidth="1"/>
    <col min="15619" max="15619" width="10.140625" customWidth="1"/>
    <col min="15620" max="15620" width="10.5703125" customWidth="1"/>
    <col min="15621" max="15621" width="12.85546875" customWidth="1"/>
    <col min="15623" max="15624" width="10.140625" bestFit="1" customWidth="1"/>
    <col min="15627" max="15627" width="12.28515625" customWidth="1"/>
    <col min="15871" max="15871" width="5.140625" customWidth="1"/>
    <col min="15872" max="15872" width="21.5703125" customWidth="1"/>
    <col min="15873" max="15873" width="7.42578125" customWidth="1"/>
    <col min="15874" max="15874" width="11.140625" customWidth="1"/>
    <col min="15875" max="15875" width="10.140625" customWidth="1"/>
    <col min="15876" max="15876" width="10.5703125" customWidth="1"/>
    <col min="15877" max="15877" width="12.85546875" customWidth="1"/>
    <col min="15879" max="15880" width="10.140625" bestFit="1" customWidth="1"/>
    <col min="15883" max="15883" width="12.28515625" customWidth="1"/>
    <col min="16127" max="16127" width="5.140625" customWidth="1"/>
    <col min="16128" max="16128" width="21.5703125" customWidth="1"/>
    <col min="16129" max="16129" width="7.42578125" customWidth="1"/>
    <col min="16130" max="16130" width="11.140625" customWidth="1"/>
    <col min="16131" max="16131" width="10.140625" customWidth="1"/>
    <col min="16132" max="16132" width="10.5703125" customWidth="1"/>
    <col min="16133" max="16133" width="12.85546875" customWidth="1"/>
    <col min="16135" max="16136" width="10.140625" bestFit="1" customWidth="1"/>
    <col min="16139" max="16139" width="12.28515625" customWidth="1"/>
  </cols>
  <sheetData>
    <row r="1" spans="1:9">
      <c r="B1" s="19" t="s">
        <v>768</v>
      </c>
    </row>
    <row r="2" spans="1:9">
      <c r="B2" s="189"/>
    </row>
    <row r="3" spans="1:9">
      <c r="B3" s="250"/>
    </row>
    <row r="4" spans="1:9">
      <c r="B4" s="250"/>
      <c r="G4" s="76" t="s">
        <v>753</v>
      </c>
    </row>
    <row r="5" spans="1:9" ht="15.75">
      <c r="B5" s="291" t="s">
        <v>754</v>
      </c>
      <c r="C5" s="291"/>
      <c r="D5" s="291"/>
      <c r="E5" s="291"/>
      <c r="F5" s="291"/>
      <c r="G5" s="291"/>
    </row>
    <row r="7" spans="1:9">
      <c r="A7" s="292" t="s">
        <v>755</v>
      </c>
      <c r="B7" s="294" t="s">
        <v>756</v>
      </c>
      <c r="C7" s="296" t="s">
        <v>757</v>
      </c>
      <c r="D7" s="251" t="s">
        <v>758</v>
      </c>
      <c r="E7" s="296" t="s">
        <v>342</v>
      </c>
      <c r="F7" s="296" t="s">
        <v>343</v>
      </c>
      <c r="G7" s="251" t="s">
        <v>758</v>
      </c>
    </row>
    <row r="8" spans="1:9">
      <c r="A8" s="293"/>
      <c r="B8" s="295"/>
      <c r="C8" s="297"/>
      <c r="D8" s="252">
        <v>40544</v>
      </c>
      <c r="E8" s="297"/>
      <c r="F8" s="297"/>
      <c r="G8" s="252">
        <v>40908</v>
      </c>
      <c r="H8" s="166"/>
      <c r="I8" s="166"/>
    </row>
    <row r="9" spans="1:9">
      <c r="A9" s="253">
        <v>1</v>
      </c>
      <c r="B9" s="254" t="s">
        <v>759</v>
      </c>
      <c r="C9" s="253"/>
      <c r="D9" s="255"/>
      <c r="E9" s="255"/>
      <c r="F9" s="255"/>
      <c r="G9" s="255">
        <f t="shared" ref="G9:G14" si="0">D9+E9-F9</f>
        <v>0</v>
      </c>
      <c r="H9" s="166"/>
      <c r="I9" s="166"/>
    </row>
    <row r="10" spans="1:9">
      <c r="A10" s="253">
        <v>2</v>
      </c>
      <c r="B10" s="254" t="s">
        <v>760</v>
      </c>
      <c r="C10" s="253"/>
      <c r="D10" s="255"/>
      <c r="E10" s="255"/>
      <c r="F10" s="255"/>
      <c r="G10" s="255">
        <f t="shared" si="0"/>
        <v>0</v>
      </c>
      <c r="H10" s="256"/>
      <c r="I10" s="257"/>
    </row>
    <row r="11" spans="1:9">
      <c r="A11" s="253">
        <v>3</v>
      </c>
      <c r="B11" s="254" t="s">
        <v>761</v>
      </c>
      <c r="C11" s="253"/>
      <c r="D11" s="255"/>
      <c r="E11" s="255"/>
      <c r="F11" s="255"/>
      <c r="G11" s="255">
        <f t="shared" si="0"/>
        <v>0</v>
      </c>
      <c r="H11" s="256"/>
      <c r="I11" s="257"/>
    </row>
    <row r="12" spans="1:9">
      <c r="A12" s="253">
        <v>4</v>
      </c>
      <c r="B12" s="254" t="s">
        <v>339</v>
      </c>
      <c r="C12" s="253"/>
      <c r="D12" s="255"/>
      <c r="E12" s="255"/>
      <c r="F12" s="255"/>
      <c r="G12" s="255">
        <f t="shared" si="0"/>
        <v>0</v>
      </c>
      <c r="H12" s="256"/>
      <c r="I12" s="257"/>
    </row>
    <row r="13" spans="1:9">
      <c r="A13" s="253">
        <v>5</v>
      </c>
      <c r="B13" s="254" t="s">
        <v>762</v>
      </c>
      <c r="C13" s="253"/>
      <c r="D13" s="255">
        <v>0</v>
      </c>
      <c r="E13" s="91">
        <v>256424</v>
      </c>
      <c r="F13" s="255">
        <v>0</v>
      </c>
      <c r="G13" s="255">
        <f t="shared" si="0"/>
        <v>256424</v>
      </c>
      <c r="H13" s="256"/>
      <c r="I13" s="257"/>
    </row>
    <row r="14" spans="1:9">
      <c r="A14" s="253">
        <v>6</v>
      </c>
      <c r="B14" s="254" t="s">
        <v>763</v>
      </c>
      <c r="C14" s="253"/>
      <c r="D14" s="255"/>
      <c r="E14" s="255"/>
      <c r="F14" s="255"/>
      <c r="G14" s="255">
        <f t="shared" si="0"/>
        <v>0</v>
      </c>
      <c r="H14" s="256"/>
      <c r="I14" s="257"/>
    </row>
    <row r="15" spans="1:9">
      <c r="A15" s="253"/>
      <c r="B15" s="13"/>
      <c r="C15" s="253"/>
      <c r="D15" s="255"/>
      <c r="E15" s="255"/>
      <c r="F15" s="255"/>
      <c r="G15" s="255"/>
      <c r="H15" s="166"/>
      <c r="I15" s="166"/>
    </row>
    <row r="16" spans="1:9" ht="15.75" thickBot="1">
      <c r="A16" s="258"/>
      <c r="B16" s="259" t="s">
        <v>764</v>
      </c>
      <c r="C16" s="260"/>
      <c r="D16" s="261">
        <f>SUM(D9:D15)</f>
        <v>0</v>
      </c>
      <c r="E16" s="261">
        <f>SUM(E9:E15)</f>
        <v>256424</v>
      </c>
      <c r="F16" s="261">
        <f>SUM(F9:F15)</f>
        <v>0</v>
      </c>
      <c r="G16" s="262">
        <f>SUM(G9:G15)</f>
        <v>256424</v>
      </c>
      <c r="I16" s="3"/>
    </row>
    <row r="18" spans="1:10" ht="15.75">
      <c r="B18" s="291" t="s">
        <v>765</v>
      </c>
      <c r="C18" s="291"/>
      <c r="D18" s="291"/>
      <c r="E18" s="291"/>
      <c r="F18" s="291"/>
      <c r="G18" s="291"/>
      <c r="I18" s="3"/>
    </row>
    <row r="20" spans="1:10">
      <c r="A20" s="292" t="s">
        <v>755</v>
      </c>
      <c r="B20" s="294" t="s">
        <v>756</v>
      </c>
      <c r="C20" s="296" t="s">
        <v>757</v>
      </c>
      <c r="D20" s="251" t="s">
        <v>758</v>
      </c>
      <c r="E20" s="296" t="s">
        <v>342</v>
      </c>
      <c r="F20" s="251" t="s">
        <v>766</v>
      </c>
      <c r="G20" s="251" t="s">
        <v>758</v>
      </c>
    </row>
    <row r="21" spans="1:10">
      <c r="A21" s="293"/>
      <c r="B21" s="295"/>
      <c r="C21" s="297"/>
      <c r="D21" s="252">
        <v>40544</v>
      </c>
      <c r="E21" s="297"/>
      <c r="F21" s="263"/>
      <c r="G21" s="252">
        <v>40908</v>
      </c>
    </row>
    <row r="22" spans="1:10">
      <c r="A22" s="253">
        <v>1</v>
      </c>
      <c r="B22" s="254" t="s">
        <v>759</v>
      </c>
      <c r="C22" s="253"/>
      <c r="D22" s="255"/>
      <c r="E22" s="255"/>
      <c r="F22" s="255"/>
      <c r="G22" s="255">
        <f>D22+E22</f>
        <v>0</v>
      </c>
    </row>
    <row r="23" spans="1:10">
      <c r="A23" s="253">
        <v>2</v>
      </c>
      <c r="B23" s="254" t="s">
        <v>760</v>
      </c>
      <c r="C23" s="253"/>
      <c r="D23" s="255"/>
      <c r="E23" s="255"/>
      <c r="F23" s="255"/>
      <c r="G23" s="255">
        <f>D23+E23</f>
        <v>0</v>
      </c>
    </row>
    <row r="24" spans="1:10">
      <c r="A24" s="253">
        <v>3</v>
      </c>
      <c r="B24" s="254" t="s">
        <v>761</v>
      </c>
      <c r="C24" s="253"/>
      <c r="D24" s="255"/>
      <c r="E24" s="14"/>
      <c r="F24" s="255"/>
      <c r="G24" s="255">
        <f>D24+E24-F24</f>
        <v>0</v>
      </c>
    </row>
    <row r="25" spans="1:10">
      <c r="A25" s="253">
        <v>4</v>
      </c>
      <c r="B25" s="254" t="s">
        <v>339</v>
      </c>
      <c r="C25" s="253"/>
      <c r="D25" s="255"/>
      <c r="E25" s="255"/>
      <c r="F25" s="255"/>
      <c r="G25" s="255">
        <f>D25+E25-F25</f>
        <v>0</v>
      </c>
    </row>
    <row r="26" spans="1:10">
      <c r="A26" s="253">
        <v>5</v>
      </c>
      <c r="B26" s="254" t="s">
        <v>762</v>
      </c>
      <c r="C26" s="253"/>
      <c r="D26" s="255">
        <v>0</v>
      </c>
      <c r="E26" s="14">
        <v>11414</v>
      </c>
      <c r="F26" s="255"/>
      <c r="G26" s="255">
        <f>D26+E26-F26</f>
        <v>11414</v>
      </c>
    </row>
    <row r="27" spans="1:10">
      <c r="A27" s="253">
        <v>6</v>
      </c>
      <c r="B27" s="254" t="s">
        <v>763</v>
      </c>
      <c r="C27" s="253"/>
      <c r="D27" s="255"/>
      <c r="E27" s="255"/>
      <c r="F27" s="255"/>
      <c r="G27" s="255">
        <f>D27+E27-F27</f>
        <v>0</v>
      </c>
    </row>
    <row r="28" spans="1:10">
      <c r="A28" s="253"/>
      <c r="B28" s="13"/>
      <c r="C28" s="253"/>
      <c r="D28" s="255"/>
      <c r="E28" s="255"/>
      <c r="F28" s="255"/>
      <c r="G28" s="255"/>
    </row>
    <row r="29" spans="1:10" ht="15.75" thickBot="1">
      <c r="A29" s="258"/>
      <c r="B29" s="259" t="s">
        <v>764</v>
      </c>
      <c r="C29" s="260"/>
      <c r="D29" s="261">
        <f>SUM(D22:D28)</f>
        <v>0</v>
      </c>
      <c r="E29" s="261">
        <f>SUM(E22:E28)</f>
        <v>11414</v>
      </c>
      <c r="F29" s="261">
        <f>SUM(F22:F28)</f>
        <v>0</v>
      </c>
      <c r="G29" s="262">
        <f>SUM(G22:G28)</f>
        <v>11414</v>
      </c>
      <c r="H29" s="140"/>
      <c r="I29" s="3"/>
      <c r="J29" s="3"/>
    </row>
    <row r="30" spans="1:10">
      <c r="G30" s="140"/>
    </row>
    <row r="31" spans="1:10" ht="15.75">
      <c r="B31" s="291" t="s">
        <v>767</v>
      </c>
      <c r="C31" s="291"/>
      <c r="D31" s="291"/>
      <c r="E31" s="291"/>
      <c r="F31" s="291"/>
      <c r="G31" s="291"/>
    </row>
    <row r="33" spans="1:12">
      <c r="A33" s="296" t="s">
        <v>755</v>
      </c>
      <c r="B33" s="294" t="s">
        <v>756</v>
      </c>
      <c r="C33" s="296" t="s">
        <v>757</v>
      </c>
      <c r="D33" s="251" t="s">
        <v>758</v>
      </c>
      <c r="E33" s="296" t="s">
        <v>342</v>
      </c>
      <c r="F33" s="296" t="s">
        <v>343</v>
      </c>
      <c r="G33" s="251" t="s">
        <v>758</v>
      </c>
    </row>
    <row r="34" spans="1:12">
      <c r="A34" s="297"/>
      <c r="B34" s="295"/>
      <c r="C34" s="297"/>
      <c r="D34" s="252">
        <v>40544</v>
      </c>
      <c r="E34" s="297"/>
      <c r="F34" s="297"/>
      <c r="G34" s="252">
        <v>40908</v>
      </c>
    </row>
    <row r="35" spans="1:12">
      <c r="A35" s="253">
        <v>1</v>
      </c>
      <c r="B35" s="254" t="s">
        <v>759</v>
      </c>
      <c r="C35" s="253"/>
      <c r="D35" s="255">
        <f t="shared" ref="D35:F40" si="1">D9-D22</f>
        <v>0</v>
      </c>
      <c r="E35" s="255">
        <f t="shared" si="1"/>
        <v>0</v>
      </c>
      <c r="F35" s="255">
        <f t="shared" si="1"/>
        <v>0</v>
      </c>
      <c r="G35" s="255">
        <f t="shared" ref="G35:G40" si="2">D35+E35-F35</f>
        <v>0</v>
      </c>
    </row>
    <row r="36" spans="1:12">
      <c r="A36" s="253">
        <v>2</v>
      </c>
      <c r="B36" s="254" t="s">
        <v>760</v>
      </c>
      <c r="C36" s="253"/>
      <c r="D36" s="255">
        <f t="shared" si="1"/>
        <v>0</v>
      </c>
      <c r="E36" s="255">
        <f t="shared" si="1"/>
        <v>0</v>
      </c>
      <c r="F36" s="255">
        <f t="shared" si="1"/>
        <v>0</v>
      </c>
      <c r="G36" s="255">
        <f t="shared" si="2"/>
        <v>0</v>
      </c>
      <c r="K36" s="166"/>
      <c r="L36" s="166"/>
    </row>
    <row r="37" spans="1:12">
      <c r="A37" s="253">
        <v>3</v>
      </c>
      <c r="B37" s="254" t="s">
        <v>761</v>
      </c>
      <c r="C37" s="253"/>
      <c r="D37" s="255">
        <f t="shared" si="1"/>
        <v>0</v>
      </c>
      <c r="E37" s="255">
        <f t="shared" si="1"/>
        <v>0</v>
      </c>
      <c r="F37" s="255">
        <f t="shared" si="1"/>
        <v>0</v>
      </c>
      <c r="G37" s="255">
        <f t="shared" si="2"/>
        <v>0</v>
      </c>
      <c r="K37" s="166"/>
      <c r="L37" s="166"/>
    </row>
    <row r="38" spans="1:12">
      <c r="A38" s="253">
        <v>4</v>
      </c>
      <c r="B38" s="254" t="s">
        <v>339</v>
      </c>
      <c r="C38" s="253">
        <v>2</v>
      </c>
      <c r="D38" s="255">
        <f t="shared" si="1"/>
        <v>0</v>
      </c>
      <c r="E38" s="255">
        <f t="shared" si="1"/>
        <v>0</v>
      </c>
      <c r="F38" s="255">
        <f t="shared" si="1"/>
        <v>0</v>
      </c>
      <c r="G38" s="255">
        <f t="shared" si="2"/>
        <v>0</v>
      </c>
      <c r="K38" s="166"/>
      <c r="L38" s="166"/>
    </row>
    <row r="39" spans="1:12">
      <c r="A39" s="253">
        <v>5</v>
      </c>
      <c r="B39" s="254" t="s">
        <v>762</v>
      </c>
      <c r="C39" s="253"/>
      <c r="D39" s="255">
        <f t="shared" si="1"/>
        <v>0</v>
      </c>
      <c r="E39" s="255">
        <f t="shared" si="1"/>
        <v>245010</v>
      </c>
      <c r="F39" s="255">
        <f t="shared" si="1"/>
        <v>0</v>
      </c>
      <c r="G39" s="255">
        <f t="shared" si="2"/>
        <v>245010</v>
      </c>
      <c r="K39" s="166"/>
      <c r="L39" s="166"/>
    </row>
    <row r="40" spans="1:12">
      <c r="A40" s="253">
        <v>6</v>
      </c>
      <c r="B40" s="254" t="s">
        <v>763</v>
      </c>
      <c r="C40" s="253"/>
      <c r="D40" s="255">
        <f t="shared" si="1"/>
        <v>0</v>
      </c>
      <c r="E40" s="255">
        <f t="shared" si="1"/>
        <v>0</v>
      </c>
      <c r="F40" s="255">
        <f t="shared" si="1"/>
        <v>0</v>
      </c>
      <c r="G40" s="255">
        <f t="shared" si="2"/>
        <v>0</v>
      </c>
      <c r="K40" s="166"/>
      <c r="L40" s="166"/>
    </row>
    <row r="41" spans="1:12">
      <c r="A41" s="253"/>
      <c r="B41" s="13"/>
      <c r="C41" s="253"/>
      <c r="D41" s="255"/>
      <c r="E41" s="255"/>
      <c r="F41" s="255"/>
      <c r="G41" s="255"/>
      <c r="K41" s="166"/>
      <c r="L41" s="166"/>
    </row>
    <row r="42" spans="1:12" ht="15.75" thickBot="1">
      <c r="A42" s="258"/>
      <c r="B42" s="259" t="s">
        <v>764</v>
      </c>
      <c r="C42" s="260"/>
      <c r="D42" s="261">
        <f>SUM(D35:D41)</f>
        <v>0</v>
      </c>
      <c r="E42" s="261">
        <f>SUM(E35:E41)</f>
        <v>245010</v>
      </c>
      <c r="F42" s="261">
        <f>SUM(F35:F41)</f>
        <v>0</v>
      </c>
      <c r="G42" s="262">
        <f>SUM(G35:G41)</f>
        <v>245010</v>
      </c>
      <c r="I42" s="140"/>
      <c r="J42" s="3"/>
      <c r="K42" s="171"/>
      <c r="L42" s="166"/>
    </row>
    <row r="43" spans="1:12" s="166" customFormat="1">
      <c r="F43" s="257"/>
      <c r="G43" s="264"/>
      <c r="J43" s="257"/>
    </row>
    <row r="44" spans="1:12" ht="15.75">
      <c r="B44" s="157" t="s">
        <v>646</v>
      </c>
      <c r="E44" s="276"/>
      <c r="F44" s="276"/>
      <c r="G44" s="276"/>
      <c r="K44" s="166"/>
      <c r="L44" s="166"/>
    </row>
    <row r="45" spans="1:12" ht="15.75">
      <c r="B45" s="157"/>
      <c r="E45" s="276"/>
      <c r="F45" s="276"/>
      <c r="G45" s="276"/>
    </row>
    <row r="46" spans="1:12" ht="15.75">
      <c r="B46" s="157" t="s">
        <v>46</v>
      </c>
    </row>
  </sheetData>
  <mergeCells count="19">
    <mergeCell ref="E45:G45"/>
    <mergeCell ref="A33:A34"/>
    <mergeCell ref="B33:B34"/>
    <mergeCell ref="C33:C34"/>
    <mergeCell ref="E33:E34"/>
    <mergeCell ref="F33:F34"/>
    <mergeCell ref="E44:G44"/>
    <mergeCell ref="B31:G31"/>
    <mergeCell ref="B5:G5"/>
    <mergeCell ref="A7:A8"/>
    <mergeCell ref="B7:B8"/>
    <mergeCell ref="C7:C8"/>
    <mergeCell ref="E7:E8"/>
    <mergeCell ref="F7:F8"/>
    <mergeCell ref="B18:G18"/>
    <mergeCell ref="A20:A21"/>
    <mergeCell ref="B20:B21"/>
    <mergeCell ref="C20:C21"/>
    <mergeCell ref="E20:E21"/>
  </mergeCells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2:C40"/>
  <sheetViews>
    <sheetView topLeftCell="A10" workbookViewId="0">
      <selection activeCell="A30" sqref="A30:F41"/>
    </sheetView>
  </sheetViews>
  <sheetFormatPr defaultRowHeight="15"/>
  <sheetData>
    <row r="2" spans="1:3">
      <c r="A2" s="90" t="s">
        <v>175</v>
      </c>
      <c r="C2" t="s">
        <v>21</v>
      </c>
    </row>
    <row r="3" spans="1:3">
      <c r="A3" t="s">
        <v>513</v>
      </c>
    </row>
    <row r="4" spans="1:3">
      <c r="A4" t="s">
        <v>520</v>
      </c>
    </row>
    <row r="6" spans="1:3">
      <c r="A6" s="90" t="s">
        <v>79</v>
      </c>
      <c r="C6" t="s">
        <v>21</v>
      </c>
    </row>
    <row r="7" spans="1:3">
      <c r="A7" t="s">
        <v>513</v>
      </c>
    </row>
    <row r="8" spans="1:3">
      <c r="A8" t="s">
        <v>514</v>
      </c>
    </row>
    <row r="10" spans="1:3">
      <c r="A10" s="90" t="s">
        <v>232</v>
      </c>
      <c r="C10" t="s">
        <v>21</v>
      </c>
    </row>
    <row r="11" spans="1:3">
      <c r="A11" t="s">
        <v>513</v>
      </c>
    </row>
    <row r="12" spans="1:3">
      <c r="A12" t="s">
        <v>769</v>
      </c>
    </row>
    <row r="16" spans="1:3">
      <c r="A16" t="s">
        <v>175</v>
      </c>
      <c r="C16" t="s">
        <v>21</v>
      </c>
    </row>
    <row r="17" spans="1:3">
      <c r="A17" t="s">
        <v>513</v>
      </c>
    </row>
    <row r="18" spans="1:3">
      <c r="A18" t="s">
        <v>520</v>
      </c>
    </row>
    <row r="20" spans="1:3">
      <c r="A20" t="s">
        <v>79</v>
      </c>
      <c r="C20" t="s">
        <v>21</v>
      </c>
    </row>
    <row r="21" spans="1:3">
      <c r="A21" t="s">
        <v>513</v>
      </c>
    </row>
    <row r="22" spans="1:3">
      <c r="A22" t="s">
        <v>514</v>
      </c>
    </row>
    <row r="24" spans="1:3">
      <c r="A24" t="s">
        <v>232</v>
      </c>
      <c r="C24" t="s">
        <v>21</v>
      </c>
    </row>
    <row r="25" spans="1:3">
      <c r="A25" t="s">
        <v>513</v>
      </c>
    </row>
    <row r="26" spans="1:3">
      <c r="A26" t="s">
        <v>769</v>
      </c>
    </row>
    <row r="30" spans="1:3">
      <c r="A30" t="s">
        <v>175</v>
      </c>
      <c r="C30" t="s">
        <v>21</v>
      </c>
    </row>
    <row r="31" spans="1:3">
      <c r="A31" t="s">
        <v>513</v>
      </c>
    </row>
    <row r="32" spans="1:3">
      <c r="A32" t="s">
        <v>520</v>
      </c>
    </row>
    <row r="34" spans="1:3">
      <c r="A34" t="s">
        <v>79</v>
      </c>
      <c r="C34" t="s">
        <v>21</v>
      </c>
    </row>
    <row r="35" spans="1:3">
      <c r="A35" t="s">
        <v>513</v>
      </c>
    </row>
    <row r="36" spans="1:3">
      <c r="A36" t="s">
        <v>514</v>
      </c>
    </row>
    <row r="38" spans="1:3">
      <c r="A38" t="s">
        <v>232</v>
      </c>
      <c r="C38" t="s">
        <v>21</v>
      </c>
    </row>
    <row r="39" spans="1:3">
      <c r="A39" t="s">
        <v>513</v>
      </c>
    </row>
    <row r="40" spans="1:3">
      <c r="A40" t="s">
        <v>769</v>
      </c>
    </row>
  </sheetData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2:L18"/>
  <sheetViews>
    <sheetView topLeftCell="A4" workbookViewId="0">
      <selection activeCell="C17" sqref="C17:L18"/>
    </sheetView>
  </sheetViews>
  <sheetFormatPr defaultRowHeight="15"/>
  <cols>
    <col min="3" max="3" width="16.42578125" customWidth="1"/>
    <col min="4" max="4" width="10.42578125" customWidth="1"/>
    <col min="8" max="8" width="11" customWidth="1"/>
    <col min="12" max="12" width="10.28515625" customWidth="1"/>
  </cols>
  <sheetData>
    <row r="2" spans="1:12" ht="15.75">
      <c r="B2" s="20" t="s">
        <v>286</v>
      </c>
    </row>
    <row r="4" spans="1:12" ht="64.5">
      <c r="A4" s="79" t="s">
        <v>247</v>
      </c>
      <c r="B4" s="79" t="s">
        <v>287</v>
      </c>
      <c r="C4" s="79" t="s">
        <v>288</v>
      </c>
      <c r="D4" s="79" t="s">
        <v>289</v>
      </c>
      <c r="E4" s="79" t="s">
        <v>290</v>
      </c>
      <c r="F4" s="79" t="s">
        <v>291</v>
      </c>
      <c r="G4" s="79" t="s">
        <v>292</v>
      </c>
      <c r="H4" s="79" t="s">
        <v>293</v>
      </c>
      <c r="I4" s="79" t="s">
        <v>294</v>
      </c>
      <c r="J4" s="84" t="s">
        <v>294</v>
      </c>
      <c r="K4" s="84" t="s">
        <v>308</v>
      </c>
      <c r="L4" s="84" t="s">
        <v>309</v>
      </c>
    </row>
    <row r="5" spans="1:12">
      <c r="A5" s="13">
        <v>1</v>
      </c>
      <c r="B5" s="80" t="s">
        <v>295</v>
      </c>
      <c r="C5" s="14">
        <v>0</v>
      </c>
      <c r="D5" s="14">
        <v>0</v>
      </c>
      <c r="E5" s="14">
        <f>C5*0.1</f>
        <v>0</v>
      </c>
      <c r="F5" s="14">
        <f>C5-D5-E5</f>
        <v>0</v>
      </c>
      <c r="G5" s="14">
        <v>0</v>
      </c>
      <c r="H5" s="14">
        <f>G5*30%</f>
        <v>0</v>
      </c>
      <c r="I5" s="14">
        <f>D5+H5</f>
        <v>0</v>
      </c>
      <c r="J5" s="14">
        <f>D5+H5</f>
        <v>0</v>
      </c>
      <c r="K5" s="13">
        <v>0</v>
      </c>
      <c r="L5" s="14">
        <f>J5-K5</f>
        <v>0</v>
      </c>
    </row>
    <row r="6" spans="1:12">
      <c r="A6" s="13">
        <v>2</v>
      </c>
      <c r="B6" s="80" t="s">
        <v>296</v>
      </c>
      <c r="C6" s="14">
        <v>0</v>
      </c>
      <c r="D6" s="14">
        <v>0</v>
      </c>
      <c r="E6" s="81">
        <f t="shared" ref="E6:E16" si="0">C6*0.1</f>
        <v>0</v>
      </c>
      <c r="F6" s="14">
        <f t="shared" ref="F6:F16" si="1">C6-D6-E6</f>
        <v>0</v>
      </c>
      <c r="G6" s="14">
        <v>0</v>
      </c>
      <c r="H6" s="14">
        <f t="shared" ref="H6:H7" si="2">G6*30%</f>
        <v>0</v>
      </c>
      <c r="I6" s="14">
        <f t="shared" ref="I6:I16" si="3">D6+H6</f>
        <v>0</v>
      </c>
      <c r="J6" s="14">
        <f t="shared" ref="J6:J16" si="4">D6+H6</f>
        <v>0</v>
      </c>
      <c r="K6" s="13">
        <v>0</v>
      </c>
      <c r="L6" s="14">
        <f t="shared" ref="L6:L16" si="5">J6-K6</f>
        <v>0</v>
      </c>
    </row>
    <row r="7" spans="1:12">
      <c r="A7" s="13">
        <v>3</v>
      </c>
      <c r="B7" s="80" t="s">
        <v>297</v>
      </c>
      <c r="C7" s="14">
        <v>0</v>
      </c>
      <c r="D7" s="14">
        <v>0</v>
      </c>
      <c r="E7" s="14">
        <f t="shared" si="0"/>
        <v>0</v>
      </c>
      <c r="F7" s="14">
        <f t="shared" si="1"/>
        <v>0</v>
      </c>
      <c r="G7" s="14">
        <v>0</v>
      </c>
      <c r="H7" s="14">
        <f t="shared" si="2"/>
        <v>0</v>
      </c>
      <c r="I7" s="14">
        <f t="shared" si="3"/>
        <v>0</v>
      </c>
      <c r="J7" s="14">
        <f t="shared" si="4"/>
        <v>0</v>
      </c>
      <c r="K7" s="13">
        <v>0</v>
      </c>
      <c r="L7" s="14">
        <f t="shared" si="5"/>
        <v>0</v>
      </c>
    </row>
    <row r="8" spans="1:12">
      <c r="A8" s="13">
        <v>4</v>
      </c>
      <c r="B8" s="80" t="s">
        <v>298</v>
      </c>
      <c r="C8" s="14">
        <v>0</v>
      </c>
      <c r="D8" s="14">
        <v>0</v>
      </c>
      <c r="E8" s="14">
        <f t="shared" si="0"/>
        <v>0</v>
      </c>
      <c r="F8" s="14">
        <f t="shared" si="1"/>
        <v>0</v>
      </c>
      <c r="G8" s="14">
        <v>0</v>
      </c>
      <c r="H8" s="14">
        <f t="shared" ref="H8:H16" si="6">G8*16.7%</f>
        <v>0</v>
      </c>
      <c r="I8" s="14">
        <f t="shared" si="3"/>
        <v>0</v>
      </c>
      <c r="J8" s="14">
        <f t="shared" si="4"/>
        <v>0</v>
      </c>
      <c r="K8" s="13">
        <v>0</v>
      </c>
      <c r="L8" s="14">
        <f t="shared" si="5"/>
        <v>0</v>
      </c>
    </row>
    <row r="9" spans="1:12">
      <c r="A9" s="13">
        <v>5</v>
      </c>
      <c r="B9" s="80" t="s">
        <v>299</v>
      </c>
      <c r="C9" s="14">
        <v>0</v>
      </c>
      <c r="D9" s="14">
        <v>0</v>
      </c>
      <c r="E9" s="14">
        <f t="shared" si="0"/>
        <v>0</v>
      </c>
      <c r="F9" s="14">
        <f t="shared" si="1"/>
        <v>0</v>
      </c>
      <c r="G9" s="14">
        <v>0</v>
      </c>
      <c r="H9" s="14">
        <f t="shared" si="6"/>
        <v>0</v>
      </c>
      <c r="I9" s="14">
        <f t="shared" si="3"/>
        <v>0</v>
      </c>
      <c r="J9" s="14">
        <f t="shared" si="4"/>
        <v>0</v>
      </c>
      <c r="K9" s="13">
        <v>0</v>
      </c>
      <c r="L9" s="14">
        <f t="shared" si="5"/>
        <v>0</v>
      </c>
    </row>
    <row r="10" spans="1:12">
      <c r="A10" s="13">
        <v>6</v>
      </c>
      <c r="B10" s="80" t="s">
        <v>300</v>
      </c>
      <c r="C10" s="14">
        <v>0</v>
      </c>
      <c r="D10" s="14">
        <v>0</v>
      </c>
      <c r="E10" s="14">
        <f t="shared" si="0"/>
        <v>0</v>
      </c>
      <c r="F10" s="14">
        <f t="shared" si="1"/>
        <v>0</v>
      </c>
      <c r="G10" s="14">
        <v>0</v>
      </c>
      <c r="H10" s="14">
        <f t="shared" si="6"/>
        <v>0</v>
      </c>
      <c r="I10" s="14">
        <f t="shared" si="3"/>
        <v>0</v>
      </c>
      <c r="J10" s="14">
        <f t="shared" si="4"/>
        <v>0</v>
      </c>
      <c r="K10" s="13">
        <v>0</v>
      </c>
      <c r="L10" s="14">
        <f t="shared" si="5"/>
        <v>0</v>
      </c>
    </row>
    <row r="11" spans="1:12">
      <c r="A11" s="13">
        <v>7</v>
      </c>
      <c r="B11" s="80" t="s">
        <v>301</v>
      </c>
      <c r="C11" s="14">
        <v>0</v>
      </c>
      <c r="D11" s="14">
        <v>0</v>
      </c>
      <c r="E11" s="14">
        <f t="shared" si="0"/>
        <v>0</v>
      </c>
      <c r="F11" s="14">
        <f t="shared" si="1"/>
        <v>0</v>
      </c>
      <c r="G11" s="14">
        <v>0</v>
      </c>
      <c r="H11" s="14">
        <f t="shared" si="6"/>
        <v>0</v>
      </c>
      <c r="I11" s="14">
        <f t="shared" si="3"/>
        <v>0</v>
      </c>
      <c r="J11" s="14">
        <f t="shared" si="4"/>
        <v>0</v>
      </c>
      <c r="K11" s="13">
        <v>0</v>
      </c>
      <c r="L11" s="14">
        <f t="shared" si="5"/>
        <v>0</v>
      </c>
    </row>
    <row r="12" spans="1:12">
      <c r="A12" s="13">
        <v>8</v>
      </c>
      <c r="B12" s="80" t="s">
        <v>302</v>
      </c>
      <c r="C12" s="14">
        <v>217700</v>
      </c>
      <c r="D12" s="14">
        <f t="shared" ref="D12:D16" si="7">G12*11.2%</f>
        <v>17680.32</v>
      </c>
      <c r="E12" s="14">
        <f t="shared" si="0"/>
        <v>21770</v>
      </c>
      <c r="F12" s="14">
        <f t="shared" si="1"/>
        <v>178249.68</v>
      </c>
      <c r="G12" s="14">
        <v>157860</v>
      </c>
      <c r="H12" s="14">
        <f t="shared" si="6"/>
        <v>26362.619999999995</v>
      </c>
      <c r="I12" s="14">
        <f t="shared" si="3"/>
        <v>44042.939999999995</v>
      </c>
      <c r="J12" s="14">
        <f t="shared" si="4"/>
        <v>44042.939999999995</v>
      </c>
      <c r="K12" s="13">
        <v>0</v>
      </c>
      <c r="L12" s="14">
        <f t="shared" si="5"/>
        <v>44042.939999999995</v>
      </c>
    </row>
    <row r="13" spans="1:12">
      <c r="A13" s="13">
        <v>9</v>
      </c>
      <c r="B13" s="80" t="s">
        <v>303</v>
      </c>
      <c r="C13" s="14">
        <v>217700</v>
      </c>
      <c r="D13" s="14">
        <f t="shared" si="7"/>
        <v>17680.32</v>
      </c>
      <c r="E13" s="14">
        <f t="shared" si="0"/>
        <v>21770</v>
      </c>
      <c r="F13" s="14">
        <f t="shared" si="1"/>
        <v>178249.68</v>
      </c>
      <c r="G13" s="14">
        <v>157860</v>
      </c>
      <c r="H13" s="14">
        <f t="shared" si="6"/>
        <v>26362.619999999995</v>
      </c>
      <c r="I13" s="14">
        <f t="shared" si="3"/>
        <v>44042.939999999995</v>
      </c>
      <c r="J13" s="14">
        <f t="shared" si="4"/>
        <v>44042.939999999995</v>
      </c>
      <c r="K13" s="13">
        <v>0</v>
      </c>
      <c r="L13" s="14">
        <f t="shared" si="5"/>
        <v>44042.939999999995</v>
      </c>
    </row>
    <row r="14" spans="1:12">
      <c r="A14" s="13">
        <v>10</v>
      </c>
      <c r="B14" s="80" t="s">
        <v>304</v>
      </c>
      <c r="C14" s="14">
        <v>217700</v>
      </c>
      <c r="D14" s="14">
        <f t="shared" si="7"/>
        <v>17680.32</v>
      </c>
      <c r="E14" s="14">
        <f t="shared" si="0"/>
        <v>21770</v>
      </c>
      <c r="F14" s="14">
        <f t="shared" si="1"/>
        <v>178249.68</v>
      </c>
      <c r="G14" s="14">
        <v>157860</v>
      </c>
      <c r="H14" s="14">
        <f t="shared" si="6"/>
        <v>26362.619999999995</v>
      </c>
      <c r="I14" s="14">
        <f t="shared" si="3"/>
        <v>44042.939999999995</v>
      </c>
      <c r="J14" s="14">
        <f t="shared" si="4"/>
        <v>44042.939999999995</v>
      </c>
      <c r="K14" s="13">
        <v>0</v>
      </c>
      <c r="L14" s="14">
        <f t="shared" si="5"/>
        <v>44042.939999999995</v>
      </c>
    </row>
    <row r="15" spans="1:12">
      <c r="A15" s="13">
        <v>11</v>
      </c>
      <c r="B15" s="80" t="s">
        <v>305</v>
      </c>
      <c r="C15" s="14">
        <v>217700</v>
      </c>
      <c r="D15" s="14">
        <f t="shared" si="7"/>
        <v>19644.8</v>
      </c>
      <c r="E15" s="14">
        <f t="shared" si="0"/>
        <v>21770</v>
      </c>
      <c r="F15" s="14">
        <f t="shared" si="1"/>
        <v>176285.2</v>
      </c>
      <c r="G15" s="14">
        <v>175400</v>
      </c>
      <c r="H15" s="14">
        <f t="shared" si="6"/>
        <v>29291.799999999996</v>
      </c>
      <c r="I15" s="14">
        <f t="shared" si="3"/>
        <v>48936.599999999991</v>
      </c>
      <c r="J15" s="14">
        <f t="shared" si="4"/>
        <v>48936.599999999991</v>
      </c>
      <c r="K15" s="13"/>
      <c r="L15" s="14">
        <f t="shared" si="5"/>
        <v>48936.599999999991</v>
      </c>
    </row>
    <row r="16" spans="1:12">
      <c r="A16" s="13">
        <v>12</v>
      </c>
      <c r="B16" s="80" t="s">
        <v>306</v>
      </c>
      <c r="C16" s="14">
        <v>217700</v>
      </c>
      <c r="D16" s="14">
        <f t="shared" si="7"/>
        <v>19644.8</v>
      </c>
      <c r="E16" s="14">
        <f t="shared" si="0"/>
        <v>21770</v>
      </c>
      <c r="F16" s="14">
        <f t="shared" si="1"/>
        <v>176285.2</v>
      </c>
      <c r="G16" s="14">
        <v>175400</v>
      </c>
      <c r="H16" s="14">
        <f t="shared" si="6"/>
        <v>29291.799999999996</v>
      </c>
      <c r="I16" s="14">
        <f t="shared" si="3"/>
        <v>48936.599999999991</v>
      </c>
      <c r="J16" s="14">
        <f t="shared" si="4"/>
        <v>48936.599999999991</v>
      </c>
      <c r="K16" s="13"/>
      <c r="L16" s="14">
        <f t="shared" si="5"/>
        <v>48936.599999999991</v>
      </c>
    </row>
    <row r="17" spans="1:12">
      <c r="A17" s="82"/>
      <c r="B17" s="82" t="s">
        <v>307</v>
      </c>
      <c r="C17" s="139">
        <f t="shared" ref="C17:L17" si="8">SUM(C5:C16)</f>
        <v>1088500</v>
      </c>
      <c r="D17" s="139">
        <f t="shared" si="8"/>
        <v>92330.559999999998</v>
      </c>
      <c r="E17" s="139">
        <f t="shared" si="8"/>
        <v>108850</v>
      </c>
      <c r="F17" s="139">
        <f t="shared" si="8"/>
        <v>887319.44</v>
      </c>
      <c r="G17" s="139">
        <f t="shared" si="8"/>
        <v>824380</v>
      </c>
      <c r="H17" s="139">
        <f t="shared" si="8"/>
        <v>137671.45999999996</v>
      </c>
      <c r="I17" s="139">
        <f t="shared" si="8"/>
        <v>230002.01999999996</v>
      </c>
      <c r="J17" s="139">
        <f t="shared" si="8"/>
        <v>230002.01999999996</v>
      </c>
      <c r="K17" s="139">
        <f t="shared" si="8"/>
        <v>0</v>
      </c>
      <c r="L17" s="139">
        <f t="shared" si="8"/>
        <v>230002.01999999996</v>
      </c>
    </row>
    <row r="18" spans="1:12">
      <c r="C18" s="11"/>
      <c r="D18" s="11"/>
      <c r="E18" s="11"/>
      <c r="F18" s="11"/>
      <c r="G18" s="11"/>
      <c r="H18" s="11"/>
      <c r="I18" s="11"/>
      <c r="J18" s="11"/>
      <c r="K18" s="11"/>
      <c r="L18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K39"/>
  <sheetViews>
    <sheetView workbookViewId="0">
      <selection activeCell="B34" sqref="B34:B36"/>
    </sheetView>
  </sheetViews>
  <sheetFormatPr defaultRowHeight="15"/>
  <sheetData>
    <row r="2" spans="1:11">
      <c r="A2" s="143"/>
      <c r="B2" s="143"/>
      <c r="C2" s="143"/>
      <c r="D2" s="143"/>
      <c r="E2" s="143"/>
      <c r="F2" s="143"/>
      <c r="G2" s="143"/>
      <c r="H2" s="144"/>
      <c r="I2" s="145"/>
      <c r="J2" s="145"/>
      <c r="K2" s="166"/>
    </row>
    <row r="3" spans="1:11">
      <c r="A3" s="143"/>
      <c r="B3" s="143"/>
      <c r="C3" s="143"/>
      <c r="D3" s="143"/>
      <c r="E3" s="143"/>
      <c r="F3" s="143"/>
      <c r="G3" s="143"/>
      <c r="H3" s="144"/>
      <c r="I3" s="145"/>
      <c r="J3" s="145"/>
      <c r="K3" s="166"/>
    </row>
    <row r="4" spans="1:11">
      <c r="A4" s="143"/>
      <c r="B4" s="143"/>
      <c r="C4" s="143"/>
      <c r="D4" s="143"/>
      <c r="E4" s="143"/>
      <c r="F4" s="143"/>
      <c r="G4" s="143"/>
      <c r="H4" s="144"/>
      <c r="I4" s="145"/>
      <c r="J4" s="145"/>
      <c r="K4" s="166"/>
    </row>
    <row r="5" spans="1:11">
      <c r="A5" s="143"/>
      <c r="B5" s="143"/>
      <c r="C5" s="143"/>
      <c r="D5" s="143"/>
      <c r="E5" s="143"/>
      <c r="F5" s="143"/>
      <c r="G5" s="143"/>
      <c r="H5" s="144"/>
      <c r="I5" s="145"/>
      <c r="J5" s="145"/>
      <c r="K5" s="166"/>
    </row>
    <row r="6" spans="1:11" ht="18">
      <c r="A6" s="143"/>
      <c r="B6" s="148" t="s">
        <v>644</v>
      </c>
      <c r="C6" s="143"/>
      <c r="D6" s="143"/>
      <c r="E6" s="143"/>
      <c r="F6" s="143"/>
      <c r="G6" s="143"/>
      <c r="H6" s="144"/>
      <c r="I6" s="145"/>
      <c r="J6" s="145"/>
      <c r="K6" s="166"/>
    </row>
    <row r="7" spans="1:11">
      <c r="A7" s="143"/>
      <c r="B7" s="143"/>
      <c r="C7" s="143"/>
      <c r="D7" s="143"/>
      <c r="E7" s="143"/>
      <c r="F7" s="143"/>
      <c r="G7" s="143"/>
      <c r="H7" s="144"/>
      <c r="I7" s="145"/>
      <c r="J7" s="145"/>
      <c r="K7" s="166"/>
    </row>
    <row r="8" spans="1:11">
      <c r="A8" s="143"/>
      <c r="B8" s="143"/>
      <c r="C8" s="143"/>
      <c r="D8" s="143"/>
      <c r="E8" s="143"/>
      <c r="F8" s="143"/>
      <c r="G8" s="143"/>
      <c r="H8" s="144"/>
      <c r="I8" s="145"/>
      <c r="J8" s="145"/>
      <c r="K8" s="166"/>
    </row>
    <row r="9" spans="1:11" ht="15.75">
      <c r="A9" s="143"/>
      <c r="B9" s="146" t="s">
        <v>645</v>
      </c>
      <c r="C9" s="143"/>
      <c r="D9" s="143"/>
      <c r="E9" s="143"/>
      <c r="F9" s="143"/>
      <c r="G9" s="143"/>
      <c r="H9" s="144"/>
      <c r="I9" s="145"/>
      <c r="J9" s="145"/>
      <c r="K9" s="166"/>
    </row>
    <row r="10" spans="1:11">
      <c r="A10" s="143"/>
      <c r="B10" s="143"/>
      <c r="C10" s="143"/>
      <c r="D10" s="143"/>
      <c r="E10" s="143"/>
      <c r="F10" s="143"/>
      <c r="G10" s="143"/>
      <c r="H10" s="144"/>
      <c r="I10" s="145"/>
      <c r="J10" s="145"/>
      <c r="K10" s="166"/>
    </row>
    <row r="11" spans="1:11">
      <c r="A11" s="143"/>
      <c r="B11" s="143"/>
      <c r="C11" s="143"/>
      <c r="D11" s="143"/>
      <c r="E11" s="143"/>
      <c r="F11" s="143"/>
      <c r="G11" s="143"/>
      <c r="H11" s="144"/>
      <c r="I11" s="145"/>
      <c r="J11" s="145"/>
      <c r="K11" s="166"/>
    </row>
    <row r="12" spans="1:11">
      <c r="A12" s="143"/>
      <c r="B12" s="143" t="s">
        <v>627</v>
      </c>
      <c r="C12" s="143"/>
      <c r="D12" s="143"/>
      <c r="E12" s="143"/>
      <c r="F12" s="143"/>
      <c r="G12" s="143"/>
      <c r="H12" s="144"/>
      <c r="I12" s="145"/>
      <c r="J12" s="145"/>
      <c r="K12" s="166"/>
    </row>
    <row r="13" spans="1:11">
      <c r="A13" s="143"/>
      <c r="B13" s="143" t="s">
        <v>628</v>
      </c>
      <c r="C13" s="143"/>
      <c r="D13" s="143"/>
      <c r="E13" s="143"/>
      <c r="F13" s="143"/>
      <c r="G13" s="143"/>
      <c r="H13" s="144"/>
      <c r="I13" s="145"/>
      <c r="J13" s="145"/>
      <c r="K13" s="166"/>
    </row>
    <row r="14" spans="1:11">
      <c r="A14" s="143"/>
      <c r="B14" s="143"/>
      <c r="C14" s="143"/>
      <c r="D14" s="143"/>
      <c r="E14" s="143"/>
      <c r="F14" s="143"/>
      <c r="G14" s="143"/>
      <c r="H14" s="144"/>
      <c r="I14" s="145"/>
      <c r="J14" s="145"/>
      <c r="K14" s="166"/>
    </row>
    <row r="15" spans="1:11">
      <c r="A15" s="143"/>
      <c r="B15" s="143"/>
      <c r="C15" s="143"/>
      <c r="D15" s="143"/>
      <c r="E15" s="143"/>
      <c r="F15" s="143"/>
      <c r="G15" s="143"/>
      <c r="H15" s="144"/>
      <c r="I15" s="145"/>
      <c r="J15" s="145"/>
      <c r="K15" s="166"/>
    </row>
    <row r="16" spans="1:11">
      <c r="A16" s="143"/>
      <c r="B16" s="143"/>
      <c r="C16" s="143"/>
      <c r="D16" s="143"/>
      <c r="E16" s="143"/>
      <c r="F16" s="143"/>
      <c r="G16" s="143"/>
      <c r="H16" s="144"/>
      <c r="I16" s="145"/>
      <c r="J16" s="145"/>
      <c r="K16" s="166"/>
    </row>
    <row r="17" spans="1:11">
      <c r="A17" s="143"/>
      <c r="B17" s="149"/>
      <c r="C17" s="143"/>
      <c r="D17" s="143"/>
      <c r="E17" s="143"/>
      <c r="F17" s="143"/>
      <c r="G17" s="143"/>
      <c r="H17" s="144"/>
      <c r="I17" s="145"/>
      <c r="J17" s="145"/>
      <c r="K17" s="166"/>
    </row>
    <row r="18" spans="1:11">
      <c r="A18" s="143"/>
      <c r="B18" s="143"/>
      <c r="C18" s="143"/>
      <c r="D18" s="143"/>
      <c r="E18" s="143"/>
      <c r="F18" s="143"/>
      <c r="G18" s="143"/>
      <c r="H18" s="144"/>
      <c r="I18" s="145"/>
      <c r="J18" s="145"/>
      <c r="K18" s="166"/>
    </row>
    <row r="19" spans="1:11">
      <c r="A19" s="143"/>
      <c r="B19" s="143" t="s">
        <v>629</v>
      </c>
      <c r="C19" s="143"/>
      <c r="D19" s="143"/>
      <c r="E19" s="143"/>
      <c r="F19" s="143"/>
      <c r="G19" s="143"/>
      <c r="H19" s="144"/>
      <c r="I19" s="145"/>
      <c r="J19" s="145"/>
      <c r="K19" s="166"/>
    </row>
    <row r="20" spans="1:11">
      <c r="A20" s="143"/>
      <c r="B20" s="149" t="s">
        <v>630</v>
      </c>
      <c r="C20" s="143"/>
      <c r="D20" s="143"/>
      <c r="E20" s="143"/>
      <c r="F20" s="143"/>
      <c r="G20" s="143"/>
      <c r="H20" s="144"/>
      <c r="I20" s="145"/>
      <c r="J20" s="145"/>
      <c r="K20" s="166"/>
    </row>
    <row r="21" spans="1:11">
      <c r="A21" s="143"/>
      <c r="B21" s="143"/>
      <c r="C21" s="143"/>
      <c r="D21" s="143"/>
      <c r="E21" s="143"/>
      <c r="F21" s="143"/>
      <c r="G21" s="143"/>
      <c r="H21" s="144"/>
      <c r="I21" s="145"/>
      <c r="J21" s="145"/>
      <c r="K21" s="166"/>
    </row>
    <row r="22" spans="1:11">
      <c r="A22" s="143"/>
      <c r="B22" s="143"/>
      <c r="C22" s="143"/>
      <c r="D22" s="143"/>
      <c r="E22" s="143"/>
      <c r="F22" s="143"/>
      <c r="G22" s="143"/>
      <c r="H22" s="144"/>
      <c r="I22" s="145"/>
      <c r="J22" s="145"/>
      <c r="K22" s="166"/>
    </row>
    <row r="23" spans="1:11">
      <c r="A23" s="143"/>
      <c r="B23" s="143"/>
      <c r="C23" s="143"/>
      <c r="D23" s="143"/>
      <c r="E23" s="143"/>
      <c r="F23" s="143"/>
      <c r="G23" s="143"/>
      <c r="H23" s="144"/>
      <c r="I23" s="145"/>
      <c r="J23" s="145"/>
      <c r="K23" s="166"/>
    </row>
    <row r="24" spans="1:11">
      <c r="A24" s="143"/>
      <c r="B24" s="143"/>
      <c r="C24" s="143"/>
      <c r="D24" s="143"/>
      <c r="E24" s="143"/>
      <c r="F24" s="143"/>
      <c r="G24" s="143"/>
      <c r="H24" s="144"/>
      <c r="I24" s="145"/>
      <c r="J24" s="145"/>
      <c r="K24" s="166"/>
    </row>
    <row r="25" spans="1:11">
      <c r="A25" s="143"/>
      <c r="B25" s="143"/>
      <c r="C25" s="143"/>
      <c r="D25" s="143"/>
      <c r="E25" s="143"/>
      <c r="F25" s="143"/>
      <c r="G25" s="143"/>
      <c r="H25" s="144"/>
      <c r="I25" s="145"/>
      <c r="J25" s="145"/>
      <c r="K25" s="166"/>
    </row>
    <row r="26" spans="1:11">
      <c r="A26" s="143"/>
      <c r="B26" s="143"/>
      <c r="C26" s="143"/>
      <c r="D26" s="143"/>
      <c r="E26" s="143"/>
      <c r="F26" s="143"/>
      <c r="G26" s="143"/>
      <c r="H26" s="144"/>
      <c r="I26" s="145"/>
      <c r="J26" s="145"/>
      <c r="K26" s="166"/>
    </row>
    <row r="27" spans="1:11">
      <c r="A27" s="143"/>
      <c r="B27" s="143"/>
      <c r="C27" s="143"/>
      <c r="D27" s="143"/>
      <c r="E27" s="143"/>
      <c r="F27" s="143"/>
      <c r="G27" s="143"/>
      <c r="H27" s="144"/>
      <c r="I27" s="145"/>
      <c r="J27" s="145"/>
      <c r="K27" s="166"/>
    </row>
    <row r="28" spans="1:11">
      <c r="A28" s="143"/>
      <c r="B28" s="143"/>
      <c r="C28" s="143"/>
      <c r="D28" s="143"/>
      <c r="E28" s="143"/>
      <c r="F28" s="143"/>
      <c r="G28" s="143"/>
      <c r="H28" s="144"/>
      <c r="I28" s="145"/>
      <c r="J28" s="145"/>
      <c r="K28" s="166"/>
    </row>
    <row r="29" spans="1:11">
      <c r="A29" s="143"/>
      <c r="B29" s="143"/>
      <c r="C29" s="143"/>
      <c r="D29" s="143"/>
      <c r="E29" s="143"/>
      <c r="F29" s="143"/>
      <c r="G29" s="143"/>
      <c r="H29" s="144"/>
      <c r="I29" s="145"/>
      <c r="J29" s="145"/>
      <c r="K29" s="166"/>
    </row>
    <row r="30" spans="1:11">
      <c r="A30" s="143"/>
      <c r="B30" s="143" t="s">
        <v>631</v>
      </c>
      <c r="C30" s="143"/>
      <c r="D30" s="143"/>
      <c r="E30" s="143"/>
      <c r="F30" s="143"/>
      <c r="G30" s="143"/>
      <c r="H30" s="150" t="s">
        <v>647</v>
      </c>
      <c r="I30" s="147" t="s">
        <v>548</v>
      </c>
      <c r="K30" s="166"/>
    </row>
    <row r="31" spans="1:11">
      <c r="A31" s="143"/>
      <c r="B31" s="143"/>
      <c r="C31" s="143"/>
      <c r="D31" s="143"/>
      <c r="E31" s="143"/>
      <c r="F31" s="143"/>
      <c r="G31" s="143"/>
      <c r="H31" s="145"/>
      <c r="I31" s="145"/>
      <c r="K31" s="166"/>
    </row>
    <row r="32" spans="1:11">
      <c r="A32" s="143"/>
      <c r="B32" s="143"/>
      <c r="C32" s="143"/>
      <c r="D32" s="143"/>
      <c r="E32" s="143"/>
      <c r="F32" s="143"/>
      <c r="G32" s="143"/>
      <c r="H32" s="145" t="s">
        <v>632</v>
      </c>
      <c r="I32" s="145">
        <v>138.93</v>
      </c>
      <c r="K32" s="166"/>
    </row>
    <row r="33" spans="1:11">
      <c r="A33" s="143"/>
      <c r="B33" s="143"/>
      <c r="C33" s="143"/>
      <c r="D33" s="143"/>
      <c r="E33" s="143"/>
      <c r="F33" s="143"/>
      <c r="G33" s="143"/>
      <c r="H33" s="144"/>
      <c r="I33" s="145"/>
      <c r="J33" s="145"/>
      <c r="K33" s="166"/>
    </row>
    <row r="34" spans="1:11" ht="15.75">
      <c r="A34" s="143"/>
      <c r="B34" s="157" t="s">
        <v>646</v>
      </c>
      <c r="D34" s="143"/>
      <c r="E34" s="143"/>
      <c r="F34" s="143"/>
      <c r="G34" s="143"/>
      <c r="H34" s="144"/>
      <c r="I34" s="145"/>
      <c r="J34" s="145"/>
      <c r="K34" s="166"/>
    </row>
    <row r="35" spans="1:11" ht="15.75">
      <c r="A35" s="143"/>
      <c r="B35" s="157"/>
      <c r="D35" s="143"/>
      <c r="E35" s="143"/>
      <c r="F35" s="143"/>
      <c r="G35" s="143"/>
      <c r="H35" s="144"/>
      <c r="I35" s="145"/>
      <c r="J35" s="145"/>
      <c r="K35" s="166"/>
    </row>
    <row r="36" spans="1:11" ht="15.75">
      <c r="A36" s="143"/>
      <c r="B36" s="157" t="s">
        <v>46</v>
      </c>
      <c r="D36" s="143"/>
      <c r="E36" s="143"/>
      <c r="F36" s="143"/>
      <c r="G36" s="143"/>
      <c r="H36" s="144"/>
      <c r="I36" s="145"/>
      <c r="J36" s="145"/>
      <c r="K36" s="166"/>
    </row>
    <row r="37" spans="1:11">
      <c r="A37" s="143"/>
      <c r="B37" s="143"/>
      <c r="D37" s="143"/>
      <c r="E37" s="143"/>
      <c r="F37" s="143"/>
      <c r="G37" s="143"/>
      <c r="H37" s="144"/>
      <c r="I37" s="145"/>
      <c r="J37" s="145"/>
      <c r="K37" s="166"/>
    </row>
    <row r="38" spans="1:11">
      <c r="A38" s="166"/>
      <c r="B38" s="166"/>
      <c r="C38" s="166"/>
      <c r="D38" s="166"/>
      <c r="E38" s="166"/>
      <c r="F38" s="166"/>
      <c r="G38" s="166"/>
      <c r="H38" s="166"/>
      <c r="I38" s="166"/>
      <c r="J38" s="166"/>
      <c r="K38" s="166"/>
    </row>
    <row r="39" spans="1:11">
      <c r="A39" s="166"/>
      <c r="B39" s="166"/>
      <c r="C39" s="166"/>
      <c r="D39" s="166"/>
      <c r="E39" s="166"/>
      <c r="F39" s="166"/>
      <c r="G39" s="166"/>
      <c r="H39" s="166"/>
      <c r="I39" s="166"/>
      <c r="J39" s="166"/>
      <c r="K39" s="16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86"/>
  <sheetViews>
    <sheetView tabSelected="1" workbookViewId="0">
      <selection activeCell="J21" sqref="J21"/>
    </sheetView>
  </sheetViews>
  <sheetFormatPr defaultRowHeight="15"/>
  <cols>
    <col min="1" max="1" width="4.7109375" customWidth="1"/>
    <col min="2" max="2" width="46" style="158" customWidth="1"/>
    <col min="3" max="3" width="12.42578125" style="158" customWidth="1"/>
    <col min="4" max="4" width="17.28515625" style="173" customWidth="1"/>
    <col min="5" max="5" width="17.42578125" style="173" customWidth="1"/>
    <col min="7" max="7" width="9.85546875" bestFit="1" customWidth="1"/>
  </cols>
  <sheetData>
    <row r="1" spans="1:7">
      <c r="B1" s="188" t="s">
        <v>649</v>
      </c>
    </row>
    <row r="3" spans="1:7">
      <c r="B3" s="172" t="s">
        <v>650</v>
      </c>
    </row>
    <row r="4" spans="1:7">
      <c r="B4" s="172" t="s">
        <v>588</v>
      </c>
    </row>
    <row r="6" spans="1:7">
      <c r="B6" s="172" t="s">
        <v>248</v>
      </c>
    </row>
    <row r="8" spans="1:7">
      <c r="B8" s="172" t="s">
        <v>358</v>
      </c>
      <c r="C8" s="172" t="s">
        <v>249</v>
      </c>
      <c r="D8" s="174" t="s">
        <v>587</v>
      </c>
      <c r="E8" s="174" t="s">
        <v>250</v>
      </c>
    </row>
    <row r="10" spans="1:7" s="90" customFormat="1">
      <c r="A10" s="90" t="s">
        <v>360</v>
      </c>
      <c r="B10" s="172" t="s">
        <v>361</v>
      </c>
      <c r="C10" s="172">
        <v>1</v>
      </c>
      <c r="D10" s="174">
        <f>'Permbledhese ditaresh'!E7</f>
        <v>569651.5</v>
      </c>
      <c r="E10" s="174">
        <v>0</v>
      </c>
      <c r="G10" s="121">
        <f>D10-E10</f>
        <v>569651.5</v>
      </c>
    </row>
    <row r="11" spans="1:7">
      <c r="G11" s="121">
        <f t="shared" ref="G11:G33" si="0">D11-E11</f>
        <v>0</v>
      </c>
    </row>
    <row r="12" spans="1:7" s="90" customFormat="1">
      <c r="A12" s="90" t="s">
        <v>362</v>
      </c>
      <c r="B12" s="172" t="s">
        <v>363</v>
      </c>
      <c r="C12" s="172"/>
      <c r="D12" s="174">
        <f>SUM(D13:D15)</f>
        <v>242600</v>
      </c>
      <c r="E12" s="174">
        <v>0</v>
      </c>
      <c r="G12" s="121">
        <f t="shared" si="0"/>
        <v>242600</v>
      </c>
    </row>
    <row r="13" spans="1:7">
      <c r="B13" s="158" t="s">
        <v>364</v>
      </c>
      <c r="C13" s="158">
        <v>2</v>
      </c>
      <c r="D13" s="173">
        <f>'Permbledhese ditaresh'!E12</f>
        <v>242600</v>
      </c>
      <c r="E13" s="173">
        <v>0</v>
      </c>
      <c r="G13" s="121">
        <f t="shared" si="0"/>
        <v>242600</v>
      </c>
    </row>
    <row r="14" spans="1:7">
      <c r="B14" s="158" t="s">
        <v>365</v>
      </c>
      <c r="G14" s="121">
        <f t="shared" si="0"/>
        <v>0</v>
      </c>
    </row>
    <row r="15" spans="1:7">
      <c r="B15" s="158" t="s">
        <v>366</v>
      </c>
      <c r="G15" s="121">
        <f t="shared" si="0"/>
        <v>0</v>
      </c>
    </row>
    <row r="16" spans="1:7">
      <c r="G16" s="121">
        <f t="shared" si="0"/>
        <v>0</v>
      </c>
    </row>
    <row r="17" spans="1:7" s="90" customFormat="1">
      <c r="A17" s="90" t="s">
        <v>367</v>
      </c>
      <c r="B17" s="172" t="s">
        <v>368</v>
      </c>
      <c r="C17" s="172"/>
      <c r="D17" s="174">
        <v>0</v>
      </c>
      <c r="E17" s="174">
        <v>0</v>
      </c>
      <c r="G17" s="121">
        <f t="shared" si="0"/>
        <v>0</v>
      </c>
    </row>
    <row r="18" spans="1:7">
      <c r="B18" s="158" t="s">
        <v>369</v>
      </c>
      <c r="G18" s="121">
        <f t="shared" si="0"/>
        <v>0</v>
      </c>
    </row>
    <row r="19" spans="1:7">
      <c r="B19" s="158" t="s">
        <v>370</v>
      </c>
      <c r="G19" s="121">
        <f t="shared" si="0"/>
        <v>0</v>
      </c>
    </row>
    <row r="20" spans="1:7">
      <c r="B20" s="158" t="s">
        <v>371</v>
      </c>
      <c r="G20" s="121">
        <f t="shared" si="0"/>
        <v>0</v>
      </c>
    </row>
    <row r="21" spans="1:7">
      <c r="B21" s="158" t="s">
        <v>372</v>
      </c>
      <c r="G21" s="121">
        <f t="shared" si="0"/>
        <v>0</v>
      </c>
    </row>
    <row r="22" spans="1:7">
      <c r="B22" s="158" t="s">
        <v>373</v>
      </c>
      <c r="G22" s="121">
        <f t="shared" si="0"/>
        <v>0</v>
      </c>
    </row>
    <row r="23" spans="1:7">
      <c r="G23" s="121">
        <f t="shared" si="0"/>
        <v>0</v>
      </c>
    </row>
    <row r="24" spans="1:7" s="90" customFormat="1">
      <c r="A24" s="90" t="s">
        <v>374</v>
      </c>
      <c r="B24" s="172" t="s">
        <v>375</v>
      </c>
      <c r="C24" s="172"/>
      <c r="D24" s="174">
        <f>D10+D12+D17</f>
        <v>812251.5</v>
      </c>
      <c r="E24" s="174">
        <f t="shared" ref="E24" si="1">E10+E12+E17</f>
        <v>0</v>
      </c>
      <c r="G24" s="121">
        <f t="shared" si="0"/>
        <v>812251.5</v>
      </c>
    </row>
    <row r="25" spans="1:7">
      <c r="G25" s="121">
        <f t="shared" si="0"/>
        <v>0</v>
      </c>
    </row>
    <row r="26" spans="1:7" s="90" customFormat="1">
      <c r="B26" s="172" t="s">
        <v>376</v>
      </c>
      <c r="C26" s="172"/>
      <c r="D26" s="174"/>
      <c r="E26" s="174"/>
      <c r="G26" s="121">
        <f t="shared" si="0"/>
        <v>0</v>
      </c>
    </row>
    <row r="27" spans="1:7">
      <c r="B27" s="158" t="s">
        <v>331</v>
      </c>
      <c r="D27" s="173">
        <v>0</v>
      </c>
      <c r="E27" s="173">
        <v>0</v>
      </c>
      <c r="G27" s="121">
        <f t="shared" si="0"/>
        <v>0</v>
      </c>
    </row>
    <row r="28" spans="1:7">
      <c r="B28" s="158" t="s">
        <v>591</v>
      </c>
      <c r="C28" s="158">
        <v>3</v>
      </c>
      <c r="D28" s="173">
        <f>'Permbledhese ditaresh'!E15</f>
        <v>245010.5</v>
      </c>
      <c r="E28" s="173">
        <v>0</v>
      </c>
      <c r="G28" s="121">
        <f t="shared" si="0"/>
        <v>245010.5</v>
      </c>
    </row>
    <row r="29" spans="1:7">
      <c r="B29" s="158" t="s">
        <v>333</v>
      </c>
      <c r="D29" s="173">
        <v>0</v>
      </c>
      <c r="E29" s="173">
        <v>0</v>
      </c>
      <c r="G29" s="121">
        <f t="shared" si="0"/>
        <v>0</v>
      </c>
    </row>
    <row r="30" spans="1:7">
      <c r="G30" s="121">
        <f t="shared" si="0"/>
        <v>0</v>
      </c>
    </row>
    <row r="31" spans="1:7" s="90" customFormat="1">
      <c r="A31" s="90" t="s">
        <v>377</v>
      </c>
      <c r="B31" s="172" t="s">
        <v>378</v>
      </c>
      <c r="C31" s="172"/>
      <c r="D31" s="174">
        <f>D27+D28+D29</f>
        <v>245010.5</v>
      </c>
      <c r="E31" s="174">
        <v>0</v>
      </c>
      <c r="G31" s="121">
        <f t="shared" si="0"/>
        <v>245010.5</v>
      </c>
    </row>
    <row r="32" spans="1:7">
      <c r="G32" s="121">
        <f t="shared" si="0"/>
        <v>0</v>
      </c>
    </row>
    <row r="33" spans="1:7" s="90" customFormat="1">
      <c r="A33" s="90" t="s">
        <v>379</v>
      </c>
      <c r="B33" s="172" t="s">
        <v>380</v>
      </c>
      <c r="C33" s="172"/>
      <c r="D33" s="174">
        <f>D31+D24</f>
        <v>1057262</v>
      </c>
      <c r="E33" s="174">
        <f t="shared" ref="E33" si="2">E31+E24</f>
        <v>0</v>
      </c>
      <c r="G33" s="121">
        <f t="shared" si="0"/>
        <v>1057262</v>
      </c>
    </row>
    <row r="34" spans="1:7">
      <c r="G34" s="121">
        <f t="shared" ref="G34:G54" si="3">-(D34-E34)</f>
        <v>0</v>
      </c>
    </row>
    <row r="35" spans="1:7">
      <c r="G35" s="121">
        <f t="shared" si="3"/>
        <v>0</v>
      </c>
    </row>
    <row r="36" spans="1:7">
      <c r="G36" s="121">
        <f t="shared" si="3"/>
        <v>0</v>
      </c>
    </row>
    <row r="37" spans="1:7">
      <c r="G37" s="121">
        <f t="shared" si="3"/>
        <v>0</v>
      </c>
    </row>
    <row r="38" spans="1:7">
      <c r="G38" s="121">
        <f t="shared" si="3"/>
        <v>0</v>
      </c>
    </row>
    <row r="39" spans="1:7">
      <c r="G39" s="121">
        <f t="shared" si="3"/>
        <v>0</v>
      </c>
    </row>
    <row r="40" spans="1:7">
      <c r="B40" s="161" t="s">
        <v>646</v>
      </c>
      <c r="G40" s="121">
        <f t="shared" si="3"/>
        <v>0</v>
      </c>
    </row>
    <row r="41" spans="1:7">
      <c r="B41" s="161"/>
      <c r="G41" s="121">
        <f t="shared" si="3"/>
        <v>0</v>
      </c>
    </row>
    <row r="42" spans="1:7">
      <c r="B42" s="161" t="s">
        <v>46</v>
      </c>
      <c r="G42" s="121">
        <f t="shared" si="3"/>
        <v>0</v>
      </c>
    </row>
    <row r="43" spans="1:7">
      <c r="G43" s="121">
        <f t="shared" si="3"/>
        <v>0</v>
      </c>
    </row>
    <row r="44" spans="1:7">
      <c r="G44" s="121"/>
    </row>
    <row r="45" spans="1:7">
      <c r="G45" s="121"/>
    </row>
    <row r="46" spans="1:7">
      <c r="A46" s="158" t="s">
        <v>651</v>
      </c>
      <c r="G46" s="121"/>
    </row>
    <row r="47" spans="1:7">
      <c r="G47" s="121"/>
    </row>
    <row r="48" spans="1:7">
      <c r="B48" s="188" t="s">
        <v>649</v>
      </c>
      <c r="G48" s="121">
        <f t="shared" si="3"/>
        <v>0</v>
      </c>
    </row>
    <row r="49" spans="2:7">
      <c r="G49" s="121">
        <f t="shared" si="3"/>
        <v>0</v>
      </c>
    </row>
    <row r="50" spans="2:7">
      <c r="G50" s="121">
        <f t="shared" si="3"/>
        <v>0</v>
      </c>
    </row>
    <row r="51" spans="2:7" s="90" customFormat="1">
      <c r="B51" s="172" t="s">
        <v>381</v>
      </c>
      <c r="C51" s="172"/>
      <c r="D51" s="174"/>
      <c r="E51" s="174"/>
      <c r="G51" s="121">
        <f t="shared" si="3"/>
        <v>0</v>
      </c>
    </row>
    <row r="52" spans="2:7" s="90" customFormat="1">
      <c r="B52" s="172"/>
      <c r="C52" s="172"/>
      <c r="D52" s="174"/>
      <c r="E52" s="174"/>
      <c r="G52" s="121">
        <f t="shared" si="3"/>
        <v>0</v>
      </c>
    </row>
    <row r="53" spans="2:7" s="90" customFormat="1">
      <c r="B53" s="172" t="s">
        <v>382</v>
      </c>
      <c r="C53" s="172" t="s">
        <v>359</v>
      </c>
      <c r="D53" s="174" t="s">
        <v>587</v>
      </c>
      <c r="E53" s="174" t="s">
        <v>250</v>
      </c>
      <c r="G53" s="121"/>
    </row>
    <row r="54" spans="2:7">
      <c r="G54" s="121">
        <f t="shared" si="3"/>
        <v>0</v>
      </c>
    </row>
    <row r="55" spans="2:7">
      <c r="B55" s="158" t="s">
        <v>383</v>
      </c>
      <c r="D55" s="173">
        <f>'Permbledhese ditaresh'!E20</f>
        <v>0</v>
      </c>
      <c r="E55" s="173">
        <v>0</v>
      </c>
      <c r="G55" s="121">
        <f>E55-D55</f>
        <v>0</v>
      </c>
    </row>
    <row r="56" spans="2:7">
      <c r="G56" s="121">
        <f t="shared" ref="G56:G80" si="4">E56-D56</f>
        <v>0</v>
      </c>
    </row>
    <row r="57" spans="2:7" s="90" customFormat="1">
      <c r="B57" s="172" t="s">
        <v>384</v>
      </c>
      <c r="C57" s="172"/>
      <c r="D57" s="174">
        <f>SUM(D58:D62)</f>
        <v>1206300.7959999999</v>
      </c>
      <c r="E57" s="174">
        <f>SUM(E58:E62)</f>
        <v>0</v>
      </c>
      <c r="G57" s="121">
        <f t="shared" si="4"/>
        <v>-1206300.7959999999</v>
      </c>
    </row>
    <row r="58" spans="2:7">
      <c r="B58" s="158" t="s">
        <v>597</v>
      </c>
      <c r="D58" s="173">
        <f>'Permbledhese ditaresh'!E22</f>
        <v>0</v>
      </c>
      <c r="E58" s="173">
        <v>0</v>
      </c>
      <c r="G58" s="121">
        <f t="shared" si="4"/>
        <v>0</v>
      </c>
    </row>
    <row r="59" spans="2:7">
      <c r="B59" s="158" t="s">
        <v>385</v>
      </c>
      <c r="D59" s="173">
        <f>'Permbledhese ditaresh'!E24</f>
        <v>502995.43999999994</v>
      </c>
      <c r="G59" s="121">
        <f t="shared" si="4"/>
        <v>-502995.43999999994</v>
      </c>
    </row>
    <row r="60" spans="2:7">
      <c r="B60" s="158" t="s">
        <v>386</v>
      </c>
      <c r="C60" s="158">
        <v>4</v>
      </c>
      <c r="D60" s="173">
        <f>D228</f>
        <v>309601.35599999997</v>
      </c>
      <c r="E60" s="173">
        <v>0</v>
      </c>
      <c r="G60" s="121">
        <f t="shared" si="4"/>
        <v>-309601.35599999997</v>
      </c>
    </row>
    <row r="61" spans="2:7">
      <c r="B61" s="158" t="s">
        <v>387</v>
      </c>
      <c r="D61" s="173">
        <v>0</v>
      </c>
      <c r="E61" s="173">
        <v>0</v>
      </c>
      <c r="G61" s="121">
        <f t="shared" si="4"/>
        <v>0</v>
      </c>
    </row>
    <row r="62" spans="2:7">
      <c r="B62" s="158" t="s">
        <v>594</v>
      </c>
      <c r="C62" s="158">
        <v>5</v>
      </c>
      <c r="D62" s="173">
        <f>'Permbledhese ditaresh'!E29</f>
        <v>393704</v>
      </c>
      <c r="G62" s="121">
        <f t="shared" si="4"/>
        <v>-393704</v>
      </c>
    </row>
    <row r="63" spans="2:7">
      <c r="G63" s="121">
        <f t="shared" si="4"/>
        <v>0</v>
      </c>
    </row>
    <row r="64" spans="2:7" s="90" customFormat="1">
      <c r="B64" s="172" t="s">
        <v>388</v>
      </c>
      <c r="C64" s="172"/>
      <c r="D64" s="174">
        <f>D55+D57</f>
        <v>1206300.7959999999</v>
      </c>
      <c r="E64" s="174">
        <f>E55+E57</f>
        <v>0</v>
      </c>
      <c r="G64" s="121">
        <f t="shared" si="4"/>
        <v>-1206300.7959999999</v>
      </c>
    </row>
    <row r="65" spans="2:7">
      <c r="G65" s="121">
        <f t="shared" si="4"/>
        <v>0</v>
      </c>
    </row>
    <row r="66" spans="2:7" s="90" customFormat="1">
      <c r="B66" s="172" t="s">
        <v>389</v>
      </c>
      <c r="C66" s="172"/>
      <c r="D66" s="174"/>
      <c r="E66" s="174"/>
      <c r="G66" s="121">
        <f t="shared" si="4"/>
        <v>0</v>
      </c>
    </row>
    <row r="67" spans="2:7">
      <c r="G67" s="121">
        <f t="shared" si="4"/>
        <v>0</v>
      </c>
    </row>
    <row r="68" spans="2:7">
      <c r="B68" s="158" t="s">
        <v>593</v>
      </c>
      <c r="D68" s="173">
        <f>'Permbledhese ditaresh'!E20</f>
        <v>0</v>
      </c>
      <c r="E68" s="173">
        <v>0</v>
      </c>
      <c r="G68" s="121">
        <f t="shared" si="4"/>
        <v>0</v>
      </c>
    </row>
    <row r="69" spans="2:7">
      <c r="B69" s="158" t="s">
        <v>390</v>
      </c>
      <c r="G69" s="121">
        <f t="shared" si="4"/>
        <v>0</v>
      </c>
    </row>
    <row r="70" spans="2:7">
      <c r="G70" s="121">
        <f t="shared" si="4"/>
        <v>0</v>
      </c>
    </row>
    <row r="71" spans="2:7" s="90" customFormat="1">
      <c r="B71" s="172" t="s">
        <v>391</v>
      </c>
      <c r="C71" s="172"/>
      <c r="D71" s="174">
        <f>D68</f>
        <v>0</v>
      </c>
      <c r="E71" s="174">
        <f>E68</f>
        <v>0</v>
      </c>
      <c r="G71" s="121">
        <f t="shared" si="4"/>
        <v>0</v>
      </c>
    </row>
    <row r="72" spans="2:7">
      <c r="G72" s="121">
        <f t="shared" si="4"/>
        <v>0</v>
      </c>
    </row>
    <row r="73" spans="2:7" s="90" customFormat="1">
      <c r="B73" s="172" t="s">
        <v>392</v>
      </c>
      <c r="C73" s="172"/>
      <c r="D73" s="174"/>
      <c r="E73" s="174"/>
      <c r="G73" s="121">
        <f t="shared" si="4"/>
        <v>0</v>
      </c>
    </row>
    <row r="74" spans="2:7">
      <c r="B74" s="158" t="s">
        <v>393</v>
      </c>
      <c r="D74" s="173">
        <f>'Permbledhese ditaresh'!E32</f>
        <v>500000</v>
      </c>
      <c r="E74" s="173">
        <v>0</v>
      </c>
      <c r="G74" s="121">
        <f t="shared" si="4"/>
        <v>-500000</v>
      </c>
    </row>
    <row r="75" spans="2:7">
      <c r="B75" s="158" t="s">
        <v>592</v>
      </c>
      <c r="D75" s="173">
        <v>0</v>
      </c>
      <c r="E75" s="173">
        <v>0</v>
      </c>
      <c r="G75" s="121">
        <f t="shared" si="4"/>
        <v>0</v>
      </c>
    </row>
    <row r="76" spans="2:7">
      <c r="B76" s="158" t="s">
        <v>394</v>
      </c>
      <c r="D76" s="173">
        <f>D125</f>
        <v>-649039.02</v>
      </c>
      <c r="E76" s="173">
        <v>0</v>
      </c>
      <c r="G76" s="121">
        <f t="shared" si="4"/>
        <v>649039.02</v>
      </c>
    </row>
    <row r="77" spans="2:7">
      <c r="G77" s="121">
        <f t="shared" si="4"/>
        <v>0</v>
      </c>
    </row>
    <row r="78" spans="2:7" s="90" customFormat="1">
      <c r="B78" s="172" t="s">
        <v>395</v>
      </c>
      <c r="C78" s="172"/>
      <c r="D78" s="174">
        <f>D74+D75+D76</f>
        <v>-149039.02000000002</v>
      </c>
      <c r="E78" s="174">
        <f>E74+E75+E76</f>
        <v>0</v>
      </c>
      <c r="G78" s="121">
        <f t="shared" si="4"/>
        <v>149039.02000000002</v>
      </c>
    </row>
    <row r="79" spans="2:7">
      <c r="G79" s="121">
        <f t="shared" si="4"/>
        <v>0</v>
      </c>
    </row>
    <row r="80" spans="2:7" s="90" customFormat="1">
      <c r="B80" s="172" t="s">
        <v>396</v>
      </c>
      <c r="C80" s="172"/>
      <c r="D80" s="174">
        <f>D78+D71+D64</f>
        <v>1057261.7759999998</v>
      </c>
      <c r="E80" s="174">
        <f>E78+E71+E64</f>
        <v>0</v>
      </c>
      <c r="G80" s="121">
        <f t="shared" si="4"/>
        <v>-1057261.7759999998</v>
      </c>
    </row>
    <row r="81" spans="1:7">
      <c r="G81" s="121"/>
    </row>
    <row r="82" spans="1:7">
      <c r="G82" s="121"/>
    </row>
    <row r="83" spans="1:7">
      <c r="G83" s="121"/>
    </row>
    <row r="84" spans="1:7">
      <c r="G84" s="121"/>
    </row>
    <row r="85" spans="1:7">
      <c r="B85" s="161" t="s">
        <v>646</v>
      </c>
      <c r="G85" s="121"/>
    </row>
    <row r="86" spans="1:7">
      <c r="B86" s="161"/>
      <c r="G86" s="121"/>
    </row>
    <row r="87" spans="1:7">
      <c r="B87" s="161" t="s">
        <v>46</v>
      </c>
      <c r="G87" s="121"/>
    </row>
    <row r="88" spans="1:7" ht="72.75" customHeight="1">
      <c r="G88" s="121"/>
    </row>
    <row r="89" spans="1:7">
      <c r="A89" s="158" t="s">
        <v>651</v>
      </c>
      <c r="G89" s="121"/>
    </row>
    <row r="90" spans="1:7">
      <c r="G90" s="121"/>
    </row>
    <row r="91" spans="1:7">
      <c r="B91" s="188" t="s">
        <v>649</v>
      </c>
    </row>
    <row r="94" spans="1:7" s="90" customFormat="1">
      <c r="B94" s="172" t="s">
        <v>397</v>
      </c>
      <c r="C94" s="172"/>
      <c r="D94" s="174"/>
      <c r="E94" s="174"/>
    </row>
    <row r="95" spans="1:7" s="90" customFormat="1">
      <c r="B95" s="172" t="s">
        <v>588</v>
      </c>
      <c r="C95" s="172"/>
      <c r="D95" s="174"/>
      <c r="E95" s="174"/>
    </row>
    <row r="96" spans="1:7" s="90" customFormat="1">
      <c r="B96" s="172"/>
      <c r="C96" s="172"/>
      <c r="D96" s="174"/>
      <c r="E96" s="174"/>
    </row>
    <row r="97" spans="2:7" s="90" customFormat="1">
      <c r="B97" s="172"/>
      <c r="C97" s="172" t="s">
        <v>359</v>
      </c>
      <c r="D97" s="174" t="s">
        <v>469</v>
      </c>
      <c r="E97" s="174" t="s">
        <v>250</v>
      </c>
    </row>
    <row r="99" spans="2:7">
      <c r="B99" s="158" t="s">
        <v>616</v>
      </c>
      <c r="D99" s="173">
        <f>'Permbledhese ditaresh'!E62</f>
        <v>704666.67999999993</v>
      </c>
      <c r="E99" s="173">
        <v>0</v>
      </c>
    </row>
    <row r="100" spans="2:7">
      <c r="B100" s="158" t="s">
        <v>614</v>
      </c>
      <c r="D100" s="173">
        <f>'Permbledhese ditaresh'!E63</f>
        <v>0</v>
      </c>
      <c r="E100" s="173">
        <v>0</v>
      </c>
      <c r="G100" s="3"/>
    </row>
    <row r="101" spans="2:7">
      <c r="B101" s="158" t="s">
        <v>613</v>
      </c>
      <c r="D101" s="173">
        <v>0</v>
      </c>
      <c r="E101" s="173">
        <v>0</v>
      </c>
    </row>
    <row r="102" spans="2:7">
      <c r="B102" s="158" t="s">
        <v>612</v>
      </c>
      <c r="D102" s="173">
        <v>0</v>
      </c>
      <c r="E102" s="173">
        <v>0</v>
      </c>
    </row>
    <row r="103" spans="2:7">
      <c r="B103" s="158" t="s">
        <v>615</v>
      </c>
      <c r="D103" s="173">
        <f>-'Permbledhese ditaresh'!E55</f>
        <v>0</v>
      </c>
      <c r="E103" s="173">
        <v>0</v>
      </c>
    </row>
    <row r="104" spans="2:7">
      <c r="B104" s="158" t="s">
        <v>398</v>
      </c>
      <c r="C104" s="158">
        <v>6</v>
      </c>
      <c r="D104" s="173">
        <f>-D259</f>
        <v>-116144.23999999999</v>
      </c>
      <c r="E104" s="173">
        <v>0</v>
      </c>
    </row>
    <row r="106" spans="2:7" s="90" customFormat="1">
      <c r="B106" s="172" t="s">
        <v>399</v>
      </c>
      <c r="C106" s="172"/>
      <c r="D106" s="174">
        <f>SUM(D107:D109)</f>
        <v>-1226171.46</v>
      </c>
      <c r="E106" s="174">
        <f>SUM(E107:E109)</f>
        <v>0</v>
      </c>
    </row>
    <row r="107" spans="2:7">
      <c r="B107" s="158" t="s">
        <v>400</v>
      </c>
      <c r="D107" s="173">
        <f>-'Permbledhese ditaresh'!E50</f>
        <v>-1088500</v>
      </c>
      <c r="E107" s="173">
        <v>0</v>
      </c>
    </row>
    <row r="108" spans="2:7">
      <c r="B108" s="158" t="s">
        <v>401</v>
      </c>
      <c r="D108" s="173">
        <f>-'Permbledhese ditaresh'!E51</f>
        <v>-137671.45999999996</v>
      </c>
      <c r="E108" s="173">
        <v>0</v>
      </c>
    </row>
    <row r="109" spans="2:7">
      <c r="B109" s="158" t="s">
        <v>402</v>
      </c>
      <c r="D109" s="173">
        <v>0</v>
      </c>
      <c r="E109" s="173">
        <v>0</v>
      </c>
    </row>
    <row r="111" spans="2:7">
      <c r="B111" s="158" t="s">
        <v>403</v>
      </c>
      <c r="D111" s="173">
        <f>-'Permbledhese ditaresh'!E54</f>
        <v>-11413.5</v>
      </c>
      <c r="E111" s="173">
        <v>0</v>
      </c>
      <c r="G111" s="3"/>
    </row>
    <row r="113" spans="2:5" s="90" customFormat="1">
      <c r="B113" s="172" t="s">
        <v>404</v>
      </c>
      <c r="C113" s="172"/>
      <c r="D113" s="174">
        <f>D99+D100+D103+D104+D106+D111</f>
        <v>-649062.52</v>
      </c>
      <c r="E113" s="174">
        <f>E99+E100+E103+E104+E106+E111</f>
        <v>0</v>
      </c>
    </row>
    <row r="115" spans="2:5">
      <c r="B115" s="158" t="s">
        <v>405</v>
      </c>
      <c r="D115" s="173">
        <v>0</v>
      </c>
      <c r="E115" s="173">
        <v>0</v>
      </c>
    </row>
    <row r="116" spans="2:5">
      <c r="B116" s="158" t="s">
        <v>406</v>
      </c>
      <c r="D116" s="173">
        <f>-'Permbledhese ditaresh'!E52+'Permbledhese ditaresh'!E64</f>
        <v>23.5</v>
      </c>
      <c r="E116" s="173">
        <v>0</v>
      </c>
    </row>
    <row r="117" spans="2:5">
      <c r="B117" s="158" t="s">
        <v>407</v>
      </c>
      <c r="D117" s="173">
        <f>-'Permbledhese ditaresh'!E53</f>
        <v>0</v>
      </c>
      <c r="E117" s="173">
        <v>0</v>
      </c>
    </row>
    <row r="119" spans="2:5" s="90" customFormat="1">
      <c r="B119" s="172" t="s">
        <v>408</v>
      </c>
      <c r="C119" s="172"/>
      <c r="D119" s="174">
        <f>D115+D116+D117</f>
        <v>23.5</v>
      </c>
      <c r="E119" s="174">
        <f>E115+E116+E117</f>
        <v>0</v>
      </c>
    </row>
    <row r="121" spans="2:5" s="90" customFormat="1">
      <c r="B121" s="172" t="s">
        <v>409</v>
      </c>
      <c r="C121" s="172"/>
      <c r="D121" s="174">
        <f>D113+D119</f>
        <v>-649039.02</v>
      </c>
      <c r="E121" s="174">
        <f>E113+E119</f>
        <v>0</v>
      </c>
    </row>
    <row r="123" spans="2:5" s="90" customFormat="1">
      <c r="B123" s="172" t="s">
        <v>410</v>
      </c>
      <c r="C123" s="172">
        <v>7</v>
      </c>
      <c r="D123" s="174">
        <f>-'Permbledhese ditaresh'!E74</f>
        <v>0</v>
      </c>
      <c r="E123" s="174">
        <f>-'Permbledhese ditaresh'!F74</f>
        <v>0</v>
      </c>
    </row>
    <row r="125" spans="2:5" s="90" customFormat="1">
      <c r="B125" s="172" t="s">
        <v>411</v>
      </c>
      <c r="C125" s="172"/>
      <c r="D125" s="174">
        <f>D121+D123</f>
        <v>-649039.02</v>
      </c>
      <c r="E125" s="174">
        <f>E121+E123</f>
        <v>0</v>
      </c>
    </row>
    <row r="131" spans="1:5">
      <c r="B131" s="161" t="s">
        <v>646</v>
      </c>
    </row>
    <row r="132" spans="1:5">
      <c r="B132" s="161"/>
    </row>
    <row r="133" spans="1:5">
      <c r="B133" s="161" t="s">
        <v>46</v>
      </c>
    </row>
    <row r="137" spans="1:5">
      <c r="A137" s="158" t="s">
        <v>651</v>
      </c>
    </row>
    <row r="138" spans="1:5">
      <c r="B138" s="188" t="s">
        <v>649</v>
      </c>
    </row>
    <row r="142" spans="1:5" s="90" customFormat="1">
      <c r="B142" s="172" t="s">
        <v>412</v>
      </c>
      <c r="C142" s="172"/>
      <c r="D142" s="174"/>
      <c r="E142" s="174"/>
    </row>
    <row r="143" spans="1:5" s="90" customFormat="1">
      <c r="B143" s="172"/>
      <c r="C143" s="172"/>
      <c r="D143" s="174"/>
      <c r="E143" s="174"/>
    </row>
    <row r="144" spans="1:5" s="90" customFormat="1">
      <c r="B144" s="172"/>
      <c r="C144" s="172"/>
      <c r="D144" s="174"/>
      <c r="E144" s="174"/>
    </row>
    <row r="145" spans="2:5" s="90" customFormat="1">
      <c r="B145" s="172"/>
      <c r="C145" s="172"/>
      <c r="D145" s="174"/>
      <c r="E145" s="174"/>
    </row>
    <row r="146" spans="2:5" s="90" customFormat="1">
      <c r="B146" s="172" t="s">
        <v>413</v>
      </c>
      <c r="C146" s="172"/>
      <c r="D146" s="174"/>
      <c r="E146" s="174"/>
    </row>
    <row r="147" spans="2:5" s="90" customFormat="1">
      <c r="B147" s="172"/>
      <c r="C147" s="172"/>
      <c r="D147" s="174"/>
      <c r="E147" s="174"/>
    </row>
    <row r="148" spans="2:5" s="90" customFormat="1">
      <c r="B148" s="172" t="s">
        <v>414</v>
      </c>
      <c r="C148" s="172"/>
      <c r="D148" s="174"/>
      <c r="E148" s="174"/>
    </row>
    <row r="149" spans="2:5" s="90" customFormat="1">
      <c r="B149" s="172" t="s">
        <v>415</v>
      </c>
      <c r="C149" s="172" t="s">
        <v>359</v>
      </c>
      <c r="D149" s="174" t="s">
        <v>469</v>
      </c>
      <c r="E149" s="174" t="s">
        <v>250</v>
      </c>
    </row>
    <row r="150" spans="2:5">
      <c r="B150" s="158" t="s">
        <v>416</v>
      </c>
      <c r="D150" s="175">
        <f>D121</f>
        <v>-649039.02</v>
      </c>
      <c r="E150" s="173">
        <v>0</v>
      </c>
    </row>
    <row r="151" spans="2:5">
      <c r="B151" s="158" t="s">
        <v>417</v>
      </c>
      <c r="D151" s="175">
        <f>-D111</f>
        <v>11413.5</v>
      </c>
      <c r="E151" s="173">
        <v>0</v>
      </c>
    </row>
    <row r="152" spans="2:5">
      <c r="B152" s="158" t="s">
        <v>418</v>
      </c>
      <c r="D152" s="175">
        <f>-D117</f>
        <v>0</v>
      </c>
      <c r="E152" s="173">
        <v>0</v>
      </c>
    </row>
    <row r="153" spans="2:5">
      <c r="B153" s="158" t="s">
        <v>419</v>
      </c>
      <c r="D153" s="175">
        <v>0</v>
      </c>
      <c r="E153" s="173">
        <v>0</v>
      </c>
    </row>
    <row r="154" spans="2:5">
      <c r="B154" s="158" t="s">
        <v>420</v>
      </c>
      <c r="D154" s="175"/>
      <c r="E154" s="173">
        <v>0</v>
      </c>
    </row>
    <row r="155" spans="2:5">
      <c r="B155" s="158" t="s">
        <v>421</v>
      </c>
      <c r="D155" s="175">
        <f>-G12</f>
        <v>-242600</v>
      </c>
      <c r="E155" s="173">
        <v>0</v>
      </c>
    </row>
    <row r="156" spans="2:5">
      <c r="B156" s="158" t="s">
        <v>422</v>
      </c>
      <c r="D156" s="175">
        <v>0</v>
      </c>
      <c r="E156" s="173">
        <v>0</v>
      </c>
    </row>
    <row r="157" spans="2:5">
      <c r="B157" s="158" t="s">
        <v>423</v>
      </c>
      <c r="D157" s="175">
        <f>-G57-393704+1</f>
        <v>812597.79599999986</v>
      </c>
      <c r="E157" s="173">
        <v>0</v>
      </c>
    </row>
    <row r="158" spans="2:5">
      <c r="B158" s="158" t="s">
        <v>424</v>
      </c>
      <c r="D158" s="175">
        <v>0</v>
      </c>
      <c r="E158" s="173">
        <v>0</v>
      </c>
    </row>
    <row r="159" spans="2:5">
      <c r="B159" s="158" t="s">
        <v>425</v>
      </c>
      <c r="D159" s="175">
        <f>'Permbledhese ditaresh'!H27+'Permbledhese ditaresh'!J27+'Permbledhese ditaresh'!J23</f>
        <v>0</v>
      </c>
      <c r="E159" s="173">
        <v>0</v>
      </c>
    </row>
    <row r="160" spans="2:5" s="90" customFormat="1">
      <c r="B160" s="172" t="s">
        <v>426</v>
      </c>
      <c r="C160" s="172"/>
      <c r="D160" s="176">
        <f>SUM(D150:D159)</f>
        <v>-67627.724000000162</v>
      </c>
      <c r="E160" s="173">
        <v>0</v>
      </c>
    </row>
    <row r="161" spans="2:5" s="90" customFormat="1">
      <c r="B161" s="172" t="s">
        <v>427</v>
      </c>
      <c r="C161" s="172"/>
      <c r="D161" s="176"/>
      <c r="E161" s="173">
        <v>0</v>
      </c>
    </row>
    <row r="162" spans="2:5">
      <c r="B162" s="158" t="s">
        <v>428</v>
      </c>
      <c r="D162" s="175">
        <f>-AAM!D11</f>
        <v>-256424</v>
      </c>
      <c r="E162" s="173">
        <v>0</v>
      </c>
    </row>
    <row r="163" spans="2:5">
      <c r="B163" s="158" t="s">
        <v>429</v>
      </c>
      <c r="D163" s="175"/>
      <c r="E163" s="173">
        <v>0</v>
      </c>
    </row>
    <row r="164" spans="2:5">
      <c r="B164" s="158" t="s">
        <v>430</v>
      </c>
      <c r="D164" s="175"/>
      <c r="E164" s="173">
        <v>0</v>
      </c>
    </row>
    <row r="165" spans="2:5" s="90" customFormat="1">
      <c r="B165" s="172" t="s">
        <v>431</v>
      </c>
      <c r="C165" s="172"/>
      <c r="D165" s="176">
        <f>SUM(D162:D164)</f>
        <v>-256424</v>
      </c>
      <c r="E165" s="173">
        <v>0</v>
      </c>
    </row>
    <row r="166" spans="2:5" s="90" customFormat="1">
      <c r="B166" s="172" t="s">
        <v>432</v>
      </c>
      <c r="C166" s="172"/>
      <c r="D166" s="176"/>
      <c r="E166" s="173">
        <v>0</v>
      </c>
    </row>
    <row r="167" spans="2:5" s="90" customFormat="1">
      <c r="B167" s="178" t="s">
        <v>609</v>
      </c>
      <c r="C167" s="172"/>
      <c r="D167" s="175">
        <f>-G74</f>
        <v>500000</v>
      </c>
      <c r="E167" s="173">
        <v>0</v>
      </c>
    </row>
    <row r="168" spans="2:5">
      <c r="B168" s="158" t="s">
        <v>433</v>
      </c>
      <c r="D168" s="175">
        <f>D62</f>
        <v>393704</v>
      </c>
      <c r="E168" s="173">
        <v>0</v>
      </c>
    </row>
    <row r="169" spans="2:5" s="90" customFormat="1">
      <c r="B169" s="172" t="s">
        <v>434</v>
      </c>
      <c r="C169" s="172"/>
      <c r="D169" s="176">
        <f>SUM(D168+D167)</f>
        <v>893704</v>
      </c>
      <c r="E169" s="173">
        <v>0</v>
      </c>
    </row>
    <row r="170" spans="2:5">
      <c r="B170" s="158" t="s">
        <v>435</v>
      </c>
      <c r="D170" s="175">
        <f>D169+D165+D160</f>
        <v>569652.27599999984</v>
      </c>
      <c r="E170" s="173">
        <v>0</v>
      </c>
    </row>
    <row r="171" spans="2:5">
      <c r="B171" s="158" t="s">
        <v>436</v>
      </c>
      <c r="D171" s="175">
        <v>0</v>
      </c>
      <c r="E171" s="173">
        <v>0</v>
      </c>
    </row>
    <row r="172" spans="2:5">
      <c r="B172" s="158" t="s">
        <v>437</v>
      </c>
      <c r="D172" s="175">
        <f>D170+D171</f>
        <v>569652.27599999984</v>
      </c>
      <c r="E172" s="173">
        <v>0</v>
      </c>
    </row>
    <row r="173" spans="2:5">
      <c r="D173" s="175"/>
    </row>
    <row r="174" spans="2:5">
      <c r="D174" s="177"/>
    </row>
    <row r="175" spans="2:5">
      <c r="D175" s="175"/>
    </row>
    <row r="176" spans="2:5">
      <c r="D176" s="175"/>
    </row>
    <row r="177" spans="1:5">
      <c r="B177" s="161" t="s">
        <v>646</v>
      </c>
      <c r="D177" s="175"/>
    </row>
    <row r="178" spans="1:5">
      <c r="B178" s="161"/>
      <c r="D178" s="175"/>
    </row>
    <row r="179" spans="1:5">
      <c r="B179" s="161" t="s">
        <v>46</v>
      </c>
      <c r="D179" s="175"/>
    </row>
    <row r="180" spans="1:5">
      <c r="D180" s="175"/>
    </row>
    <row r="181" spans="1:5">
      <c r="D181" s="175"/>
    </row>
    <row r="182" spans="1:5">
      <c r="D182" s="175"/>
    </row>
    <row r="183" spans="1:5">
      <c r="D183" s="175"/>
    </row>
    <row r="184" spans="1:5">
      <c r="A184" s="158" t="s">
        <v>651</v>
      </c>
      <c r="D184" s="175"/>
    </row>
    <row r="185" spans="1:5">
      <c r="B185" s="188" t="s">
        <v>649</v>
      </c>
      <c r="D185" s="175"/>
    </row>
    <row r="186" spans="1:5">
      <c r="D186" s="175"/>
    </row>
    <row r="187" spans="1:5">
      <c r="B187" s="172" t="s">
        <v>438</v>
      </c>
      <c r="C187" s="172"/>
      <c r="D187" s="176" t="s">
        <v>587</v>
      </c>
      <c r="E187" s="176" t="s">
        <v>250</v>
      </c>
    </row>
    <row r="188" spans="1:5">
      <c r="D188" s="175"/>
    </row>
    <row r="189" spans="1:5">
      <c r="B189" s="172" t="s">
        <v>439</v>
      </c>
      <c r="D189" s="175"/>
    </row>
    <row r="190" spans="1:5" s="90" customFormat="1">
      <c r="B190" s="172" t="s">
        <v>440</v>
      </c>
      <c r="C190" s="172"/>
      <c r="D190" s="174" t="s">
        <v>441</v>
      </c>
      <c r="E190" s="174" t="s">
        <v>441</v>
      </c>
    </row>
    <row r="191" spans="1:5">
      <c r="B191" s="158" t="s">
        <v>608</v>
      </c>
      <c r="C191" s="158" t="s">
        <v>441</v>
      </c>
      <c r="D191" s="173">
        <f>'Tir Bank Lek'!E81</f>
        <v>82000</v>
      </c>
      <c r="E191" s="173">
        <v>0</v>
      </c>
    </row>
    <row r="192" spans="1:5">
      <c r="B192" s="158" t="s">
        <v>596</v>
      </c>
      <c r="C192" s="158" t="s">
        <v>441</v>
      </c>
      <c r="D192" s="173">
        <f>'RZB Lek '!E83</f>
        <v>177735.65</v>
      </c>
      <c r="E192" s="173">
        <v>0</v>
      </c>
    </row>
    <row r="193" spans="2:5">
      <c r="B193" s="158" t="s">
        <v>607</v>
      </c>
      <c r="C193" s="158" t="s">
        <v>441</v>
      </c>
      <c r="D193" s="173">
        <f>'Credins Lek '!E16</f>
        <v>309915.84999999998</v>
      </c>
      <c r="E193" s="173">
        <v>0</v>
      </c>
    </row>
    <row r="194" spans="2:5" s="90" customFormat="1">
      <c r="B194" s="172" t="s">
        <v>34</v>
      </c>
      <c r="C194" s="172"/>
      <c r="D194" s="174">
        <f>SUM(D191:D193)</f>
        <v>569651.5</v>
      </c>
      <c r="E194" s="174">
        <v>0</v>
      </c>
    </row>
    <row r="196" spans="2:5">
      <c r="B196" s="172" t="s">
        <v>442</v>
      </c>
    </row>
    <row r="197" spans="2:5" s="90" customFormat="1">
      <c r="B197" s="172" t="s">
        <v>610</v>
      </c>
      <c r="C197" s="172"/>
      <c r="D197" s="174" t="s">
        <v>587</v>
      </c>
      <c r="E197" s="174" t="s">
        <v>26</v>
      </c>
    </row>
    <row r="198" spans="2:5">
      <c r="B198" s="158" t="s">
        <v>82</v>
      </c>
      <c r="D198" s="173">
        <v>242600</v>
      </c>
      <c r="E198" s="173">
        <v>0</v>
      </c>
    </row>
    <row r="199" spans="2:5">
      <c r="B199" s="172" t="s">
        <v>34</v>
      </c>
      <c r="C199" s="172"/>
      <c r="D199" s="174">
        <f>SUM(D198:D198)</f>
        <v>242600</v>
      </c>
      <c r="E199" s="174">
        <f>SUM(E198:E198)</f>
        <v>0</v>
      </c>
    </row>
    <row r="202" spans="2:5">
      <c r="B202" s="172" t="s">
        <v>648</v>
      </c>
    </row>
    <row r="203" spans="2:5" ht="45">
      <c r="B203" s="179" t="s">
        <v>336</v>
      </c>
      <c r="C203" s="162"/>
      <c r="D203" s="180" t="s">
        <v>340</v>
      </c>
      <c r="E203" s="162" t="s">
        <v>341</v>
      </c>
    </row>
    <row r="204" spans="2:5">
      <c r="B204" s="160" t="s">
        <v>349</v>
      </c>
      <c r="C204" s="160"/>
      <c r="D204" s="181">
        <v>0</v>
      </c>
      <c r="E204" s="181">
        <v>0</v>
      </c>
    </row>
    <row r="205" spans="2:5">
      <c r="B205" s="160" t="s">
        <v>342</v>
      </c>
      <c r="C205" s="160"/>
      <c r="D205" s="181">
        <v>256424</v>
      </c>
      <c r="E205" s="181">
        <v>256424</v>
      </c>
    </row>
    <row r="206" spans="2:5">
      <c r="B206" s="160" t="s">
        <v>343</v>
      </c>
      <c r="C206" s="160"/>
      <c r="D206" s="181"/>
      <c r="E206" s="181">
        <v>0</v>
      </c>
    </row>
    <row r="207" spans="2:5">
      <c r="B207" s="182" t="s">
        <v>344</v>
      </c>
      <c r="C207" s="182"/>
      <c r="D207" s="181">
        <v>0</v>
      </c>
      <c r="E207" s="181">
        <v>0</v>
      </c>
    </row>
    <row r="208" spans="2:5">
      <c r="B208" s="161" t="s">
        <v>350</v>
      </c>
      <c r="C208" s="161"/>
      <c r="D208" s="183">
        <v>256424</v>
      </c>
      <c r="E208" s="183">
        <v>256424</v>
      </c>
    </row>
    <row r="209" spans="2:5">
      <c r="B209" s="160"/>
      <c r="C209" s="160"/>
      <c r="D209" s="181"/>
      <c r="E209" s="181"/>
    </row>
    <row r="210" spans="2:5">
      <c r="B210" s="184" t="s">
        <v>345</v>
      </c>
      <c r="C210" s="184"/>
      <c r="D210" s="183"/>
      <c r="E210" s="183"/>
    </row>
    <row r="211" spans="2:5">
      <c r="B211" s="160" t="s">
        <v>349</v>
      </c>
      <c r="C211" s="160"/>
      <c r="D211" s="181">
        <v>0</v>
      </c>
      <c r="E211" s="181">
        <v>0</v>
      </c>
    </row>
    <row r="212" spans="2:5">
      <c r="B212" s="160" t="s">
        <v>342</v>
      </c>
      <c r="C212" s="160"/>
      <c r="D212" s="181">
        <v>-11413.5</v>
      </c>
      <c r="E212" s="181">
        <v>-11413.5</v>
      </c>
    </row>
    <row r="213" spans="2:5">
      <c r="B213" s="160" t="s">
        <v>343</v>
      </c>
      <c r="C213" s="160"/>
      <c r="D213" s="181"/>
      <c r="E213" s="181">
        <v>0</v>
      </c>
    </row>
    <row r="214" spans="2:5">
      <c r="B214" s="182" t="s">
        <v>344</v>
      </c>
      <c r="C214" s="182"/>
      <c r="D214" s="181">
        <v>0</v>
      </c>
      <c r="E214" s="181">
        <v>0</v>
      </c>
    </row>
    <row r="215" spans="2:5">
      <c r="B215" s="161" t="s">
        <v>350</v>
      </c>
      <c r="C215" s="161"/>
      <c r="D215" s="183">
        <v>-11413.5</v>
      </c>
      <c r="E215" s="181">
        <v>-11413.5</v>
      </c>
    </row>
    <row r="216" spans="2:5">
      <c r="B216" s="160"/>
      <c r="C216" s="160"/>
      <c r="D216" s="181"/>
      <c r="E216" s="181">
        <v>0</v>
      </c>
    </row>
    <row r="217" spans="2:5">
      <c r="B217" s="184" t="s">
        <v>351</v>
      </c>
      <c r="C217" s="184"/>
      <c r="D217" s="185">
        <v>0</v>
      </c>
      <c r="E217" s="181">
        <v>0</v>
      </c>
    </row>
    <row r="218" spans="2:5">
      <c r="B218" s="184" t="s">
        <v>352</v>
      </c>
      <c r="C218" s="184"/>
      <c r="D218" s="185">
        <v>245010.5</v>
      </c>
      <c r="E218" s="181">
        <v>245010.5</v>
      </c>
    </row>
    <row r="219" spans="2:5">
      <c r="B219" s="184" t="s">
        <v>346</v>
      </c>
      <c r="C219" s="184"/>
      <c r="D219" s="186">
        <v>0.25</v>
      </c>
      <c r="E219" s="187"/>
    </row>
    <row r="222" spans="2:5">
      <c r="B222" s="172" t="s">
        <v>611</v>
      </c>
    </row>
    <row r="223" spans="2:5" s="90" customFormat="1">
      <c r="B223" s="172" t="s">
        <v>443</v>
      </c>
      <c r="C223" s="172"/>
      <c r="D223" s="174" t="s">
        <v>587</v>
      </c>
      <c r="E223" s="174" t="s">
        <v>26</v>
      </c>
    </row>
    <row r="224" spans="2:5">
      <c r="B224" s="158" t="s">
        <v>444</v>
      </c>
      <c r="D224" s="173">
        <f>'Permbledhese ditaresh'!E25</f>
        <v>141917.01999999996</v>
      </c>
      <c r="E224" s="173">
        <v>0</v>
      </c>
    </row>
    <row r="225" spans="2:5">
      <c r="B225" s="158" t="s">
        <v>595</v>
      </c>
      <c r="D225" s="173">
        <f>'Permbledhese ditaresh'!E26</f>
        <v>65310</v>
      </c>
      <c r="E225" s="173">
        <v>0</v>
      </c>
    </row>
    <row r="226" spans="2:5">
      <c r="B226" s="158" t="s">
        <v>445</v>
      </c>
      <c r="D226" s="173">
        <f>'Permbledhese ditaresh'!E23</f>
        <v>23250</v>
      </c>
      <c r="E226" s="173">
        <v>0</v>
      </c>
    </row>
    <row r="227" spans="2:5">
      <c r="B227" s="158" t="s">
        <v>446</v>
      </c>
      <c r="D227" s="173">
        <f>'Permbledhese ditaresh'!E28</f>
        <v>79124.33600000001</v>
      </c>
      <c r="E227" s="173">
        <v>0</v>
      </c>
    </row>
    <row r="228" spans="2:5" s="90" customFormat="1">
      <c r="B228" s="172" t="s">
        <v>34</v>
      </c>
      <c r="C228" s="172"/>
      <c r="D228" s="174">
        <f>SUM(D224:D227)</f>
        <v>309601.35599999997</v>
      </c>
      <c r="E228" s="174">
        <f>SUM(E224:E227)</f>
        <v>0</v>
      </c>
    </row>
    <row r="231" spans="2:5">
      <c r="B231" s="172" t="s">
        <v>447</v>
      </c>
    </row>
    <row r="232" spans="2:5">
      <c r="B232" s="172" t="s">
        <v>594</v>
      </c>
      <c r="C232" s="172"/>
      <c r="D232" s="174" t="s">
        <v>587</v>
      </c>
      <c r="E232" s="174" t="s">
        <v>26</v>
      </c>
    </row>
    <row r="233" spans="2:5">
      <c r="B233" s="158" t="s">
        <v>46</v>
      </c>
      <c r="D233" s="173">
        <v>393704</v>
      </c>
      <c r="E233" s="173">
        <v>0</v>
      </c>
    </row>
    <row r="234" spans="2:5">
      <c r="B234" s="172" t="s">
        <v>34</v>
      </c>
      <c r="C234" s="172"/>
      <c r="D234" s="174">
        <f>SUM(D233:D233)</f>
        <v>393704</v>
      </c>
      <c r="E234" s="174">
        <f>SUM(E233:E233)</f>
        <v>0</v>
      </c>
    </row>
    <row r="237" spans="2:5">
      <c r="B237" s="172" t="s">
        <v>617</v>
      </c>
    </row>
    <row r="238" spans="2:5" s="90" customFormat="1">
      <c r="B238" s="172" t="s">
        <v>448</v>
      </c>
      <c r="C238" s="172"/>
      <c r="D238" s="174" t="s">
        <v>587</v>
      </c>
      <c r="E238" s="174" t="s">
        <v>26</v>
      </c>
    </row>
    <row r="239" spans="2:5" hidden="1">
      <c r="B239" s="158" t="s">
        <v>478</v>
      </c>
      <c r="D239" s="173">
        <f>'Permbledhese ditaresh'!E39</f>
        <v>0</v>
      </c>
      <c r="E239" s="173">
        <v>0</v>
      </c>
    </row>
    <row r="240" spans="2:5" hidden="1">
      <c r="B240" s="158" t="s">
        <v>449</v>
      </c>
      <c r="D240" s="173">
        <f>'Permbledhese ditaresh'!E40</f>
        <v>0</v>
      </c>
      <c r="E240" s="173">
        <v>0</v>
      </c>
    </row>
    <row r="241" spans="2:5">
      <c r="B241" s="158" t="s">
        <v>450</v>
      </c>
      <c r="D241" s="173">
        <f>'Permbledhese ditaresh'!E42</f>
        <v>24523.239999999998</v>
      </c>
      <c r="E241" s="173">
        <v>0</v>
      </c>
    </row>
    <row r="242" spans="2:5" hidden="1">
      <c r="B242" s="158" t="s">
        <v>451</v>
      </c>
      <c r="E242" s="173">
        <v>0</v>
      </c>
    </row>
    <row r="243" spans="2:5" hidden="1">
      <c r="B243" s="158" t="s">
        <v>452</v>
      </c>
      <c r="E243" s="173">
        <v>0</v>
      </c>
    </row>
    <row r="244" spans="2:5" hidden="1">
      <c r="B244" s="158" t="s">
        <v>453</v>
      </c>
      <c r="E244" s="173">
        <v>0</v>
      </c>
    </row>
    <row r="245" spans="2:5" hidden="1">
      <c r="B245" s="158" t="s">
        <v>454</v>
      </c>
      <c r="E245" s="173">
        <v>0</v>
      </c>
    </row>
    <row r="246" spans="2:5" hidden="1">
      <c r="B246" s="158" t="s">
        <v>455</v>
      </c>
      <c r="D246" s="173">
        <f>'Permbledhese ditaresh'!E41</f>
        <v>0</v>
      </c>
      <c r="E246" s="173">
        <v>0</v>
      </c>
    </row>
    <row r="247" spans="2:5" hidden="1">
      <c r="B247" s="158" t="s">
        <v>456</v>
      </c>
      <c r="D247" s="173">
        <f>'Permbledhese ditaresh'!E43</f>
        <v>0</v>
      </c>
      <c r="E247" s="173">
        <v>0</v>
      </c>
    </row>
    <row r="248" spans="2:5" hidden="1">
      <c r="B248" s="158" t="s">
        <v>457</v>
      </c>
      <c r="D248" s="173">
        <f>'Permbledhese ditaresh'!E47</f>
        <v>0</v>
      </c>
      <c r="E248" s="173">
        <v>0</v>
      </c>
    </row>
    <row r="249" spans="2:5" hidden="1">
      <c r="B249" s="158" t="s">
        <v>458</v>
      </c>
      <c r="E249" s="173">
        <v>0</v>
      </c>
    </row>
    <row r="250" spans="2:5" hidden="1">
      <c r="B250" s="158" t="s">
        <v>459</v>
      </c>
      <c r="E250" s="173">
        <v>0</v>
      </c>
    </row>
    <row r="251" spans="2:5">
      <c r="B251" s="158" t="s">
        <v>460</v>
      </c>
      <c r="D251" s="173">
        <f>'Permbledhese ditaresh'!E48</f>
        <v>42745</v>
      </c>
      <c r="E251" s="173">
        <v>0</v>
      </c>
    </row>
    <row r="252" spans="2:5">
      <c r="B252" s="158" t="s">
        <v>461</v>
      </c>
      <c r="D252" s="173">
        <f>'Permbledhese ditaresh'!E46</f>
        <v>9230</v>
      </c>
      <c r="E252" s="173">
        <v>0</v>
      </c>
    </row>
    <row r="253" spans="2:5" hidden="1">
      <c r="B253" s="158" t="s">
        <v>462</v>
      </c>
      <c r="E253" s="173">
        <v>0</v>
      </c>
    </row>
    <row r="254" spans="2:5" hidden="1">
      <c r="B254" s="158" t="s">
        <v>463</v>
      </c>
      <c r="E254" s="173">
        <v>0</v>
      </c>
    </row>
    <row r="255" spans="2:5" hidden="1">
      <c r="B255" s="158" t="s">
        <v>464</v>
      </c>
      <c r="E255" s="173">
        <v>0</v>
      </c>
    </row>
    <row r="256" spans="2:5">
      <c r="B256" s="158" t="s">
        <v>465</v>
      </c>
      <c r="D256" s="173">
        <f>'Permbledhese ditaresh'!E44+'Permbledhese ditaresh'!E45</f>
        <v>35000</v>
      </c>
      <c r="E256" s="173">
        <v>0</v>
      </c>
    </row>
    <row r="257" spans="2:5" hidden="1">
      <c r="B257" s="158" t="s">
        <v>466</v>
      </c>
      <c r="D257" s="173">
        <f>'Permbledhese ditaresh'!E56</f>
        <v>0</v>
      </c>
      <c r="E257" s="173">
        <v>0</v>
      </c>
    </row>
    <row r="258" spans="2:5">
      <c r="B258" s="158" t="s">
        <v>467</v>
      </c>
      <c r="D258" s="173">
        <f>'Permbledhese ditaresh'!E49</f>
        <v>4646</v>
      </c>
      <c r="E258" s="173">
        <v>0</v>
      </c>
    </row>
    <row r="259" spans="2:5">
      <c r="B259" s="172" t="s">
        <v>468</v>
      </c>
      <c r="C259" s="172"/>
      <c r="D259" s="174">
        <f>SUM(D239:D258)</f>
        <v>116144.23999999999</v>
      </c>
      <c r="E259" s="174">
        <f>SUM(E239:E258)</f>
        <v>0</v>
      </c>
    </row>
    <row r="260" spans="2:5">
      <c r="B260" s="172"/>
      <c r="C260" s="172"/>
      <c r="D260" s="174"/>
      <c r="E260" s="174"/>
    </row>
    <row r="262" spans="2:5">
      <c r="B262" s="172" t="s">
        <v>620</v>
      </c>
    </row>
    <row r="263" spans="2:5">
      <c r="B263" s="172" t="s">
        <v>78</v>
      </c>
      <c r="D263" s="173" t="s">
        <v>587</v>
      </c>
      <c r="E263" s="173" t="s">
        <v>618</v>
      </c>
    </row>
    <row r="264" spans="2:5" s="90" customFormat="1">
      <c r="B264" s="172" t="s">
        <v>470</v>
      </c>
      <c r="C264" s="172"/>
      <c r="D264" s="174">
        <f>'Permbledhese ditaresh'!E66</f>
        <v>704690.17999999993</v>
      </c>
      <c r="E264" s="174">
        <v>0</v>
      </c>
    </row>
    <row r="265" spans="2:5">
      <c r="B265" s="158" t="s">
        <v>471</v>
      </c>
      <c r="D265" s="173">
        <f>'Permbledhese ditaresh'!E57</f>
        <v>1353729.2</v>
      </c>
      <c r="E265" s="173">
        <v>0</v>
      </c>
    </row>
    <row r="266" spans="2:5" s="90" customFormat="1">
      <c r="B266" s="172" t="s">
        <v>472</v>
      </c>
      <c r="C266" s="172"/>
      <c r="D266" s="174">
        <f>D264-D265</f>
        <v>-649039.02</v>
      </c>
      <c r="E266" s="173">
        <v>0</v>
      </c>
    </row>
    <row r="267" spans="2:5">
      <c r="B267" s="158" t="s">
        <v>473</v>
      </c>
      <c r="D267" s="173">
        <f>'Permbledhese ditaresh'!E56</f>
        <v>0</v>
      </c>
      <c r="E267" s="173">
        <v>0</v>
      </c>
    </row>
    <row r="268" spans="2:5" s="90" customFormat="1">
      <c r="B268" s="172" t="s">
        <v>472</v>
      </c>
      <c r="C268" s="172"/>
      <c r="D268" s="174">
        <f>D266+D267</f>
        <v>-649039.02</v>
      </c>
      <c r="E268" s="173">
        <v>0</v>
      </c>
    </row>
    <row r="269" spans="2:5" s="90" customFormat="1">
      <c r="B269" s="172" t="s">
        <v>475</v>
      </c>
      <c r="C269" s="172"/>
      <c r="D269" s="174">
        <v>0</v>
      </c>
      <c r="E269" s="173">
        <v>0</v>
      </c>
    </row>
    <row r="270" spans="2:5">
      <c r="B270" s="158" t="s">
        <v>619</v>
      </c>
      <c r="D270" s="173">
        <f>'Permbledhese ditaresh'!O48+'RZB Lek '!P20</f>
        <v>38750</v>
      </c>
      <c r="E270" s="173">
        <v>0</v>
      </c>
    </row>
    <row r="271" spans="2:5">
      <c r="B271" s="158" t="s">
        <v>474</v>
      </c>
      <c r="D271" s="173">
        <v>0</v>
      </c>
      <c r="E271" s="173">
        <v>0</v>
      </c>
    </row>
    <row r="274" spans="2:2" ht="15.75">
      <c r="B274" s="157" t="s">
        <v>646</v>
      </c>
    </row>
    <row r="275" spans="2:2" ht="15.75">
      <c r="B275" s="157"/>
    </row>
    <row r="276" spans="2:2" ht="15.75">
      <c r="B276" s="157" t="s">
        <v>46</v>
      </c>
    </row>
    <row r="279" spans="2:2">
      <c r="B279" s="172" t="s">
        <v>652</v>
      </c>
    </row>
    <row r="284" spans="2:2" ht="15.75">
      <c r="B284" s="157"/>
    </row>
    <row r="285" spans="2:2" ht="15.75">
      <c r="B285" s="157"/>
    </row>
    <row r="286" spans="2:2" ht="15.75">
      <c r="B286" s="157"/>
    </row>
  </sheetData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R79"/>
  <sheetViews>
    <sheetView topLeftCell="B43" workbookViewId="0">
      <selection activeCell="I49" sqref="I49"/>
    </sheetView>
  </sheetViews>
  <sheetFormatPr defaultRowHeight="15"/>
  <cols>
    <col min="1" max="1" width="3.85546875" customWidth="1"/>
    <col min="2" max="2" width="38.85546875" customWidth="1"/>
    <col min="3" max="3" width="9.140625" hidden="1" customWidth="1"/>
    <col min="4" max="4" width="10" customWidth="1"/>
    <col min="5" max="5" width="12.5703125" customWidth="1"/>
    <col min="6" max="7" width="13" customWidth="1"/>
    <col min="8" max="10" width="12.85546875" customWidth="1"/>
    <col min="11" max="11" width="10.7109375" customWidth="1"/>
    <col min="12" max="12" width="9.28515625" customWidth="1"/>
    <col min="13" max="13" width="10.42578125" customWidth="1"/>
    <col min="15" max="15" width="9.7109375" bestFit="1" customWidth="1"/>
    <col min="16" max="16" width="11" customWidth="1"/>
  </cols>
  <sheetData>
    <row r="2" spans="1:16" ht="16.5">
      <c r="B2" s="94"/>
      <c r="C2" s="95"/>
      <c r="D2" s="96"/>
      <c r="E2" s="3"/>
      <c r="F2" s="45"/>
      <c r="G2" s="45"/>
      <c r="H2" s="45"/>
      <c r="I2" s="45"/>
      <c r="J2" s="45"/>
      <c r="K2" s="46"/>
      <c r="L2" s="3"/>
      <c r="M2" s="3"/>
      <c r="N2" s="3"/>
      <c r="O2" s="3"/>
      <c r="P2" s="3"/>
    </row>
    <row r="3" spans="1:16" ht="16.5">
      <c r="A3" s="47"/>
      <c r="B3" s="94"/>
      <c r="C3" s="95"/>
      <c r="D3" s="96"/>
      <c r="E3" s="48"/>
      <c r="F3" s="49"/>
      <c r="G3" s="49"/>
      <c r="H3" s="49"/>
      <c r="I3" s="49"/>
      <c r="J3" s="49"/>
      <c r="K3" s="48"/>
      <c r="L3" s="48"/>
      <c r="M3" s="48"/>
      <c r="N3" s="48"/>
      <c r="O3" s="48"/>
      <c r="P3" s="48"/>
    </row>
    <row r="4" spans="1:16" ht="16.5">
      <c r="A4" s="47"/>
      <c r="B4" s="97"/>
      <c r="C4" s="98"/>
      <c r="D4" s="96"/>
      <c r="E4" s="48"/>
      <c r="F4" s="49"/>
      <c r="G4" s="49"/>
      <c r="H4" s="49"/>
      <c r="I4" s="49"/>
      <c r="J4" s="49"/>
      <c r="K4" s="48"/>
      <c r="L4" s="48"/>
      <c r="M4" s="48"/>
      <c r="N4" s="48"/>
      <c r="O4" s="48"/>
      <c r="P4" s="48"/>
    </row>
    <row r="5" spans="1:16">
      <c r="A5" s="50"/>
      <c r="B5" s="51"/>
      <c r="C5" s="51"/>
      <c r="D5" s="44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s="2" customFormat="1" ht="30.75" thickBot="1">
      <c r="A6" s="85" t="s">
        <v>247</v>
      </c>
      <c r="B6" s="86" t="s">
        <v>248</v>
      </c>
      <c r="C6" s="87"/>
      <c r="D6" s="88" t="s">
        <v>249</v>
      </c>
      <c r="E6" s="52" t="s">
        <v>284</v>
      </c>
      <c r="F6" s="52" t="s">
        <v>324</v>
      </c>
      <c r="G6" s="52" t="s">
        <v>325</v>
      </c>
      <c r="H6" s="52" t="s">
        <v>311</v>
      </c>
      <c r="I6" s="52" t="s">
        <v>317</v>
      </c>
      <c r="J6" s="52" t="s">
        <v>322</v>
      </c>
      <c r="K6" s="52" t="s">
        <v>251</v>
      </c>
      <c r="L6" s="52" t="s">
        <v>28</v>
      </c>
      <c r="M6" s="52" t="s">
        <v>252</v>
      </c>
      <c r="N6" s="52" t="s">
        <v>253</v>
      </c>
      <c r="O6" s="52" t="s">
        <v>254</v>
      </c>
      <c r="P6" s="89" t="s">
        <v>250</v>
      </c>
    </row>
    <row r="7" spans="1:16" ht="15.75" thickTop="1">
      <c r="A7" s="53">
        <v>1</v>
      </c>
      <c r="B7" s="54" t="s">
        <v>255</v>
      </c>
      <c r="C7" s="47"/>
      <c r="D7" s="55">
        <v>1</v>
      </c>
      <c r="E7" s="56">
        <f>SUM(F7:P7)</f>
        <v>569651.5</v>
      </c>
      <c r="F7" s="56">
        <f>'Credins Bank Eur'!C78-'Credins Bank Eur'!D78</f>
        <v>0</v>
      </c>
      <c r="G7" s="56">
        <f>'Tirana Bank Eur'!C74-'Tirana Bank Eur'!D74</f>
        <v>0</v>
      </c>
      <c r="H7" s="56">
        <f>'Tir Bank Lek'!C82</f>
        <v>82000</v>
      </c>
      <c r="I7" s="56">
        <f>'RZB Lek '!C84-'RZB Lek '!D84</f>
        <v>177735.65000000002</v>
      </c>
      <c r="J7" s="56">
        <f>'Credins Lek '!C17-'Credins Lek '!D17</f>
        <v>309915.84999999998</v>
      </c>
      <c r="K7" s="56">
        <f>'Arka Lek '!C21-'Arka Lek '!D21</f>
        <v>0</v>
      </c>
      <c r="L7" s="56"/>
      <c r="M7" s="56"/>
      <c r="N7" s="56"/>
      <c r="O7" s="56"/>
      <c r="P7" s="83">
        <v>0</v>
      </c>
    </row>
    <row r="8" spans="1:16">
      <c r="A8" s="53"/>
      <c r="B8" s="54" t="s">
        <v>70</v>
      </c>
      <c r="C8" s="47"/>
      <c r="D8" s="55"/>
      <c r="E8" s="56">
        <f t="shared" ref="E8:E15" si="0">SUM(F8:P8)</f>
        <v>0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83">
        <v>0</v>
      </c>
    </row>
    <row r="9" spans="1:16">
      <c r="A9" s="53">
        <v>2</v>
      </c>
      <c r="B9" s="54" t="s">
        <v>256</v>
      </c>
      <c r="C9" s="47"/>
      <c r="D9" s="55"/>
      <c r="E9" s="56">
        <f t="shared" si="0"/>
        <v>0</v>
      </c>
      <c r="F9" s="57"/>
      <c r="G9" s="57"/>
      <c r="H9" s="48"/>
      <c r="I9" s="48"/>
      <c r="J9" s="48"/>
      <c r="K9" s="48"/>
      <c r="L9" s="48"/>
      <c r="M9" s="48"/>
      <c r="N9" s="48"/>
      <c r="O9" s="48"/>
      <c r="P9" s="83">
        <v>0</v>
      </c>
    </row>
    <row r="10" spans="1:16">
      <c r="A10" s="58" t="s">
        <v>17</v>
      </c>
      <c r="B10" s="59" t="s">
        <v>257</v>
      </c>
      <c r="C10" s="47"/>
      <c r="D10" s="55"/>
      <c r="E10" s="56">
        <f t="shared" si="0"/>
        <v>0</v>
      </c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83">
        <v>0</v>
      </c>
    </row>
    <row r="11" spans="1:16">
      <c r="A11" s="58"/>
      <c r="B11" s="102" t="s">
        <v>551</v>
      </c>
      <c r="C11" s="101">
        <f>16789+2506+15729+16253</f>
        <v>51277</v>
      </c>
      <c r="D11" s="55"/>
      <c r="E11" s="56">
        <f t="shared" si="0"/>
        <v>0</v>
      </c>
      <c r="F11" s="48"/>
      <c r="G11" s="48"/>
      <c r="H11" s="48"/>
      <c r="I11" s="48">
        <v>0</v>
      </c>
      <c r="J11" s="48"/>
      <c r="K11" s="48"/>
      <c r="L11" s="48"/>
      <c r="M11" s="48"/>
      <c r="N11" s="48"/>
      <c r="O11" s="48">
        <v>0</v>
      </c>
      <c r="P11" s="83">
        <v>0</v>
      </c>
    </row>
    <row r="12" spans="1:16">
      <c r="A12" s="58" t="s">
        <v>17</v>
      </c>
      <c r="B12" s="59" t="s">
        <v>258</v>
      </c>
      <c r="C12" s="47"/>
      <c r="D12" s="55">
        <v>2</v>
      </c>
      <c r="E12" s="56">
        <f t="shared" si="0"/>
        <v>242600</v>
      </c>
      <c r="F12" s="60">
        <f>-'Credins Bank Eur'!F78</f>
        <v>0</v>
      </c>
      <c r="G12" s="60">
        <f>-'Tirana Bank Eur'!F74</f>
        <v>0</v>
      </c>
      <c r="H12" s="60">
        <f>-'Tir Bank Lek'!F82</f>
        <v>-72000</v>
      </c>
      <c r="I12" s="60">
        <f>-'RZB Lek '!F84</f>
        <v>-222000</v>
      </c>
      <c r="J12" s="60">
        <f>-'Credins Lek '!F17</f>
        <v>-309000</v>
      </c>
      <c r="K12" s="60"/>
      <c r="L12" s="60"/>
      <c r="M12" s="60">
        <f>Shitje!G18</f>
        <v>845600</v>
      </c>
      <c r="N12" s="60"/>
      <c r="O12" s="60"/>
      <c r="P12" s="91">
        <v>0</v>
      </c>
    </row>
    <row r="13" spans="1:16" ht="16.5">
      <c r="A13" s="58" t="s">
        <v>259</v>
      </c>
      <c r="B13" s="92" t="s">
        <v>331</v>
      </c>
      <c r="C13" s="47"/>
      <c r="D13" s="55"/>
      <c r="E13" s="56">
        <f t="shared" si="0"/>
        <v>0</v>
      </c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91">
        <v>0</v>
      </c>
    </row>
    <row r="14" spans="1:16" ht="16.5">
      <c r="A14" s="58" t="s">
        <v>260</v>
      </c>
      <c r="B14" s="92" t="s">
        <v>332</v>
      </c>
      <c r="C14" s="47"/>
      <c r="D14" s="55"/>
      <c r="E14" s="56">
        <f t="shared" si="0"/>
        <v>0</v>
      </c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91">
        <v>0</v>
      </c>
    </row>
    <row r="15" spans="1:16" ht="16.5">
      <c r="A15" s="58"/>
      <c r="B15" s="93" t="s">
        <v>333</v>
      </c>
      <c r="C15" s="47"/>
      <c r="D15" s="55"/>
      <c r="E15" s="56">
        <f t="shared" si="0"/>
        <v>245010.5</v>
      </c>
      <c r="F15" s="48"/>
      <c r="G15" s="48"/>
      <c r="H15" s="48"/>
      <c r="I15" s="48"/>
      <c r="J15" s="48"/>
      <c r="K15" s="48"/>
      <c r="L15" s="48">
        <f>'Ditar  Blerje'!J13</f>
        <v>256424</v>
      </c>
      <c r="M15" s="48"/>
      <c r="N15" s="48"/>
      <c r="O15" s="48">
        <f>-'Ditar te tjera'!F4</f>
        <v>-11413.5</v>
      </c>
      <c r="P15" s="91">
        <v>0</v>
      </c>
    </row>
    <row r="16" spans="1:16">
      <c r="A16" s="58"/>
      <c r="B16" s="61" t="s">
        <v>34</v>
      </c>
      <c r="C16" s="47"/>
      <c r="D16" s="55"/>
      <c r="E16" s="56">
        <f>SUM(E7:E15)</f>
        <v>1057262</v>
      </c>
      <c r="F16" s="56">
        <f t="shared" ref="F16:O16" si="1">SUM(F7:F15)</f>
        <v>0</v>
      </c>
      <c r="G16" s="56">
        <f t="shared" si="1"/>
        <v>0</v>
      </c>
      <c r="H16" s="56">
        <f t="shared" si="1"/>
        <v>10000</v>
      </c>
      <c r="I16" s="56">
        <f t="shared" si="1"/>
        <v>-44264.349999999977</v>
      </c>
      <c r="J16" s="56">
        <f t="shared" si="1"/>
        <v>915.84999999997672</v>
      </c>
      <c r="K16" s="56">
        <f t="shared" si="1"/>
        <v>0</v>
      </c>
      <c r="L16" s="56">
        <f t="shared" si="1"/>
        <v>256424</v>
      </c>
      <c r="M16" s="56">
        <f t="shared" si="1"/>
        <v>845600</v>
      </c>
      <c r="N16" s="56">
        <f t="shared" si="1"/>
        <v>0</v>
      </c>
      <c r="O16" s="56">
        <f t="shared" si="1"/>
        <v>-11413.5</v>
      </c>
      <c r="P16" s="91">
        <v>0</v>
      </c>
    </row>
    <row r="17" spans="1:18">
      <c r="A17" s="58"/>
      <c r="B17" s="59"/>
      <c r="C17" s="47"/>
      <c r="D17" s="55"/>
      <c r="E17" s="56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</row>
    <row r="18" spans="1:18" ht="15.75">
      <c r="A18" s="58"/>
      <c r="B18" s="62" t="s">
        <v>261</v>
      </c>
      <c r="C18" s="47"/>
      <c r="D18" s="55"/>
      <c r="E18" s="56">
        <v>8008559.375</v>
      </c>
      <c r="F18" s="48">
        <f>E20-E18</f>
        <v>-8008559.375</v>
      </c>
      <c r="G18" s="48"/>
      <c r="H18" s="48"/>
      <c r="I18" s="48"/>
      <c r="J18" s="48"/>
      <c r="K18" s="48"/>
      <c r="L18" s="48"/>
      <c r="M18" s="48"/>
      <c r="N18" s="48"/>
      <c r="O18" s="48"/>
      <c r="P18" s="48"/>
    </row>
    <row r="19" spans="1:18">
      <c r="A19" s="53">
        <v>3</v>
      </c>
      <c r="B19" s="54" t="s">
        <v>262</v>
      </c>
      <c r="C19" s="47"/>
      <c r="D19" s="55"/>
      <c r="E19" s="48">
        <f t="shared" ref="E19" si="2">SUM(F19:P19)</f>
        <v>0</v>
      </c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</row>
    <row r="20" spans="1:18">
      <c r="A20" s="58" t="s">
        <v>17</v>
      </c>
      <c r="B20" s="59" t="s">
        <v>315</v>
      </c>
      <c r="C20" s="47"/>
      <c r="D20" s="55"/>
      <c r="E20" s="103">
        <f>SUM(F20:P20)</f>
        <v>0</v>
      </c>
      <c r="F20" s="60"/>
      <c r="G20" s="60"/>
      <c r="H20" s="60">
        <f>-'Tir Bank Lek'!K82</f>
        <v>0</v>
      </c>
      <c r="I20" s="60"/>
      <c r="J20" s="60"/>
      <c r="K20" s="60"/>
      <c r="L20" s="60"/>
      <c r="M20" s="60"/>
      <c r="N20" s="60"/>
      <c r="O20" s="60"/>
      <c r="P20" s="83">
        <v>0</v>
      </c>
      <c r="Q20" s="14"/>
    </row>
    <row r="21" spans="1:18">
      <c r="A21" s="58"/>
      <c r="B21" s="59" t="s">
        <v>316</v>
      </c>
      <c r="C21" s="47"/>
      <c r="D21" s="55"/>
      <c r="E21" s="103">
        <f t="shared" ref="E21:E35" si="3">SUM(F21:P21)</f>
        <v>0</v>
      </c>
      <c r="F21" s="60"/>
      <c r="G21" s="60">
        <f>-'Tirana Bank Eur'!K74-'Tirana Bank Eur'!L74</f>
        <v>0</v>
      </c>
      <c r="H21" s="60">
        <f>-'Tir Bank Lek'!L82</f>
        <v>0</v>
      </c>
      <c r="I21" s="60">
        <f>-'RZB Lek '!L84</f>
        <v>-265709</v>
      </c>
      <c r="J21" s="60">
        <f>-'Credins Lek '!L17</f>
        <v>0</v>
      </c>
      <c r="K21" s="60">
        <f>-'Arka Lek '!F21-'Arka Lek '!G21-'Arka Lek '!H21-'Arka Lek '!I21-'Arka Lek '!J21-'Arka Lek '!K21</f>
        <v>-81604</v>
      </c>
      <c r="L21" s="60">
        <f>'Ditar  Blerje'!G13</f>
        <v>347313</v>
      </c>
      <c r="M21" s="60"/>
      <c r="N21" s="60"/>
      <c r="O21" s="60"/>
      <c r="P21" s="60"/>
    </row>
    <row r="22" spans="1:18">
      <c r="A22" s="58"/>
      <c r="B22" s="59" t="s">
        <v>318</v>
      </c>
      <c r="C22" s="47"/>
      <c r="D22" s="55"/>
      <c r="E22" s="103">
        <f t="shared" si="3"/>
        <v>0</v>
      </c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14">
        <v>0</v>
      </c>
    </row>
    <row r="23" spans="1:18">
      <c r="A23" s="58"/>
      <c r="B23" s="59" t="s">
        <v>319</v>
      </c>
      <c r="C23" s="47"/>
      <c r="D23" s="55"/>
      <c r="E23" s="103">
        <f t="shared" si="3"/>
        <v>23250</v>
      </c>
      <c r="F23" s="60"/>
      <c r="G23" s="60"/>
      <c r="H23" s="60"/>
      <c r="I23" s="60"/>
      <c r="J23" s="60">
        <f>-'Credins Lek '!W17-'Tir Bank Lek'!S82</f>
        <v>0</v>
      </c>
      <c r="K23" s="60"/>
      <c r="L23" s="60"/>
      <c r="M23" s="60"/>
      <c r="N23" s="60"/>
      <c r="O23" s="60">
        <f>'Ditar te tjera'!F3</f>
        <v>23250</v>
      </c>
      <c r="P23" s="100">
        <v>0</v>
      </c>
    </row>
    <row r="24" spans="1:18">
      <c r="A24" s="58" t="s">
        <v>259</v>
      </c>
      <c r="B24" s="59" t="s">
        <v>263</v>
      </c>
      <c r="C24" s="47"/>
      <c r="D24" s="55"/>
      <c r="E24" s="103">
        <f t="shared" si="3"/>
        <v>502995.43999999994</v>
      </c>
      <c r="F24" s="60"/>
      <c r="G24" s="60"/>
      <c r="H24" s="60"/>
      <c r="I24" s="60">
        <f>-'RZB Lek '!O84</f>
        <v>-384324</v>
      </c>
      <c r="J24" s="60">
        <f>-'Credins Lek '!O17</f>
        <v>0</v>
      </c>
      <c r="K24" s="60"/>
      <c r="L24" s="60"/>
      <c r="M24" s="60"/>
      <c r="N24" s="60">
        <f>Paga!C17-Paga!E17-Paga!D17</f>
        <v>887319.44</v>
      </c>
      <c r="O24" s="60"/>
      <c r="P24" s="60">
        <v>0</v>
      </c>
      <c r="R24" s="3">
        <f>E24-54000</f>
        <v>448995.43999999994</v>
      </c>
    </row>
    <row r="25" spans="1:18">
      <c r="A25" s="58" t="s">
        <v>260</v>
      </c>
      <c r="B25" s="59" t="s">
        <v>264</v>
      </c>
      <c r="C25" s="47"/>
      <c r="D25" s="55">
        <v>4</v>
      </c>
      <c r="E25" s="142">
        <f t="shared" si="3"/>
        <v>141917.01999999996</v>
      </c>
      <c r="F25" s="60"/>
      <c r="G25" s="60"/>
      <c r="H25" s="60">
        <f>-'Tir Bank Lek'!Q82</f>
        <v>0</v>
      </c>
      <c r="I25" s="60">
        <f>-'RZB Lek '!Q84</f>
        <v>-88085</v>
      </c>
      <c r="J25" s="60">
        <f>-'Credins Lek '!Q17</f>
        <v>0</v>
      </c>
      <c r="K25" s="60"/>
      <c r="L25" s="60"/>
      <c r="M25" s="60"/>
      <c r="N25" s="60">
        <f>Paga!D17+Paga!H17</f>
        <v>230002.01999999996</v>
      </c>
      <c r="O25" s="60"/>
      <c r="P25" s="100">
        <v>0</v>
      </c>
    </row>
    <row r="26" spans="1:18">
      <c r="A26" s="58"/>
      <c r="B26" s="59" t="s">
        <v>265</v>
      </c>
      <c r="C26" s="47"/>
      <c r="D26" s="55"/>
      <c r="E26" s="142">
        <f t="shared" si="3"/>
        <v>65310</v>
      </c>
      <c r="F26" s="60"/>
      <c r="G26" s="60"/>
      <c r="H26" s="60">
        <f>-'Tir Bank Lek'!R82</f>
        <v>0</v>
      </c>
      <c r="I26" s="60">
        <f>-'RZB Lek '!R84</f>
        <v>-43540</v>
      </c>
      <c r="J26" s="60">
        <f>-'Credins Lek '!R17</f>
        <v>0</v>
      </c>
      <c r="K26" s="60"/>
      <c r="L26" s="60"/>
      <c r="M26" s="60"/>
      <c r="N26" s="60">
        <f>Paga!E17</f>
        <v>108850</v>
      </c>
      <c r="O26" s="60"/>
      <c r="P26" s="60"/>
    </row>
    <row r="27" spans="1:18">
      <c r="A27" s="58"/>
      <c r="B27" s="59" t="s">
        <v>266</v>
      </c>
      <c r="C27" s="47"/>
      <c r="D27" s="63"/>
      <c r="E27" s="103">
        <f t="shared" si="3"/>
        <v>0</v>
      </c>
      <c r="F27" s="60"/>
      <c r="G27" s="60"/>
      <c r="H27" s="60">
        <f>-'Tir Bank Lek'!P20-'Tir Bank Lek'!T82</f>
        <v>0</v>
      </c>
      <c r="I27" s="60"/>
      <c r="J27" s="60">
        <f>-'Credins Lek '!T17</f>
        <v>0</v>
      </c>
      <c r="K27" s="60"/>
      <c r="L27" s="60"/>
      <c r="M27" s="60"/>
      <c r="N27" s="60"/>
      <c r="O27" s="60"/>
      <c r="P27" s="100">
        <v>0</v>
      </c>
    </row>
    <row r="28" spans="1:18">
      <c r="A28" s="58"/>
      <c r="B28" s="59" t="s">
        <v>310</v>
      </c>
      <c r="C28" s="47"/>
      <c r="D28" s="63"/>
      <c r="E28" s="142">
        <f t="shared" si="3"/>
        <v>79124.33600000001</v>
      </c>
      <c r="F28" s="60"/>
      <c r="G28" s="60"/>
      <c r="H28" s="60">
        <f>-'Tir Bank Lek'!I82</f>
        <v>0</v>
      </c>
      <c r="I28" s="60">
        <f>-'RZB Lek '!N84</f>
        <v>-4673</v>
      </c>
      <c r="J28" s="60">
        <f>-'Credins Lek '!X17</f>
        <v>0</v>
      </c>
      <c r="K28" s="60"/>
      <c r="L28" s="60">
        <f>-'Ditar  Blerje'!H13</f>
        <v>-57136</v>
      </c>
      <c r="M28" s="60">
        <f>Shitje!I18</f>
        <v>140933.33600000001</v>
      </c>
      <c r="N28" s="60"/>
      <c r="O28" s="60"/>
      <c r="P28" s="101">
        <v>0</v>
      </c>
    </row>
    <row r="29" spans="1:18">
      <c r="A29" s="58" t="s">
        <v>267</v>
      </c>
      <c r="B29" s="59" t="s">
        <v>578</v>
      </c>
      <c r="C29" s="47"/>
      <c r="D29" s="55"/>
      <c r="E29" s="103">
        <f t="shared" si="3"/>
        <v>393704</v>
      </c>
      <c r="F29" s="60">
        <f>-'Credins Bank Eur'!K78</f>
        <v>0</v>
      </c>
      <c r="G29" s="60"/>
      <c r="H29" s="60">
        <f>'Tir Bank Lek'!H82</f>
        <v>10000</v>
      </c>
      <c r="I29" s="60">
        <f>'RZB Lek '!H84</f>
        <v>300000</v>
      </c>
      <c r="J29" s="60">
        <f>'Credins Lek '!H17</f>
        <v>1500</v>
      </c>
      <c r="K29" s="60">
        <f>'Arka Lek '!M11</f>
        <v>82204</v>
      </c>
      <c r="L29" s="60"/>
      <c r="M29" s="60"/>
      <c r="N29" s="60"/>
      <c r="O29" s="60"/>
      <c r="P29" s="60"/>
    </row>
    <row r="30" spans="1:18">
      <c r="A30" s="58"/>
      <c r="B30" s="99" t="s">
        <v>334</v>
      </c>
      <c r="C30" s="47"/>
      <c r="D30" s="55"/>
      <c r="E30" s="103">
        <f t="shared" si="3"/>
        <v>0</v>
      </c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14">
        <v>0</v>
      </c>
    </row>
    <row r="31" spans="1:18">
      <c r="A31" s="47"/>
      <c r="B31" s="64" t="s">
        <v>268</v>
      </c>
      <c r="C31" s="47"/>
      <c r="D31" s="55"/>
      <c r="E31" s="103">
        <f t="shared" si="3"/>
        <v>0</v>
      </c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</row>
    <row r="32" spans="1:18">
      <c r="A32" s="65">
        <v>3</v>
      </c>
      <c r="B32" s="66" t="s">
        <v>269</v>
      </c>
      <c r="C32" s="47"/>
      <c r="D32" s="63"/>
      <c r="E32" s="103">
        <f t="shared" si="3"/>
        <v>500000</v>
      </c>
      <c r="F32" s="67"/>
      <c r="G32" s="67"/>
      <c r="H32" s="67"/>
      <c r="I32" s="67">
        <f>'RZB Lek '!I84</f>
        <v>500000</v>
      </c>
      <c r="J32" s="67"/>
      <c r="K32" s="67"/>
      <c r="L32" s="67"/>
      <c r="M32" s="67"/>
      <c r="N32" s="67"/>
      <c r="O32" s="67"/>
      <c r="P32" s="67"/>
    </row>
    <row r="33" spans="1:16">
      <c r="A33" s="53">
        <v>7</v>
      </c>
      <c r="B33" s="54" t="s">
        <v>270</v>
      </c>
      <c r="C33" s="47"/>
      <c r="D33" s="55"/>
      <c r="E33" s="103">
        <f t="shared" si="3"/>
        <v>0</v>
      </c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>
        <v>0</v>
      </c>
    </row>
    <row r="34" spans="1:16">
      <c r="A34" s="53">
        <v>8</v>
      </c>
      <c r="B34" s="54" t="s">
        <v>271</v>
      </c>
      <c r="C34" s="47"/>
      <c r="D34" s="55"/>
      <c r="E34" s="103">
        <f t="shared" si="3"/>
        <v>0</v>
      </c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</row>
    <row r="35" spans="1:16">
      <c r="A35" s="47"/>
      <c r="B35" s="54" t="s">
        <v>271</v>
      </c>
      <c r="C35" s="47"/>
      <c r="D35" s="55"/>
      <c r="E35" s="103">
        <f t="shared" si="3"/>
        <v>0</v>
      </c>
      <c r="F35" s="48"/>
      <c r="G35" s="48"/>
      <c r="H35" s="48"/>
      <c r="I35" s="48"/>
      <c r="J35" s="48"/>
      <c r="K35" s="48"/>
      <c r="L35" s="48"/>
      <c r="M35" s="48"/>
      <c r="N35" s="48"/>
      <c r="O35" s="68"/>
      <c r="P35" s="48"/>
    </row>
    <row r="36" spans="1:16">
      <c r="A36" s="69"/>
      <c r="B36" s="61" t="s">
        <v>34</v>
      </c>
      <c r="C36" s="47"/>
      <c r="D36" s="55"/>
      <c r="E36" s="70">
        <f>SUM(E19:E35)</f>
        <v>1706300.7960000001</v>
      </c>
      <c r="F36" s="70">
        <f t="shared" ref="F36:P36" si="4">SUM(F19:F35)</f>
        <v>0</v>
      </c>
      <c r="G36" s="70">
        <f t="shared" si="4"/>
        <v>0</v>
      </c>
      <c r="H36" s="70">
        <f t="shared" si="4"/>
        <v>10000</v>
      </c>
      <c r="I36" s="70">
        <f t="shared" si="4"/>
        <v>13669</v>
      </c>
      <c r="J36" s="70">
        <f t="shared" si="4"/>
        <v>1500</v>
      </c>
      <c r="K36" s="70">
        <f t="shared" si="4"/>
        <v>600</v>
      </c>
      <c r="L36" s="70">
        <f t="shared" si="4"/>
        <v>290177</v>
      </c>
      <c r="M36" s="70">
        <f t="shared" si="4"/>
        <v>140933.33600000001</v>
      </c>
      <c r="N36" s="70">
        <f t="shared" si="4"/>
        <v>1226171.46</v>
      </c>
      <c r="O36" s="70">
        <f t="shared" si="4"/>
        <v>23250</v>
      </c>
      <c r="P36" s="70">
        <f t="shared" si="4"/>
        <v>0</v>
      </c>
    </row>
    <row r="37" spans="1:16">
      <c r="A37" s="69" t="s">
        <v>272</v>
      </c>
      <c r="B37" s="47"/>
      <c r="C37" s="47"/>
      <c r="D37" s="55"/>
      <c r="E37" s="68">
        <f>E16-E36</f>
        <v>-649038.79600000009</v>
      </c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</row>
    <row r="38" spans="1:16">
      <c r="A38" s="69"/>
      <c r="B38" s="47"/>
      <c r="C38" s="47"/>
      <c r="D38" s="55"/>
      <c r="E38" s="6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</row>
    <row r="39" spans="1:16">
      <c r="B39" s="19" t="s">
        <v>327</v>
      </c>
      <c r="D39" s="44"/>
      <c r="E39" s="48">
        <f>SUM(F39:P39)</f>
        <v>0</v>
      </c>
      <c r="F39" s="3"/>
      <c r="G39" s="3"/>
      <c r="H39" s="3"/>
      <c r="I39" s="3"/>
      <c r="J39" s="3"/>
      <c r="K39" s="3"/>
      <c r="L39" s="3">
        <f>'Ditar  Blerje'!K13</f>
        <v>0</v>
      </c>
      <c r="M39" s="3"/>
      <c r="N39" s="3"/>
      <c r="O39" s="3"/>
      <c r="P39" s="3"/>
    </row>
    <row r="40" spans="1:16">
      <c r="B40" s="19" t="s">
        <v>328</v>
      </c>
      <c r="D40" s="44"/>
      <c r="E40" s="48">
        <f t="shared" ref="E40:E56" si="5">SUM(F40:P40)</f>
        <v>0</v>
      </c>
      <c r="F40" s="3"/>
      <c r="G40" s="3"/>
      <c r="H40" s="3"/>
      <c r="I40" s="3"/>
      <c r="J40" s="3"/>
      <c r="K40" s="3"/>
      <c r="L40" s="3">
        <f>'Ditar  Blerje'!M13</f>
        <v>0</v>
      </c>
      <c r="M40" s="3"/>
      <c r="N40" s="3"/>
      <c r="O40" s="3"/>
      <c r="P40" s="3"/>
    </row>
    <row r="41" spans="1:16">
      <c r="B41" s="19" t="s">
        <v>330</v>
      </c>
      <c r="D41" s="44"/>
      <c r="E41" s="48">
        <f t="shared" si="5"/>
        <v>0</v>
      </c>
      <c r="F41" s="3"/>
      <c r="G41" s="3"/>
      <c r="H41" s="3"/>
      <c r="I41" s="3"/>
      <c r="J41" s="3"/>
      <c r="K41" s="3"/>
      <c r="L41" s="3">
        <f>'Ditar  Blerje'!P13</f>
        <v>0</v>
      </c>
      <c r="M41" s="3"/>
      <c r="N41" s="3"/>
      <c r="O41" s="3"/>
      <c r="P41" s="3"/>
    </row>
    <row r="42" spans="1:16">
      <c r="B42" s="71" t="s">
        <v>326</v>
      </c>
      <c r="D42" s="44"/>
      <c r="E42" s="48">
        <f t="shared" si="5"/>
        <v>24523.239999999998</v>
      </c>
      <c r="F42" s="3"/>
      <c r="G42" s="3"/>
      <c r="H42" s="3"/>
      <c r="I42" s="3"/>
      <c r="J42" s="3"/>
      <c r="K42" s="3"/>
      <c r="L42" s="3">
        <f>'Ditar  Blerje'!I13</f>
        <v>24523.239999999998</v>
      </c>
      <c r="M42" s="3"/>
      <c r="N42" s="3"/>
      <c r="O42" s="3"/>
      <c r="P42" s="3"/>
    </row>
    <row r="43" spans="1:16">
      <c r="B43" s="71" t="s">
        <v>273</v>
      </c>
      <c r="D43" s="44"/>
      <c r="E43" s="48">
        <f t="shared" si="5"/>
        <v>0</v>
      </c>
      <c r="F43" s="3"/>
      <c r="G43" s="3"/>
      <c r="H43" s="3">
        <f>'Tir Bank Lek'!U82</f>
        <v>0</v>
      </c>
      <c r="I43" s="3"/>
      <c r="J43" s="3"/>
      <c r="K43" s="3"/>
      <c r="L43" s="3"/>
      <c r="M43" s="3"/>
      <c r="N43" s="3"/>
      <c r="O43" s="3"/>
      <c r="P43" s="3"/>
    </row>
    <row r="44" spans="1:16">
      <c r="B44" s="71" t="s">
        <v>320</v>
      </c>
      <c r="D44" s="44"/>
      <c r="E44" s="48">
        <f t="shared" si="5"/>
        <v>35000</v>
      </c>
      <c r="F44" s="3"/>
      <c r="G44" s="3"/>
      <c r="H44" s="3"/>
      <c r="I44" s="3">
        <f>'RZB Lek '!K84</f>
        <v>35000</v>
      </c>
      <c r="J44" s="3"/>
      <c r="K44" s="3"/>
      <c r="L44" s="3"/>
      <c r="M44" s="3"/>
      <c r="N44" s="3"/>
      <c r="O44" s="3"/>
      <c r="P44" s="3"/>
    </row>
    <row r="45" spans="1:16">
      <c r="B45" s="71" t="s">
        <v>321</v>
      </c>
      <c r="D45" s="44"/>
      <c r="E45" s="48">
        <f t="shared" si="5"/>
        <v>0</v>
      </c>
      <c r="F45" s="3"/>
      <c r="G45" s="3"/>
      <c r="H45" s="3"/>
      <c r="I45" s="3">
        <f>'RZB Lek '!V74</f>
        <v>0</v>
      </c>
      <c r="J45" s="3"/>
      <c r="K45" s="3"/>
      <c r="L45" s="3"/>
      <c r="M45" s="3"/>
      <c r="N45" s="3"/>
      <c r="O45" s="3"/>
      <c r="P45" s="3"/>
    </row>
    <row r="46" spans="1:16">
      <c r="B46" s="71" t="s">
        <v>329</v>
      </c>
      <c r="D46" s="44"/>
      <c r="E46" s="48">
        <f t="shared" si="5"/>
        <v>9230</v>
      </c>
      <c r="F46" s="3"/>
      <c r="G46" s="3"/>
      <c r="H46" s="3"/>
      <c r="I46" s="3"/>
      <c r="J46" s="3"/>
      <c r="K46" s="3"/>
      <c r="L46" s="3">
        <f>'Ditar  Blerje'!N13</f>
        <v>9230</v>
      </c>
      <c r="M46" s="3"/>
      <c r="N46" s="3"/>
      <c r="O46" s="3"/>
      <c r="P46" s="3"/>
    </row>
    <row r="47" spans="1:16">
      <c r="B47" s="71" t="s">
        <v>54</v>
      </c>
      <c r="D47" s="44"/>
      <c r="E47" s="48">
        <f t="shared" si="5"/>
        <v>0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>
      <c r="B48" s="72" t="s">
        <v>274</v>
      </c>
      <c r="D48" s="44"/>
      <c r="E48" s="48">
        <f t="shared" si="5"/>
        <v>42745</v>
      </c>
      <c r="F48" s="3"/>
      <c r="G48" s="3"/>
      <c r="H48" s="3">
        <f>'Tir Bank Lek'!P22</f>
        <v>0</v>
      </c>
      <c r="I48" s="3">
        <f>'RZB Lek '!P18+'RZB Lek '!P19+'RZB Lek '!P20</f>
        <v>19495</v>
      </c>
      <c r="J48" s="3">
        <f>'Credins Lek '!P17</f>
        <v>0</v>
      </c>
      <c r="K48" s="3"/>
      <c r="L48" s="3">
        <f>'Ditar  Blerje'!L13</f>
        <v>0</v>
      </c>
      <c r="M48" s="3"/>
      <c r="N48" s="3"/>
      <c r="O48" s="3">
        <v>23250</v>
      </c>
      <c r="P48" s="3"/>
    </row>
    <row r="49" spans="1:16">
      <c r="B49" s="72" t="s">
        <v>275</v>
      </c>
      <c r="D49" s="44"/>
      <c r="E49" s="48">
        <f t="shared" si="5"/>
        <v>4646</v>
      </c>
      <c r="F49" s="3">
        <f>'Credins Bank Eur'!J78</f>
        <v>0</v>
      </c>
      <c r="G49" s="3">
        <f>'Tirana Bank Eur'!J74</f>
        <v>0</v>
      </c>
      <c r="H49" s="3">
        <f>'Tir Bank Lek'!M82</f>
        <v>0</v>
      </c>
      <c r="I49" s="3">
        <f>'RZB Lek '!M84</f>
        <v>3446</v>
      </c>
      <c r="J49" s="3">
        <f>'Credins Lek '!M17</f>
        <v>600</v>
      </c>
      <c r="K49" s="3">
        <f>'Arka Lek '!L21</f>
        <v>600</v>
      </c>
      <c r="L49" s="3"/>
      <c r="M49" s="3"/>
      <c r="N49" s="3"/>
      <c r="O49" s="3"/>
      <c r="P49" s="3"/>
    </row>
    <row r="50" spans="1:16">
      <c r="B50" s="73" t="s">
        <v>276</v>
      </c>
      <c r="D50" s="44"/>
      <c r="E50" s="48">
        <f t="shared" si="5"/>
        <v>1088500</v>
      </c>
      <c r="F50" s="3"/>
      <c r="G50" s="3"/>
      <c r="H50" s="3"/>
      <c r="I50" s="3"/>
      <c r="J50" s="3"/>
      <c r="K50" s="3"/>
      <c r="L50" s="3"/>
      <c r="M50" s="3"/>
      <c r="N50" s="3">
        <f>Paga!C17</f>
        <v>1088500</v>
      </c>
      <c r="O50" s="3"/>
      <c r="P50" s="3"/>
    </row>
    <row r="51" spans="1:16">
      <c r="B51" s="74" t="s">
        <v>277</v>
      </c>
      <c r="D51" s="44"/>
      <c r="E51" s="48">
        <f t="shared" si="5"/>
        <v>137671.45999999996</v>
      </c>
      <c r="F51" s="3"/>
      <c r="G51" s="3"/>
      <c r="H51" s="3"/>
      <c r="I51" s="3"/>
      <c r="J51" s="3"/>
      <c r="K51" s="3"/>
      <c r="L51" s="3"/>
      <c r="M51" s="3"/>
      <c r="N51" s="3">
        <f>Paga!H17</f>
        <v>137671.45999999996</v>
      </c>
      <c r="O51" s="3"/>
      <c r="P51" s="3"/>
    </row>
    <row r="52" spans="1:16">
      <c r="B52" s="74" t="s">
        <v>314</v>
      </c>
      <c r="D52" s="44"/>
      <c r="E52" s="48">
        <f t="shared" si="5"/>
        <v>0</v>
      </c>
      <c r="F52" s="3"/>
      <c r="G52" s="3"/>
      <c r="H52" s="3">
        <f>'Tir Bank Lek'!J82</f>
        <v>0</v>
      </c>
      <c r="I52" s="3"/>
      <c r="J52" s="3"/>
      <c r="K52" s="3"/>
      <c r="L52" s="3"/>
      <c r="M52" s="3"/>
      <c r="N52" s="3"/>
      <c r="O52" s="3"/>
      <c r="P52" s="3"/>
    </row>
    <row r="53" spans="1:16">
      <c r="B53" s="72" t="s">
        <v>278</v>
      </c>
      <c r="D53" s="44"/>
      <c r="E53" s="48">
        <f t="shared" si="5"/>
        <v>0</v>
      </c>
      <c r="F53" s="75">
        <f>'Credins Bank Eur'!N78</f>
        <v>0</v>
      </c>
      <c r="G53" s="75">
        <f>'Tirana Bank Eur'!N74</f>
        <v>0</v>
      </c>
      <c r="H53" s="3"/>
      <c r="I53" s="3"/>
      <c r="J53" s="3"/>
      <c r="K53" s="3"/>
      <c r="L53" s="3"/>
      <c r="M53" s="3"/>
      <c r="N53" s="3"/>
      <c r="O53" s="3"/>
      <c r="P53" s="3"/>
    </row>
    <row r="54" spans="1:16">
      <c r="B54" s="72" t="s">
        <v>345</v>
      </c>
      <c r="D54" s="44"/>
      <c r="E54" s="48">
        <f t="shared" si="5"/>
        <v>11413.5</v>
      </c>
      <c r="F54" s="75"/>
      <c r="G54" s="75"/>
      <c r="H54" s="3"/>
      <c r="I54" s="3"/>
      <c r="J54" s="3"/>
      <c r="K54" s="3"/>
      <c r="L54" s="3"/>
      <c r="M54" s="3"/>
      <c r="N54" s="3"/>
      <c r="O54" s="3">
        <f>'Ditar te tjera'!F4</f>
        <v>11413.5</v>
      </c>
      <c r="P54" s="3"/>
    </row>
    <row r="55" spans="1:16">
      <c r="B55" s="72" t="s">
        <v>348</v>
      </c>
      <c r="D55" s="44"/>
      <c r="E55" s="48">
        <f t="shared" si="5"/>
        <v>0</v>
      </c>
      <c r="F55" s="75"/>
      <c r="G55" s="75"/>
      <c r="H55" s="3"/>
      <c r="I55" s="3"/>
      <c r="J55" s="3"/>
      <c r="K55" s="3"/>
      <c r="L55" s="3"/>
      <c r="M55" s="3"/>
      <c r="N55" s="3"/>
      <c r="O55" s="3"/>
      <c r="P55" s="3"/>
    </row>
    <row r="56" spans="1:16">
      <c r="B56" s="72" t="s">
        <v>279</v>
      </c>
      <c r="D56" s="44"/>
      <c r="E56" s="48">
        <f t="shared" si="5"/>
        <v>0</v>
      </c>
      <c r="F56" s="3"/>
      <c r="G56" s="3"/>
      <c r="H56" s="3"/>
      <c r="I56" s="3"/>
      <c r="J56" s="3">
        <f>'Credins Lek '!S17</f>
        <v>0</v>
      </c>
      <c r="K56" s="3"/>
      <c r="L56" s="3"/>
      <c r="M56" s="3"/>
      <c r="N56" s="3"/>
      <c r="O56" s="3"/>
      <c r="P56" s="3"/>
    </row>
    <row r="57" spans="1:16">
      <c r="A57" s="19"/>
      <c r="B57" s="19" t="s">
        <v>34</v>
      </c>
      <c r="C57" s="19"/>
      <c r="D57" s="76"/>
      <c r="E57" s="70">
        <f>SUM(E39:E56)</f>
        <v>1353729.2</v>
      </c>
      <c r="F57" s="70">
        <f t="shared" ref="F57:P57" si="6">SUM(F39:F56)</f>
        <v>0</v>
      </c>
      <c r="G57" s="70">
        <f t="shared" si="6"/>
        <v>0</v>
      </c>
      <c r="H57" s="70">
        <f t="shared" si="6"/>
        <v>0</v>
      </c>
      <c r="I57" s="70">
        <f t="shared" si="6"/>
        <v>57941</v>
      </c>
      <c r="J57" s="70">
        <f t="shared" si="6"/>
        <v>600</v>
      </c>
      <c r="K57" s="70">
        <f t="shared" si="6"/>
        <v>600</v>
      </c>
      <c r="L57" s="70">
        <f t="shared" si="6"/>
        <v>33753.24</v>
      </c>
      <c r="M57" s="70">
        <f t="shared" si="6"/>
        <v>0</v>
      </c>
      <c r="N57" s="70">
        <f t="shared" si="6"/>
        <v>1226171.46</v>
      </c>
      <c r="O57" s="70">
        <f t="shared" si="6"/>
        <v>34663.5</v>
      </c>
      <c r="P57" s="70">
        <f t="shared" si="6"/>
        <v>0</v>
      </c>
    </row>
    <row r="58" spans="1:16">
      <c r="B58" s="34" t="s">
        <v>78</v>
      </c>
      <c r="D58" s="44"/>
      <c r="E58" s="48">
        <v>0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>
      <c r="B59" s="34" t="s">
        <v>280</v>
      </c>
      <c r="D59" s="44"/>
      <c r="E59" s="48">
        <f>E66-E57-E58</f>
        <v>-649039.02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>
      <c r="B60" s="72"/>
      <c r="D60" s="44"/>
      <c r="E60" s="48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>
      <c r="A61" s="19"/>
      <c r="B61" s="77" t="s">
        <v>281</v>
      </c>
      <c r="C61" s="19"/>
      <c r="D61" s="76"/>
      <c r="E61" s="70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</row>
    <row r="62" spans="1:16">
      <c r="B62" s="34" t="s">
        <v>354</v>
      </c>
      <c r="D62" s="44"/>
      <c r="E62" s="48">
        <f>SUM(F62:P62)</f>
        <v>704666.67999999993</v>
      </c>
      <c r="F62" s="3"/>
      <c r="G62" s="3"/>
      <c r="H62" s="3"/>
      <c r="I62" s="3"/>
      <c r="J62" s="3"/>
      <c r="K62" s="3"/>
      <c r="L62" s="3"/>
      <c r="M62" s="3">
        <f>Shitje!H18</f>
        <v>704666.67999999993</v>
      </c>
      <c r="N62" s="3"/>
      <c r="O62" s="3"/>
      <c r="P62" s="3"/>
    </row>
    <row r="63" spans="1:16">
      <c r="B63" s="34" t="s">
        <v>353</v>
      </c>
      <c r="D63" s="44"/>
      <c r="E63" s="48">
        <f t="shared" ref="E63:E65" si="7">SUM(F63:P63)</f>
        <v>0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>
      <c r="B64" s="34" t="s">
        <v>282</v>
      </c>
      <c r="D64" s="44"/>
      <c r="E64" s="48">
        <f t="shared" si="7"/>
        <v>23.5</v>
      </c>
      <c r="F64" s="3">
        <f>'Credins Bank Eur'!G78</f>
        <v>0</v>
      </c>
      <c r="G64" s="3">
        <f>'Tirana Bank Eur'!G74</f>
        <v>0</v>
      </c>
      <c r="H64" s="3">
        <f>'Tir Bank Lek'!G82</f>
        <v>0</v>
      </c>
      <c r="I64" s="3">
        <f>'RZB Lek '!G84</f>
        <v>7.6499999999999995</v>
      </c>
      <c r="J64" s="3">
        <f>'Credins Lek '!G17</f>
        <v>15.85</v>
      </c>
      <c r="K64" s="3"/>
      <c r="L64" s="3"/>
      <c r="M64" s="3"/>
      <c r="N64" s="3"/>
      <c r="O64" s="3"/>
      <c r="P64" s="3"/>
    </row>
    <row r="65" spans="1:16">
      <c r="B65" s="72" t="s">
        <v>283</v>
      </c>
      <c r="D65" s="44"/>
      <c r="E65" s="48">
        <f t="shared" si="7"/>
        <v>0</v>
      </c>
      <c r="F65" s="3"/>
      <c r="G65" s="3"/>
      <c r="H65" s="3"/>
      <c r="I65" s="3"/>
      <c r="J65" s="3"/>
      <c r="K65" s="3"/>
      <c r="L65" s="3"/>
      <c r="M65" s="3"/>
      <c r="N65" s="3"/>
      <c r="O65" s="48"/>
      <c r="P65" s="3"/>
    </row>
    <row r="66" spans="1:16">
      <c r="A66" s="19"/>
      <c r="B66" s="19" t="s">
        <v>34</v>
      </c>
      <c r="C66" s="19"/>
      <c r="D66" s="76"/>
      <c r="E66" s="70">
        <f>SUM(E62:E65)</f>
        <v>704690.17999999993</v>
      </c>
      <c r="F66" s="70">
        <f t="shared" ref="F66:P66" si="8">SUM(F62:F65)</f>
        <v>0</v>
      </c>
      <c r="G66" s="70">
        <f t="shared" si="8"/>
        <v>0</v>
      </c>
      <c r="H66" s="70">
        <f t="shared" si="8"/>
        <v>0</v>
      </c>
      <c r="I66" s="70">
        <f t="shared" si="8"/>
        <v>7.6499999999999995</v>
      </c>
      <c r="J66" s="70">
        <f t="shared" si="8"/>
        <v>15.85</v>
      </c>
      <c r="K66" s="70">
        <f t="shared" si="8"/>
        <v>0</v>
      </c>
      <c r="L66" s="70">
        <f t="shared" si="8"/>
        <v>0</v>
      </c>
      <c r="M66" s="70">
        <f t="shared" si="8"/>
        <v>704666.67999999993</v>
      </c>
      <c r="N66" s="70">
        <f t="shared" si="8"/>
        <v>0</v>
      </c>
      <c r="O66" s="70">
        <f t="shared" si="8"/>
        <v>0</v>
      </c>
      <c r="P66" s="70">
        <f t="shared" si="8"/>
        <v>0</v>
      </c>
    </row>
    <row r="67" spans="1:16">
      <c r="D67" s="44"/>
      <c r="E67" s="48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>
      <c r="D68" s="44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>
      <c r="D69" s="44"/>
      <c r="E69" s="48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>
      <c r="D70" s="44"/>
      <c r="E70" s="48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>
      <c r="D71" s="44"/>
      <c r="E71" s="48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>
      <c r="E72" s="3"/>
    </row>
    <row r="73" spans="1:16">
      <c r="E73" s="3"/>
    </row>
    <row r="75" spans="1:16">
      <c r="B75" s="11">
        <v>26609</v>
      </c>
      <c r="C75" s="11"/>
      <c r="D75" s="11"/>
      <c r="E75" s="10" t="s">
        <v>604</v>
      </c>
      <c r="F75" s="11"/>
    </row>
    <row r="77" spans="1:16">
      <c r="B77" t="s">
        <v>605</v>
      </c>
      <c r="E77" s="3">
        <f>E24</f>
        <v>502995.43999999994</v>
      </c>
    </row>
    <row r="78" spans="1:16">
      <c r="B78" t="s">
        <v>606</v>
      </c>
      <c r="E78">
        <v>-163000</v>
      </c>
    </row>
    <row r="79" spans="1:16">
      <c r="E79" s="141">
        <f>SUM(E77:E78)</f>
        <v>339995.43999999994</v>
      </c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L18"/>
  <sheetViews>
    <sheetView topLeftCell="A5" workbookViewId="0">
      <selection activeCell="I8" sqref="I8"/>
    </sheetView>
  </sheetViews>
  <sheetFormatPr defaultRowHeight="15"/>
  <cols>
    <col min="4" max="4" width="26.85546875" customWidth="1"/>
    <col min="6" max="6" width="15.140625" customWidth="1"/>
    <col min="7" max="7" width="14.85546875" customWidth="1"/>
    <col min="10" max="10" width="25" customWidth="1"/>
  </cols>
  <sheetData>
    <row r="2" spans="1:12">
      <c r="A2" t="s">
        <v>26</v>
      </c>
    </row>
    <row r="4" spans="1:12" ht="15" customHeight="1">
      <c r="A4" s="266" t="s">
        <v>0</v>
      </c>
      <c r="B4" s="266"/>
      <c r="C4" s="266"/>
      <c r="D4" s="266" t="s">
        <v>1</v>
      </c>
      <c r="E4" s="266"/>
      <c r="F4" s="266"/>
      <c r="G4" s="266" t="s">
        <v>2</v>
      </c>
      <c r="H4" s="266" t="s">
        <v>23</v>
      </c>
      <c r="I4" s="266"/>
      <c r="J4" s="13"/>
    </row>
    <row r="5" spans="1:12" ht="15.75" customHeight="1">
      <c r="A5" s="266"/>
      <c r="B5" s="266"/>
      <c r="C5" s="266"/>
      <c r="D5" s="266"/>
      <c r="E5" s="266"/>
      <c r="F5" s="266"/>
      <c r="G5" s="266"/>
      <c r="H5" s="266"/>
      <c r="I5" s="266"/>
      <c r="J5" s="13"/>
    </row>
    <row r="6" spans="1:12" ht="47.25">
      <c r="A6" s="122" t="s">
        <v>3</v>
      </c>
      <c r="B6" s="122" t="s">
        <v>4</v>
      </c>
      <c r="C6" s="122" t="s">
        <v>5</v>
      </c>
      <c r="D6" s="122" t="s">
        <v>6</v>
      </c>
      <c r="E6" s="122" t="s">
        <v>7</v>
      </c>
      <c r="F6" s="122" t="s">
        <v>8</v>
      </c>
      <c r="G6" s="266"/>
      <c r="H6" s="129" t="s">
        <v>9</v>
      </c>
      <c r="I6" s="129" t="s">
        <v>10</v>
      </c>
      <c r="J6" s="13"/>
      <c r="L6" t="s">
        <v>590</v>
      </c>
    </row>
    <row r="7" spans="1:12" ht="15.75">
      <c r="A7" s="125" t="s">
        <v>11</v>
      </c>
      <c r="B7" s="125" t="s">
        <v>12</v>
      </c>
      <c r="C7" s="125" t="s">
        <v>13</v>
      </c>
      <c r="D7" s="125" t="s">
        <v>14</v>
      </c>
      <c r="E7" s="125" t="s">
        <v>15</v>
      </c>
      <c r="F7" s="125" t="s">
        <v>16</v>
      </c>
      <c r="G7" s="125" t="s">
        <v>24</v>
      </c>
      <c r="H7" s="125" t="s">
        <v>18</v>
      </c>
      <c r="I7" s="125" t="s">
        <v>19</v>
      </c>
      <c r="J7" s="13"/>
    </row>
    <row r="8" spans="1:12" ht="15.75">
      <c r="A8" s="125">
        <v>1</v>
      </c>
      <c r="B8" s="125">
        <v>88581351</v>
      </c>
      <c r="C8" s="125" t="s">
        <v>43</v>
      </c>
      <c r="D8" s="125" t="s">
        <v>491</v>
      </c>
      <c r="E8" s="125" t="s">
        <v>21</v>
      </c>
      <c r="F8" s="125" t="s">
        <v>492</v>
      </c>
      <c r="G8" s="125">
        <f>H8+I8</f>
        <v>171600</v>
      </c>
      <c r="H8" s="125">
        <v>143000</v>
      </c>
      <c r="I8" s="125">
        <f>H8*0.2</f>
        <v>28600</v>
      </c>
      <c r="J8" s="13" t="s">
        <v>493</v>
      </c>
      <c r="K8" t="s">
        <v>27</v>
      </c>
    </row>
    <row r="9" spans="1:12" ht="15.75">
      <c r="A9" s="125">
        <v>2</v>
      </c>
      <c r="B9" s="125">
        <v>88581352</v>
      </c>
      <c r="C9" s="125" t="s">
        <v>494</v>
      </c>
      <c r="D9" s="125" t="s">
        <v>20</v>
      </c>
      <c r="E9" s="125" t="s">
        <v>21</v>
      </c>
      <c r="F9" s="125" t="s">
        <v>22</v>
      </c>
      <c r="G9" s="125">
        <v>36000</v>
      </c>
      <c r="H9" s="6">
        <v>30000</v>
      </c>
      <c r="I9" s="130">
        <v>6000</v>
      </c>
      <c r="J9" s="13" t="s">
        <v>493</v>
      </c>
      <c r="K9" t="s">
        <v>27</v>
      </c>
    </row>
    <row r="10" spans="1:12" ht="15.75">
      <c r="A10" s="125">
        <v>3</v>
      </c>
      <c r="B10" s="125">
        <v>88581353</v>
      </c>
      <c r="C10" s="126">
        <v>40586</v>
      </c>
      <c r="D10" s="127" t="s">
        <v>35</v>
      </c>
      <c r="E10" s="125" t="s">
        <v>21</v>
      </c>
      <c r="F10" s="5" t="s">
        <v>25</v>
      </c>
      <c r="G10" s="128">
        <v>55000</v>
      </c>
      <c r="H10" s="128">
        <v>45833.34</v>
      </c>
      <c r="I10" s="128">
        <f>H10*0.2</f>
        <v>9166.6679999999997</v>
      </c>
      <c r="J10" s="13" t="s">
        <v>493</v>
      </c>
      <c r="K10" t="s">
        <v>27</v>
      </c>
      <c r="L10" s="140">
        <v>0</v>
      </c>
    </row>
    <row r="11" spans="1:12" ht="15.75">
      <c r="A11" s="125">
        <v>4</v>
      </c>
      <c r="B11" s="125">
        <v>88581354</v>
      </c>
      <c r="C11" s="125" t="s">
        <v>497</v>
      </c>
      <c r="D11" s="127" t="s">
        <v>41</v>
      </c>
      <c r="E11" s="125" t="s">
        <v>21</v>
      </c>
      <c r="F11" s="5" t="s">
        <v>42</v>
      </c>
      <c r="G11" s="128">
        <v>199200</v>
      </c>
      <c r="H11" s="128">
        <v>166000</v>
      </c>
      <c r="I11" s="128">
        <v>33200</v>
      </c>
      <c r="J11" s="13" t="s">
        <v>493</v>
      </c>
      <c r="K11" t="s">
        <v>27</v>
      </c>
      <c r="L11" s="140">
        <v>200</v>
      </c>
    </row>
    <row r="12" spans="1:12" ht="15.75">
      <c r="A12" s="125">
        <v>5</v>
      </c>
      <c r="B12" s="125">
        <v>88581355</v>
      </c>
      <c r="C12" s="125" t="s">
        <v>498</v>
      </c>
      <c r="D12" s="127" t="s">
        <v>39</v>
      </c>
      <c r="E12" s="125" t="s">
        <v>21</v>
      </c>
      <c r="F12" s="5" t="s">
        <v>40</v>
      </c>
      <c r="G12" s="128">
        <v>24000</v>
      </c>
      <c r="H12" s="128">
        <v>20000</v>
      </c>
      <c r="I12" s="128">
        <v>4000</v>
      </c>
      <c r="J12" s="13" t="s">
        <v>493</v>
      </c>
      <c r="L12" s="140">
        <f t="shared" ref="L12:L17" si="0">G12</f>
        <v>24000</v>
      </c>
    </row>
    <row r="13" spans="1:12" ht="15.75">
      <c r="A13" s="125">
        <v>6</v>
      </c>
      <c r="B13" s="125">
        <v>88581356</v>
      </c>
      <c r="C13" s="125" t="s">
        <v>498</v>
      </c>
      <c r="D13" s="127" t="s">
        <v>37</v>
      </c>
      <c r="E13" s="125" t="s">
        <v>21</v>
      </c>
      <c r="F13" s="125" t="s">
        <v>38</v>
      </c>
      <c r="G13" s="128">
        <v>50400</v>
      </c>
      <c r="H13" s="128">
        <v>42000</v>
      </c>
      <c r="I13" s="128">
        <v>8400</v>
      </c>
      <c r="J13" s="13" t="s">
        <v>503</v>
      </c>
      <c r="K13" t="s">
        <v>589</v>
      </c>
      <c r="L13" s="140"/>
    </row>
    <row r="14" spans="1:12" ht="15.75">
      <c r="A14" s="125">
        <v>7</v>
      </c>
      <c r="B14" s="125">
        <v>88581357</v>
      </c>
      <c r="C14" s="125" t="s">
        <v>498</v>
      </c>
      <c r="D14" s="127" t="s">
        <v>32</v>
      </c>
      <c r="E14" s="125" t="s">
        <v>21</v>
      </c>
      <c r="F14" s="125" t="s">
        <v>33</v>
      </c>
      <c r="G14" s="128">
        <v>50400</v>
      </c>
      <c r="H14" s="128">
        <v>42000</v>
      </c>
      <c r="I14" s="128">
        <v>8400</v>
      </c>
      <c r="J14" s="13" t="s">
        <v>503</v>
      </c>
      <c r="L14" s="140">
        <f t="shared" si="0"/>
        <v>50400</v>
      </c>
    </row>
    <row r="15" spans="1:12" ht="15.75">
      <c r="A15" s="125">
        <v>8</v>
      </c>
      <c r="B15" s="125">
        <v>88581358</v>
      </c>
      <c r="C15" s="125" t="s">
        <v>499</v>
      </c>
      <c r="D15" s="127" t="s">
        <v>35</v>
      </c>
      <c r="E15" s="125" t="s">
        <v>21</v>
      </c>
      <c r="F15" s="5" t="s">
        <v>25</v>
      </c>
      <c r="G15" s="128">
        <v>55000</v>
      </c>
      <c r="H15" s="128">
        <v>45833.34</v>
      </c>
      <c r="I15" s="128">
        <f>H15*0.2</f>
        <v>9166.6679999999997</v>
      </c>
      <c r="J15" s="13" t="s">
        <v>493</v>
      </c>
      <c r="K15" t="s">
        <v>589</v>
      </c>
      <c r="L15" s="140"/>
    </row>
    <row r="16" spans="1:12" ht="15.75">
      <c r="A16" s="125">
        <v>9</v>
      </c>
      <c r="B16" s="125">
        <v>88581359</v>
      </c>
      <c r="C16" s="125" t="s">
        <v>500</v>
      </c>
      <c r="D16" s="127" t="s">
        <v>20</v>
      </c>
      <c r="E16" s="125" t="s">
        <v>21</v>
      </c>
      <c r="F16" s="125" t="s">
        <v>22</v>
      </c>
      <c r="G16" s="128">
        <v>36000</v>
      </c>
      <c r="H16" s="128">
        <v>30000</v>
      </c>
      <c r="I16" s="128">
        <v>6000</v>
      </c>
      <c r="J16" s="13" t="s">
        <v>493</v>
      </c>
      <c r="K16" t="s">
        <v>589</v>
      </c>
      <c r="L16" s="140"/>
    </row>
    <row r="17" spans="1:12" ht="15.75">
      <c r="A17" s="125">
        <v>10</v>
      </c>
      <c r="B17" s="125">
        <v>88581360</v>
      </c>
      <c r="C17" s="125" t="s">
        <v>500</v>
      </c>
      <c r="D17" s="127" t="s">
        <v>501</v>
      </c>
      <c r="E17" s="125" t="s">
        <v>21</v>
      </c>
      <c r="F17" s="5" t="s">
        <v>502</v>
      </c>
      <c r="G17" s="128">
        <v>168000</v>
      </c>
      <c r="H17" s="128">
        <v>140000</v>
      </c>
      <c r="I17" s="128">
        <v>28000</v>
      </c>
      <c r="J17" s="13" t="s">
        <v>504</v>
      </c>
      <c r="L17" s="140">
        <f t="shared" si="0"/>
        <v>168000</v>
      </c>
    </row>
    <row r="18" spans="1:12">
      <c r="A18" s="13"/>
      <c r="B18" s="13"/>
      <c r="C18" s="13"/>
      <c r="D18" s="13" t="s">
        <v>34</v>
      </c>
      <c r="E18" s="13"/>
      <c r="F18" s="13"/>
      <c r="G18" s="119">
        <f>SUM(G8:G17)</f>
        <v>845600</v>
      </c>
      <c r="H18" s="119">
        <f>SUM(H8:H17)</f>
        <v>704666.67999999993</v>
      </c>
      <c r="I18" s="119">
        <f>SUM(I8:I17)</f>
        <v>140933.33600000001</v>
      </c>
      <c r="J18" s="13"/>
      <c r="L18" s="90">
        <f>SUM(L8:L17)</f>
        <v>242600</v>
      </c>
    </row>
  </sheetData>
  <mergeCells count="4">
    <mergeCell ref="H4:I5"/>
    <mergeCell ref="A4:C5"/>
    <mergeCell ref="D4:F5"/>
    <mergeCell ref="G4:G6"/>
  </mergeCells>
  <pageMargins left="0.7" right="0.7" top="0.75" bottom="0.75" header="0.3" footer="0.3"/>
  <pageSetup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zoomScale="145" zoomScaleNormal="145" workbookViewId="0">
      <selection activeCell="F3" sqref="F3:F4"/>
    </sheetView>
  </sheetViews>
  <sheetFormatPr defaultRowHeight="15"/>
  <cols>
    <col min="2" max="2" width="15.85546875" customWidth="1"/>
    <col min="3" max="3" width="29.85546875" customWidth="1"/>
    <col min="4" max="4" width="7.140625" customWidth="1"/>
    <col min="5" max="5" width="6.85546875" customWidth="1"/>
    <col min="6" max="6" width="9.140625" style="3"/>
    <col min="7" max="7" width="9.5703125" bestFit="1" customWidth="1"/>
    <col min="8" max="8" width="9.140625" customWidth="1"/>
    <col min="9" max="12" width="0" hidden="1" customWidth="1"/>
    <col min="19" max="19" width="9.140625" customWidth="1"/>
  </cols>
  <sheetData>
    <row r="1" spans="1:6">
      <c r="A1" t="s">
        <v>552</v>
      </c>
    </row>
    <row r="2" spans="1:6">
      <c r="D2" t="s">
        <v>64</v>
      </c>
      <c r="E2" t="s">
        <v>65</v>
      </c>
      <c r="F2" s="3" t="s">
        <v>555</v>
      </c>
    </row>
    <row r="3" spans="1:6">
      <c r="A3">
        <v>1</v>
      </c>
      <c r="B3" t="s">
        <v>553</v>
      </c>
      <c r="C3" t="s">
        <v>554</v>
      </c>
      <c r="D3">
        <v>692</v>
      </c>
      <c r="E3">
        <v>444</v>
      </c>
      <c r="F3" s="10">
        <v>23250</v>
      </c>
    </row>
    <row r="4" spans="1:6">
      <c r="A4">
        <v>2</v>
      </c>
      <c r="B4" t="s">
        <v>585</v>
      </c>
      <c r="C4" t="s">
        <v>586</v>
      </c>
      <c r="D4">
        <v>681</v>
      </c>
      <c r="E4">
        <v>28182</v>
      </c>
      <c r="F4" s="10">
        <f>AAM!H32</f>
        <v>11413.5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M32"/>
  <sheetViews>
    <sheetView topLeftCell="A8" workbookViewId="0">
      <selection activeCell="D11" sqref="D11:E26"/>
    </sheetView>
  </sheetViews>
  <sheetFormatPr defaultRowHeight="15"/>
  <cols>
    <col min="1" max="1" width="3.85546875" customWidth="1"/>
    <col min="2" max="2" width="22.85546875" customWidth="1"/>
    <col min="3" max="3" width="10.140625" customWidth="1"/>
    <col min="4" max="4" width="15.28515625" customWidth="1"/>
    <col min="5" max="5" width="16.5703125" customWidth="1"/>
  </cols>
  <sheetData>
    <row r="2" spans="1:13">
      <c r="A2" s="19" t="s">
        <v>46</v>
      </c>
    </row>
    <row r="3" spans="1:13">
      <c r="A3" s="19" t="s">
        <v>335</v>
      </c>
    </row>
    <row r="6" spans="1:13" ht="18">
      <c r="B6" s="20"/>
      <c r="C6" s="20"/>
      <c r="D6" s="104" t="s">
        <v>347</v>
      </c>
    </row>
    <row r="9" spans="1:13" ht="48.75">
      <c r="B9" s="105" t="s">
        <v>337</v>
      </c>
      <c r="C9" s="105"/>
      <c r="D9" s="106" t="s">
        <v>340</v>
      </c>
      <c r="E9" s="105" t="s">
        <v>341</v>
      </c>
      <c r="I9" s="105" t="s">
        <v>337</v>
      </c>
      <c r="J9" s="105" t="s">
        <v>338</v>
      </c>
      <c r="K9" s="106" t="s">
        <v>339</v>
      </c>
      <c r="L9" s="106" t="s">
        <v>340</v>
      </c>
      <c r="M9" s="105" t="s">
        <v>341</v>
      </c>
    </row>
    <row r="10" spans="1:13">
      <c r="B10" s="107" t="s">
        <v>349</v>
      </c>
      <c r="C10" s="107"/>
      <c r="D10" s="108">
        <v>0</v>
      </c>
      <c r="E10" s="108">
        <f>SUM(D10:D10)</f>
        <v>0</v>
      </c>
      <c r="I10" s="107" t="s">
        <v>349</v>
      </c>
      <c r="J10" s="108">
        <v>0</v>
      </c>
      <c r="K10" s="108">
        <v>0</v>
      </c>
      <c r="L10" s="108">
        <v>0</v>
      </c>
      <c r="M10" s="108">
        <v>0</v>
      </c>
    </row>
    <row r="11" spans="1:13">
      <c r="B11" s="107" t="s">
        <v>342</v>
      </c>
      <c r="C11" s="107"/>
      <c r="D11" s="108">
        <f>'Ditar  Blerje'!J13</f>
        <v>256424</v>
      </c>
      <c r="E11" s="108">
        <f>SUM(D11:D11)</f>
        <v>256424</v>
      </c>
      <c r="I11" s="107" t="s">
        <v>342</v>
      </c>
      <c r="J11" s="108"/>
      <c r="K11" s="108"/>
      <c r="L11" s="108">
        <v>256424</v>
      </c>
      <c r="M11" s="108">
        <v>256424</v>
      </c>
    </row>
    <row r="12" spans="1:13">
      <c r="B12" s="107" t="s">
        <v>343</v>
      </c>
      <c r="C12" s="107"/>
      <c r="D12" s="108"/>
      <c r="E12" s="108">
        <f>SUM(D12:D12)</f>
        <v>0</v>
      </c>
      <c r="I12" s="107" t="s">
        <v>343</v>
      </c>
      <c r="J12" s="108"/>
      <c r="K12" s="108"/>
      <c r="L12" s="108"/>
      <c r="M12" s="108">
        <v>0</v>
      </c>
    </row>
    <row r="13" spans="1:13">
      <c r="B13" s="109" t="s">
        <v>344</v>
      </c>
      <c r="C13" s="109"/>
      <c r="D13" s="108">
        <v>0</v>
      </c>
      <c r="E13" s="108">
        <f>SUM(D13:D13)</f>
        <v>0</v>
      </c>
      <c r="I13" s="109" t="s">
        <v>344</v>
      </c>
      <c r="J13" s="110"/>
      <c r="K13" s="108">
        <v>0</v>
      </c>
      <c r="L13" s="108">
        <v>0</v>
      </c>
      <c r="M13" s="108">
        <v>0</v>
      </c>
    </row>
    <row r="14" spans="1:13">
      <c r="B14" s="111" t="s">
        <v>350</v>
      </c>
      <c r="C14" s="111"/>
      <c r="D14" s="112">
        <f>SUM(D10:D13)</f>
        <v>256424</v>
      </c>
      <c r="E14" s="112">
        <f>SUM(E10:E13)</f>
        <v>256424</v>
      </c>
      <c r="I14" s="111" t="s">
        <v>350</v>
      </c>
      <c r="J14" s="112">
        <v>0</v>
      </c>
      <c r="K14" s="112">
        <v>0</v>
      </c>
      <c r="L14" s="112">
        <v>256424</v>
      </c>
      <c r="M14" s="112">
        <v>256424</v>
      </c>
    </row>
    <row r="15" spans="1:13">
      <c r="B15" s="107"/>
      <c r="C15" s="107"/>
      <c r="D15" s="108"/>
      <c r="E15" s="108"/>
      <c r="I15" s="107"/>
      <c r="J15" s="108"/>
      <c r="K15" s="108"/>
      <c r="L15" s="108"/>
      <c r="M15" s="108"/>
    </row>
    <row r="16" spans="1:13">
      <c r="B16" s="113" t="s">
        <v>345</v>
      </c>
      <c r="C16" s="113"/>
      <c r="D16" s="112"/>
      <c r="E16" s="112"/>
      <c r="I16" s="113" t="s">
        <v>345</v>
      </c>
      <c r="J16" s="114"/>
      <c r="K16" s="112"/>
      <c r="L16" s="112"/>
      <c r="M16" s="112"/>
    </row>
    <row r="17" spans="1:13">
      <c r="B17" s="107" t="s">
        <v>349</v>
      </c>
      <c r="C17" s="107"/>
      <c r="D17" s="108">
        <v>0</v>
      </c>
      <c r="E17" s="108">
        <f t="shared" ref="E17:E24" si="0">SUM(D17:D17)</f>
        <v>0</v>
      </c>
      <c r="I17" s="107" t="s">
        <v>349</v>
      </c>
      <c r="J17" s="108">
        <v>0</v>
      </c>
      <c r="K17" s="108">
        <v>0</v>
      </c>
      <c r="L17" s="108">
        <v>0</v>
      </c>
      <c r="M17" s="108">
        <v>0</v>
      </c>
    </row>
    <row r="18" spans="1:13">
      <c r="B18" s="107" t="s">
        <v>342</v>
      </c>
      <c r="C18" s="107"/>
      <c r="D18" s="108">
        <v>-11413.5</v>
      </c>
      <c r="E18" s="108">
        <f t="shared" si="0"/>
        <v>-11413.5</v>
      </c>
      <c r="I18" s="107" t="s">
        <v>342</v>
      </c>
      <c r="J18" s="108">
        <v>0</v>
      </c>
      <c r="K18" s="108">
        <v>0</v>
      </c>
      <c r="L18" s="108">
        <v>-11413.5</v>
      </c>
      <c r="M18" s="108">
        <v>-11413.5</v>
      </c>
    </row>
    <row r="19" spans="1:13">
      <c r="B19" s="107" t="s">
        <v>343</v>
      </c>
      <c r="C19" s="107"/>
      <c r="D19" s="108"/>
      <c r="E19" s="108">
        <f t="shared" si="0"/>
        <v>0</v>
      </c>
      <c r="I19" s="107" t="s">
        <v>343</v>
      </c>
      <c r="J19" s="108"/>
      <c r="K19" s="108"/>
      <c r="L19" s="108"/>
      <c r="M19" s="108">
        <v>0</v>
      </c>
    </row>
    <row r="20" spans="1:13">
      <c r="B20" s="109" t="s">
        <v>344</v>
      </c>
      <c r="C20" s="109"/>
      <c r="D20" s="108">
        <v>0</v>
      </c>
      <c r="E20" s="108">
        <f t="shared" si="0"/>
        <v>0</v>
      </c>
      <c r="I20" s="109" t="s">
        <v>344</v>
      </c>
      <c r="J20" s="110"/>
      <c r="K20" s="108">
        <v>0</v>
      </c>
      <c r="L20" s="108">
        <v>0</v>
      </c>
      <c r="M20" s="108">
        <v>0</v>
      </c>
    </row>
    <row r="21" spans="1:13">
      <c r="B21" s="111" t="s">
        <v>350</v>
      </c>
      <c r="C21" s="111"/>
      <c r="D21" s="112">
        <f>SUM(D17:D20)</f>
        <v>-11413.5</v>
      </c>
      <c r="E21" s="108">
        <f t="shared" si="0"/>
        <v>-11413.5</v>
      </c>
      <c r="I21" s="111" t="s">
        <v>350</v>
      </c>
      <c r="J21" s="112">
        <v>0</v>
      </c>
      <c r="K21" s="112">
        <v>0</v>
      </c>
      <c r="L21" s="112">
        <v>-11413.5</v>
      </c>
      <c r="M21" s="108">
        <v>-11413.5</v>
      </c>
    </row>
    <row r="22" spans="1:13">
      <c r="B22" s="107"/>
      <c r="C22" s="107"/>
      <c r="D22" s="108"/>
      <c r="E22" s="108">
        <f t="shared" si="0"/>
        <v>0</v>
      </c>
      <c r="I22" s="107"/>
      <c r="J22" s="108"/>
      <c r="K22" s="108"/>
      <c r="L22" s="108"/>
      <c r="M22" s="108">
        <v>0</v>
      </c>
    </row>
    <row r="23" spans="1:13">
      <c r="B23" s="113" t="s">
        <v>351</v>
      </c>
      <c r="C23" s="113"/>
      <c r="D23" s="114">
        <f>D10+D17</f>
        <v>0</v>
      </c>
      <c r="E23" s="108">
        <f t="shared" si="0"/>
        <v>0</v>
      </c>
      <c r="I23" s="113" t="s">
        <v>351</v>
      </c>
      <c r="J23" s="114">
        <v>0</v>
      </c>
      <c r="K23" s="114">
        <v>0</v>
      </c>
      <c r="L23" s="114">
        <v>0</v>
      </c>
      <c r="M23" s="108">
        <v>0</v>
      </c>
    </row>
    <row r="24" spans="1:13">
      <c r="B24" s="113" t="s">
        <v>352</v>
      </c>
      <c r="C24" s="113"/>
      <c r="D24" s="114">
        <f>D14+D21</f>
        <v>245010.5</v>
      </c>
      <c r="E24" s="108">
        <f t="shared" si="0"/>
        <v>245010.5</v>
      </c>
      <c r="I24" s="113" t="s">
        <v>352</v>
      </c>
      <c r="J24" s="114">
        <v>0</v>
      </c>
      <c r="K24" s="114">
        <v>0</v>
      </c>
      <c r="L24" s="114">
        <v>245010.5</v>
      </c>
      <c r="M24" s="108">
        <v>245010.5</v>
      </c>
    </row>
    <row r="25" spans="1:13">
      <c r="B25" s="113" t="s">
        <v>346</v>
      </c>
      <c r="C25" s="113"/>
      <c r="D25" s="115">
        <v>0.25</v>
      </c>
      <c r="E25" s="116"/>
      <c r="I25" s="113" t="s">
        <v>346</v>
      </c>
      <c r="J25" s="115">
        <v>0.05</v>
      </c>
      <c r="K25" s="115">
        <v>0.2</v>
      </c>
      <c r="L25" s="115">
        <v>0.25</v>
      </c>
      <c r="M25" s="116"/>
    </row>
    <row r="29" spans="1:13">
      <c r="F29" t="s">
        <v>582</v>
      </c>
      <c r="G29" t="s">
        <v>583</v>
      </c>
      <c r="H29" t="s">
        <v>584</v>
      </c>
    </row>
    <row r="30" spans="1:13">
      <c r="A30">
        <v>1</v>
      </c>
      <c r="B30" t="s">
        <v>580</v>
      </c>
      <c r="D30">
        <v>1</v>
      </c>
      <c r="E30">
        <v>35000</v>
      </c>
      <c r="F30" s="136">
        <v>0.25</v>
      </c>
      <c r="G30">
        <v>3</v>
      </c>
      <c r="H30">
        <f>(E30*F30*G30)/12</f>
        <v>2187.5</v>
      </c>
    </row>
    <row r="31" spans="1:13">
      <c r="A31">
        <v>2</v>
      </c>
      <c r="B31" t="s">
        <v>581</v>
      </c>
      <c r="D31">
        <v>1</v>
      </c>
      <c r="E31" s="3">
        <f>'Ditar  Blerje'!J9</f>
        <v>221424</v>
      </c>
      <c r="F31" s="136">
        <v>0.25</v>
      </c>
      <c r="G31">
        <v>2</v>
      </c>
      <c r="H31">
        <f>(E31*F31*G31)/12</f>
        <v>9226</v>
      </c>
    </row>
    <row r="32" spans="1:13">
      <c r="H32">
        <f>SUM(H30:H31)</f>
        <v>11413.5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Q16"/>
  <sheetViews>
    <sheetView topLeftCell="F4" zoomScale="145" zoomScaleNormal="145" workbookViewId="0">
      <selection activeCell="S9" sqref="S9:S10"/>
    </sheetView>
  </sheetViews>
  <sheetFormatPr defaultRowHeight="15"/>
  <cols>
    <col min="3" max="3" width="11.7109375" customWidth="1"/>
    <col min="4" max="4" width="12.42578125" customWidth="1"/>
    <col min="7" max="7" width="9.5703125" bestFit="1" customWidth="1"/>
  </cols>
  <sheetData>
    <row r="1" spans="1:17">
      <c r="A1" t="s">
        <v>58</v>
      </c>
    </row>
    <row r="4" spans="1:17" ht="15.75" customHeight="1">
      <c r="A4" s="268" t="s">
        <v>0</v>
      </c>
      <c r="B4" s="269"/>
      <c r="C4" s="269"/>
      <c r="D4" s="269"/>
      <c r="E4" s="269"/>
      <c r="F4" s="270"/>
      <c r="G4" s="16" t="s">
        <v>60</v>
      </c>
      <c r="H4" s="267" t="s">
        <v>49</v>
      </c>
      <c r="I4" s="267"/>
      <c r="J4" s="267"/>
      <c r="K4" s="267"/>
      <c r="L4" s="267"/>
      <c r="M4" s="267"/>
      <c r="N4" s="267"/>
      <c r="O4" s="267"/>
      <c r="P4" s="267"/>
    </row>
    <row r="5" spans="1:17" s="2" customFormat="1" ht="75">
      <c r="A5" s="16" t="s">
        <v>3</v>
      </c>
      <c r="B5" s="16" t="s">
        <v>4</v>
      </c>
      <c r="C5" s="16" t="s">
        <v>59</v>
      </c>
      <c r="D5" s="16" t="s">
        <v>29</v>
      </c>
      <c r="E5" s="16" t="s">
        <v>7</v>
      </c>
      <c r="F5" s="16" t="s">
        <v>30</v>
      </c>
      <c r="G5" s="16" t="s">
        <v>57</v>
      </c>
      <c r="H5" s="15" t="s">
        <v>31</v>
      </c>
      <c r="I5" s="17" t="s">
        <v>56</v>
      </c>
      <c r="J5" s="18" t="s">
        <v>487</v>
      </c>
      <c r="K5" s="18" t="s">
        <v>50</v>
      </c>
      <c r="L5" s="18" t="s">
        <v>51</v>
      </c>
      <c r="M5" s="18" t="s">
        <v>52</v>
      </c>
      <c r="N5" s="18" t="s">
        <v>53</v>
      </c>
      <c r="O5" s="18" t="s">
        <v>54</v>
      </c>
      <c r="P5" s="18" t="s">
        <v>55</v>
      </c>
    </row>
    <row r="6" spans="1:17" s="124" customFormat="1" ht="15.75">
      <c r="A6" s="7" t="s">
        <v>479</v>
      </c>
      <c r="B6" s="7" t="s">
        <v>480</v>
      </c>
      <c r="C6" s="8">
        <v>40732</v>
      </c>
      <c r="D6" s="7" t="s">
        <v>481</v>
      </c>
      <c r="E6" s="7" t="s">
        <v>21</v>
      </c>
      <c r="F6" s="7" t="s">
        <v>482</v>
      </c>
      <c r="G6" s="9">
        <v>12465</v>
      </c>
      <c r="H6" s="120">
        <v>2078</v>
      </c>
      <c r="I6" s="81">
        <f>G6-H6</f>
        <v>10387</v>
      </c>
      <c r="J6" s="123"/>
      <c r="K6" s="123"/>
      <c r="L6" s="123"/>
      <c r="M6" s="123"/>
      <c r="N6" s="123"/>
      <c r="O6" s="123"/>
      <c r="P6" s="123"/>
      <c r="Q6" s="124">
        <v>-2078</v>
      </c>
    </row>
    <row r="7" spans="1:17" s="124" customFormat="1" ht="15.75">
      <c r="A7" s="7" t="s">
        <v>483</v>
      </c>
      <c r="B7" s="7" t="s">
        <v>484</v>
      </c>
      <c r="C7" s="12">
        <v>40733</v>
      </c>
      <c r="D7" s="7" t="s">
        <v>485</v>
      </c>
      <c r="E7" s="7" t="s">
        <v>21</v>
      </c>
      <c r="F7" s="7" t="s">
        <v>486</v>
      </c>
      <c r="G7" s="9">
        <v>42000</v>
      </c>
      <c r="H7" s="9">
        <v>7000</v>
      </c>
      <c r="I7" s="9"/>
      <c r="J7" s="9">
        <v>35000</v>
      </c>
      <c r="K7" s="9"/>
      <c r="L7" s="9"/>
      <c r="M7" s="9"/>
      <c r="N7" s="9"/>
      <c r="O7" s="123"/>
      <c r="P7" s="123"/>
      <c r="Q7" s="124">
        <v>-9078</v>
      </c>
    </row>
    <row r="8" spans="1:17" s="124" customFormat="1" ht="15.75">
      <c r="A8" s="7" t="s">
        <v>488</v>
      </c>
      <c r="B8" s="7" t="s">
        <v>489</v>
      </c>
      <c r="C8" s="12">
        <v>40643</v>
      </c>
      <c r="D8" s="1" t="s">
        <v>47</v>
      </c>
      <c r="E8" s="1" t="s">
        <v>21</v>
      </c>
      <c r="F8" s="1" t="s">
        <v>48</v>
      </c>
      <c r="G8" s="9">
        <v>11076</v>
      </c>
      <c r="H8" s="9">
        <v>1846</v>
      </c>
      <c r="I8" s="9"/>
      <c r="J8" s="9"/>
      <c r="K8" s="9"/>
      <c r="L8" s="9"/>
      <c r="M8" s="9"/>
      <c r="N8" s="9">
        <v>9230</v>
      </c>
      <c r="O8" s="123"/>
      <c r="P8" s="123"/>
    </row>
    <row r="9" spans="1:17" s="124" customFormat="1" ht="15.75">
      <c r="A9" s="7" t="s">
        <v>44</v>
      </c>
      <c r="B9" s="7" t="s">
        <v>45</v>
      </c>
      <c r="C9" s="12" t="s">
        <v>43</v>
      </c>
      <c r="D9" s="5" t="s">
        <v>46</v>
      </c>
      <c r="E9" s="5" t="s">
        <v>21</v>
      </c>
      <c r="F9" s="5" t="s">
        <v>490</v>
      </c>
      <c r="G9" s="9">
        <v>265709</v>
      </c>
      <c r="H9" s="9">
        <v>44285</v>
      </c>
      <c r="I9" s="9"/>
      <c r="J9" s="9">
        <v>221424</v>
      </c>
      <c r="K9" s="9"/>
      <c r="L9" s="9"/>
      <c r="N9" s="9"/>
      <c r="O9" s="123"/>
      <c r="P9" s="123"/>
      <c r="Q9" s="27">
        <v>-26609</v>
      </c>
    </row>
    <row r="10" spans="1:17" s="124" customFormat="1" ht="15.75">
      <c r="A10" s="7" t="s">
        <v>495</v>
      </c>
      <c r="B10" s="7" t="s">
        <v>495</v>
      </c>
      <c r="C10" s="12">
        <v>40766</v>
      </c>
      <c r="D10" s="1" t="s">
        <v>496</v>
      </c>
      <c r="E10" s="1" t="s">
        <v>21</v>
      </c>
      <c r="F10" s="1" t="s">
        <v>38</v>
      </c>
      <c r="G10" s="9">
        <v>7963</v>
      </c>
      <c r="H10" s="9">
        <v>1327</v>
      </c>
      <c r="I10" s="9">
        <v>6636.24</v>
      </c>
      <c r="J10" s="9"/>
      <c r="K10" s="9"/>
      <c r="L10" s="9"/>
      <c r="N10" s="9"/>
      <c r="O10" s="123"/>
      <c r="P10" s="123"/>
      <c r="Q10" s="124">
        <v>4673</v>
      </c>
    </row>
    <row r="11" spans="1:17" s="124" customFormat="1" ht="15.75">
      <c r="A11" s="7" t="s">
        <v>36</v>
      </c>
      <c r="B11" s="7" t="s">
        <v>505</v>
      </c>
      <c r="C11" s="12">
        <v>40614</v>
      </c>
      <c r="D11" s="1" t="s">
        <v>506</v>
      </c>
      <c r="E11" s="1" t="s">
        <v>21</v>
      </c>
      <c r="F11" s="1" t="s">
        <v>507</v>
      </c>
      <c r="G11" s="9">
        <v>4500</v>
      </c>
      <c r="H11" s="9"/>
      <c r="I11" s="131">
        <v>4500</v>
      </c>
      <c r="J11" s="131"/>
      <c r="K11" s="131"/>
      <c r="L11" s="131"/>
      <c r="M11" s="131"/>
      <c r="N11" s="131"/>
      <c r="O11" s="123"/>
      <c r="P11" s="123"/>
    </row>
    <row r="12" spans="1:17" s="124" customFormat="1" ht="15.75">
      <c r="A12" s="7" t="s">
        <v>508</v>
      </c>
      <c r="B12" s="7" t="s">
        <v>509</v>
      </c>
      <c r="C12" s="12" t="s">
        <v>510</v>
      </c>
      <c r="D12" s="1" t="s">
        <v>511</v>
      </c>
      <c r="E12" s="1" t="s">
        <v>21</v>
      </c>
      <c r="F12" s="1" t="s">
        <v>512</v>
      </c>
      <c r="G12" s="9">
        <v>3600</v>
      </c>
      <c r="H12" s="9">
        <v>600</v>
      </c>
      <c r="I12" s="9">
        <v>3000</v>
      </c>
      <c r="J12" s="9"/>
      <c r="K12" s="9"/>
      <c r="L12" s="9"/>
      <c r="M12" s="9"/>
      <c r="N12" s="9"/>
      <c r="O12" s="123"/>
      <c r="P12" s="123"/>
      <c r="Q12" s="124">
        <v>105733</v>
      </c>
    </row>
    <row r="13" spans="1:17" ht="15.75">
      <c r="A13" s="13"/>
      <c r="B13" s="13"/>
      <c r="C13" s="13"/>
      <c r="D13" s="7" t="s">
        <v>34</v>
      </c>
      <c r="E13" s="13"/>
      <c r="F13" s="13"/>
      <c r="G13" s="119">
        <f t="shared" ref="G13:P13" si="0">SUM(G6:G12)</f>
        <v>347313</v>
      </c>
      <c r="H13" s="119">
        <f t="shared" si="0"/>
        <v>57136</v>
      </c>
      <c r="I13" s="119">
        <f t="shared" si="0"/>
        <v>24523.239999999998</v>
      </c>
      <c r="J13" s="119">
        <f t="shared" si="0"/>
        <v>256424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9230</v>
      </c>
      <c r="O13" s="119">
        <f t="shared" si="0"/>
        <v>0</v>
      </c>
      <c r="P13" s="14">
        <f t="shared" si="0"/>
        <v>0</v>
      </c>
    </row>
    <row r="15" spans="1:17">
      <c r="G15" s="3"/>
    </row>
    <row r="16" spans="1:17">
      <c r="I16" s="3"/>
    </row>
  </sheetData>
  <mergeCells count="2">
    <mergeCell ref="H4:P4"/>
    <mergeCell ref="A4:F4"/>
  </mergeCells>
  <pageMargins left="0.7" right="0.7" top="0.75" bottom="0.75" header="0.3" footer="0.3"/>
  <pageSetup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2:W84"/>
  <sheetViews>
    <sheetView workbookViewId="0">
      <selection activeCell="A2" sqref="A2:A4"/>
    </sheetView>
  </sheetViews>
  <sheetFormatPr defaultRowHeight="15"/>
  <cols>
    <col min="1" max="1" width="12.85546875" customWidth="1"/>
    <col min="2" max="2" width="34" customWidth="1"/>
    <col min="5" max="5" width="11.28515625" customWidth="1"/>
  </cols>
  <sheetData>
    <row r="2" spans="1:22">
      <c r="A2" s="19" t="s">
        <v>79</v>
      </c>
      <c r="B2" s="2"/>
    </row>
    <row r="3" spans="1:22">
      <c r="A3" s="19" t="s">
        <v>513</v>
      </c>
      <c r="B3" s="2"/>
    </row>
    <row r="4" spans="1:22">
      <c r="A4" s="19" t="s">
        <v>514</v>
      </c>
      <c r="B4" s="2"/>
    </row>
    <row r="5" spans="1:22">
      <c r="A5" s="19"/>
      <c r="B5" s="2"/>
    </row>
    <row r="6" spans="1:22" ht="15.75">
      <c r="B6" s="2"/>
      <c r="D6" s="20" t="s">
        <v>61</v>
      </c>
    </row>
    <row r="7" spans="1:22">
      <c r="B7" s="2"/>
    </row>
    <row r="8" spans="1:22">
      <c r="A8" s="19"/>
      <c r="B8" s="2"/>
    </row>
    <row r="9" spans="1:22">
      <c r="A9" s="271" t="s">
        <v>62</v>
      </c>
      <c r="B9" s="271" t="s">
        <v>63</v>
      </c>
      <c r="C9" s="271" t="s">
        <v>64</v>
      </c>
      <c r="D9" s="271" t="s">
        <v>65</v>
      </c>
      <c r="E9" s="271" t="s">
        <v>66</v>
      </c>
      <c r="F9" s="21" t="s">
        <v>67</v>
      </c>
      <c r="G9" s="21"/>
      <c r="H9" s="21"/>
      <c r="I9" s="21"/>
      <c r="J9" s="22"/>
      <c r="K9" s="22"/>
      <c r="L9" s="22"/>
      <c r="M9" s="22" t="s">
        <v>68</v>
      </c>
      <c r="N9" s="22"/>
      <c r="O9" s="22"/>
      <c r="P9" s="22"/>
      <c r="Q9" s="22"/>
      <c r="R9" s="22"/>
      <c r="S9" s="22"/>
      <c r="T9" s="22"/>
    </row>
    <row r="10" spans="1:22" ht="45">
      <c r="A10" s="271"/>
      <c r="B10" s="271"/>
      <c r="C10" s="271"/>
      <c r="D10" s="271"/>
      <c r="E10" s="271"/>
      <c r="F10" s="23" t="s">
        <v>82</v>
      </c>
      <c r="G10" s="23" t="s">
        <v>69</v>
      </c>
      <c r="H10" s="23" t="s">
        <v>579</v>
      </c>
      <c r="I10" s="24" t="s">
        <v>110</v>
      </c>
      <c r="J10" s="24" t="s">
        <v>85</v>
      </c>
      <c r="K10" s="24" t="s">
        <v>87</v>
      </c>
      <c r="L10" s="24" t="s">
        <v>57</v>
      </c>
      <c r="M10" s="25" t="s">
        <v>73</v>
      </c>
      <c r="N10" s="24" t="s">
        <v>114</v>
      </c>
      <c r="O10" s="24" t="s">
        <v>71</v>
      </c>
      <c r="P10" s="24" t="s">
        <v>74</v>
      </c>
      <c r="Q10" s="24" t="s">
        <v>75</v>
      </c>
      <c r="R10" s="24" t="s">
        <v>76</v>
      </c>
      <c r="S10" s="24" t="s">
        <v>227</v>
      </c>
      <c r="T10" s="24" t="s">
        <v>78</v>
      </c>
      <c r="U10" s="24" t="s">
        <v>90</v>
      </c>
      <c r="V10" s="24" t="s">
        <v>70</v>
      </c>
    </row>
    <row r="11" spans="1:22">
      <c r="A11" t="s">
        <v>515</v>
      </c>
      <c r="B11" t="s">
        <v>516</v>
      </c>
      <c r="C11">
        <v>10000</v>
      </c>
      <c r="E11">
        <f>C11</f>
        <v>10000</v>
      </c>
      <c r="H11">
        <v>10000</v>
      </c>
    </row>
    <row r="12" spans="1:22">
      <c r="A12" t="s">
        <v>518</v>
      </c>
      <c r="B12" t="s">
        <v>519</v>
      </c>
      <c r="C12">
        <v>72000</v>
      </c>
      <c r="E12">
        <f>E11+C12-D12</f>
        <v>82000</v>
      </c>
      <c r="F12">
        <v>72000</v>
      </c>
    </row>
    <row r="13" spans="1:22">
      <c r="A13" t="s">
        <v>81</v>
      </c>
      <c r="E13">
        <f t="shared" ref="E13:E76" si="0">E12+C13-D13</f>
        <v>82000</v>
      </c>
    </row>
    <row r="14" spans="1:22">
      <c r="A14" t="s">
        <v>83</v>
      </c>
      <c r="B14" t="s">
        <v>84</v>
      </c>
      <c r="E14">
        <f t="shared" si="0"/>
        <v>82000</v>
      </c>
    </row>
    <row r="15" spans="1:22">
      <c r="A15" t="s">
        <v>83</v>
      </c>
      <c r="B15" t="s">
        <v>86</v>
      </c>
      <c r="E15">
        <f t="shared" si="0"/>
        <v>82000</v>
      </c>
    </row>
    <row r="16" spans="1:22">
      <c r="A16" t="s">
        <v>88</v>
      </c>
      <c r="B16" t="s">
        <v>89</v>
      </c>
      <c r="E16">
        <f t="shared" si="0"/>
        <v>82000</v>
      </c>
    </row>
    <row r="17" spans="1:16">
      <c r="A17" t="s">
        <v>88</v>
      </c>
      <c r="B17" t="s">
        <v>91</v>
      </c>
      <c r="E17">
        <f t="shared" si="0"/>
        <v>82000</v>
      </c>
    </row>
    <row r="18" spans="1:16">
      <c r="A18" t="s">
        <v>88</v>
      </c>
      <c r="B18" t="s">
        <v>92</v>
      </c>
      <c r="E18">
        <f t="shared" si="0"/>
        <v>82000</v>
      </c>
    </row>
    <row r="19" spans="1:16">
      <c r="A19" t="s">
        <v>93</v>
      </c>
      <c r="B19" t="s">
        <v>94</v>
      </c>
      <c r="E19">
        <f t="shared" si="0"/>
        <v>82000</v>
      </c>
    </row>
    <row r="20" spans="1:16">
      <c r="A20" t="s">
        <v>95</v>
      </c>
      <c r="B20" s="27" t="s">
        <v>96</v>
      </c>
      <c r="E20">
        <f t="shared" si="0"/>
        <v>82000</v>
      </c>
      <c r="P20" s="42"/>
    </row>
    <row r="21" spans="1:16">
      <c r="A21" t="s">
        <v>95</v>
      </c>
      <c r="B21" t="s">
        <v>91</v>
      </c>
      <c r="E21">
        <f t="shared" si="0"/>
        <v>82000</v>
      </c>
    </row>
    <row r="22" spans="1:16">
      <c r="A22" t="s">
        <v>95</v>
      </c>
      <c r="B22" t="s">
        <v>97</v>
      </c>
      <c r="E22">
        <f t="shared" si="0"/>
        <v>82000</v>
      </c>
    </row>
    <row r="23" spans="1:16">
      <c r="A23" t="s">
        <v>95</v>
      </c>
      <c r="B23" t="s">
        <v>91</v>
      </c>
      <c r="E23">
        <f t="shared" si="0"/>
        <v>82000</v>
      </c>
    </row>
    <row r="24" spans="1:16">
      <c r="A24" t="s">
        <v>98</v>
      </c>
      <c r="B24" t="s">
        <v>84</v>
      </c>
      <c r="E24">
        <f t="shared" si="0"/>
        <v>82000</v>
      </c>
    </row>
    <row r="25" spans="1:16">
      <c r="A25" t="s">
        <v>98</v>
      </c>
      <c r="B25" t="s">
        <v>86</v>
      </c>
      <c r="E25">
        <f t="shared" si="0"/>
        <v>82000</v>
      </c>
    </row>
    <row r="26" spans="1:16">
      <c r="A26" t="s">
        <v>99</v>
      </c>
      <c r="B26" t="s">
        <v>100</v>
      </c>
      <c r="E26">
        <f t="shared" si="0"/>
        <v>82000</v>
      </c>
    </row>
    <row r="27" spans="1:16">
      <c r="A27" t="s">
        <v>101</v>
      </c>
      <c r="B27" t="s">
        <v>102</v>
      </c>
      <c r="E27">
        <f t="shared" si="0"/>
        <v>82000</v>
      </c>
    </row>
    <row r="28" spans="1:16">
      <c r="A28" t="s">
        <v>103</v>
      </c>
      <c r="B28" t="s">
        <v>84</v>
      </c>
      <c r="E28">
        <f t="shared" si="0"/>
        <v>82000</v>
      </c>
    </row>
    <row r="29" spans="1:16">
      <c r="A29" t="s">
        <v>103</v>
      </c>
      <c r="B29" t="s">
        <v>86</v>
      </c>
      <c r="E29">
        <f t="shared" si="0"/>
        <v>82000</v>
      </c>
    </row>
    <row r="30" spans="1:16">
      <c r="A30" t="s">
        <v>104</v>
      </c>
      <c r="B30" t="s">
        <v>105</v>
      </c>
      <c r="E30">
        <f t="shared" si="0"/>
        <v>82000</v>
      </c>
    </row>
    <row r="31" spans="1:16">
      <c r="A31" t="s">
        <v>106</v>
      </c>
      <c r="B31" t="s">
        <v>107</v>
      </c>
      <c r="E31">
        <f t="shared" si="0"/>
        <v>82000</v>
      </c>
    </row>
    <row r="32" spans="1:16">
      <c r="A32" t="s">
        <v>108</v>
      </c>
      <c r="B32" t="s">
        <v>109</v>
      </c>
      <c r="E32">
        <f t="shared" si="0"/>
        <v>82000</v>
      </c>
    </row>
    <row r="33" spans="1:5">
      <c r="A33" t="s">
        <v>108</v>
      </c>
      <c r="B33" t="s">
        <v>112</v>
      </c>
      <c r="E33">
        <f t="shared" si="0"/>
        <v>82000</v>
      </c>
    </row>
    <row r="34" spans="1:5">
      <c r="A34" t="s">
        <v>108</v>
      </c>
      <c r="B34" t="s">
        <v>111</v>
      </c>
      <c r="E34">
        <f t="shared" si="0"/>
        <v>82000</v>
      </c>
    </row>
    <row r="35" spans="1:5">
      <c r="A35" t="s">
        <v>108</v>
      </c>
      <c r="B35" t="s">
        <v>113</v>
      </c>
      <c r="E35">
        <f t="shared" si="0"/>
        <v>82000</v>
      </c>
    </row>
    <row r="36" spans="1:5">
      <c r="A36" t="s">
        <v>108</v>
      </c>
      <c r="B36" t="s">
        <v>115</v>
      </c>
      <c r="E36">
        <f t="shared" si="0"/>
        <v>82000</v>
      </c>
    </row>
    <row r="37" spans="1:5">
      <c r="A37" t="s">
        <v>108</v>
      </c>
      <c r="B37" t="s">
        <v>91</v>
      </c>
      <c r="E37">
        <f t="shared" si="0"/>
        <v>82000</v>
      </c>
    </row>
    <row r="38" spans="1:5">
      <c r="A38" t="s">
        <v>108</v>
      </c>
      <c r="B38" t="s">
        <v>92</v>
      </c>
      <c r="E38">
        <f t="shared" si="0"/>
        <v>82000</v>
      </c>
    </row>
    <row r="39" spans="1:5">
      <c r="A39" t="s">
        <v>116</v>
      </c>
      <c r="B39" t="s">
        <v>117</v>
      </c>
      <c r="E39">
        <f t="shared" si="0"/>
        <v>82000</v>
      </c>
    </row>
    <row r="40" spans="1:5">
      <c r="A40" t="s">
        <v>118</v>
      </c>
      <c r="B40" t="s">
        <v>84</v>
      </c>
      <c r="E40">
        <f t="shared" si="0"/>
        <v>82000</v>
      </c>
    </row>
    <row r="41" spans="1:5">
      <c r="A41" t="s">
        <v>118</v>
      </c>
      <c r="B41" t="s">
        <v>86</v>
      </c>
      <c r="E41">
        <f t="shared" si="0"/>
        <v>82000</v>
      </c>
    </row>
    <row r="42" spans="1:5">
      <c r="A42" t="s">
        <v>119</v>
      </c>
      <c r="B42" t="s">
        <v>120</v>
      </c>
      <c r="E42">
        <f t="shared" si="0"/>
        <v>82000</v>
      </c>
    </row>
    <row r="43" spans="1:5">
      <c r="A43" t="s">
        <v>121</v>
      </c>
      <c r="B43" t="s">
        <v>122</v>
      </c>
      <c r="E43">
        <f t="shared" si="0"/>
        <v>82000</v>
      </c>
    </row>
    <row r="44" spans="1:5">
      <c r="A44" t="s">
        <v>121</v>
      </c>
      <c r="B44" t="s">
        <v>123</v>
      </c>
      <c r="E44">
        <f t="shared" si="0"/>
        <v>82000</v>
      </c>
    </row>
    <row r="45" spans="1:5">
      <c r="A45" t="s">
        <v>121</v>
      </c>
      <c r="B45" t="s">
        <v>91</v>
      </c>
      <c r="E45">
        <f t="shared" si="0"/>
        <v>82000</v>
      </c>
    </row>
    <row r="46" spans="1:5">
      <c r="A46" t="s">
        <v>124</v>
      </c>
      <c r="B46" t="s">
        <v>84</v>
      </c>
      <c r="E46">
        <f t="shared" si="0"/>
        <v>82000</v>
      </c>
    </row>
    <row r="47" spans="1:5">
      <c r="A47" t="s">
        <v>124</v>
      </c>
      <c r="B47" t="s">
        <v>86</v>
      </c>
      <c r="E47">
        <f t="shared" si="0"/>
        <v>82000</v>
      </c>
    </row>
    <row r="48" spans="1:5">
      <c r="A48" t="s">
        <v>125</v>
      </c>
      <c r="B48" t="s">
        <v>126</v>
      </c>
      <c r="E48">
        <f t="shared" si="0"/>
        <v>82000</v>
      </c>
    </row>
    <row r="49" spans="1:20">
      <c r="A49" t="s">
        <v>127</v>
      </c>
      <c r="B49" t="s">
        <v>128</v>
      </c>
      <c r="E49">
        <f t="shared" si="0"/>
        <v>82000</v>
      </c>
    </row>
    <row r="50" spans="1:20">
      <c r="A50" t="s">
        <v>129</v>
      </c>
      <c r="B50" t="s">
        <v>130</v>
      </c>
      <c r="E50">
        <f t="shared" si="0"/>
        <v>82000</v>
      </c>
    </row>
    <row r="51" spans="1:20">
      <c r="A51" t="s">
        <v>129</v>
      </c>
      <c r="B51" t="s">
        <v>131</v>
      </c>
      <c r="E51">
        <f t="shared" si="0"/>
        <v>82000</v>
      </c>
    </row>
    <row r="52" spans="1:20">
      <c r="A52" t="s">
        <v>132</v>
      </c>
      <c r="B52" t="s">
        <v>84</v>
      </c>
      <c r="E52">
        <f t="shared" si="0"/>
        <v>82000</v>
      </c>
    </row>
    <row r="53" spans="1:20">
      <c r="A53" t="s">
        <v>132</v>
      </c>
      <c r="B53" t="s">
        <v>86</v>
      </c>
      <c r="E53">
        <f t="shared" si="0"/>
        <v>82000</v>
      </c>
    </row>
    <row r="54" spans="1:20">
      <c r="A54" t="s">
        <v>133</v>
      </c>
      <c r="B54" t="s">
        <v>134</v>
      </c>
      <c r="E54">
        <f t="shared" si="0"/>
        <v>82000</v>
      </c>
      <c r="T54" s="42"/>
    </row>
    <row r="55" spans="1:20">
      <c r="A55" t="s">
        <v>133</v>
      </c>
      <c r="B55" t="s">
        <v>135</v>
      </c>
      <c r="E55">
        <f t="shared" si="0"/>
        <v>82000</v>
      </c>
    </row>
    <row r="56" spans="1:20">
      <c r="A56" t="s">
        <v>133</v>
      </c>
      <c r="B56" t="s">
        <v>136</v>
      </c>
      <c r="E56">
        <f t="shared" si="0"/>
        <v>82000</v>
      </c>
    </row>
    <row r="57" spans="1:20">
      <c r="A57" t="s">
        <v>133</v>
      </c>
      <c r="B57" t="s">
        <v>138</v>
      </c>
      <c r="E57">
        <f t="shared" si="0"/>
        <v>82000</v>
      </c>
    </row>
    <row r="58" spans="1:20">
      <c r="A58" t="s">
        <v>133</v>
      </c>
      <c r="B58" t="s">
        <v>137</v>
      </c>
      <c r="E58">
        <f t="shared" si="0"/>
        <v>82000</v>
      </c>
    </row>
    <row r="59" spans="1:20">
      <c r="A59" t="s">
        <v>133</v>
      </c>
      <c r="B59" t="s">
        <v>139</v>
      </c>
      <c r="E59">
        <f t="shared" si="0"/>
        <v>82000</v>
      </c>
    </row>
    <row r="60" spans="1:20">
      <c r="A60" t="s">
        <v>133</v>
      </c>
      <c r="B60" t="s">
        <v>140</v>
      </c>
      <c r="E60">
        <f t="shared" si="0"/>
        <v>82000</v>
      </c>
    </row>
    <row r="61" spans="1:20">
      <c r="A61" t="s">
        <v>133</v>
      </c>
      <c r="B61" t="s">
        <v>91</v>
      </c>
      <c r="E61">
        <f t="shared" si="0"/>
        <v>82000</v>
      </c>
    </row>
    <row r="62" spans="1:20">
      <c r="A62" t="s">
        <v>141</v>
      </c>
      <c r="B62" t="s">
        <v>142</v>
      </c>
      <c r="E62">
        <f t="shared" si="0"/>
        <v>82000</v>
      </c>
    </row>
    <row r="63" spans="1:20">
      <c r="A63" t="s">
        <v>143</v>
      </c>
      <c r="B63" t="s">
        <v>84</v>
      </c>
      <c r="E63">
        <f t="shared" si="0"/>
        <v>82000</v>
      </c>
    </row>
    <row r="64" spans="1:20">
      <c r="A64" t="s">
        <v>143</v>
      </c>
      <c r="B64" t="s">
        <v>86</v>
      </c>
      <c r="E64">
        <f t="shared" si="0"/>
        <v>82000</v>
      </c>
    </row>
    <row r="65" spans="1:5">
      <c r="A65" t="s">
        <v>144</v>
      </c>
      <c r="B65" t="s">
        <v>145</v>
      </c>
      <c r="E65">
        <f t="shared" si="0"/>
        <v>82000</v>
      </c>
    </row>
    <row r="66" spans="1:5">
      <c r="A66" t="s">
        <v>146</v>
      </c>
      <c r="B66" t="s">
        <v>147</v>
      </c>
      <c r="E66">
        <f t="shared" si="0"/>
        <v>82000</v>
      </c>
    </row>
    <row r="67" spans="1:5">
      <c r="A67" t="s">
        <v>148</v>
      </c>
      <c r="B67" t="s">
        <v>149</v>
      </c>
      <c r="E67">
        <f t="shared" si="0"/>
        <v>82000</v>
      </c>
    </row>
    <row r="68" spans="1:5">
      <c r="A68" t="s">
        <v>150</v>
      </c>
      <c r="B68" t="s">
        <v>84</v>
      </c>
      <c r="E68">
        <f t="shared" si="0"/>
        <v>82000</v>
      </c>
    </row>
    <row r="69" spans="1:5">
      <c r="A69" t="s">
        <v>150</v>
      </c>
      <c r="B69" t="s">
        <v>86</v>
      </c>
      <c r="E69">
        <f t="shared" si="0"/>
        <v>82000</v>
      </c>
    </row>
    <row r="70" spans="1:5">
      <c r="A70" t="s">
        <v>151</v>
      </c>
      <c r="B70" t="s">
        <v>152</v>
      </c>
      <c r="E70">
        <f t="shared" si="0"/>
        <v>82000</v>
      </c>
    </row>
    <row r="71" spans="1:5">
      <c r="A71" t="s">
        <v>151</v>
      </c>
      <c r="B71" t="s">
        <v>153</v>
      </c>
      <c r="E71">
        <f t="shared" si="0"/>
        <v>82000</v>
      </c>
    </row>
    <row r="72" spans="1:5">
      <c r="A72" t="s">
        <v>154</v>
      </c>
      <c r="B72" t="s">
        <v>84</v>
      </c>
      <c r="E72">
        <f t="shared" si="0"/>
        <v>82000</v>
      </c>
    </row>
    <row r="73" spans="1:5">
      <c r="A73" t="s">
        <v>154</v>
      </c>
      <c r="B73" t="s">
        <v>86</v>
      </c>
      <c r="E73">
        <f t="shared" si="0"/>
        <v>82000</v>
      </c>
    </row>
    <row r="74" spans="1:5">
      <c r="A74" t="s">
        <v>155</v>
      </c>
      <c r="B74" t="s">
        <v>156</v>
      </c>
      <c r="E74">
        <f t="shared" si="0"/>
        <v>82000</v>
      </c>
    </row>
    <row r="75" spans="1:5">
      <c r="A75" t="s">
        <v>157</v>
      </c>
      <c r="B75" t="s">
        <v>158</v>
      </c>
      <c r="E75" s="11">
        <f t="shared" si="0"/>
        <v>82000</v>
      </c>
    </row>
    <row r="76" spans="1:5">
      <c r="A76" t="s">
        <v>243</v>
      </c>
      <c r="B76" t="s">
        <v>84</v>
      </c>
      <c r="E76">
        <f t="shared" si="0"/>
        <v>82000</v>
      </c>
    </row>
    <row r="77" spans="1:5">
      <c r="A77" t="s">
        <v>243</v>
      </c>
      <c r="B77" t="s">
        <v>86</v>
      </c>
      <c r="E77">
        <f t="shared" ref="E77:E84" si="1">E76+C77-D77</f>
        <v>82000</v>
      </c>
    </row>
    <row r="78" spans="1:5">
      <c r="A78" t="s">
        <v>243</v>
      </c>
      <c r="B78" t="s">
        <v>244</v>
      </c>
      <c r="E78">
        <f t="shared" si="1"/>
        <v>82000</v>
      </c>
    </row>
    <row r="79" spans="1:5">
      <c r="A79" t="s">
        <v>245</v>
      </c>
      <c r="B79" t="s">
        <v>244</v>
      </c>
      <c r="E79">
        <f t="shared" si="1"/>
        <v>82000</v>
      </c>
    </row>
    <row r="80" spans="1:5">
      <c r="A80" t="s">
        <v>246</v>
      </c>
      <c r="B80" t="s">
        <v>84</v>
      </c>
      <c r="E80">
        <f t="shared" si="1"/>
        <v>82000</v>
      </c>
    </row>
    <row r="81" spans="1:23">
      <c r="A81" t="s">
        <v>246</v>
      </c>
      <c r="B81" t="s">
        <v>86</v>
      </c>
      <c r="E81" s="43">
        <f t="shared" si="1"/>
        <v>82000</v>
      </c>
    </row>
    <row r="82" spans="1:23" s="90" customFormat="1">
      <c r="C82" s="137">
        <f>SUM(C11:C81)</f>
        <v>82000</v>
      </c>
      <c r="D82" s="137">
        <f>SUM(D11:D81)</f>
        <v>0</v>
      </c>
      <c r="E82" s="137"/>
      <c r="F82" s="137">
        <f>SUM(F11:F81)</f>
        <v>72000</v>
      </c>
      <c r="G82" s="137">
        <f>SUM(G11:G81)</f>
        <v>0</v>
      </c>
      <c r="H82" s="137">
        <f>SUM(H11:H81)</f>
        <v>10000</v>
      </c>
      <c r="I82" s="90">
        <f t="shared" ref="I82:W82" si="2">SUM(I12:I81)</f>
        <v>0</v>
      </c>
      <c r="J82" s="90">
        <f t="shared" si="2"/>
        <v>0</v>
      </c>
      <c r="K82" s="90">
        <f t="shared" si="2"/>
        <v>0</v>
      </c>
      <c r="L82" s="90">
        <f t="shared" si="2"/>
        <v>0</v>
      </c>
      <c r="M82" s="90">
        <f t="shared" si="2"/>
        <v>0</v>
      </c>
      <c r="N82" s="90">
        <f t="shared" si="2"/>
        <v>0</v>
      </c>
      <c r="O82" s="90">
        <f t="shared" si="2"/>
        <v>0</v>
      </c>
      <c r="P82" s="90">
        <f t="shared" si="2"/>
        <v>0</v>
      </c>
      <c r="Q82" s="90">
        <f t="shared" si="2"/>
        <v>0</v>
      </c>
      <c r="R82" s="90">
        <f t="shared" si="2"/>
        <v>0</v>
      </c>
      <c r="S82" s="90">
        <f t="shared" si="2"/>
        <v>0</v>
      </c>
      <c r="T82" s="90">
        <f t="shared" si="2"/>
        <v>0</v>
      </c>
      <c r="U82" s="90">
        <f t="shared" si="2"/>
        <v>0</v>
      </c>
      <c r="V82" s="90">
        <f t="shared" si="2"/>
        <v>0</v>
      </c>
      <c r="W82" s="90">
        <f t="shared" si="2"/>
        <v>0</v>
      </c>
    </row>
    <row r="83" spans="1:23">
      <c r="E83">
        <f t="shared" si="1"/>
        <v>0</v>
      </c>
    </row>
    <row r="84" spans="1:23">
      <c r="E84">
        <f t="shared" si="1"/>
        <v>0</v>
      </c>
    </row>
  </sheetData>
  <mergeCells count="5">
    <mergeCell ref="A9:A10"/>
    <mergeCell ref="B9:B10"/>
    <mergeCell ref="C9:C10"/>
    <mergeCell ref="D9:D10"/>
    <mergeCell ref="E9:E10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KAPAK</vt:lpstr>
      <vt:lpstr>Sheet1</vt:lpstr>
      <vt:lpstr>PF  dhe Anekse</vt:lpstr>
      <vt:lpstr>Permbledhese ditaresh</vt:lpstr>
      <vt:lpstr>Shitje</vt:lpstr>
      <vt:lpstr>Ditar te tjera</vt:lpstr>
      <vt:lpstr>AAM</vt:lpstr>
      <vt:lpstr>Ditar  Blerje</vt:lpstr>
      <vt:lpstr>Tir Bank Lek</vt:lpstr>
      <vt:lpstr>RZB Lek </vt:lpstr>
      <vt:lpstr>Credins Lek </vt:lpstr>
      <vt:lpstr>Arka Lek </vt:lpstr>
      <vt:lpstr>Credins Bank Eur</vt:lpstr>
      <vt:lpstr>Tirana Bank Eur</vt:lpstr>
      <vt:lpstr>Sheet4</vt:lpstr>
      <vt:lpstr>Sheet3</vt:lpstr>
      <vt:lpstr>Sheet2</vt:lpstr>
      <vt:lpstr>LLogari</vt:lpstr>
      <vt:lpstr>Paga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VERA</cp:lastModifiedBy>
  <cp:lastPrinted>2012-07-12T13:59:05Z</cp:lastPrinted>
  <dcterms:created xsi:type="dcterms:W3CDTF">2011-04-19T11:19:55Z</dcterms:created>
  <dcterms:modified xsi:type="dcterms:W3CDTF">2012-07-18T10:47:17Z</dcterms:modified>
</cp:coreProperties>
</file>