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 tabRatio="931" firstSheet="2" activeTab="2"/>
  </bookViews>
  <sheets>
    <sheet name="Kopertina" sheetId="6" r:id="rId1"/>
    <sheet name="Aktiv-Pasiv" sheetId="1" r:id="rId2"/>
    <sheet name="PASH" sheetId="2" r:id="rId3"/>
    <sheet name="CASH FLOW" sheetId="3" r:id="rId4"/>
    <sheet name="Pasqyra e kapitalit" sheetId="8" r:id="rId5"/>
    <sheet name="AA Materiale" sheetId="14" r:id="rId6"/>
    <sheet name="Inventari" sheetId="16" r:id="rId7"/>
    <sheet name="Automjete" sheetId="19" r:id="rId8"/>
    <sheet name="Bankat" sheetId="15" r:id="rId9"/>
    <sheet name="Aktivitet BM" sheetId="17" r:id="rId10"/>
    <sheet name="Deklarata" sheetId="10" r:id="rId11"/>
    <sheet name="Shenimet shpjeguese" sheetId="20" r:id="rId12"/>
  </sheets>
  <calcPr calcId="124519"/>
</workbook>
</file>

<file path=xl/calcChain.xml><?xml version="1.0" encoding="utf-8"?>
<calcChain xmlns="http://schemas.openxmlformats.org/spreadsheetml/2006/main">
  <c r="A64" i="10"/>
  <c r="L32" i="20"/>
  <c r="L40"/>
  <c r="F18" i="2"/>
  <c r="F13"/>
  <c r="F19"/>
  <c r="F27"/>
  <c r="F28"/>
  <c r="F30" s="1"/>
  <c r="F106" i="1" s="1"/>
  <c r="F17" i="14"/>
  <c r="C15" i="3" s="1"/>
  <c r="C20" s="1"/>
  <c r="C18"/>
  <c r="C7"/>
  <c r="F24" i="1"/>
  <c r="F80"/>
  <c r="E24"/>
  <c r="E80"/>
  <c r="E13" i="2"/>
  <c r="E18" s="1"/>
  <c r="C8" i="3"/>
  <c r="F73" i="1"/>
  <c r="E73"/>
  <c r="C9" i="3" s="1"/>
  <c r="C10"/>
  <c r="E89" i="1"/>
  <c r="E93" s="1"/>
  <c r="F89"/>
  <c r="F93" s="1"/>
  <c r="F94" s="1"/>
  <c r="H58" i="10"/>
  <c r="H56"/>
  <c r="L13" i="17"/>
  <c r="E45" i="14"/>
  <c r="F45"/>
  <c r="E42"/>
  <c r="F42"/>
  <c r="H42" s="1"/>
  <c r="E46"/>
  <c r="F46"/>
  <c r="G42"/>
  <c r="G43"/>
  <c r="G44"/>
  <c r="F43"/>
  <c r="F44"/>
  <c r="H26"/>
  <c r="H27"/>
  <c r="H28"/>
  <c r="F22" i="2"/>
  <c r="E27"/>
  <c r="F14" i="16"/>
  <c r="F15"/>
  <c r="F130" s="1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J11" i="10"/>
  <c r="J13"/>
  <c r="J44"/>
  <c r="E29" i="15"/>
  <c r="F18" i="8"/>
  <c r="G6"/>
  <c r="H6" s="1"/>
  <c r="C4" i="19"/>
  <c r="F30"/>
  <c r="K2" i="17"/>
  <c r="K1"/>
  <c r="L55"/>
  <c r="L44"/>
  <c r="L32"/>
  <c r="L27"/>
  <c r="L18"/>
  <c r="L14"/>
  <c r="L45" s="1"/>
  <c r="C2" i="15"/>
  <c r="C3"/>
  <c r="B6" i="16"/>
  <c r="B7"/>
  <c r="B8"/>
  <c r="B9"/>
  <c r="H8" i="8"/>
  <c r="E11" i="1"/>
  <c r="E17"/>
  <c r="E28" s="1"/>
  <c r="D26" i="3"/>
  <c r="D20"/>
  <c r="D12"/>
  <c r="D27" s="1"/>
  <c r="D29" s="1"/>
  <c r="F36" i="1"/>
  <c r="F11"/>
  <c r="F17"/>
  <c r="F28" s="1"/>
  <c r="H59" i="10"/>
  <c r="H55" s="1"/>
  <c r="D2" i="14"/>
  <c r="D1"/>
  <c r="E40"/>
  <c r="F40"/>
  <c r="F49" s="1"/>
  <c r="G40"/>
  <c r="H40"/>
  <c r="E41"/>
  <c r="F41"/>
  <c r="G41"/>
  <c r="H41"/>
  <c r="E43"/>
  <c r="H43"/>
  <c r="E44"/>
  <c r="H44"/>
  <c r="G45"/>
  <c r="H45" s="1"/>
  <c r="G46"/>
  <c r="H46" s="1"/>
  <c r="H47"/>
  <c r="H48"/>
  <c r="G49"/>
  <c r="E49"/>
  <c r="H24"/>
  <c r="H25"/>
  <c r="H33" s="1"/>
  <c r="H29"/>
  <c r="H30"/>
  <c r="H31"/>
  <c r="H32"/>
  <c r="G33"/>
  <c r="F33"/>
  <c r="E33"/>
  <c r="H8"/>
  <c r="H9"/>
  <c r="H10"/>
  <c r="H11"/>
  <c r="H12"/>
  <c r="H13"/>
  <c r="H14"/>
  <c r="H15"/>
  <c r="H16"/>
  <c r="H17"/>
  <c r="G17"/>
  <c r="E17"/>
  <c r="H11" i="10"/>
  <c r="J57"/>
  <c r="J58"/>
  <c r="J59"/>
  <c r="J56"/>
  <c r="J55"/>
  <c r="C28" i="3"/>
  <c r="C18" i="8"/>
  <c r="C12"/>
  <c r="H9"/>
  <c r="H10"/>
  <c r="H11"/>
  <c r="H14"/>
  <c r="H15"/>
  <c r="H16"/>
  <c r="H17"/>
  <c r="E22" i="2"/>
  <c r="B7" i="10"/>
  <c r="B6"/>
  <c r="B5"/>
  <c r="B2" i="8"/>
  <c r="B1"/>
  <c r="B2" i="3"/>
  <c r="B1"/>
  <c r="B2" i="2"/>
  <c r="B1"/>
  <c r="B63" i="1"/>
  <c r="B62"/>
  <c r="B2"/>
  <c r="B1"/>
  <c r="E36"/>
  <c r="F83"/>
  <c r="F48"/>
  <c r="F42"/>
  <c r="F51" s="1"/>
  <c r="F52" s="1"/>
  <c r="E48"/>
  <c r="E51" s="1"/>
  <c r="E52" s="1"/>
  <c r="E83"/>
  <c r="E42"/>
  <c r="E94" l="1"/>
  <c r="C23" i="3"/>
  <c r="C26" s="1"/>
  <c r="C12"/>
  <c r="E19" i="2"/>
  <c r="E28" s="1"/>
  <c r="E30" s="1"/>
  <c r="E106" i="1" s="1"/>
  <c r="G13" i="8" s="1"/>
  <c r="H13" s="1"/>
  <c r="H12" i="10"/>
  <c r="E105" i="1"/>
  <c r="E107" s="1"/>
  <c r="E108" s="1"/>
  <c r="G7" i="8"/>
  <c r="F107" i="1"/>
  <c r="F108" s="1"/>
  <c r="H49" i="14"/>
  <c r="G12" i="8" l="1"/>
  <c r="G18" s="1"/>
  <c r="H18" s="1"/>
  <c r="H7"/>
  <c r="H12" s="1"/>
  <c r="J12" i="10"/>
  <c r="H40"/>
  <c r="H39"/>
  <c r="C27" i="3"/>
  <c r="C29" s="1"/>
  <c r="J39" i="10" l="1"/>
  <c r="J40"/>
  <c r="J46" s="1"/>
  <c r="J47" s="1"/>
</calcChain>
</file>

<file path=xl/sharedStrings.xml><?xml version="1.0" encoding="utf-8"?>
<sst xmlns="http://schemas.openxmlformats.org/spreadsheetml/2006/main" count="1005" uniqueCount="603">
  <si>
    <t>AKTIVET AFATSHKURTËRA</t>
  </si>
  <si>
    <t>Aktive monetare</t>
  </si>
  <si>
    <t>Derivative dhe aktive te mbajtura per tregtim</t>
  </si>
  <si>
    <t>-Derivativet</t>
  </si>
  <si>
    <t>-Aktivet e mbajtura per tregtim</t>
  </si>
  <si>
    <t>Totali 2</t>
  </si>
  <si>
    <t>Aktive te tjera financiare afatshkurtra</t>
  </si>
  <si>
    <t>Llogari/Kerkesa te arketueshme</t>
  </si>
  <si>
    <t>Llogari/Kerkesa te tjera te arketueshme</t>
  </si>
  <si>
    <t>Instrumente te tjera borxhi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</si>
  <si>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</si>
  <si>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</si>
  <si>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</si>
  <si>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</si>
  <si>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</si>
  <si>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</si>
  <si>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</si>
  <si>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</si>
  <si>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Totali 4</t>
  </si>
  <si>
    <t>Aktive biologjike afatshkurtra</t>
  </si>
  <si>
    <t>Aktivet afatshkurtra te mbajtura per shitje</t>
  </si>
  <si>
    <t>Parapagimet dhe shpenzimet e shtyra</t>
  </si>
  <si>
    <t>AKTIVET AFATGJATA</t>
  </si>
  <si>
    <t>Investimet financiare afatgjata</t>
  </si>
  <si>
    <t>Pjesemarrje te tjera ne njesi te kontrolluara ( vetem ne PF )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</si>
  <si>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</si>
  <si>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</si>
  <si>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</si>
  <si>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</si>
  <si>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</si>
  <si>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</si>
  <si>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</si>
  <si>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</si>
  <si>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 me vl. Kontabel )</t>
  </si>
  <si>
    <t>Aktive biologjike afatgjata</t>
  </si>
  <si>
    <t>Aktive afatgjata jomateriale</t>
  </si>
  <si>
    <t>Emri i mire</t>
  </si>
  <si>
    <t>Shpenzimet e zhvillimit</t>
  </si>
  <si>
    <t>Aktive te tjera afatgjata jomateriale</t>
  </si>
  <si>
    <t>Kapitali aksionar i papaguar</t>
  </si>
  <si>
    <t xml:space="preserve">Aktive te tjera afatgjata </t>
  </si>
  <si>
    <t>TOTAL I AKTIVEVE AFATGJATA ( II )</t>
  </si>
  <si>
    <t>TOTAL I AKTIVEVE AFATSHKURTËRA ( I )</t>
  </si>
  <si>
    <t>TOTALI I AKTIVEVE ( I + II )</t>
  </si>
  <si>
    <t>I</t>
  </si>
  <si>
    <t>1.</t>
  </si>
  <si>
    <t>2.</t>
  </si>
  <si>
    <t>( i )</t>
  </si>
  <si>
    <t>( ii )</t>
  </si>
  <si>
    <t>3.</t>
  </si>
  <si>
    <t>( iii )</t>
  </si>
  <si>
    <t>( iv )</t>
  </si>
  <si>
    <t>( v )</t>
  </si>
  <si>
    <t>4.</t>
  </si>
  <si>
    <t>5.</t>
  </si>
  <si>
    <t>6.</t>
  </si>
  <si>
    <t>7.</t>
  </si>
  <si>
    <t>II</t>
  </si>
  <si>
    <t>AKTIVET</t>
  </si>
  <si>
    <t>Shenime</t>
  </si>
  <si>
    <t>DETYRIMET DHE KAPITALI</t>
  </si>
  <si>
    <t>DETYRIMET AFATSHKURTËRA</t>
  </si>
  <si>
    <t>Derivativet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</si>
  <si>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</si>
  <si>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</si>
  <si>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</si>
  <si>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</si>
  <si>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</si>
  <si>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</si>
  <si>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</si>
  <si>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Hua te tjera</t>
  </si>
  <si>
    <t>Pararpagimet e arketuara</t>
  </si>
  <si>
    <t>Grantet dhe te ardhurat e shtyra</t>
  </si>
  <si>
    <t>Provizionet afatshkurtera</t>
  </si>
  <si>
    <t>TOTAL I DETYRIMEVE AFATSHKURTËRA ( I )</t>
  </si>
  <si>
    <t>DETYRIMET AFATGJATA</t>
  </si>
  <si>
    <t>Huate afatgjata</t>
  </si>
  <si>
    <t>Hua, bono, dhe detyrime nga qiraja financiare</t>
  </si>
  <si>
    <t>Bonot e konvertueshme</t>
  </si>
  <si>
    <t>Huamarrje te tjera afatgjata</t>
  </si>
  <si>
    <t>Provizionet afatgjata</t>
  </si>
  <si>
    <t>TOTAL I DETYRIMEVE AFATGJATA ( II )</t>
  </si>
  <si>
    <t>TOTAL I DETYRIMEVE  ( I + II )</t>
  </si>
  <si>
    <t>III</t>
  </si>
  <si>
    <t>KAPITALI</t>
  </si>
  <si>
    <t>Kapitali aksionar</t>
  </si>
  <si>
    <t>Primi i aksionit</t>
  </si>
  <si>
    <t>Njesite ose aksionet e thesarit ( negative )</t>
  </si>
  <si>
    <t>Rezerva statusore</t>
  </si>
  <si>
    <t>Rezerva ligjore</t>
  </si>
  <si>
    <t>Rezerva te tjera</t>
  </si>
  <si>
    <t>Fitimet e pashperndara</t>
  </si>
  <si>
    <t>Fitimi ( Humbja ) e vitit</t>
  </si>
  <si>
    <t>TOTAL I KAPITALIT ( III )</t>
  </si>
  <si>
    <t>TOTAL I DETYRIMEVE KAPITALIT  ( I,II,III )</t>
  </si>
  <si>
    <t>8.</t>
  </si>
  <si>
    <t>9.</t>
  </si>
  <si>
    <t>10.</t>
  </si>
  <si>
    <t>Aksionet e pakices                                                                        ( Perdoret vetem per P.F. te konsoliduara )</t>
  </si>
  <si>
    <t>Kapitali qe i perket aksionareve te shoqerise meme                   ( Perdoret vetem per P.F. te konsoliduara )</t>
  </si>
  <si>
    <t>Detyrime tatimore</t>
  </si>
  <si>
    <t>Nr</t>
  </si>
  <si>
    <t>Pershkrimi i Elementeve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</si>
  <si>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</si>
  <si>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</si>
  <si>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</si>
  <si>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</si>
  <si>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Amortizimet dhe zhvleresimet</t>
  </si>
  <si>
    <t>Shpenzime te tjera</t>
  </si>
  <si>
    <t>Totali i shpenzimeve ( shuma 4 - 7 )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</si>
  <si>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</si>
  <si>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</si>
  <si>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</si>
  <si>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ardhurat dhe shpenzimet financiare nga investime te tjera financiare afatgjata</t>
  </si>
  <si>
    <t>Te ardhurat dhe shpenzimet nga interesat</t>
  </si>
  <si>
    <t>Te ardhura dhe shpenzime te tjera financiare</t>
  </si>
  <si>
    <t>Fitimi ( Humbja ) para tatimit</t>
  </si>
  <si>
    <t>Shpenzimet e tatimit mbi fitimin</t>
  </si>
  <si>
    <t>Elementet e pasqyrave te konsoliduara</t>
  </si>
  <si>
    <t>11.</t>
  </si>
  <si>
    <t>12.</t>
  </si>
  <si>
    <t>12.1</t>
  </si>
  <si>
    <t>12.2</t>
  </si>
  <si>
    <t>12.3</t>
  </si>
  <si>
    <t>12.4</t>
  </si>
  <si>
    <t>13.</t>
  </si>
  <si>
    <t>14.</t>
  </si>
  <si>
    <t>15.</t>
  </si>
  <si>
    <t>16.</t>
  </si>
  <si>
    <t>17.</t>
  </si>
  <si>
    <t>Fitimet ( Humbjet ) nga kursi i kembimit</t>
  </si>
  <si>
    <t xml:space="preserve">A- PASQYRA E TE ARDHURAVE DHE SHPENZIMEVE </t>
  </si>
  <si>
    <t>( Bazuar ne Klasifikimin e Shpenzimeve sipas Natyres )</t>
  </si>
  <si>
    <t>Fluksi monetar nga veprimtarite e shfrytezimit</t>
  </si>
  <si>
    <t>Mjetet monetare ( MM ) te arketuara nga klientet</t>
  </si>
  <si>
    <t>MM te ardhura nga veprimtarite</t>
  </si>
  <si>
    <t>Interesi i paguar</t>
  </si>
  <si>
    <t>Tatim mbi fitimin i paguar</t>
  </si>
  <si>
    <t>Fluksi monetar nga veprimtarite investuese</t>
  </si>
  <si>
    <t>Blerja e njesise se kontrolluar X minus parate e arketuara</t>
  </si>
  <si>
    <t>Blerja e aktiveve afatgjata materiale</t>
  </si>
  <si>
    <t>Te ardhurat nga shitja e pajisjeve</t>
  </si>
  <si>
    <t>Interesi i arketuar</t>
  </si>
  <si>
    <t>Dividentet e arketuar</t>
  </si>
  <si>
    <t>Fluksi monetar nga aktivitetet financiare</t>
  </si>
  <si>
    <t>Te ardhura nga emetimi i kapitalit aksionar</t>
  </si>
  <si>
    <t>Te ardhura nga huamarrje afatgjata</t>
  </si>
  <si>
    <t>Pagesat e detyrimeve te qirase financiare</t>
  </si>
  <si>
    <t>Dividente te paguar</t>
  </si>
  <si>
    <t>Mjetet monetare ne fillim te periudhes kontabel</t>
  </si>
  <si>
    <t>Aksionet e thesarit</t>
  </si>
  <si>
    <t>Rezerva statusore dhe ligjore</t>
  </si>
  <si>
    <t>Totali</t>
  </si>
  <si>
    <t>Fitimi i pashperndare</t>
  </si>
  <si>
    <t>MM te paguar ndaj furnitoreve dhe punonjesve</t>
  </si>
  <si>
    <t>Dividentet e paguar</t>
  </si>
  <si>
    <t>Emetim i kapitalit aksionar</t>
  </si>
  <si>
    <t>Fitimi neto per periudhen kontabel</t>
  </si>
  <si>
    <t xml:space="preserve"> ( b ) Ne nje pasqyre te pakonsoliduar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</si>
  <si>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</si>
  <si>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</si>
  <si>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</si>
  <si>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</si>
  <si>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</si>
  <si>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</si>
  <si>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</si>
  <si>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Ligjit Nr. 9228 Date 29.04.2004     Per Kontabilitetin dhe Pasqyrat Financiare  )</t>
  </si>
  <si>
    <t>LEK</t>
  </si>
  <si>
    <t>0 LEK</t>
  </si>
  <si>
    <t xml:space="preserve">  Periudha  Kontabel e Pasqyrave Financiare</t>
  </si>
  <si>
    <t>Nga</t>
  </si>
  <si>
    <t>Deri</t>
  </si>
  <si>
    <t xml:space="preserve">  Data  e  mbylljes se Pasqyrave Financiare</t>
  </si>
  <si>
    <t>Pasqyrat Financiare jane individuale</t>
  </si>
  <si>
    <t>Pasqyrat Financiare jane te konsoliduara</t>
  </si>
  <si>
    <t>Pasqyrat Financiare jane te shprehura ne</t>
  </si>
  <si>
    <t>Pasqyrat Financiare jane te rumbullakosura ne</t>
  </si>
  <si>
    <t xml:space="preserve">(  Ne zbatim te Standartit Kombetar te Kontabilitetit Nr.2 dhe </t>
  </si>
  <si>
    <t>PO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</si>
  <si>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</si>
  <si>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</si>
  <si>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</si>
  <si>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</si>
  <si>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</si>
  <si>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</si>
  <si>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</si>
  <si>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</si>
  <si>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</si>
  <si>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MM neto nga veprimtaria e shfrytezimit(1-2+3-4-5)</t>
  </si>
  <si>
    <t>Blerja e aktiveve afatgjata jomateriale</t>
  </si>
  <si>
    <t>MM neto te perdorura ne veprimtarite investuese(-1-2-3+4+5+6)</t>
  </si>
  <si>
    <t>MM neto e perdorur ne veprimtarite financiare(1+2-3-4)</t>
  </si>
  <si>
    <t>IV</t>
  </si>
  <si>
    <t>V</t>
  </si>
  <si>
    <t>VI</t>
  </si>
  <si>
    <t>Mjetet monetare ne fund te periudhes kontabel(IV+V)</t>
  </si>
  <si>
    <t>11</t>
  </si>
  <si>
    <t>Rritja/renia neto e mjeteve monetare(I+II+III+...)</t>
  </si>
  <si>
    <t>12</t>
  </si>
  <si>
    <t>13</t>
  </si>
  <si>
    <t>14</t>
  </si>
  <si>
    <t>Fitimi apo humbja nga veprimtaria kryesore                 ( 1+2+/-3-8)</t>
  </si>
  <si>
    <t>Totali i te ardhurave dhe shpenzimeve financiare          ( 12.1+/-12.2+/-12.3+/-12.4)</t>
  </si>
  <si>
    <t>Fitimi ( Humbja ) neto e vitit financiar ( 14-15 )</t>
  </si>
  <si>
    <t>Te tjera</t>
  </si>
  <si>
    <t>15</t>
  </si>
  <si>
    <t xml:space="preserve">Pasqyra e fluksit monetar </t>
  </si>
  <si>
    <t>Metoda direkte</t>
  </si>
  <si>
    <t>Pershkrimi</t>
  </si>
  <si>
    <t>Shtesa</t>
  </si>
  <si>
    <t>Pakesime</t>
  </si>
  <si>
    <t xml:space="preserve">DEKLARATA ANALITIKE PER </t>
  </si>
  <si>
    <t>Numri i Vendosjes se Dokumentit (NVD)</t>
  </si>
  <si>
    <t>TATIMIN MBI TE ARDHURAT</t>
  </si>
  <si>
    <t xml:space="preserve"> </t>
  </si>
  <si>
    <r>
      <t xml:space="preserve">       </t>
    </r>
    <r>
      <rPr>
        <sz val="8"/>
        <rFont val="Arial"/>
        <family val="2"/>
      </rPr>
      <t>( Vetem per perdorim zyrtar )</t>
    </r>
  </si>
  <si>
    <t>NIPT</t>
  </si>
  <si>
    <t>Periudha tatimore</t>
  </si>
  <si>
    <t>Emri tregtar</t>
  </si>
  <si>
    <t>Viti</t>
  </si>
  <si>
    <t>Adresa</t>
  </si>
  <si>
    <t>Tirane</t>
  </si>
  <si>
    <t>E M E R T I M I</t>
  </si>
  <si>
    <t xml:space="preserve">   Sipas Bilancit</t>
  </si>
  <si>
    <t xml:space="preserve">       Fiskale</t>
  </si>
  <si>
    <t>Totali i te ardhurave</t>
  </si>
  <si>
    <t>Totali i shpenzimeve</t>
  </si>
  <si>
    <t>Total shpenzimet e pazbritshme sipas ligjit ( neni 21 ) :</t>
  </si>
  <si>
    <t>a) kosto e blerjes dhe e permirsimit te tokes dhe te truallit</t>
  </si>
  <si>
    <t xml:space="preserve">b) kosto e blerjes dhe e permirsimit per aktive objekt amortizimi </t>
  </si>
  <si>
    <t xml:space="preserve">c) zmadhim I kapitalit themeltar te shoqerise ose kontributit te secilit person </t>
  </si>
  <si>
    <t>ne ortakeri</t>
  </si>
  <si>
    <t>ç) vlera e sherbimeve ne natyre</t>
  </si>
  <si>
    <t>d) kontributet vullnetare te pensioneve</t>
  </si>
  <si>
    <t>dh) dividentet e deklaruar dhe ndarja e fitimit</t>
  </si>
  <si>
    <t xml:space="preserve">e) interesat e paguara mbi interesin maksimal te kredise se caktuar nga  </t>
  </si>
  <si>
    <t>Banka e Shqiperise</t>
  </si>
  <si>
    <t>ë) gjobat,  kamat-vonesat dhe kushtet e tjera penale</t>
  </si>
  <si>
    <t>f) krijimi ose rritja e rezervave e fondeve te tjera</t>
  </si>
  <si>
    <t xml:space="preserve">g) tatimi mbi te ardhurat personale, akciza, tatimi mbi fitimin dhe tatimi mbi </t>
  </si>
  <si>
    <t>vleren e shtuar te zbritshme</t>
  </si>
  <si>
    <t>h) shpenzimet e konsumit personal</t>
  </si>
  <si>
    <t>i) shpenzime te cilat tejkalojne kufijte e percaktuar me ligj</t>
  </si>
  <si>
    <t>j) shpenzime per dhurata</t>
  </si>
  <si>
    <t>k) cdo lloj shpenzimi, masa e te cilit nuk vertetohet me dokumenta</t>
  </si>
  <si>
    <t>l) interesi I paguar kur huaja dhe parapagimet tejkalojne kater here kapitalin</t>
  </si>
  <si>
    <t>themelor</t>
  </si>
  <si>
    <t>ll) nese baza e amortizimit eshte nje shume negative</t>
  </si>
  <si>
    <t xml:space="preserve">m) shpenzime per sherbime teknike, konsulence, menaxhim te palikujduar </t>
  </si>
  <si>
    <t>brenda periudhes tatimore</t>
  </si>
  <si>
    <r>
      <t>n) amortizim nga rivlersimi I akteve te qendrueshme</t>
    </r>
    <r>
      <rPr>
        <sz val="8"/>
        <rFont val="Arial"/>
      </rPr>
      <t xml:space="preserve"> </t>
    </r>
  </si>
  <si>
    <t xml:space="preserve">Rezultati i Vitit Ushtrimor : </t>
  </si>
  <si>
    <t xml:space="preserve"> - Humbja</t>
  </si>
  <si>
    <t xml:space="preserve"> - Fitimi</t>
  </si>
  <si>
    <t>Humbja per tu mbartur nga 1 vit me pare</t>
  </si>
  <si>
    <t>Humbja per tu mbartur nga 2 vite me pare</t>
  </si>
  <si>
    <t>Humbja per tu mbartur nga 3 vite me pare</t>
  </si>
  <si>
    <t>Shuma e humbjes per tu mbartur ne vitin ushtrimor</t>
  </si>
  <si>
    <t>Shuma e humbjeve qe nuk mbarten per efekt fiskal</t>
  </si>
  <si>
    <t>Ftimi i tatueshem</t>
  </si>
  <si>
    <t>Tatim fitimi i llogaritur</t>
  </si>
  <si>
    <t>Zbritje nga fitimi ( rezervat ligjore )</t>
  </si>
  <si>
    <t>Fitimi neto per tu shperndare nga periudha ushtrimore</t>
  </si>
  <si>
    <t>Fitimi neto per tu shperndare nga vitet e kaluar</t>
  </si>
  <si>
    <t>Shtese kapitali nga fitimi</t>
  </si>
  <si>
    <t>Dividente per tu shperndare</t>
  </si>
  <si>
    <t>Tatimi mbi dividentin e llogaritur</t>
  </si>
  <si>
    <t xml:space="preserve">        Llogaritja e Amortizimit</t>
  </si>
  <si>
    <t>Ne total llogaritja e amortizimit vjetor = ( a+b+c+d )</t>
  </si>
  <si>
    <t>a) Ndertesa e makineri afat gjate</t>
  </si>
  <si>
    <t>b) Aktive te patrupezuara</t>
  </si>
  <si>
    <t>c) Kompjuterat dhe sisteme informacioni</t>
  </si>
  <si>
    <t>d) Te gjitha aktivet e tjera te aktivitetit</t>
  </si>
  <si>
    <t>Tatimi i mbajtur ne burim ne zbatim te nenit 33</t>
  </si>
  <si>
    <r>
      <t>Data dhe Nenshkrimi i personit te tatueshem</t>
    </r>
    <r>
      <rPr>
        <b/>
        <sz val="8"/>
        <rFont val="Arial"/>
        <family val="2"/>
      </rPr>
      <t>-</t>
    </r>
    <r>
      <rPr>
        <sz val="8"/>
        <rFont val="Arial"/>
        <family val="2"/>
      </rPr>
      <t>Deklaroj nen pergjegjesine time qe informacioni i mesiperm eshte i plote dhe i sakte</t>
    </r>
  </si>
  <si>
    <t>(                                                                     )</t>
  </si>
  <si>
    <t>Subjekti</t>
  </si>
  <si>
    <t>NIPT-I</t>
  </si>
  <si>
    <t>Aktiviteti</t>
  </si>
  <si>
    <t>Adresa Vep.</t>
  </si>
  <si>
    <t>Telefoni</t>
  </si>
  <si>
    <t>Nr.</t>
  </si>
  <si>
    <t>Artikulli</t>
  </si>
  <si>
    <t>Nj / M</t>
  </si>
  <si>
    <t>Sasia</t>
  </si>
  <si>
    <t>Kosto</t>
  </si>
  <si>
    <t>Vlera</t>
  </si>
  <si>
    <t>Shuma</t>
  </si>
  <si>
    <t>V.O.Kjo pasqyre do te plotesohet e vecante per</t>
  </si>
  <si>
    <t>Lenden e Pare ; Mallrat ; Produktin e Gateshem dhe Prodhimin ne Proces.</t>
  </si>
  <si>
    <t>Tatimpaguesi</t>
  </si>
  <si>
    <t>Tel</t>
  </si>
  <si>
    <t>Inventari    i   Llogarive   Bankare</t>
  </si>
  <si>
    <t>Emertimi bankes</t>
  </si>
  <si>
    <t xml:space="preserve">Numri llogarise </t>
  </si>
  <si>
    <t>Shuma monedhe e huaj</t>
  </si>
  <si>
    <t>Shuma ne leke</t>
  </si>
  <si>
    <t>Perfaqesuesi Personit Juridik / fizik</t>
  </si>
  <si>
    <t>(   ______________________   )</t>
  </si>
  <si>
    <t>(emer mbiemer, firme e vule)</t>
  </si>
  <si>
    <t>gj) shpenzimet e perfaqesimit, pritje percjellje</t>
  </si>
  <si>
    <t>Kosto e punes</t>
  </si>
  <si>
    <t>Pagat e personelit</t>
  </si>
  <si>
    <t>5.1</t>
  </si>
  <si>
    <t>5.2</t>
  </si>
  <si>
    <t>Sigurimet shoqerore dhe shendetesore</t>
  </si>
  <si>
    <t>16</t>
  </si>
  <si>
    <t>17</t>
  </si>
  <si>
    <t>18</t>
  </si>
  <si>
    <t>Transferime tek rezervat</t>
  </si>
  <si>
    <t>______________________________</t>
  </si>
  <si>
    <t>Shoqeria</t>
  </si>
  <si>
    <t>NIPTI</t>
  </si>
  <si>
    <t>Emertimi</t>
  </si>
  <si>
    <t>Gjendje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</si>
  <si>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</si>
  <si>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</si>
  <si>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</si>
  <si>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</si>
  <si>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</si>
  <si>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</si>
  <si>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</si>
  <si>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Administratori</t>
  </si>
  <si>
    <t>Hartuesi</t>
  </si>
  <si>
    <t>Aktiviteti  kryesor</t>
  </si>
  <si>
    <t>Aktiviteti dytesor</t>
  </si>
  <si>
    <t>SHOQERIA</t>
  </si>
  <si>
    <t>Tregti</t>
  </si>
  <si>
    <t>Pasqyre Nr.3</t>
  </si>
  <si>
    <t>Tregti karburanti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</si>
  <si>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</si>
  <si>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</si>
  <si>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</si>
  <si>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</si>
  <si>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</si>
  <si>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</si>
  <si>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</si>
  <si>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</si>
  <si>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</si>
  <si>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</si>
  <si>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</si>
  <si>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</si>
  <si>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</si>
  <si>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</si>
  <si>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</si>
  <si>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</si>
  <si>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</si>
  <si>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</si>
  <si>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</si>
  <si>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</si>
  <si>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</si>
  <si>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</si>
  <si>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</si>
  <si>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</si>
  <si>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</si>
  <si>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</si>
  <si>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</si>
  <si>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</si>
  <si>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</si>
  <si>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</si>
  <si>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</si>
  <si>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</si>
  <si>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</si>
  <si>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</si>
  <si>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</si>
  <si>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</si>
  <si>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</si>
  <si>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</si>
  <si>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</si>
  <si>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</si>
  <si>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</si>
  <si>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</si>
  <si>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</si>
  <si>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</si>
  <si>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</si>
  <si>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</si>
  <si>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</si>
  <si>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</si>
  <si>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</si>
  <si>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</si>
  <si>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</si>
  <si>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</si>
  <si>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</si>
  <si>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</si>
  <si>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</si>
  <si>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</si>
  <si>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 xml:space="preserve">         Administratori</t>
  </si>
  <si>
    <r>
      <t xml:space="preserve">Shenim: </t>
    </r>
    <r>
      <rPr>
        <sz val="10"/>
        <rFont val="Arial"/>
        <family val="2"/>
      </rPr>
      <t>Kjo pasqyre plotesohet edhe on-line.</t>
    </r>
  </si>
  <si>
    <t>_________________________</t>
  </si>
  <si>
    <t xml:space="preserve">Subjekti </t>
  </si>
  <si>
    <t>Lloji automjetit</t>
  </si>
  <si>
    <t>Kapaciteti</t>
  </si>
  <si>
    <t>Targa</t>
  </si>
  <si>
    <t>Import - Eksport mallra</t>
  </si>
  <si>
    <t>9</t>
  </si>
  <si>
    <t>BKT(Leke)</t>
  </si>
  <si>
    <t>BKT(Euro)</t>
  </si>
  <si>
    <t>19</t>
  </si>
  <si>
    <t>A I</t>
  </si>
  <si>
    <t>Informacion i përgjithshëm</t>
  </si>
  <si>
    <t xml:space="preserve">     Kuadri ligjor: Ligjit 9228 dt 29.04.2004 "Per Kontabilitetin dhe Pasqyrat Financiare"</t>
  </si>
  <si>
    <t>A II</t>
  </si>
  <si>
    <t>Politikat kontabël</t>
  </si>
  <si>
    <t xml:space="preserve">     Vleresimi fillestar i nje elementi te AAM qe ploteson kriteret per njohje si aktiv ne bilanc </t>
  </si>
  <si>
    <t xml:space="preserve">     Per vleresimi i mepaseshem i AAM eshte zgjedhur modeli i kostos duke i paraqitur ne </t>
  </si>
  <si>
    <t xml:space="preserve">     Per llogaritjen e amortizimit te AAM (SKK 5: 38) njesia jone ekonomike  ka percaktuar</t>
  </si>
  <si>
    <t xml:space="preserve">si metoden e amortizimit  mbi bazen e vleftes se mbetur ndersa normat e amortizimit </t>
  </si>
  <si>
    <t>jane perdorur te njellojta me ato te sistemit fiskal ne fuqi dhe konkretisht :</t>
  </si>
  <si>
    <t xml:space="preserve">                - Kompjutera e sisteme informacioni me 25 % te vleftes se mbetur</t>
  </si>
  <si>
    <t xml:space="preserve">                - Te gjitha AAM te tjera me 20 % te vleftes se mbetur</t>
  </si>
  <si>
    <t>B</t>
  </si>
  <si>
    <t>Shënimet qe shpjegojnë zërat e ndryshëm të pasqyrave financiare</t>
  </si>
  <si>
    <t xml:space="preserve">Pasqyra te Ardhurave dhe Shpenzimeve </t>
  </si>
  <si>
    <t xml:space="preserve">     Baza e pergatitjes se PF : Te drejtat dhe detyrimet e konstatuara.(SSK 2) </t>
  </si>
  <si>
    <t xml:space="preserve">     Parimet dhe karakteristikat cilesore te perdorura per hartimin e P.F. : (SKK 2)</t>
  </si>
  <si>
    <t xml:space="preserve">     Kuadri kontabel i aplikuar : Standartet Kombetare te Kontabilitetit ne Shqiperi.(SKK 1)</t>
  </si>
  <si>
    <t>eshte vleresuar me kosto. (SKK 5)</t>
  </si>
  <si>
    <t>bilanc me kosto minus amortizimin e akumuluar. (SKK 5)</t>
  </si>
  <si>
    <t xml:space="preserve">                - AAM me vlere me te vogel se 5.000 leke me 100% te kostos</t>
  </si>
  <si>
    <t>Detyrime tatimore:</t>
  </si>
  <si>
    <t xml:space="preserve">     - Sigurime shoq. Dhe shendetesore</t>
  </si>
  <si>
    <t xml:space="preserve">     - TAP</t>
  </si>
  <si>
    <t>OTOFON shpk</t>
  </si>
  <si>
    <t>L11824004G</t>
  </si>
  <si>
    <t>Rruga Qemal Stafa,  51</t>
  </si>
  <si>
    <t>11.06.2011</t>
  </si>
  <si>
    <t>Vizita mjekesore, laborator ndertim, riparim proteza, logopedi</t>
  </si>
  <si>
    <t>BT DIRECT REMOTE CONTROL</t>
  </si>
  <si>
    <t>EAR HOOK, ACS75</t>
  </si>
  <si>
    <t>CD, BT SOLUS 2.7</t>
  </si>
  <si>
    <t xml:space="preserve">BT GENERIC PACK. FOR BASIC </t>
  </si>
  <si>
    <t xml:space="preserve">BELTONE GENERIC SLEEVE </t>
  </si>
  <si>
    <t>USER GUIDE BT DIST ITE, GB</t>
  </si>
  <si>
    <t xml:space="preserve">SLEEVE, BELTONE FORCE </t>
  </si>
  <si>
    <t>USER GUIDE BT DIST BTE+RIE, GB</t>
  </si>
  <si>
    <t>BT GENERIC PACKS. FOR TOP RIE</t>
  </si>
  <si>
    <t>SLEEVE,BT TRUE STRIPE WL</t>
  </si>
  <si>
    <t>AUTOPHONE MAGNETS</t>
  </si>
  <si>
    <t>BATTERY, BT, 10</t>
  </si>
  <si>
    <t>BATTERY, BT, 13</t>
  </si>
  <si>
    <t>BATTERY, BT, 312</t>
  </si>
  <si>
    <t>HI-PRO USB CABLE/LEFT/CS44</t>
  </si>
  <si>
    <t>HI-PRO USB CABLE/RIGHT/CS44</t>
  </si>
  <si>
    <t>PROGRAM CLIP+FLEX STRIP</t>
  </si>
  <si>
    <t>CS63/NW/FLEXSTRIP (10)</t>
  </si>
  <si>
    <t>TUBE ADAPTER, ACS75</t>
  </si>
  <si>
    <t>MEASSUREMENT TOOL</t>
  </si>
  <si>
    <t>BABYTONE TUBE, ACS75</t>
  </si>
  <si>
    <t>THIN TUBE 2 DISPENSER KIT</t>
  </si>
  <si>
    <t>FITTING KIT, BT TRUE RIE</t>
  </si>
  <si>
    <t>AIRLINK, COMPL PKG, BT</t>
  </si>
  <si>
    <t>DUMMY,10A,BT TRUE,BLK</t>
  </si>
  <si>
    <t>DUMMY,312,BT TRUE,STREL GRY</t>
  </si>
  <si>
    <t>BLISTR,REC TUBE,SIZE 0L,BT RIE</t>
  </si>
  <si>
    <t>BLISTR,REC TUBE,SIZE 1L,BT RIE</t>
  </si>
  <si>
    <t>BLISTR,REC TUBE,SIZE 2L,BT RIE</t>
  </si>
  <si>
    <t>BLISTR,REC TUBE,SIZE 0R,BT RIE</t>
  </si>
  <si>
    <t>BLISTR,REC TUBE,SIZE 1R,BT RIE</t>
  </si>
  <si>
    <t>BLISTR,REC TUBE,SIZE 2R,BT RIE</t>
  </si>
  <si>
    <t>BLISTR,REC TUBE,SIZE 3R,BT RIE</t>
  </si>
  <si>
    <t>BLISTR,REC TUBE,0L,HP,BT RIE</t>
  </si>
  <si>
    <t>BLISTR,REC TUBE,1L,HP,BT RIE</t>
  </si>
  <si>
    <t>BLISTR,REC TUBE,2L,HP,BT RIE</t>
  </si>
  <si>
    <t>BLISTR,REC TUBE,3L,HP,BT RIE</t>
  </si>
  <si>
    <t>BLISTR,REC TUBE,0R,HP,BT RIE</t>
  </si>
  <si>
    <t>BLISTR,REC TUBE,1R,HP,BT RIE</t>
  </si>
  <si>
    <t>BLISTR,REC TUBE,2R,HP,BT RIE</t>
  </si>
  <si>
    <t>BLISTR,REC TUBE,3R,HP,BT RIE</t>
  </si>
  <si>
    <t>THIN TUBE 2 BLISTER 0A/R</t>
  </si>
  <si>
    <t>DOME 10,25 PCS</t>
  </si>
  <si>
    <t>DOME 7,25 PCS</t>
  </si>
  <si>
    <t>DOME 5,25 PCS</t>
  </si>
  <si>
    <t>BELTONE BOX STD DOMES</t>
  </si>
  <si>
    <t>CLEANER TUBE,HE4</t>
  </si>
  <si>
    <t>POWER DOME TOOL KIT</t>
  </si>
  <si>
    <t>REMOVAL TOOL,DOT/MARQ</t>
  </si>
  <si>
    <t>SPORT LOCK,SET,ER05</t>
  </si>
  <si>
    <t>BLSTR10 BELTONE RIE PWR DOME,L</t>
  </si>
  <si>
    <t>BLSTR10 BELTONE RIE PWR DOME,S</t>
  </si>
  <si>
    <t>BLISTER 10 REC DOME,LGE BT RIE</t>
  </si>
  <si>
    <t>BLISTER 10 REC DOME,STD BT RIE</t>
  </si>
  <si>
    <t>BLISTER 10 REC DOME,SM,BT RIE</t>
  </si>
  <si>
    <t>BLISTER 10 REC DOME,MDM,BT RIE</t>
  </si>
  <si>
    <t>BLSTR10 BELTONE RIE PWR DOME,M</t>
  </si>
  <si>
    <t>THIN TUBE 2 BLISTER 1A/L</t>
  </si>
  <si>
    <t>THIN TUBE 2 BLISTER 2A/L</t>
  </si>
  <si>
    <t>THIN TUBE 2 BLISTER 1B/L</t>
  </si>
  <si>
    <t>THIN TUBE 2 BLISTER 2B/L</t>
  </si>
  <si>
    <t>THIN TUBE 2 BLISTER 3B/L</t>
  </si>
  <si>
    <t>THIN TUBE 2 BLISTER -1B/L</t>
  </si>
  <si>
    <t>THIN TUBE 2 BLISTER 0A/L</t>
  </si>
  <si>
    <t>THIN TUBE 2 BLISTER 1A/R</t>
  </si>
  <si>
    <t>THIN TUBE 2 BLISTER 2A/R</t>
  </si>
  <si>
    <t>THIN TUBE 2 BLISTER 1B/R</t>
  </si>
  <si>
    <t>THIN TUBE 2 BLISTER 2B/R</t>
  </si>
  <si>
    <t>THIN TUBE 2 BLISTER 3B/R</t>
  </si>
  <si>
    <t>THIN TUBE 2 BLISTER 3A/L</t>
  </si>
  <si>
    <t>THIN TUBE 2 BLISTER 3A/R</t>
  </si>
  <si>
    <t>THIN TUBE 2 BLISTER -1B/R</t>
  </si>
  <si>
    <t>cope</t>
  </si>
  <si>
    <t>+355 662053172</t>
  </si>
  <si>
    <r>
      <t>I N V E N T A R I   i   ________</t>
    </r>
    <r>
      <rPr>
        <b/>
        <u/>
        <sz val="14"/>
        <rFont val="Arial"/>
        <family val="2"/>
      </rPr>
      <t>MALLRA</t>
    </r>
    <r>
      <rPr>
        <b/>
        <sz val="14"/>
        <rFont val="Arial"/>
        <family val="2"/>
      </rPr>
      <t>__________</t>
    </r>
  </si>
  <si>
    <t>SUZUKJ WAGON R+</t>
  </si>
  <si>
    <t>4+1</t>
  </si>
  <si>
    <t>HYUNDAI ATOS PRIME</t>
  </si>
  <si>
    <t>Intesa San Paolo(Leke)</t>
  </si>
  <si>
    <t>Intesa San Paolo(Euro)</t>
  </si>
  <si>
    <t>Humarrje dhe obligacione afatshkurtra = Financim ortake</t>
  </si>
  <si>
    <t>Shpenzime te tjera:</t>
  </si>
  <si>
    <t>leke</t>
  </si>
  <si>
    <t>Konsulence fiskale</t>
  </si>
  <si>
    <t xml:space="preserve">Sherbime te tjera </t>
  </si>
  <si>
    <t>Shpenzime celulari</t>
  </si>
  <si>
    <t>Shpenzime per sherbime bankare</t>
  </si>
  <si>
    <t>Taksa dhe tarifa vendore</t>
  </si>
  <si>
    <t>Shpenzime te panjohura</t>
  </si>
  <si>
    <t xml:space="preserve">Diferenca rrumbullakimi                                   </t>
  </si>
  <si>
    <t>Materiale te konsumuara:</t>
  </si>
  <si>
    <t>Karburant</t>
  </si>
  <si>
    <t>Produkte pastrimi</t>
  </si>
  <si>
    <t>Kancelari</t>
  </si>
  <si>
    <t>Mallra</t>
  </si>
  <si>
    <t>Blerje te imta</t>
  </si>
  <si>
    <t>Mirmbajtje</t>
  </si>
  <si>
    <t>Reklame</t>
  </si>
  <si>
    <t>Gjoba, demshperblime</t>
  </si>
  <si>
    <t>S H E N I M E T          S H P J E G U E S E</t>
  </si>
  <si>
    <t>+355662053172</t>
  </si>
  <si>
    <t>Viti 2012</t>
  </si>
  <si>
    <t>20</t>
  </si>
  <si>
    <t>Pozicioni me 31 dhjetor 2012</t>
  </si>
  <si>
    <t>BKT(USD)</t>
  </si>
  <si>
    <t>Me page nga 66.501 deri ne 87.700 leke</t>
  </si>
  <si>
    <t>Mirmbajtje automjete</t>
  </si>
  <si>
    <t>Siguracion automjete</t>
  </si>
  <si>
    <t>Shpenzime tel fix, internet</t>
  </si>
  <si>
    <t>Taksa te tjera</t>
  </si>
  <si>
    <t>Shpenzime per pritje dhe perfaqesime</t>
  </si>
  <si>
    <t>FP, ASM, 10A</t>
  </si>
  <si>
    <t xml:space="preserve">HI, ACS75, BROWN </t>
  </si>
  <si>
    <t>HI, ACS75D, GREY</t>
  </si>
  <si>
    <t>HI, FRC95, BEIGE</t>
  </si>
  <si>
    <t>HI, FRCB98, BEIGE</t>
  </si>
  <si>
    <t>FP, ASM, CHG45D</t>
  </si>
  <si>
    <t>HI, CHG75D, BEIGE</t>
  </si>
  <si>
    <t>HI, TNT3T95, GREY</t>
  </si>
  <si>
    <t>FP, ASM, CHG25</t>
  </si>
  <si>
    <t>HI, ACS75D</t>
  </si>
  <si>
    <t>HI, ACS85D</t>
  </si>
  <si>
    <t>HI, TN3T95, BROWN</t>
  </si>
  <si>
    <t>HI, CHG85D</t>
  </si>
  <si>
    <t>HI, TN3T85</t>
  </si>
  <si>
    <t>HI, TRU1778DW, GRY</t>
  </si>
  <si>
    <t>HI, TRU963DW,312, BGE</t>
  </si>
  <si>
    <t>HI, ORI285DVI BRN</t>
  </si>
  <si>
    <t>HI, ORI285DVI BGE</t>
  </si>
  <si>
    <t>BLISTR,REC TUBE,SIZE 3L,BT RIE</t>
  </si>
  <si>
    <t>Me page me te larte se 87.700 leke</t>
  </si>
  <si>
    <t>Viti   2013</t>
  </si>
  <si>
    <t>01.01.2013</t>
  </si>
  <si>
    <t>31.12.2013</t>
  </si>
  <si>
    <t>14.03.2014</t>
  </si>
  <si>
    <t>Pasqyra e Bilancit per vitin ushtrimor te mbyllur me dt.31.12.2013</t>
  </si>
  <si>
    <t>Viti 2013</t>
  </si>
  <si>
    <t>Pozicioni me 31 dhjetor 2013</t>
  </si>
  <si>
    <t>HI, TRU1763</t>
  </si>
  <si>
    <t>FP, ASM, CHG45</t>
  </si>
  <si>
    <t>HI, TRU978DW, BGE</t>
  </si>
  <si>
    <t>HI,OR175VI,GREY</t>
  </si>
  <si>
    <t>HI, TRU678DW, BGE</t>
  </si>
  <si>
    <t>HI, TRU678DW, GRY</t>
  </si>
  <si>
    <t>HI,CHG62D,BEIGE</t>
  </si>
  <si>
    <t>RC-2,DIRECT,BT,EU</t>
  </si>
  <si>
    <t>PHONE LINK 2,DIRECT,BT,EU</t>
  </si>
  <si>
    <t>TV LINK 2,DIRECT,BT,EU</t>
  </si>
  <si>
    <t>HI,OR185VI,GREY</t>
  </si>
  <si>
    <t>HI,OR185VI,BGE</t>
  </si>
  <si>
    <t>HI,OR185VI,BRN</t>
  </si>
  <si>
    <t>HI,TRU663DW,312,BGE</t>
  </si>
  <si>
    <t>HI,TRU663DW,312,LHT GRY</t>
  </si>
  <si>
    <t>HI,TRU663DW,312,BRN</t>
  </si>
  <si>
    <t>HI,PSE664-DRW,TGL,BGE</t>
  </si>
  <si>
    <t>HI,PSE664-DRW,TGL,GRY</t>
  </si>
  <si>
    <t>HI,PSE664-DRW,TGL,BLK</t>
  </si>
  <si>
    <t>Aktivet Afatgjata Materiale  me vlere fillestare   2013</t>
  </si>
  <si>
    <t>Amortizimi A.A.Materiale   2013</t>
  </si>
  <si>
    <t>Vlera Kontabel Neto e A.A.Materiale  2013</t>
  </si>
  <si>
    <t>Inventari automjeteve ne pronesi te subjektit   2013</t>
  </si>
  <si>
    <t>RENO MEGAN</t>
  </si>
  <si>
    <t>Te punesuar mesatarisht per vitin 2013:</t>
  </si>
  <si>
    <t>Kerkesa te tjera te arketueshme= Tatim fitimi</t>
  </si>
  <si>
    <t>Shpenzime te shtyra=Mirmbajtje kase fiskale kompetence 2014</t>
  </si>
  <si>
    <t xml:space="preserve">                                               Teprice kreditore per detyrime doganore</t>
  </si>
  <si>
    <t>21</t>
  </si>
  <si>
    <t>Kerkesa te arketueshme = Kliente per tu arketuar</t>
  </si>
  <si>
    <t>Uniforma personeli</t>
  </si>
  <si>
    <t>Energji</t>
  </si>
  <si>
    <t>Qira</t>
  </si>
  <si>
    <t>Sherbime noterie</t>
  </si>
  <si>
    <t>Transferime, udhetime djeta per administraten</t>
  </si>
  <si>
    <t>Shoqeria per vitin 2013 ka realizuar nje fitim (bilanci)prej 3.512 leke dhe nje fitim(fiskal) prej 86.396 leke</t>
  </si>
  <si>
    <t>por si pasoje e humbjeve te mbartura ajo nuk llogarit dhe nuk paguan tatim fitimi.</t>
  </si>
  <si>
    <t>Pozicioni me 1 janar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</si>
</sst>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79" formatCode="_(* #,##0_);_(* \(#,##0\);_(* &quot;-&quot;??_);_(@_)"/>
    <numFmt numFmtId="180" formatCode="[$-409]mmm\-yy;@"/>
    <numFmt numFmtId="184" formatCode="0.0%"/>
    <numFmt numFmtId="185" formatCode="_-* #,##0[$Lek-41C]_-;\-* #,##0[$Lek-41C]_-;_-* &quot;-&quot;[$Lek-41C]_-;_-@_-"/>
    <numFmt numFmtId="186" formatCode="_-* #,##0.00\ [$€-42D]_-;\-* #,##0.00\ [$€-42D]_-;_-* &quot;-&quot;??\ [$€-42D]_-;_-@_-"/>
    <numFmt numFmtId="191" formatCode="_-* #,##0.00_L_e_k_-;\-* #,##0.00_L_e_k_-;_-* &quot;-&quot;??_L_e_k_-;_-@_-"/>
    <numFmt numFmtId="197" formatCode="#,##0[$Lek-41C]"/>
  </numFmts>
  <fonts count="68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8"/>
      <name val="Arial"/>
    </font>
    <font>
      <sz val="10"/>
      <color indexed="8"/>
      <name val="Arial"/>
    </font>
    <font>
      <sz val="10"/>
      <name val="Arial"/>
    </font>
    <font>
      <sz val="14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9"/>
      <name val="Arial"/>
    </font>
    <font>
      <b/>
      <sz val="26"/>
      <name val="Arial Narrow"/>
      <family val="2"/>
    </font>
    <font>
      <b/>
      <sz val="26"/>
      <name val="Arial"/>
      <family val="2"/>
    </font>
    <font>
      <b/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9"/>
      <name val="Tahoma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u/>
      <sz val="14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u/>
      <sz val="14"/>
      <name val="Arial"/>
      <family val="2"/>
    </font>
    <font>
      <b/>
      <i/>
      <u/>
      <sz val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b/>
      <u/>
      <sz val="14"/>
      <name val="Arial"/>
    </font>
    <font>
      <b/>
      <i/>
      <u/>
      <sz val="9.9499999999999993"/>
      <name val="Arial"/>
      <family val="2"/>
    </font>
    <font>
      <sz val="10"/>
      <color indexed="8"/>
      <name val="MS Sans Serif"/>
      <family val="2"/>
    </font>
    <font>
      <b/>
      <sz val="14"/>
      <name val="Arial"/>
    </font>
    <font>
      <sz val="11"/>
      <name val="Calibri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53" fillId="3" borderId="0" applyNumberFormat="0" applyBorder="0" applyAlignment="0" applyProtection="0"/>
    <xf numFmtId="0" fontId="54" fillId="20" borderId="1" applyNumberFormat="0" applyAlignment="0" applyProtection="0"/>
    <xf numFmtId="0" fontId="55" fillId="21" borderId="2" applyNumberFormat="0" applyAlignment="0" applyProtection="0"/>
    <xf numFmtId="43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58" fillId="0" borderId="3" applyNumberFormat="0" applyFill="0" applyAlignment="0" applyProtection="0"/>
    <xf numFmtId="0" fontId="59" fillId="0" borderId="4" applyNumberFormat="0" applyFill="0" applyAlignment="0" applyProtection="0"/>
    <xf numFmtId="0" fontId="60" fillId="0" borderId="5" applyNumberFormat="0" applyFill="0" applyAlignment="0" applyProtection="0"/>
    <xf numFmtId="0" fontId="60" fillId="0" borderId="0" applyNumberFormat="0" applyFill="0" applyBorder="0" applyAlignment="0" applyProtection="0"/>
    <xf numFmtId="0" fontId="61" fillId="7" borderId="1" applyNumberFormat="0" applyAlignment="0" applyProtection="0"/>
    <xf numFmtId="0" fontId="62" fillId="0" borderId="6" applyNumberFormat="0" applyFill="0" applyAlignment="0" applyProtection="0"/>
    <xf numFmtId="0" fontId="63" fillId="22" borderId="0" applyNumberFormat="0" applyBorder="0" applyAlignment="0" applyProtection="0"/>
    <xf numFmtId="0" fontId="18" fillId="0" borderId="0"/>
    <xf numFmtId="184" fontId="30" fillId="0" borderId="0" applyBorder="0" applyProtection="0">
      <alignment horizontal="left" vertical="top" wrapText="1"/>
      <protection locked="0"/>
    </xf>
    <xf numFmtId="180" fontId="18" fillId="0" borderId="0"/>
    <xf numFmtId="0" fontId="18" fillId="0" borderId="0"/>
    <xf numFmtId="0" fontId="48" fillId="0" borderId="0"/>
    <xf numFmtId="0" fontId="1" fillId="23" borderId="7" applyNumberFormat="0" applyFont="0" applyAlignment="0" applyProtection="0"/>
    <xf numFmtId="0" fontId="64" fillId="20" borderId="8" applyNumberFormat="0" applyAlignment="0" applyProtection="0"/>
    <xf numFmtId="0" fontId="65" fillId="0" borderId="0" applyNumberFormat="0" applyFill="0" applyBorder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</cellStyleXfs>
  <cellXfs count="385">
    <xf numFmtId="0" fontId="0" fillId="0" borderId="0" xfId="0"/>
    <xf numFmtId="0" fontId="2" fillId="0" borderId="10" xfId="0" applyFont="1" applyBorder="1"/>
    <xf numFmtId="0" fontId="0" fillId="0" borderId="10" xfId="0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10" fillId="0" borderId="0" xfId="0" applyFont="1"/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3" fillId="0" borderId="0" xfId="0" applyFont="1"/>
    <xf numFmtId="0" fontId="13" fillId="0" borderId="14" xfId="0" applyFont="1" applyBorder="1"/>
    <xf numFmtId="0" fontId="13" fillId="0" borderId="0" xfId="0" applyFont="1" applyBorder="1"/>
    <xf numFmtId="0" fontId="13" fillId="0" borderId="15" xfId="0" applyFont="1" applyBorder="1"/>
    <xf numFmtId="0" fontId="13" fillId="0" borderId="15" xfId="0" applyFont="1" applyBorder="1" applyAlignment="1">
      <alignment horizontal="right"/>
    </xf>
    <xf numFmtId="0" fontId="13" fillId="0" borderId="15" xfId="0" applyFont="1" applyBorder="1" applyAlignment="1">
      <alignment horizontal="center"/>
    </xf>
    <xf numFmtId="0" fontId="13" fillId="0" borderId="16" xfId="0" applyFont="1" applyBorder="1"/>
    <xf numFmtId="0" fontId="13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0" fontId="13" fillId="0" borderId="17" xfId="0" applyFont="1" applyBorder="1"/>
    <xf numFmtId="0" fontId="13" fillId="0" borderId="17" xfId="0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" fillId="0" borderId="14" xfId="0" applyFont="1" applyBorder="1"/>
    <xf numFmtId="0" fontId="1" fillId="0" borderId="0" xfId="0" applyFont="1" applyBorder="1"/>
    <xf numFmtId="0" fontId="1" fillId="0" borderId="16" xfId="0" applyFont="1" applyBorder="1"/>
    <xf numFmtId="0" fontId="15" fillId="0" borderId="0" xfId="0" applyFont="1" applyBorder="1" applyAlignment="1">
      <alignment horizontal="center"/>
    </xf>
    <xf numFmtId="0" fontId="10" fillId="0" borderId="14" xfId="0" applyFont="1" applyBorder="1"/>
    <xf numFmtId="0" fontId="10" fillId="0" borderId="0" xfId="0" applyFont="1" applyBorder="1"/>
    <xf numFmtId="0" fontId="10" fillId="0" borderId="16" xfId="0" applyFont="1" applyBorder="1"/>
    <xf numFmtId="0" fontId="1" fillId="0" borderId="18" xfId="0" applyFont="1" applyBorder="1"/>
    <xf numFmtId="0" fontId="1" fillId="0" borderId="15" xfId="0" applyFont="1" applyBorder="1"/>
    <xf numFmtId="0" fontId="1" fillId="0" borderId="19" xfId="0" applyFont="1" applyBorder="1"/>
    <xf numFmtId="46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1" fontId="1" fillId="0" borderId="10" xfId="28" applyNumberFormat="1" applyFont="1" applyBorder="1"/>
    <xf numFmtId="4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41" fontId="2" fillId="0" borderId="0" xfId="0" applyNumberFormat="1" applyFont="1"/>
    <xf numFmtId="41" fontId="2" fillId="0" borderId="10" xfId="0" applyNumberFormat="1" applyFont="1" applyBorder="1" applyAlignment="1">
      <alignment horizontal="center" vertical="center" wrapText="1"/>
    </xf>
    <xf numFmtId="41" fontId="2" fillId="0" borderId="10" xfId="0" applyNumberFormat="1" applyFont="1" applyBorder="1" applyAlignment="1">
      <alignment horizontal="left" vertical="center" wrapText="1"/>
    </xf>
    <xf numFmtId="0" fontId="21" fillId="0" borderId="0" xfId="0" applyFont="1"/>
    <xf numFmtId="41" fontId="21" fillId="0" borderId="0" xfId="0" applyNumberFormat="1" applyFont="1"/>
    <xf numFmtId="41" fontId="22" fillId="0" borderId="0" xfId="0" applyNumberFormat="1" applyFont="1"/>
    <xf numFmtId="0" fontId="24" fillId="0" borderId="0" xfId="0" applyFont="1"/>
    <xf numFmtId="41" fontId="24" fillId="0" borderId="0" xfId="0" applyNumberFormat="1" applyFont="1"/>
    <xf numFmtId="0" fontId="0" fillId="0" borderId="0" xfId="0" applyBorder="1"/>
    <xf numFmtId="0" fontId="0" fillId="0" borderId="16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9" xfId="0" applyBorder="1"/>
    <xf numFmtId="0" fontId="3" fillId="0" borderId="11" xfId="0" applyFont="1" applyBorder="1"/>
    <xf numFmtId="0" fontId="0" fillId="0" borderId="17" xfId="0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3" fillId="0" borderId="14" xfId="0" applyFont="1" applyBorder="1"/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3" fontId="0" fillId="0" borderId="21" xfId="0" applyNumberFormat="1" applyBorder="1" applyAlignment="1">
      <alignment vertical="center"/>
    </xf>
    <xf numFmtId="0" fontId="27" fillId="0" borderId="2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3" fontId="0" fillId="0" borderId="21" xfId="0" applyNumberFormat="1" applyBorder="1"/>
    <xf numFmtId="0" fontId="27" fillId="0" borderId="0" xfId="0" applyFont="1"/>
    <xf numFmtId="0" fontId="27" fillId="24" borderId="20" xfId="0" applyFont="1" applyFill="1" applyBorder="1" applyAlignment="1">
      <alignment horizontal="center"/>
    </xf>
    <xf numFmtId="0" fontId="6" fillId="0" borderId="0" xfId="0" applyFont="1"/>
    <xf numFmtId="0" fontId="31" fillId="0" borderId="0" xfId="0" applyFont="1"/>
    <xf numFmtId="0" fontId="27" fillId="24" borderId="11" xfId="0" applyFont="1" applyFill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24" borderId="14" xfId="0" applyFont="1" applyFill="1" applyBorder="1" applyAlignment="1">
      <alignment horizontal="center"/>
    </xf>
    <xf numFmtId="0" fontId="27" fillId="0" borderId="24" xfId="0" applyFont="1" applyBorder="1" applyAlignment="1">
      <alignment horizontal="center"/>
    </xf>
    <xf numFmtId="3" fontId="0" fillId="0" borderId="16" xfId="0" applyNumberFormat="1" applyBorder="1"/>
    <xf numFmtId="3" fontId="0" fillId="0" borderId="19" xfId="0" applyNumberFormat="1" applyBorder="1"/>
    <xf numFmtId="0" fontId="2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18" fillId="0" borderId="10" xfId="0" applyNumberFormat="1" applyFont="1" applyBorder="1"/>
    <xf numFmtId="0" fontId="27" fillId="24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3" fontId="27" fillId="0" borderId="0" xfId="0" applyNumberFormat="1" applyFont="1"/>
    <xf numFmtId="3" fontId="27" fillId="0" borderId="24" xfId="0" applyNumberFormat="1" applyFont="1" applyBorder="1" applyAlignment="1">
      <alignment horizontal="center"/>
    </xf>
    <xf numFmtId="3" fontId="27" fillId="24" borderId="17" xfId="0" applyNumberFormat="1" applyFont="1" applyFill="1" applyBorder="1"/>
    <xf numFmtId="3" fontId="27" fillId="0" borderId="10" xfId="0" applyNumberFormat="1" applyFont="1" applyBorder="1" applyAlignment="1">
      <alignment horizontal="center"/>
    </xf>
    <xf numFmtId="3" fontId="27" fillId="24" borderId="15" xfId="0" applyNumberFormat="1" applyFont="1" applyFill="1" applyBorder="1"/>
    <xf numFmtId="3" fontId="27" fillId="0" borderId="23" xfId="0" applyNumberFormat="1" applyFont="1" applyBorder="1" applyAlignment="1">
      <alignment horizontal="center"/>
    </xf>
    <xf numFmtId="0" fontId="26" fillId="0" borderId="0" xfId="0" applyFont="1" applyAlignment="1">
      <alignment vertical="center"/>
    </xf>
    <xf numFmtId="3" fontId="27" fillId="0" borderId="0" xfId="0" applyNumberFormat="1" applyFont="1" applyBorder="1" applyAlignment="1">
      <alignment vertical="center"/>
    </xf>
    <xf numFmtId="3" fontId="27" fillId="0" borderId="1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27" fillId="0" borderId="1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32" fillId="0" borderId="0" xfId="0" applyFont="1"/>
    <xf numFmtId="185" fontId="0" fillId="0" borderId="0" xfId="0" applyNumberFormat="1"/>
    <xf numFmtId="185" fontId="0" fillId="0" borderId="0" xfId="0" applyNumberForma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8" fillId="0" borderId="0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6" fillId="0" borderId="17" xfId="0" applyFont="1" applyBorder="1"/>
    <xf numFmtId="49" fontId="37" fillId="0" borderId="17" xfId="0" applyNumberFormat="1" applyFont="1" applyFill="1" applyBorder="1"/>
    <xf numFmtId="0" fontId="18" fillId="0" borderId="0" xfId="0" applyFont="1"/>
    <xf numFmtId="0" fontId="2" fillId="0" borderId="10" xfId="0" applyFont="1" applyBorder="1" applyAlignment="1">
      <alignment horizontal="center"/>
    </xf>
    <xf numFmtId="0" fontId="29" fillId="0" borderId="0" xfId="0" applyFont="1"/>
    <xf numFmtId="0" fontId="2" fillId="0" borderId="10" xfId="0" applyFont="1" applyBorder="1" applyAlignment="1">
      <alignment vertical="center"/>
    </xf>
    <xf numFmtId="49" fontId="36" fillId="0" borderId="17" xfId="0" applyNumberFormat="1" applyFont="1" applyFill="1" applyBorder="1"/>
    <xf numFmtId="3" fontId="0" fillId="0" borderId="13" xfId="0" applyNumberFormat="1" applyBorder="1"/>
    <xf numFmtId="3" fontId="0" fillId="0" borderId="0" xfId="0" applyNumberFormat="1"/>
    <xf numFmtId="3" fontId="2" fillId="0" borderId="21" xfId="0" applyNumberFormat="1" applyFont="1" applyBorder="1" applyAlignment="1">
      <alignment vertical="center"/>
    </xf>
    <xf numFmtId="3" fontId="0" fillId="0" borderId="0" xfId="0" applyNumberFormat="1" applyBorder="1"/>
    <xf numFmtId="3" fontId="0" fillId="0" borderId="15" xfId="0" applyNumberFormat="1" applyBorder="1"/>
    <xf numFmtId="3" fontId="18" fillId="0" borderId="17" xfId="0" applyNumberFormat="1" applyFont="1" applyBorder="1"/>
    <xf numFmtId="38" fontId="2" fillId="0" borderId="10" xfId="28" applyNumberFormat="1" applyFont="1" applyFill="1" applyBorder="1"/>
    <xf numFmtId="3" fontId="18" fillId="0" borderId="17" xfId="0" applyNumberFormat="1" applyFont="1" applyBorder="1" applyAlignment="1">
      <alignment vertical="center"/>
    </xf>
    <xf numFmtId="3" fontId="27" fillId="24" borderId="12" xfId="0" applyNumberFormat="1" applyFont="1" applyFill="1" applyBorder="1"/>
    <xf numFmtId="3" fontId="27" fillId="24" borderId="0" xfId="0" applyNumberFormat="1" applyFont="1" applyFill="1" applyBorder="1"/>
    <xf numFmtId="3" fontId="27" fillId="24" borderId="0" xfId="0" applyNumberFormat="1" applyFont="1" applyFill="1"/>
    <xf numFmtId="3" fontId="27" fillId="0" borderId="17" xfId="28" applyNumberFormat="1" applyFont="1" applyBorder="1"/>
    <xf numFmtId="3" fontId="0" fillId="0" borderId="10" xfId="28" applyNumberFormat="1" applyFont="1" applyBorder="1" applyAlignment="1" applyProtection="1">
      <alignment horizontal="right"/>
    </xf>
    <xf numFmtId="3" fontId="18" fillId="0" borderId="15" xfId="0" applyNumberFormat="1" applyFont="1" applyBorder="1"/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3" fontId="11" fillId="0" borderId="10" xfId="0" applyNumberFormat="1" applyFont="1" applyBorder="1" applyAlignment="1">
      <alignment vertical="center"/>
    </xf>
    <xf numFmtId="185" fontId="11" fillId="0" borderId="10" xfId="0" applyNumberFormat="1" applyFont="1" applyBorder="1" applyAlignment="1">
      <alignment horizontal="right" vertical="center"/>
    </xf>
    <xf numFmtId="185" fontId="11" fillId="0" borderId="10" xfId="0" applyNumberFormat="1" applyFont="1" applyBorder="1" applyAlignment="1">
      <alignment vertical="center"/>
    </xf>
    <xf numFmtId="185" fontId="18" fillId="0" borderId="0" xfId="0" applyNumberFormat="1" applyFont="1"/>
    <xf numFmtId="0" fontId="36" fillId="0" borderId="0" xfId="0" applyFont="1" applyBorder="1" applyAlignment="1">
      <alignment horizontal="left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left"/>
    </xf>
    <xf numFmtId="186" fontId="18" fillId="0" borderId="0" xfId="0" applyNumberFormat="1" applyFont="1" applyBorder="1" applyAlignment="1">
      <alignment horizontal="center"/>
    </xf>
    <xf numFmtId="185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left"/>
    </xf>
    <xf numFmtId="186" fontId="18" fillId="0" borderId="0" xfId="0" applyNumberFormat="1" applyFont="1" applyAlignment="1">
      <alignment horizontal="center"/>
    </xf>
    <xf numFmtId="185" fontId="2" fillId="0" borderId="0" xfId="0" applyNumberFormat="1" applyFont="1" applyAlignment="1">
      <alignment horizontal="center"/>
    </xf>
    <xf numFmtId="185" fontId="18" fillId="0" borderId="0" xfId="0" applyNumberFormat="1" applyFont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86" fontId="2" fillId="0" borderId="10" xfId="0" applyNumberFormat="1" applyFont="1" applyFill="1" applyBorder="1" applyAlignment="1">
      <alignment horizontal="center" vertical="center"/>
    </xf>
    <xf numFmtId="185" fontId="2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/>
    </xf>
    <xf numFmtId="0" fontId="18" fillId="0" borderId="20" xfId="0" applyFont="1" applyFill="1" applyBorder="1" applyAlignment="1"/>
    <xf numFmtId="186" fontId="18" fillId="0" borderId="10" xfId="28" applyNumberFormat="1" applyFont="1" applyFill="1" applyBorder="1" applyAlignment="1">
      <alignment horizontal="right" indent="1"/>
    </xf>
    <xf numFmtId="185" fontId="18" fillId="0" borderId="10" xfId="28" applyNumberFormat="1" applyFont="1" applyFill="1" applyBorder="1"/>
    <xf numFmtId="0" fontId="18" fillId="0" borderId="0" xfId="0" applyFont="1" applyBorder="1"/>
    <xf numFmtId="186" fontId="18" fillId="0" borderId="10" xfId="0" applyNumberFormat="1" applyFont="1" applyFill="1" applyBorder="1" applyAlignment="1">
      <alignment horizontal="right" indent="1"/>
    </xf>
    <xf numFmtId="0" fontId="18" fillId="0" borderId="10" xfId="0" applyFont="1" applyFill="1" applyBorder="1" applyAlignment="1">
      <alignment horizontal="left" indent="1"/>
    </xf>
    <xf numFmtId="186" fontId="18" fillId="0" borderId="10" xfId="0" applyNumberFormat="1" applyFont="1" applyFill="1" applyBorder="1" applyAlignment="1">
      <alignment horizontal="left" indent="1"/>
    </xf>
    <xf numFmtId="185" fontId="18" fillId="0" borderId="10" xfId="0" applyNumberFormat="1" applyFont="1" applyFill="1" applyBorder="1"/>
    <xf numFmtId="0" fontId="18" fillId="0" borderId="10" xfId="0" applyFont="1" applyFill="1" applyBorder="1"/>
    <xf numFmtId="186" fontId="18" fillId="0" borderId="10" xfId="0" applyNumberFormat="1" applyFont="1" applyFill="1" applyBorder="1"/>
    <xf numFmtId="0" fontId="18" fillId="0" borderId="10" xfId="0" applyFont="1" applyFill="1" applyBorder="1" applyAlignment="1"/>
    <xf numFmtId="186" fontId="18" fillId="0" borderId="10" xfId="0" applyNumberFormat="1" applyFont="1" applyFill="1" applyBorder="1" applyAlignment="1"/>
    <xf numFmtId="0" fontId="18" fillId="0" borderId="0" xfId="0" applyFont="1" applyFill="1" applyBorder="1"/>
    <xf numFmtId="0" fontId="18" fillId="0" borderId="0" xfId="0" applyFont="1" applyFill="1"/>
    <xf numFmtId="0" fontId="2" fillId="0" borderId="17" xfId="0" applyFont="1" applyFill="1" applyBorder="1" applyAlignment="1">
      <alignment horizontal="left" vertical="center"/>
    </xf>
    <xf numFmtId="186" fontId="2" fillId="0" borderId="21" xfId="0" applyNumberFormat="1" applyFont="1" applyFill="1" applyBorder="1" applyAlignment="1">
      <alignment horizontal="left" vertical="center"/>
    </xf>
    <xf numFmtId="185" fontId="2" fillId="0" borderId="1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186" fontId="18" fillId="0" borderId="0" xfId="0" applyNumberFormat="1" applyFont="1"/>
    <xf numFmtId="3" fontId="23" fillId="0" borderId="0" xfId="41" applyNumberFormat="1" applyFont="1" applyFill="1" applyAlignment="1">
      <alignment horizontal="center"/>
    </xf>
    <xf numFmtId="37" fontId="24" fillId="0" borderId="0" xfId="42" applyNumberFormat="1" applyFont="1" applyFill="1"/>
    <xf numFmtId="3" fontId="23" fillId="0" borderId="0" xfId="41" applyNumberFormat="1" applyFont="1" applyFill="1"/>
    <xf numFmtId="0" fontId="18" fillId="0" borderId="0" xfId="39" applyFont="1" applyFill="1" applyAlignment="1">
      <alignment horizontal="center"/>
    </xf>
    <xf numFmtId="3" fontId="24" fillId="0" borderId="0" xfId="42" applyNumberFormat="1" applyFont="1" applyFill="1"/>
    <xf numFmtId="0" fontId="18" fillId="0" borderId="0" xfId="39" applyFont="1" applyFill="1" applyBorder="1"/>
    <xf numFmtId="0" fontId="18" fillId="0" borderId="0" xfId="39" applyFont="1" applyFill="1"/>
    <xf numFmtId="0" fontId="0" fillId="0" borderId="0" xfId="0" applyFill="1"/>
    <xf numFmtId="49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1" fontId="0" fillId="0" borderId="0" xfId="0" applyNumberFormat="1" applyFill="1"/>
    <xf numFmtId="49" fontId="3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41" fontId="0" fillId="0" borderId="10" xfId="0" applyNumberFormat="1" applyFill="1" applyBorder="1" applyAlignment="1">
      <alignment horizontal="center"/>
    </xf>
    <xf numFmtId="0" fontId="2" fillId="0" borderId="10" xfId="0" applyFont="1" applyFill="1" applyBorder="1"/>
    <xf numFmtId="0" fontId="1" fillId="0" borderId="10" xfId="0" applyFont="1" applyFill="1" applyBorder="1" applyAlignment="1">
      <alignment horizontal="center"/>
    </xf>
    <xf numFmtId="41" fontId="1" fillId="0" borderId="10" xfId="28" applyNumberFormat="1" applyFont="1" applyFill="1" applyBorder="1"/>
    <xf numFmtId="49" fontId="1" fillId="0" borderId="10" xfId="0" applyNumberFormat="1" applyFont="1" applyFill="1" applyBorder="1" applyAlignment="1">
      <alignment horizontal="center"/>
    </xf>
    <xf numFmtId="41" fontId="7" fillId="0" borderId="10" xfId="28" applyNumberFormat="1" applyFont="1" applyFill="1" applyBorder="1"/>
    <xf numFmtId="41" fontId="8" fillId="0" borderId="10" xfId="28" applyNumberFormat="1" applyFont="1" applyFill="1" applyBorder="1"/>
    <xf numFmtId="49" fontId="8" fillId="0" borderId="10" xfId="0" applyNumberFormat="1" applyFont="1" applyFill="1" applyBorder="1" applyAlignment="1">
      <alignment horizontal="center"/>
    </xf>
    <xf numFmtId="49" fontId="4" fillId="0" borderId="10" xfId="0" applyNumberFormat="1" applyFont="1" applyFill="1" applyBorder="1"/>
    <xf numFmtId="0" fontId="4" fillId="0" borderId="10" xfId="0" applyFont="1" applyFill="1" applyBorder="1"/>
    <xf numFmtId="41" fontId="11" fillId="0" borderId="10" xfId="28" applyNumberFormat="1" applyFont="1" applyFill="1" applyBorder="1"/>
    <xf numFmtId="49" fontId="12" fillId="0" borderId="10" xfId="0" applyNumberFormat="1" applyFont="1" applyFill="1" applyBorder="1" applyAlignment="1">
      <alignment horizontal="center"/>
    </xf>
    <xf numFmtId="41" fontId="12" fillId="0" borderId="10" xfId="28" applyNumberFormat="1" applyFont="1" applyFill="1" applyBorder="1"/>
    <xf numFmtId="0" fontId="0" fillId="0" borderId="10" xfId="0" applyFill="1" applyBorder="1"/>
    <xf numFmtId="41" fontId="2" fillId="0" borderId="10" xfId="28" applyNumberFormat="1" applyFont="1" applyFill="1" applyBorder="1"/>
    <xf numFmtId="49" fontId="0" fillId="0" borderId="0" xfId="0" applyNumberFormat="1" applyFill="1" applyAlignment="1">
      <alignment horizontal="center"/>
    </xf>
    <xf numFmtId="41" fontId="0" fillId="0" borderId="0" xfId="28" applyNumberFormat="1" applyFont="1" applyFill="1"/>
    <xf numFmtId="0" fontId="2" fillId="0" borderId="10" xfId="0" applyFont="1" applyFill="1" applyBorder="1" applyAlignment="1">
      <alignment wrapText="1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79" fontId="24" fillId="0" borderId="0" xfId="0" applyNumberFormat="1" applyFont="1" applyFill="1"/>
    <xf numFmtId="179" fontId="0" fillId="0" borderId="0" xfId="0" applyNumberFormat="1" applyFill="1"/>
    <xf numFmtId="41" fontId="2" fillId="0" borderId="1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left" wrapText="1"/>
    </xf>
    <xf numFmtId="179" fontId="20" fillId="0" borderId="10" xfId="28" applyNumberFormat="1" applyFont="1" applyFill="1" applyBorder="1"/>
    <xf numFmtId="179" fontId="2" fillId="0" borderId="10" xfId="28" applyNumberFormat="1" applyFont="1" applyFill="1" applyBorder="1"/>
    <xf numFmtId="38" fontId="20" fillId="0" borderId="10" xfId="28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38" fontId="7" fillId="0" borderId="10" xfId="28" applyNumberFormat="1" applyFont="1" applyFill="1" applyBorder="1"/>
    <xf numFmtId="0" fontId="2" fillId="0" borderId="10" xfId="0" applyFont="1" applyFill="1" applyBorder="1" applyAlignment="1">
      <alignment horizontal="left" wrapText="1"/>
    </xf>
    <xf numFmtId="38" fontId="11" fillId="0" borderId="10" xfId="28" applyNumberFormat="1" applyFont="1" applyFill="1" applyBorder="1"/>
    <xf numFmtId="38" fontId="12" fillId="0" borderId="10" xfId="28" applyNumberFormat="1" applyFont="1" applyFill="1" applyBorder="1"/>
    <xf numFmtId="38" fontId="8" fillId="0" borderId="10" xfId="28" applyNumberFormat="1" applyFont="1" applyFill="1" applyBorder="1"/>
    <xf numFmtId="49" fontId="11" fillId="0" borderId="10" xfId="0" applyNumberFormat="1" applyFont="1" applyFill="1" applyBorder="1" applyAlignment="1">
      <alignment horizontal="center"/>
    </xf>
    <xf numFmtId="49" fontId="0" fillId="0" borderId="0" xfId="0" applyNumberFormat="1" applyFill="1"/>
    <xf numFmtId="179" fontId="0" fillId="0" borderId="0" xfId="28" applyNumberFormat="1" applyFont="1" applyFill="1"/>
    <xf numFmtId="43" fontId="0" fillId="0" borderId="0" xfId="28" applyFont="1" applyFill="1"/>
    <xf numFmtId="0" fontId="2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24" fillId="0" borderId="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19" fillId="0" borderId="10" xfId="0" applyFont="1" applyFill="1" applyBorder="1"/>
    <xf numFmtId="0" fontId="2" fillId="0" borderId="0" xfId="0" applyFont="1" applyFill="1"/>
    <xf numFmtId="43" fontId="0" fillId="0" borderId="0" xfId="0" applyNumberFormat="1" applyFill="1"/>
    <xf numFmtId="0" fontId="39" fillId="0" borderId="0" xfId="0" applyFont="1" applyAlignment="1">
      <alignment horizontal="left" vertical="center"/>
    </xf>
    <xf numFmtId="0" fontId="19" fillId="0" borderId="0" xfId="0" applyFont="1"/>
    <xf numFmtId="0" fontId="0" fillId="0" borderId="10" xfId="0" applyBorder="1" applyAlignment="1">
      <alignment horizontal="center"/>
    </xf>
    <xf numFmtId="0" fontId="31" fillId="0" borderId="10" xfId="0" applyFont="1" applyBorder="1"/>
    <xf numFmtId="3" fontId="18" fillId="0" borderId="10" xfId="29" applyNumberFormat="1" applyFont="1" applyBorder="1"/>
    <xf numFmtId="3" fontId="31" fillId="0" borderId="0" xfId="0" applyNumberFormat="1" applyFont="1" applyBorder="1"/>
    <xf numFmtId="0" fontId="6" fillId="0" borderId="10" xfId="0" applyFont="1" applyBorder="1"/>
    <xf numFmtId="0" fontId="0" fillId="0" borderId="10" xfId="0" applyBorder="1"/>
    <xf numFmtId="0" fontId="0" fillId="0" borderId="22" xfId="0" applyBorder="1" applyAlignment="1">
      <alignment horizontal="center"/>
    </xf>
    <xf numFmtId="0" fontId="0" fillId="0" borderId="22" xfId="0" applyBorder="1"/>
    <xf numFmtId="3" fontId="18" fillId="0" borderId="22" xfId="29" applyNumberFormat="1" applyFont="1" applyBorder="1"/>
    <xf numFmtId="0" fontId="18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3" fontId="4" fillId="0" borderId="26" xfId="29" applyNumberFormat="1" applyFont="1" applyBorder="1" applyAlignment="1">
      <alignment vertical="center"/>
    </xf>
    <xf numFmtId="3" fontId="4" fillId="0" borderId="27" xfId="29" applyNumberFormat="1" applyFont="1" applyBorder="1" applyAlignment="1">
      <alignment vertical="center"/>
    </xf>
    <xf numFmtId="1" fontId="0" fillId="0" borderId="0" xfId="0" applyNumberFormat="1"/>
    <xf numFmtId="0" fontId="2" fillId="0" borderId="0" xfId="0" applyFont="1" applyBorder="1"/>
    <xf numFmtId="3" fontId="1" fillId="0" borderId="0" xfId="29" applyNumberFormat="1" applyFill="1" applyBorder="1"/>
    <xf numFmtId="0" fontId="28" fillId="0" borderId="0" xfId="0" applyFont="1"/>
    <xf numFmtId="0" fontId="2" fillId="0" borderId="22" xfId="0" applyFont="1" applyBorder="1" applyAlignment="1">
      <alignment horizontal="center"/>
    </xf>
    <xf numFmtId="14" fontId="2" fillId="0" borderId="23" xfId="0" applyNumberFormat="1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38" fontId="2" fillId="0" borderId="10" xfId="0" applyNumberFormat="1" applyFont="1" applyBorder="1"/>
    <xf numFmtId="38" fontId="1" fillId="0" borderId="10" xfId="28" applyNumberFormat="1" applyFont="1" applyBorder="1"/>
    <xf numFmtId="38" fontId="8" fillId="0" borderId="10" xfId="28" applyNumberFormat="1" applyFont="1" applyBorder="1"/>
    <xf numFmtId="38" fontId="2" fillId="0" borderId="10" xfId="28" applyNumberFormat="1" applyFont="1" applyBorder="1"/>
    <xf numFmtId="38" fontId="20" fillId="0" borderId="10" xfId="28" applyNumberFormat="1" applyFont="1" applyBorder="1"/>
    <xf numFmtId="38" fontId="7" fillId="0" borderId="10" xfId="28" applyNumberFormat="1" applyFont="1" applyBorder="1"/>
    <xf numFmtId="0" fontId="18" fillId="0" borderId="10" xfId="0" applyFont="1" applyBorder="1"/>
    <xf numFmtId="38" fontId="18" fillId="0" borderId="10" xfId="0" applyNumberFormat="1" applyFont="1" applyBorder="1"/>
    <xf numFmtId="0" fontId="18" fillId="0" borderId="10" xfId="0" applyFont="1" applyBorder="1"/>
    <xf numFmtId="38" fontId="0" fillId="0" borderId="10" xfId="0" applyNumberFormat="1" applyBorder="1"/>
    <xf numFmtId="0" fontId="18" fillId="0" borderId="24" xfId="0" applyFont="1" applyFill="1" applyBorder="1"/>
    <xf numFmtId="0" fontId="2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18" fillId="0" borderId="22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0" xfId="0" applyNumberFormat="1" applyFont="1" applyFill="1" applyBorder="1" applyAlignment="1"/>
    <xf numFmtId="0" fontId="29" fillId="0" borderId="0" xfId="0" applyNumberFormat="1" applyFont="1" applyFill="1" applyBorder="1" applyAlignment="1"/>
    <xf numFmtId="0" fontId="36" fillId="0" borderId="0" xfId="0" applyNumberFormat="1" applyFont="1" applyFill="1" applyBorder="1" applyAlignment="1"/>
    <xf numFmtId="0" fontId="25" fillId="0" borderId="0" xfId="0" applyNumberFormat="1" applyFont="1" applyFill="1" applyBorder="1" applyAlignment="1"/>
    <xf numFmtId="0" fontId="35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42" fillId="0" borderId="0" xfId="0" applyNumberFormat="1" applyFont="1" applyFill="1" applyBorder="1" applyAlignment="1"/>
    <xf numFmtId="0" fontId="38" fillId="0" borderId="10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0" fontId="18" fillId="0" borderId="10" xfId="0" applyNumberFormat="1" applyFont="1" applyFill="1" applyBorder="1" applyAlignment="1"/>
    <xf numFmtId="0" fontId="18" fillId="0" borderId="10" xfId="0" applyNumberFormat="1" applyFont="1" applyFill="1" applyBorder="1" applyAlignment="1">
      <alignment horizontal="center"/>
    </xf>
    <xf numFmtId="185" fontId="18" fillId="0" borderId="10" xfId="28" applyNumberFormat="1" applyFont="1" applyFill="1" applyBorder="1" applyAlignment="1"/>
    <xf numFmtId="185" fontId="18" fillId="0" borderId="10" xfId="0" applyNumberFormat="1" applyFont="1" applyFill="1" applyBorder="1" applyAlignment="1"/>
    <xf numFmtId="0" fontId="28" fillId="0" borderId="10" xfId="0" applyNumberFormat="1" applyFont="1" applyFill="1" applyBorder="1" applyAlignment="1"/>
    <xf numFmtId="0" fontId="2" fillId="0" borderId="10" xfId="0" applyNumberFormat="1" applyFont="1" applyFill="1" applyBorder="1" applyAlignment="1"/>
    <xf numFmtId="185" fontId="38" fillId="0" borderId="10" xfId="0" applyNumberFormat="1" applyFont="1" applyFill="1" applyBorder="1" applyAlignment="1">
      <alignment horizontal="right"/>
    </xf>
    <xf numFmtId="0" fontId="43" fillId="0" borderId="0" xfId="0" applyNumberFormat="1" applyFont="1" applyFill="1" applyBorder="1" applyAlignment="1"/>
    <xf numFmtId="0" fontId="0" fillId="0" borderId="0" xfId="0" applyNumberFormat="1" applyFill="1" applyBorder="1" applyAlignment="1"/>
    <xf numFmtId="38" fontId="1" fillId="0" borderId="10" xfId="28" applyNumberFormat="1" applyFont="1" applyFill="1" applyBorder="1"/>
    <xf numFmtId="38" fontId="17" fillId="0" borderId="10" xfId="28" applyNumberFormat="1" applyFont="1" applyFill="1" applyBorder="1"/>
    <xf numFmtId="38" fontId="18" fillId="0" borderId="10" xfId="28" applyNumberFormat="1" applyFont="1" applyFill="1" applyBorder="1"/>
    <xf numFmtId="38" fontId="16" fillId="0" borderId="10" xfId="28" applyNumberFormat="1" applyFont="1" applyFill="1" applyBorder="1"/>
    <xf numFmtId="185" fontId="18" fillId="0" borderId="10" xfId="0" applyNumberFormat="1" applyFont="1" applyBorder="1"/>
    <xf numFmtId="0" fontId="27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0" fontId="38" fillId="0" borderId="10" xfId="0" applyFont="1" applyBorder="1" applyAlignment="1">
      <alignment horizontal="center" vertical="center"/>
    </xf>
    <xf numFmtId="185" fontId="38" fillId="0" borderId="1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left"/>
    </xf>
    <xf numFmtId="0" fontId="13" fillId="0" borderId="15" xfId="0" applyNumberFormat="1" applyFont="1" applyBorder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6" fillId="0" borderId="14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36" fillId="0" borderId="28" xfId="0" applyNumberFormat="1" applyFont="1" applyBorder="1" applyAlignment="1" applyProtection="1">
      <alignment horizontal="right" vertical="center"/>
    </xf>
    <xf numFmtId="0" fontId="36" fillId="0" borderId="28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horizontal="right" vertical="center"/>
    </xf>
    <xf numFmtId="0" fontId="0" fillId="0" borderId="0" xfId="0" applyNumberFormat="1" applyBorder="1" applyAlignment="1" applyProtection="1"/>
    <xf numFmtId="0" fontId="1" fillId="0" borderId="0" xfId="0" applyNumberFormat="1" applyFont="1" applyBorder="1" applyAlignment="1" applyProtection="1">
      <alignment horizontal="right"/>
    </xf>
    <xf numFmtId="0" fontId="1" fillId="0" borderId="0" xfId="0" applyNumberFormat="1" applyFont="1" applyFill="1" applyBorder="1" applyAlignment="1" applyProtection="1"/>
    <xf numFmtId="0" fontId="0" fillId="0" borderId="29" xfId="0" applyNumberFormat="1" applyBorder="1" applyAlignment="1" applyProtection="1"/>
    <xf numFmtId="0" fontId="1" fillId="0" borderId="0" xfId="0" applyNumberFormat="1" applyFont="1" applyBorder="1" applyAlignment="1" applyProtection="1"/>
    <xf numFmtId="0" fontId="1" fillId="0" borderId="29" xfId="0" applyNumberFormat="1" applyFont="1" applyBorder="1" applyAlignment="1" applyProtection="1"/>
    <xf numFmtId="0" fontId="38" fillId="0" borderId="28" xfId="0" applyNumberFormat="1" applyFont="1" applyBorder="1" applyAlignment="1" applyProtection="1">
      <alignment horizontal="right" vertical="center"/>
    </xf>
    <xf numFmtId="0" fontId="38" fillId="0" borderId="28" xfId="0" applyNumberFormat="1" applyFont="1" applyBorder="1" applyAlignment="1" applyProtection="1">
      <alignment vertical="center"/>
    </xf>
    <xf numFmtId="0" fontId="18" fillId="0" borderId="0" xfId="0" applyNumberFormat="1" applyFont="1" applyBorder="1" applyAlignment="1" applyProtection="1"/>
    <xf numFmtId="0" fontId="18" fillId="0" borderId="29" xfId="0" applyNumberFormat="1" applyFont="1" applyBorder="1" applyAlignment="1" applyProtection="1"/>
    <xf numFmtId="0" fontId="38" fillId="0" borderId="28" xfId="0" applyNumberFormat="1" applyFont="1" applyBorder="1" applyAlignment="1" applyProtection="1">
      <alignment horizontal="right"/>
    </xf>
    <xf numFmtId="0" fontId="38" fillId="0" borderId="30" xfId="0" applyNumberFormat="1" applyFont="1" applyBorder="1" applyAlignment="1" applyProtection="1"/>
    <xf numFmtId="0" fontId="38" fillId="0" borderId="28" xfId="0" applyNumberFormat="1" applyFont="1" applyBorder="1" applyAlignment="1" applyProtection="1"/>
    <xf numFmtId="0" fontId="18" fillId="0" borderId="31" xfId="0" applyNumberFormat="1" applyFont="1" applyBorder="1" applyAlignment="1" applyProtection="1"/>
    <xf numFmtId="0" fontId="18" fillId="0" borderId="28" xfId="0" applyFont="1" applyBorder="1"/>
    <xf numFmtId="0" fontId="47" fillId="0" borderId="0" xfId="43" applyFont="1" applyBorder="1" applyAlignment="1">
      <alignment vertical="center"/>
    </xf>
    <xf numFmtId="0" fontId="18" fillId="0" borderId="0" xfId="0" applyNumberFormat="1" applyFont="1" applyFill="1" applyBorder="1" applyAlignment="1" applyProtection="1"/>
    <xf numFmtId="0" fontId="18" fillId="0" borderId="0" xfId="43" applyFont="1" applyBorder="1"/>
    <xf numFmtId="0" fontId="1" fillId="0" borderId="0" xfId="0" applyFont="1" applyAlignment="1">
      <alignment horizontal="center"/>
    </xf>
    <xf numFmtId="0" fontId="0" fillId="0" borderId="14" xfId="0" applyNumberFormat="1" applyFont="1" applyFill="1" applyBorder="1" applyAlignment="1"/>
    <xf numFmtId="0" fontId="0" fillId="0" borderId="16" xfId="0" applyNumberFormat="1" applyFont="1" applyFill="1" applyBorder="1" applyAlignment="1"/>
    <xf numFmtId="0" fontId="0" fillId="0" borderId="10" xfId="0" applyBorder="1"/>
    <xf numFmtId="0" fontId="18" fillId="0" borderId="14" xfId="0" applyFont="1" applyBorder="1"/>
    <xf numFmtId="0" fontId="18" fillId="0" borderId="16" xfId="0" applyFont="1" applyBorder="1"/>
    <xf numFmtId="3" fontId="18" fillId="0" borderId="0" xfId="0" applyNumberFormat="1" applyFont="1" applyBorder="1"/>
    <xf numFmtId="3" fontId="18" fillId="0" borderId="0" xfId="0" applyNumberFormat="1" applyFont="1" applyFill="1" applyBorder="1"/>
    <xf numFmtId="3" fontId="1" fillId="0" borderId="0" xfId="0" applyNumberFormat="1" applyFont="1" applyBorder="1"/>
    <xf numFmtId="0" fontId="18" fillId="0" borderId="15" xfId="0" applyNumberFormat="1" applyFont="1" applyFill="1" applyBorder="1" applyAlignment="1" applyProtection="1"/>
    <xf numFmtId="0" fontId="1" fillId="0" borderId="15" xfId="0" applyNumberFormat="1" applyFont="1" applyBorder="1" applyAlignment="1" applyProtection="1"/>
    <xf numFmtId="0" fontId="0" fillId="0" borderId="15" xfId="0" applyNumberFormat="1" applyBorder="1" applyAlignment="1" applyProtection="1"/>
    <xf numFmtId="0" fontId="44" fillId="0" borderId="0" xfId="0" applyFont="1" applyAlignment="1">
      <alignment horizontal="left"/>
    </xf>
    <xf numFmtId="44" fontId="18" fillId="0" borderId="10" xfId="28" applyNumberFormat="1" applyFont="1" applyFill="1" applyBorder="1" applyAlignment="1">
      <alignment horizontal="right" indent="1"/>
    </xf>
    <xf numFmtId="0" fontId="0" fillId="0" borderId="28" xfId="0" applyNumberFormat="1" applyBorder="1" applyAlignment="1" applyProtection="1"/>
    <xf numFmtId="0" fontId="49" fillId="0" borderId="0" xfId="0" applyFont="1" applyBorder="1" applyAlignment="1">
      <alignment horizontal="center" vertical="center"/>
    </xf>
    <xf numFmtId="197" fontId="50" fillId="25" borderId="10" xfId="0" applyNumberFormat="1" applyFont="1" applyFill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42" fillId="0" borderId="10" xfId="0" applyFont="1" applyBorder="1"/>
    <xf numFmtId="0" fontId="42" fillId="0" borderId="10" xfId="0" applyFont="1" applyBorder="1" applyAlignment="1">
      <alignment horizontal="left"/>
    </xf>
    <xf numFmtId="0" fontId="18" fillId="0" borderId="23" xfId="0" applyFont="1" applyFill="1" applyBorder="1" applyAlignment="1"/>
    <xf numFmtId="0" fontId="0" fillId="0" borderId="10" xfId="0" applyFill="1" applyBorder="1" applyAlignment="1"/>
    <xf numFmtId="0" fontId="42" fillId="0" borderId="10" xfId="0" applyFont="1" applyFill="1" applyBorder="1" applyAlignment="1">
      <alignment horizontal="center" vertical="center"/>
    </xf>
    <xf numFmtId="3" fontId="42" fillId="0" borderId="1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2" fillId="0" borderId="0" xfId="0" applyNumberFormat="1" applyFont="1" applyBorder="1"/>
    <xf numFmtId="0" fontId="14" fillId="0" borderId="1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8" fillId="0" borderId="1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6" fillId="0" borderId="11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_21.Aktivet Afatgjata Materiale  09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4" xfId="39"/>
    <cellStyle name="Normal 16" xfId="40"/>
    <cellStyle name="Normal 2" xfId="41"/>
    <cellStyle name="Normal_Profit &amp; Loss acc. Albavia" xfId="42"/>
    <cellStyle name="Normal_Sheet1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0"/>
  <sheetViews>
    <sheetView topLeftCell="A19" workbookViewId="0">
      <selection activeCell="K49" sqref="A1:K49"/>
    </sheetView>
  </sheetViews>
  <sheetFormatPr defaultRowHeight="12.75"/>
  <cols>
    <col min="1" max="1" width="2.5703125" style="5" customWidth="1"/>
    <col min="2" max="3" width="9.140625" style="5" customWidth="1"/>
    <col min="4" max="4" width="9.28515625" style="5" customWidth="1"/>
    <col min="5" max="5" width="11.42578125" style="5" customWidth="1"/>
    <col min="6" max="6" width="12.85546875" style="5" customWidth="1"/>
    <col min="7" max="7" width="5.42578125" style="5" customWidth="1"/>
    <col min="8" max="9" width="9.140625" style="5" customWidth="1"/>
    <col min="10" max="10" width="3.140625" style="5" customWidth="1"/>
    <col min="11" max="11" width="9.140625" style="5" customWidth="1"/>
    <col min="12" max="12" width="1.85546875" style="5" customWidth="1"/>
    <col min="13" max="16384" width="9.140625" style="5"/>
  </cols>
  <sheetData>
    <row r="1" spans="2:11" ht="6.75" customHeight="1"/>
    <row r="2" spans="2:11">
      <c r="B2" s="6"/>
      <c r="C2" s="7"/>
      <c r="D2" s="7"/>
      <c r="E2" s="7"/>
      <c r="F2" s="7"/>
      <c r="G2" s="7"/>
      <c r="H2" s="7"/>
      <c r="I2" s="7"/>
      <c r="J2" s="7"/>
      <c r="K2" s="8"/>
    </row>
    <row r="3" spans="2:11" s="9" customFormat="1" ht="14.1" customHeight="1">
      <c r="B3" s="10"/>
      <c r="C3" s="11" t="s">
        <v>159</v>
      </c>
      <c r="D3" s="11"/>
      <c r="E3" s="11"/>
      <c r="F3" s="12" t="s">
        <v>422</v>
      </c>
      <c r="G3" s="13"/>
      <c r="H3" s="14"/>
      <c r="I3" s="12"/>
      <c r="J3" s="11"/>
      <c r="K3" s="15"/>
    </row>
    <row r="4" spans="2:11" s="9" customFormat="1" ht="14.1" customHeight="1">
      <c r="B4" s="10"/>
      <c r="C4" s="11" t="s">
        <v>160</v>
      </c>
      <c r="D4" s="11"/>
      <c r="E4" s="11"/>
      <c r="F4" s="12" t="s">
        <v>423</v>
      </c>
      <c r="G4" s="16"/>
      <c r="H4" s="17"/>
      <c r="I4" s="18"/>
      <c r="J4" s="18"/>
      <c r="K4" s="15"/>
    </row>
    <row r="5" spans="2:11" s="9" customFormat="1" ht="14.1" customHeight="1">
      <c r="B5" s="10"/>
      <c r="C5" s="11" t="s">
        <v>161</v>
      </c>
      <c r="D5" s="11"/>
      <c r="E5" s="11"/>
      <c r="F5" s="19" t="s">
        <v>424</v>
      </c>
      <c r="G5" s="12"/>
      <c r="H5" s="12"/>
      <c r="I5" s="12"/>
      <c r="J5" s="12"/>
      <c r="K5" s="15"/>
    </row>
    <row r="6" spans="2:11" s="9" customFormat="1" ht="14.1" customHeight="1">
      <c r="B6" s="10"/>
      <c r="C6" s="11"/>
      <c r="D6" s="11"/>
      <c r="E6" s="11"/>
      <c r="F6" s="11"/>
      <c r="G6" s="11"/>
      <c r="H6" s="20" t="s">
        <v>221</v>
      </c>
      <c r="I6" s="20"/>
      <c r="J6" s="18"/>
      <c r="K6" s="15"/>
    </row>
    <row r="7" spans="2:11" s="9" customFormat="1" ht="14.1" customHeight="1">
      <c r="B7" s="10"/>
      <c r="C7" s="11" t="s">
        <v>162</v>
      </c>
      <c r="D7" s="11"/>
      <c r="E7" s="11"/>
      <c r="F7" s="12" t="s">
        <v>425</v>
      </c>
      <c r="G7" s="21"/>
      <c r="H7" s="11"/>
      <c r="I7" s="11"/>
      <c r="J7" s="11"/>
      <c r="K7" s="15"/>
    </row>
    <row r="8" spans="2:11" s="9" customFormat="1" ht="14.1" customHeight="1">
      <c r="B8" s="10"/>
      <c r="C8" s="11" t="s">
        <v>163</v>
      </c>
      <c r="D8" s="11"/>
      <c r="E8" s="11"/>
      <c r="F8" s="19"/>
      <c r="G8" s="22"/>
      <c r="H8" s="11"/>
      <c r="I8" s="11"/>
      <c r="J8" s="11"/>
      <c r="K8" s="15"/>
    </row>
    <row r="9" spans="2:11" s="9" customFormat="1" ht="14.1" customHeight="1">
      <c r="B9" s="10"/>
      <c r="C9" s="11"/>
      <c r="D9" s="11"/>
      <c r="E9" s="11"/>
      <c r="F9" s="11"/>
      <c r="G9" s="11"/>
      <c r="H9" s="11"/>
      <c r="I9" s="11"/>
      <c r="J9" s="11"/>
      <c r="K9" s="15"/>
    </row>
    <row r="10" spans="2:11" s="9" customFormat="1" ht="14.1" customHeight="1">
      <c r="B10" s="10"/>
      <c r="C10" s="11" t="s">
        <v>164</v>
      </c>
      <c r="D10" s="11"/>
      <c r="E10" s="11"/>
      <c r="F10" s="12" t="s">
        <v>426</v>
      </c>
      <c r="G10" s="12"/>
      <c r="H10" s="12"/>
      <c r="I10" s="12"/>
      <c r="J10" s="12"/>
      <c r="K10" s="15"/>
    </row>
    <row r="11" spans="2:11" s="9" customFormat="1" ht="14.1" customHeight="1">
      <c r="B11" s="10"/>
      <c r="C11" s="11"/>
      <c r="D11" s="11"/>
      <c r="E11" s="11"/>
      <c r="F11" s="19" t="s">
        <v>393</v>
      </c>
      <c r="G11" s="19"/>
      <c r="H11" s="19"/>
      <c r="I11" s="19"/>
      <c r="J11" s="19"/>
      <c r="K11" s="15"/>
    </row>
    <row r="12" spans="2:11" s="9" customFormat="1" ht="14.1" customHeight="1">
      <c r="B12" s="10"/>
      <c r="C12" s="11"/>
      <c r="D12" s="11"/>
      <c r="E12" s="11"/>
      <c r="F12" s="19"/>
      <c r="G12" s="19"/>
      <c r="H12" s="19"/>
      <c r="I12" s="19"/>
      <c r="J12" s="19"/>
      <c r="K12" s="15"/>
    </row>
    <row r="13" spans="2:11">
      <c r="B13" s="23"/>
      <c r="C13" s="24"/>
      <c r="D13" s="24"/>
      <c r="E13" s="24"/>
      <c r="F13" s="24"/>
      <c r="G13" s="24"/>
      <c r="H13" s="24"/>
      <c r="I13" s="24"/>
      <c r="J13" s="24"/>
      <c r="K13" s="25"/>
    </row>
    <row r="14" spans="2:11">
      <c r="B14" s="23"/>
      <c r="C14" s="24"/>
      <c r="D14" s="24"/>
      <c r="E14" s="24"/>
      <c r="F14" s="24"/>
      <c r="G14" s="24"/>
      <c r="H14" s="24"/>
      <c r="I14" s="24"/>
      <c r="J14" s="24"/>
      <c r="K14" s="25"/>
    </row>
    <row r="15" spans="2:11">
      <c r="B15" s="23"/>
      <c r="C15" s="24"/>
      <c r="D15" s="24"/>
      <c r="E15" s="24"/>
      <c r="F15" s="24"/>
      <c r="G15" s="24"/>
      <c r="H15" s="24"/>
      <c r="I15" s="24"/>
      <c r="J15" s="24"/>
      <c r="K15" s="25"/>
    </row>
    <row r="16" spans="2:11">
      <c r="B16" s="23"/>
      <c r="C16" s="24"/>
      <c r="D16" s="24"/>
      <c r="E16" s="24"/>
      <c r="F16" s="24"/>
      <c r="G16" s="24"/>
      <c r="H16" s="24"/>
      <c r="I16" s="24"/>
      <c r="J16" s="24"/>
      <c r="K16" s="25"/>
    </row>
    <row r="17" spans="2:11">
      <c r="B17" s="23"/>
      <c r="C17" s="24"/>
      <c r="D17" s="24"/>
      <c r="E17" s="24"/>
      <c r="F17" s="24"/>
      <c r="G17" s="24"/>
      <c r="H17" s="24"/>
      <c r="I17" s="24"/>
      <c r="J17" s="24"/>
      <c r="K17" s="25"/>
    </row>
    <row r="18" spans="2:11">
      <c r="B18" s="23"/>
      <c r="C18" s="24"/>
      <c r="D18" s="24"/>
      <c r="E18" s="24"/>
      <c r="F18" s="24"/>
      <c r="G18" s="24"/>
      <c r="H18" s="24"/>
      <c r="I18" s="24"/>
      <c r="J18" s="24"/>
      <c r="K18" s="25"/>
    </row>
    <row r="19" spans="2:11">
      <c r="B19" s="23"/>
      <c r="C19" s="24"/>
      <c r="D19" s="24"/>
      <c r="E19" s="24"/>
      <c r="F19" s="24"/>
      <c r="G19" s="24"/>
      <c r="H19" s="24"/>
      <c r="I19" s="24"/>
      <c r="J19" s="24"/>
      <c r="K19" s="25"/>
    </row>
    <row r="20" spans="2:11">
      <c r="B20" s="23"/>
      <c r="C20" s="24"/>
      <c r="D20" s="24"/>
      <c r="E20" s="24"/>
      <c r="F20" s="24"/>
      <c r="G20" s="24"/>
      <c r="H20" s="24"/>
      <c r="I20" s="24"/>
      <c r="J20" s="24"/>
      <c r="K20" s="25"/>
    </row>
    <row r="21" spans="2:11">
      <c r="B21" s="23"/>
      <c r="D21" s="24"/>
      <c r="E21" s="24"/>
      <c r="F21" s="24"/>
      <c r="G21" s="24"/>
      <c r="H21" s="24"/>
      <c r="I21" s="24"/>
      <c r="J21" s="24"/>
      <c r="K21" s="25"/>
    </row>
    <row r="22" spans="2:1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1">
      <c r="B23" s="23"/>
      <c r="C23" s="24"/>
      <c r="D23" s="24"/>
      <c r="E23" s="24"/>
      <c r="F23" s="24"/>
      <c r="G23" s="24"/>
      <c r="H23" s="24"/>
      <c r="I23" s="24"/>
      <c r="J23" s="24"/>
      <c r="K23" s="25"/>
    </row>
    <row r="24" spans="2:11">
      <c r="B24" s="23"/>
      <c r="C24" s="24"/>
      <c r="D24" s="24"/>
      <c r="E24" s="24"/>
      <c r="F24" s="24"/>
      <c r="G24" s="24"/>
      <c r="H24" s="24"/>
      <c r="I24" s="24"/>
      <c r="J24" s="24"/>
      <c r="K24" s="25"/>
    </row>
    <row r="25" spans="2:11" ht="33.75">
      <c r="B25" s="364" t="s">
        <v>165</v>
      </c>
      <c r="C25" s="365"/>
      <c r="D25" s="365"/>
      <c r="E25" s="365"/>
      <c r="F25" s="365"/>
      <c r="G25" s="365"/>
      <c r="H25" s="365"/>
      <c r="I25" s="365"/>
      <c r="J25" s="365"/>
      <c r="K25" s="366"/>
    </row>
    <row r="26" spans="2:11">
      <c r="B26" s="23"/>
      <c r="C26" s="367" t="s">
        <v>177</v>
      </c>
      <c r="D26" s="367"/>
      <c r="E26" s="367"/>
      <c r="F26" s="367"/>
      <c r="G26" s="367"/>
      <c r="H26" s="367"/>
      <c r="I26" s="367"/>
      <c r="J26" s="367"/>
      <c r="K26" s="25"/>
    </row>
    <row r="27" spans="2:11">
      <c r="B27" s="23"/>
      <c r="C27" s="367" t="s">
        <v>166</v>
      </c>
      <c r="D27" s="367"/>
      <c r="E27" s="367"/>
      <c r="F27" s="367"/>
      <c r="G27" s="367"/>
      <c r="H27" s="367"/>
      <c r="I27" s="367"/>
      <c r="J27" s="367"/>
      <c r="K27" s="25"/>
    </row>
    <row r="28" spans="2:11">
      <c r="B28" s="23"/>
      <c r="C28" s="24"/>
      <c r="D28" s="24"/>
      <c r="E28" s="24"/>
      <c r="F28" s="24"/>
      <c r="G28" s="24"/>
      <c r="H28" s="24"/>
      <c r="I28" s="24"/>
      <c r="J28" s="24"/>
      <c r="K28" s="25"/>
    </row>
    <row r="29" spans="2:11">
      <c r="B29" s="23"/>
      <c r="C29" s="24"/>
      <c r="D29" s="24"/>
      <c r="E29" s="24"/>
      <c r="F29" s="24"/>
      <c r="G29" s="24"/>
      <c r="H29" s="24"/>
      <c r="I29" s="24"/>
      <c r="J29" s="24"/>
      <c r="K29" s="25"/>
    </row>
    <row r="30" spans="2:11" ht="33.75">
      <c r="B30" s="23"/>
      <c r="C30" s="24"/>
      <c r="D30" s="24"/>
      <c r="E30" s="24"/>
      <c r="F30" s="26" t="s">
        <v>558</v>
      </c>
      <c r="G30" s="24"/>
      <c r="H30" s="24"/>
      <c r="I30" s="24"/>
      <c r="J30" s="24"/>
      <c r="K30" s="25"/>
    </row>
    <row r="31" spans="2:11">
      <c r="B31" s="23"/>
      <c r="C31" s="24"/>
      <c r="D31" s="24"/>
      <c r="E31" s="24"/>
      <c r="F31" s="24"/>
      <c r="G31" s="24"/>
      <c r="H31" s="24"/>
      <c r="I31" s="24"/>
      <c r="J31" s="24"/>
      <c r="K31" s="25"/>
    </row>
    <row r="32" spans="2:11">
      <c r="B32" s="23"/>
      <c r="C32" s="24"/>
      <c r="D32" s="24"/>
      <c r="E32" s="24"/>
      <c r="F32" s="24"/>
      <c r="G32" s="24"/>
      <c r="H32" s="24"/>
      <c r="I32" s="24"/>
      <c r="J32" s="24"/>
      <c r="K32" s="25"/>
    </row>
    <row r="33" spans="2:11">
      <c r="B33" s="23"/>
      <c r="C33" s="24"/>
      <c r="D33" s="24"/>
      <c r="E33" s="24"/>
      <c r="F33" s="24"/>
      <c r="G33" s="24"/>
      <c r="H33" s="24"/>
      <c r="I33" s="24"/>
      <c r="J33" s="24"/>
      <c r="K33" s="25"/>
    </row>
    <row r="34" spans="2:11">
      <c r="B34" s="23"/>
      <c r="C34" s="24"/>
      <c r="D34" s="24"/>
      <c r="E34" s="24"/>
      <c r="F34" s="24"/>
      <c r="G34" s="24"/>
      <c r="H34" s="24"/>
      <c r="I34" s="24"/>
      <c r="J34" s="24"/>
      <c r="K34" s="25"/>
    </row>
    <row r="35" spans="2:11">
      <c r="B35" s="23"/>
      <c r="C35" s="24"/>
      <c r="D35" s="24"/>
      <c r="E35" s="24"/>
      <c r="F35" s="24"/>
      <c r="G35" s="24"/>
      <c r="H35" s="24"/>
      <c r="I35" s="24"/>
      <c r="J35" s="24"/>
      <c r="K35" s="25"/>
    </row>
    <row r="36" spans="2:11">
      <c r="B36" s="23"/>
      <c r="C36" s="24"/>
      <c r="D36" s="24"/>
      <c r="E36" s="24"/>
      <c r="F36" s="24"/>
      <c r="G36" s="24"/>
      <c r="H36" s="24"/>
      <c r="I36" s="24"/>
      <c r="J36" s="24"/>
      <c r="K36" s="25"/>
    </row>
    <row r="37" spans="2:11" ht="9" customHeight="1">
      <c r="B37" s="23"/>
      <c r="C37" s="24"/>
      <c r="D37" s="24"/>
      <c r="E37" s="24"/>
      <c r="F37" s="24"/>
      <c r="G37" s="24"/>
      <c r="H37" s="24"/>
      <c r="I37" s="24"/>
      <c r="J37" s="24"/>
      <c r="K37" s="25"/>
    </row>
    <row r="38" spans="2:11">
      <c r="B38" s="23"/>
      <c r="C38" s="24"/>
      <c r="D38" s="24"/>
      <c r="E38" s="24"/>
      <c r="F38" s="24"/>
      <c r="G38" s="24"/>
      <c r="H38" s="24"/>
      <c r="I38" s="24"/>
      <c r="J38" s="24"/>
      <c r="K38" s="25"/>
    </row>
    <row r="39" spans="2:11">
      <c r="B39" s="23"/>
      <c r="C39" s="24"/>
      <c r="D39" s="24"/>
      <c r="E39" s="24"/>
      <c r="F39" s="24"/>
      <c r="G39" s="24"/>
      <c r="H39" s="24"/>
      <c r="I39" s="24"/>
      <c r="J39" s="24"/>
      <c r="K39" s="25"/>
    </row>
    <row r="40" spans="2:11" s="9" customFormat="1" ht="12.95" customHeight="1">
      <c r="B40" s="10"/>
      <c r="C40" s="11" t="s">
        <v>173</v>
      </c>
      <c r="D40" s="11"/>
      <c r="E40" s="11"/>
      <c r="F40" s="11"/>
      <c r="G40" s="11"/>
      <c r="H40" s="14" t="s">
        <v>178</v>
      </c>
      <c r="I40" s="14"/>
      <c r="J40" s="11"/>
      <c r="K40" s="15"/>
    </row>
    <row r="41" spans="2:11" s="9" customFormat="1" ht="12.95" customHeight="1">
      <c r="B41" s="10"/>
      <c r="C41" s="11" t="s">
        <v>174</v>
      </c>
      <c r="D41" s="11"/>
      <c r="E41" s="11"/>
      <c r="F41" s="11"/>
      <c r="G41" s="11"/>
      <c r="H41" s="20"/>
      <c r="I41" s="20"/>
      <c r="J41" s="11"/>
      <c r="K41" s="15"/>
    </row>
    <row r="42" spans="2:11" s="9" customFormat="1" ht="12.95" customHeight="1">
      <c r="B42" s="10"/>
      <c r="C42" s="11" t="s">
        <v>175</v>
      </c>
      <c r="D42" s="11"/>
      <c r="E42" s="11"/>
      <c r="F42" s="11"/>
      <c r="G42" s="11"/>
      <c r="H42" s="20" t="s">
        <v>167</v>
      </c>
      <c r="I42" s="20"/>
      <c r="J42" s="11"/>
      <c r="K42" s="15"/>
    </row>
    <row r="43" spans="2:11" s="9" customFormat="1" ht="12.95" customHeight="1">
      <c r="B43" s="10"/>
      <c r="C43" s="11" t="s">
        <v>176</v>
      </c>
      <c r="D43" s="11"/>
      <c r="E43" s="11"/>
      <c r="F43" s="11"/>
      <c r="G43" s="11"/>
      <c r="H43" s="20" t="s">
        <v>168</v>
      </c>
      <c r="I43" s="20"/>
      <c r="J43" s="11"/>
      <c r="K43" s="15"/>
    </row>
    <row r="44" spans="2:11">
      <c r="B44" s="23"/>
      <c r="C44" s="24"/>
      <c r="D44" s="24"/>
      <c r="E44" s="24"/>
      <c r="F44" s="24"/>
      <c r="G44" s="24"/>
      <c r="H44" s="24"/>
      <c r="I44" s="24"/>
      <c r="J44" s="24"/>
      <c r="K44" s="25"/>
    </row>
    <row r="45" spans="2:11" s="4" customFormat="1" ht="12.95" customHeight="1">
      <c r="B45" s="27"/>
      <c r="C45" s="11" t="s">
        <v>169</v>
      </c>
      <c r="D45" s="11"/>
      <c r="E45" s="11"/>
      <c r="F45" s="11"/>
      <c r="G45" s="22" t="s">
        <v>170</v>
      </c>
      <c r="H45" s="309" t="s">
        <v>559</v>
      </c>
      <c r="I45" s="34"/>
      <c r="J45" s="28"/>
      <c r="K45" s="29"/>
    </row>
    <row r="46" spans="2:11" s="4" customFormat="1" ht="12.95" customHeight="1">
      <c r="B46" s="27"/>
      <c r="C46" s="11"/>
      <c r="D46" s="11"/>
      <c r="E46" s="11"/>
      <c r="F46" s="11"/>
      <c r="G46" s="22" t="s">
        <v>171</v>
      </c>
      <c r="H46" s="33" t="s">
        <v>560</v>
      </c>
      <c r="I46" s="34"/>
      <c r="J46" s="28"/>
      <c r="K46" s="29"/>
    </row>
    <row r="47" spans="2:11" s="4" customFormat="1" ht="7.5" customHeight="1">
      <c r="B47" s="27"/>
      <c r="C47" s="11"/>
      <c r="D47" s="11"/>
      <c r="E47" s="11"/>
      <c r="F47" s="11"/>
      <c r="G47" s="22"/>
      <c r="H47" s="22"/>
      <c r="I47" s="22"/>
      <c r="J47" s="28"/>
      <c r="K47" s="29"/>
    </row>
    <row r="48" spans="2:11" s="4" customFormat="1" ht="12.95" customHeight="1">
      <c r="B48" s="27"/>
      <c r="C48" s="11" t="s">
        <v>172</v>
      </c>
      <c r="D48" s="11"/>
      <c r="E48" s="11"/>
      <c r="F48" s="22"/>
      <c r="G48" s="11"/>
      <c r="H48" s="310" t="s">
        <v>561</v>
      </c>
      <c r="I48" s="12"/>
      <c r="J48" s="28"/>
      <c r="K48" s="29"/>
    </row>
    <row r="49" spans="2:11" ht="22.5" customHeight="1">
      <c r="B49" s="30"/>
      <c r="C49" s="31"/>
      <c r="D49" s="31"/>
      <c r="E49" s="31"/>
      <c r="F49" s="31"/>
      <c r="G49" s="31"/>
      <c r="H49" s="31"/>
      <c r="I49" s="31"/>
      <c r="J49" s="31"/>
      <c r="K49" s="32"/>
    </row>
    <row r="50" spans="2:11" ht="6.75" customHeight="1"/>
  </sheetData>
  <mergeCells count="3">
    <mergeCell ref="B25:K25"/>
    <mergeCell ref="C26:J26"/>
    <mergeCell ref="C27:J27"/>
  </mergeCells>
  <phoneticPr fontId="6" type="noConversion"/>
  <pageMargins left="0.75" right="0.25" top="0.5" bottom="0.25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66"/>
  <sheetViews>
    <sheetView topLeftCell="H46" workbookViewId="0">
      <selection activeCell="L74" sqref="L74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9" max="9" width="3.7109375" customWidth="1"/>
    <col min="10" max="10" width="10.85546875" customWidth="1"/>
    <col min="11" max="11" width="33.85546875" customWidth="1"/>
    <col min="12" max="12" width="26.28515625" customWidth="1"/>
  </cols>
  <sheetData>
    <row r="1" spans="1:12">
      <c r="A1" s="38" t="s">
        <v>216</v>
      </c>
      <c r="B1" s="38" t="s">
        <v>324</v>
      </c>
      <c r="C1" s="38" t="s">
        <v>325</v>
      </c>
      <c r="J1" s="241" t="s">
        <v>326</v>
      </c>
      <c r="K1" s="38" t="str">
        <f>Kopertina!F3</f>
        <v>OTOFON shpk</v>
      </c>
    </row>
    <row r="2" spans="1:12">
      <c r="B2" s="38" t="s">
        <v>327</v>
      </c>
      <c r="C2" s="38" t="s">
        <v>327</v>
      </c>
      <c r="J2" s="241" t="s">
        <v>312</v>
      </c>
      <c r="K2" s="38" t="str">
        <f>Kopertina!F4</f>
        <v>L11824004G</v>
      </c>
    </row>
    <row r="3" spans="1:12">
      <c r="B3" s="38"/>
      <c r="C3" s="38"/>
      <c r="J3" s="241"/>
      <c r="L3" s="38" t="s">
        <v>328</v>
      </c>
    </row>
    <row r="4" spans="1:12">
      <c r="B4" s="38"/>
      <c r="C4" s="38"/>
    </row>
    <row r="5" spans="1:12">
      <c r="B5" s="117" t="s">
        <v>329</v>
      </c>
      <c r="C5" s="117" t="s">
        <v>329</v>
      </c>
      <c r="I5" s="247"/>
      <c r="J5" s="247"/>
      <c r="K5" s="1" t="s">
        <v>278</v>
      </c>
      <c r="L5" s="1" t="s">
        <v>330</v>
      </c>
    </row>
    <row r="6" spans="1:12">
      <c r="B6" s="117" t="s">
        <v>331</v>
      </c>
      <c r="C6" s="117" t="s">
        <v>331</v>
      </c>
      <c r="I6" s="247">
        <v>1</v>
      </c>
      <c r="J6" s="1" t="s">
        <v>327</v>
      </c>
      <c r="K6" s="270" t="s">
        <v>329</v>
      </c>
      <c r="L6" s="271"/>
    </row>
    <row r="7" spans="1:12">
      <c r="B7" s="117" t="s">
        <v>332</v>
      </c>
      <c r="C7" s="117" t="s">
        <v>332</v>
      </c>
      <c r="I7" s="247">
        <v>2</v>
      </c>
      <c r="J7" s="1" t="s">
        <v>327</v>
      </c>
      <c r="K7" s="272" t="s">
        <v>333</v>
      </c>
      <c r="L7" s="273"/>
    </row>
    <row r="8" spans="1:12">
      <c r="B8" s="117" t="s">
        <v>334</v>
      </c>
      <c r="C8" s="117" t="s">
        <v>334</v>
      </c>
      <c r="I8" s="247">
        <v>3</v>
      </c>
      <c r="J8" s="1" t="s">
        <v>327</v>
      </c>
      <c r="K8" s="272" t="s">
        <v>335</v>
      </c>
      <c r="L8" s="273"/>
    </row>
    <row r="9" spans="1:12">
      <c r="B9" s="117" t="s">
        <v>336</v>
      </c>
      <c r="C9" s="117" t="s">
        <v>336</v>
      </c>
      <c r="I9" s="247">
        <v>4</v>
      </c>
      <c r="J9" s="1" t="s">
        <v>327</v>
      </c>
      <c r="K9" s="270" t="s">
        <v>334</v>
      </c>
      <c r="L9" s="273"/>
    </row>
    <row r="10" spans="1:12">
      <c r="B10" s="117" t="s">
        <v>337</v>
      </c>
      <c r="C10" s="117" t="s">
        <v>337</v>
      </c>
      <c r="I10" s="247">
        <v>5</v>
      </c>
      <c r="J10" s="1" t="s">
        <v>327</v>
      </c>
      <c r="K10" s="272" t="s">
        <v>336</v>
      </c>
      <c r="L10" s="273"/>
    </row>
    <row r="11" spans="1:12">
      <c r="B11" s="117" t="s">
        <v>338</v>
      </c>
      <c r="C11" s="117" t="s">
        <v>338</v>
      </c>
      <c r="I11" s="247">
        <v>6</v>
      </c>
      <c r="J11" s="1" t="s">
        <v>327</v>
      </c>
      <c r="K11" s="270" t="s">
        <v>337</v>
      </c>
      <c r="L11" s="273"/>
    </row>
    <row r="12" spans="1:12">
      <c r="B12" s="117" t="s">
        <v>339</v>
      </c>
      <c r="C12" s="117" t="s">
        <v>339</v>
      </c>
      <c r="I12" s="247">
        <v>7</v>
      </c>
      <c r="J12" s="1" t="s">
        <v>327</v>
      </c>
      <c r="K12" s="270" t="s">
        <v>340</v>
      </c>
      <c r="L12" s="273"/>
    </row>
    <row r="13" spans="1:12">
      <c r="B13" s="38" t="s">
        <v>341</v>
      </c>
      <c r="C13" s="38" t="s">
        <v>341</v>
      </c>
      <c r="I13" s="247">
        <v>8</v>
      </c>
      <c r="J13" s="1" t="s">
        <v>327</v>
      </c>
      <c r="K13" s="270" t="s">
        <v>339</v>
      </c>
      <c r="L13" s="273">
        <f>PASH!E9</f>
        <v>18284883</v>
      </c>
    </row>
    <row r="14" spans="1:12">
      <c r="B14" s="38"/>
      <c r="C14" s="38"/>
      <c r="I14" s="1" t="s">
        <v>44</v>
      </c>
      <c r="J14" s="1"/>
      <c r="K14" s="1" t="s">
        <v>342</v>
      </c>
      <c r="L14" s="264">
        <f>SUM(L6:L13)</f>
        <v>18284883</v>
      </c>
    </row>
    <row r="15" spans="1:12">
      <c r="B15" s="117" t="s">
        <v>343</v>
      </c>
      <c r="C15" s="117" t="s">
        <v>343</v>
      </c>
      <c r="I15" s="247">
        <v>9</v>
      </c>
      <c r="J15" s="1" t="s">
        <v>341</v>
      </c>
      <c r="K15" s="270" t="s">
        <v>344</v>
      </c>
      <c r="L15" s="273"/>
    </row>
    <row r="16" spans="1:12">
      <c r="B16" s="117" t="s">
        <v>345</v>
      </c>
      <c r="C16" s="117" t="s">
        <v>345</v>
      </c>
      <c r="I16" s="247">
        <v>10</v>
      </c>
      <c r="J16" s="1" t="s">
        <v>341</v>
      </c>
      <c r="K16" s="270" t="s">
        <v>345</v>
      </c>
      <c r="L16" s="271"/>
    </row>
    <row r="17" spans="2:12">
      <c r="B17" s="117" t="s">
        <v>346</v>
      </c>
      <c r="C17" s="117" t="s">
        <v>346</v>
      </c>
      <c r="I17" s="247">
        <v>11</v>
      </c>
      <c r="J17" s="1" t="s">
        <v>341</v>
      </c>
      <c r="K17" s="270" t="s">
        <v>346</v>
      </c>
      <c r="L17" s="273"/>
    </row>
    <row r="18" spans="2:12">
      <c r="B18" s="117"/>
      <c r="C18" s="117"/>
      <c r="I18" s="1" t="s">
        <v>57</v>
      </c>
      <c r="J18" s="1"/>
      <c r="K18" s="1" t="s">
        <v>347</v>
      </c>
      <c r="L18" s="264">
        <f>SUM(L15:L17)</f>
        <v>0</v>
      </c>
    </row>
    <row r="19" spans="2:12">
      <c r="B19" s="38" t="s">
        <v>348</v>
      </c>
      <c r="C19" s="38" t="s">
        <v>348</v>
      </c>
      <c r="I19" s="247">
        <v>12</v>
      </c>
      <c r="J19" s="1" t="s">
        <v>348</v>
      </c>
      <c r="K19" s="270" t="s">
        <v>349</v>
      </c>
      <c r="L19" s="273"/>
    </row>
    <row r="20" spans="2:12">
      <c r="B20" s="117" t="s">
        <v>338</v>
      </c>
      <c r="C20" s="117" t="s">
        <v>338</v>
      </c>
      <c r="I20" s="247">
        <v>13</v>
      </c>
      <c r="J20" s="1" t="s">
        <v>348</v>
      </c>
      <c r="K20" s="1" t="s">
        <v>350</v>
      </c>
      <c r="L20" s="273"/>
    </row>
    <row r="21" spans="2:12">
      <c r="B21" s="117" t="s">
        <v>351</v>
      </c>
      <c r="C21" s="117" t="s">
        <v>351</v>
      </c>
      <c r="I21" s="247">
        <v>14</v>
      </c>
      <c r="J21" s="1" t="s">
        <v>348</v>
      </c>
      <c r="K21" s="270" t="s">
        <v>352</v>
      </c>
      <c r="L21" s="273"/>
    </row>
    <row r="22" spans="2:12">
      <c r="B22" s="117" t="s">
        <v>352</v>
      </c>
      <c r="C22" s="117" t="s">
        <v>352</v>
      </c>
      <c r="I22" s="247">
        <v>15</v>
      </c>
      <c r="J22" s="1" t="s">
        <v>348</v>
      </c>
      <c r="K22" s="272" t="s">
        <v>353</v>
      </c>
      <c r="L22" s="273"/>
    </row>
    <row r="23" spans="2:12">
      <c r="B23" s="117" t="s">
        <v>353</v>
      </c>
      <c r="C23" s="117" t="s">
        <v>353</v>
      </c>
      <c r="I23" s="247">
        <v>16</v>
      </c>
      <c r="J23" s="1" t="s">
        <v>348</v>
      </c>
      <c r="K23" s="270" t="s">
        <v>354</v>
      </c>
      <c r="L23" s="273"/>
    </row>
    <row r="24" spans="2:12">
      <c r="B24" s="117" t="s">
        <v>355</v>
      </c>
      <c r="C24" s="117" t="s">
        <v>355</v>
      </c>
      <c r="I24" s="247">
        <v>17</v>
      </c>
      <c r="J24" s="1" t="s">
        <v>348</v>
      </c>
      <c r="K24" s="270" t="s">
        <v>356</v>
      </c>
      <c r="L24" s="273"/>
    </row>
    <row r="25" spans="2:12">
      <c r="B25" s="117" t="s">
        <v>356</v>
      </c>
      <c r="C25" s="117" t="s">
        <v>356</v>
      </c>
      <c r="I25" s="247">
        <v>18</v>
      </c>
      <c r="J25" s="1" t="s">
        <v>348</v>
      </c>
      <c r="K25" s="272" t="s">
        <v>357</v>
      </c>
      <c r="L25" s="273"/>
    </row>
    <row r="26" spans="2:12">
      <c r="B26" s="117" t="s">
        <v>358</v>
      </c>
      <c r="C26" s="117" t="s">
        <v>358</v>
      </c>
      <c r="I26" s="247">
        <v>19</v>
      </c>
      <c r="J26" s="1" t="s">
        <v>348</v>
      </c>
      <c r="K26" s="270" t="s">
        <v>359</v>
      </c>
      <c r="L26" s="273"/>
    </row>
    <row r="27" spans="2:12">
      <c r="B27" s="117"/>
      <c r="C27" s="117"/>
      <c r="I27" s="1" t="s">
        <v>83</v>
      </c>
      <c r="J27" s="1"/>
      <c r="K27" s="1" t="s">
        <v>360</v>
      </c>
      <c r="L27" s="264">
        <f>SUM(L19:L26)</f>
        <v>0</v>
      </c>
    </row>
    <row r="28" spans="2:12">
      <c r="B28" s="117" t="s">
        <v>359</v>
      </c>
      <c r="C28" s="117" t="s">
        <v>359</v>
      </c>
      <c r="I28" s="247">
        <v>20</v>
      </c>
      <c r="J28" s="1" t="s">
        <v>361</v>
      </c>
      <c r="K28" s="270" t="s">
        <v>362</v>
      </c>
      <c r="L28" s="273"/>
    </row>
    <row r="29" spans="2:12">
      <c r="B29" s="38" t="s">
        <v>361</v>
      </c>
      <c r="C29" s="38" t="s">
        <v>361</v>
      </c>
      <c r="I29" s="247">
        <v>21</v>
      </c>
      <c r="J29" s="1" t="s">
        <v>361</v>
      </c>
      <c r="K29" s="270" t="s">
        <v>363</v>
      </c>
      <c r="L29" s="271"/>
    </row>
    <row r="30" spans="2:12">
      <c r="B30" s="117" t="s">
        <v>364</v>
      </c>
      <c r="C30" s="117" t="s">
        <v>364</v>
      </c>
      <c r="I30" s="247">
        <v>22</v>
      </c>
      <c r="J30" s="1" t="s">
        <v>361</v>
      </c>
      <c r="K30" s="270" t="s">
        <v>365</v>
      </c>
      <c r="L30" s="271"/>
    </row>
    <row r="31" spans="2:12">
      <c r="B31" s="117" t="s">
        <v>363</v>
      </c>
      <c r="C31" s="117" t="s">
        <v>363</v>
      </c>
      <c r="I31" s="247">
        <v>23</v>
      </c>
      <c r="J31" s="1" t="s">
        <v>361</v>
      </c>
      <c r="K31" s="270" t="s">
        <v>366</v>
      </c>
      <c r="L31" s="273"/>
    </row>
    <row r="32" spans="2:12">
      <c r="B32" s="117"/>
      <c r="C32" s="117"/>
      <c r="I32" s="1" t="s">
        <v>192</v>
      </c>
      <c r="J32" s="1"/>
      <c r="K32" s="1" t="s">
        <v>367</v>
      </c>
      <c r="L32" s="264">
        <f>SUM(L28:L31)</f>
        <v>0</v>
      </c>
    </row>
    <row r="33" spans="2:12">
      <c r="B33" s="117" t="s">
        <v>365</v>
      </c>
      <c r="C33" s="117" t="s">
        <v>365</v>
      </c>
      <c r="I33" s="247">
        <v>24</v>
      </c>
      <c r="J33" s="1" t="s">
        <v>368</v>
      </c>
      <c r="K33" s="272" t="s">
        <v>369</v>
      </c>
      <c r="L33" s="273"/>
    </row>
    <row r="34" spans="2:12">
      <c r="B34" s="117" t="s">
        <v>366</v>
      </c>
      <c r="C34" s="117" t="s">
        <v>366</v>
      </c>
      <c r="I34" s="247">
        <v>25</v>
      </c>
      <c r="J34" s="1" t="s">
        <v>368</v>
      </c>
      <c r="K34" s="272" t="s">
        <v>370</v>
      </c>
      <c r="L34" s="273"/>
    </row>
    <row r="35" spans="2:12">
      <c r="I35" s="247">
        <v>26</v>
      </c>
      <c r="J35" s="1" t="s">
        <v>368</v>
      </c>
      <c r="K35" s="270" t="s">
        <v>371</v>
      </c>
      <c r="L35" s="273"/>
    </row>
    <row r="36" spans="2:12">
      <c r="B36" s="38" t="s">
        <v>368</v>
      </c>
      <c r="C36" s="38" t="s">
        <v>368</v>
      </c>
      <c r="I36" s="247">
        <v>27</v>
      </c>
      <c r="J36" s="1" t="s">
        <v>368</v>
      </c>
      <c r="K36" s="270" t="s">
        <v>372</v>
      </c>
      <c r="L36" s="273"/>
    </row>
    <row r="37" spans="2:12">
      <c r="B37" s="117" t="s">
        <v>369</v>
      </c>
      <c r="C37" s="117" t="s">
        <v>369</v>
      </c>
      <c r="I37" s="247">
        <v>28</v>
      </c>
      <c r="J37" s="1" t="s">
        <v>368</v>
      </c>
      <c r="K37" s="270" t="s">
        <v>373</v>
      </c>
      <c r="L37" s="271"/>
    </row>
    <row r="38" spans="2:12">
      <c r="B38" s="117" t="s">
        <v>370</v>
      </c>
      <c r="C38" s="117" t="s">
        <v>370</v>
      </c>
      <c r="I38" s="247">
        <v>29</v>
      </c>
      <c r="J38" s="1" t="s">
        <v>368</v>
      </c>
      <c r="K38" s="274" t="s">
        <v>374</v>
      </c>
      <c r="L38" s="273"/>
    </row>
    <row r="39" spans="2:12">
      <c r="B39" s="117" t="s">
        <v>371</v>
      </c>
      <c r="C39" s="117" t="s">
        <v>371</v>
      </c>
      <c r="I39" s="247">
        <v>30</v>
      </c>
      <c r="J39" s="1" t="s">
        <v>368</v>
      </c>
      <c r="K39" s="272" t="s">
        <v>375</v>
      </c>
      <c r="L39" s="273"/>
    </row>
    <row r="40" spans="2:12">
      <c r="B40" s="117" t="s">
        <v>372</v>
      </c>
      <c r="C40" s="117" t="s">
        <v>372</v>
      </c>
      <c r="I40" s="247">
        <v>31</v>
      </c>
      <c r="J40" s="1" t="s">
        <v>368</v>
      </c>
      <c r="K40" s="270" t="s">
        <v>376</v>
      </c>
      <c r="L40" s="273"/>
    </row>
    <row r="41" spans="2:12">
      <c r="B41" s="117"/>
      <c r="C41" s="117"/>
      <c r="I41" s="247">
        <v>32</v>
      </c>
      <c r="J41" s="1" t="s">
        <v>368</v>
      </c>
      <c r="K41" s="272" t="s">
        <v>377</v>
      </c>
      <c r="L41" s="273"/>
    </row>
    <row r="42" spans="2:12">
      <c r="B42" s="117" t="s">
        <v>373</v>
      </c>
      <c r="C42" s="117" t="s">
        <v>373</v>
      </c>
      <c r="I42" s="247">
        <v>33</v>
      </c>
      <c r="J42" s="1" t="s">
        <v>368</v>
      </c>
      <c r="K42" s="272" t="s">
        <v>378</v>
      </c>
      <c r="L42" s="273"/>
    </row>
    <row r="43" spans="2:12">
      <c r="B43" s="117" t="s">
        <v>374</v>
      </c>
      <c r="C43" s="117" t="s">
        <v>374</v>
      </c>
      <c r="I43" s="206">
        <v>34</v>
      </c>
      <c r="J43" s="1" t="s">
        <v>368</v>
      </c>
      <c r="K43" s="270" t="s">
        <v>379</v>
      </c>
      <c r="L43" s="273"/>
    </row>
    <row r="44" spans="2:12">
      <c r="B44" s="117" t="s">
        <v>375</v>
      </c>
      <c r="C44" s="117" t="s">
        <v>375</v>
      </c>
      <c r="I44" s="1" t="s">
        <v>193</v>
      </c>
      <c r="J44" s="247"/>
      <c r="K44" s="1" t="s">
        <v>380</v>
      </c>
      <c r="L44" s="264">
        <f>SUM(L33:L43)</f>
        <v>0</v>
      </c>
    </row>
    <row r="45" spans="2:12">
      <c r="B45" s="117" t="s">
        <v>376</v>
      </c>
      <c r="C45" s="117" t="s">
        <v>376</v>
      </c>
      <c r="I45" s="247"/>
      <c r="J45" s="247"/>
      <c r="K45" s="1" t="s">
        <v>381</v>
      </c>
      <c r="L45" s="264">
        <f>L44+L32+L27+L18+L14</f>
        <v>18284883</v>
      </c>
    </row>
    <row r="46" spans="2:12">
      <c r="B46" s="117" t="s">
        <v>379</v>
      </c>
      <c r="C46" s="117" t="s">
        <v>379</v>
      </c>
    </row>
    <row r="48" spans="2:12">
      <c r="J48" s="275" t="s">
        <v>589</v>
      </c>
      <c r="K48" s="249"/>
      <c r="L48" s="1" t="s">
        <v>382</v>
      </c>
    </row>
    <row r="49" spans="9:16">
      <c r="J49" s="276"/>
      <c r="K49" s="277"/>
      <c r="L49" s="277"/>
    </row>
    <row r="50" spans="9:16">
      <c r="J50" s="278" t="s">
        <v>383</v>
      </c>
      <c r="K50" s="278"/>
      <c r="L50" s="247">
        <v>0</v>
      </c>
    </row>
    <row r="51" spans="9:16">
      <c r="J51" s="247" t="s">
        <v>384</v>
      </c>
      <c r="K51" s="247"/>
      <c r="L51" s="247">
        <v>9</v>
      </c>
    </row>
    <row r="52" spans="9:16">
      <c r="J52" s="247" t="s">
        <v>385</v>
      </c>
      <c r="K52" s="247"/>
      <c r="L52" s="247">
        <v>1</v>
      </c>
    </row>
    <row r="53" spans="9:16">
      <c r="J53" s="247" t="s">
        <v>532</v>
      </c>
      <c r="K53" s="247"/>
      <c r="L53" s="247">
        <v>2</v>
      </c>
    </row>
    <row r="54" spans="9:16">
      <c r="J54" s="279" t="s">
        <v>557</v>
      </c>
      <c r="K54" s="249"/>
      <c r="L54" s="247"/>
    </row>
    <row r="55" spans="9:16">
      <c r="J55" s="280"/>
      <c r="K55" s="281" t="s">
        <v>152</v>
      </c>
      <c r="L55" s="281">
        <f>SUM(L49:L54)</f>
        <v>12</v>
      </c>
    </row>
    <row r="57" spans="9:16">
      <c r="L57" s="38" t="s">
        <v>386</v>
      </c>
    </row>
    <row r="59" spans="9:16">
      <c r="J59" s="38" t="s">
        <v>387</v>
      </c>
      <c r="L59" t="s">
        <v>388</v>
      </c>
    </row>
    <row r="61" spans="9:16">
      <c r="J61" s="38"/>
    </row>
    <row r="62" spans="9:16">
      <c r="I62" s="38"/>
      <c r="J62" s="38"/>
      <c r="K62" s="38"/>
      <c r="L62" s="38"/>
      <c r="M62" s="38"/>
      <c r="N62" s="38"/>
      <c r="O62" s="38"/>
      <c r="P62" s="38"/>
    </row>
    <row r="63" spans="9:16">
      <c r="I63" s="38"/>
      <c r="J63" s="38"/>
      <c r="K63" s="38"/>
      <c r="L63" s="38"/>
      <c r="M63" s="38"/>
      <c r="N63" s="38"/>
      <c r="O63" s="38"/>
      <c r="P63" s="38"/>
    </row>
    <row r="64" spans="9:16">
      <c r="J64" s="38"/>
      <c r="K64" s="38"/>
      <c r="L64" s="38"/>
      <c r="M64" s="38"/>
      <c r="N64" s="38"/>
      <c r="O64" s="38"/>
      <c r="P64" s="38"/>
    </row>
    <row r="65" spans="9:16">
      <c r="J65" s="38"/>
      <c r="K65" s="38"/>
      <c r="L65" s="38"/>
      <c r="M65" s="38"/>
      <c r="N65" s="38"/>
      <c r="O65" s="38"/>
      <c r="P65" s="38"/>
    </row>
    <row r="66" spans="9:16">
      <c r="I66" s="38"/>
      <c r="J66" s="38"/>
    </row>
  </sheetData>
  <phoneticPr fontId="6" type="noConversion"/>
  <pageMargins left="0.15" right="0.15" top="0.15" bottom="0.15" header="0" footer="0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64"/>
  <sheetViews>
    <sheetView workbookViewId="0">
      <selection activeCell="J65" sqref="A1:J65"/>
    </sheetView>
  </sheetViews>
  <sheetFormatPr defaultRowHeight="12.75"/>
  <cols>
    <col min="1" max="1" width="14" customWidth="1"/>
    <col min="2" max="2" width="12.28515625" customWidth="1"/>
    <col min="4" max="4" width="11.42578125" customWidth="1"/>
    <col min="5" max="5" width="7.28515625" customWidth="1"/>
    <col min="6" max="6" width="1.5703125" customWidth="1"/>
    <col min="7" max="7" width="4.7109375" customWidth="1"/>
    <col min="8" max="8" width="15.85546875" customWidth="1"/>
    <col min="9" max="9" width="5.28515625" customWidth="1"/>
    <col min="10" max="10" width="20.28515625" style="123" customWidth="1"/>
  </cols>
  <sheetData>
    <row r="1" spans="1:10">
      <c r="A1" s="38" t="s">
        <v>211</v>
      </c>
      <c r="E1" s="47"/>
      <c r="F1" s="48"/>
      <c r="G1" s="49" t="s">
        <v>212</v>
      </c>
      <c r="H1" s="49"/>
      <c r="I1" s="50"/>
      <c r="J1" s="122"/>
    </row>
    <row r="2" spans="1:10">
      <c r="A2" s="38" t="s">
        <v>213</v>
      </c>
      <c r="E2" s="47"/>
      <c r="F2" s="48"/>
      <c r="G2" s="47" t="s">
        <v>214</v>
      </c>
      <c r="H2" s="47" t="s">
        <v>215</v>
      </c>
      <c r="I2" s="52"/>
      <c r="J2" s="86"/>
    </row>
    <row r="3" spans="1:10">
      <c r="E3" s="47"/>
      <c r="F3" s="48"/>
      <c r="G3" s="53"/>
      <c r="H3" s="53"/>
      <c r="I3" s="54"/>
      <c r="J3" s="87"/>
    </row>
    <row r="4" spans="1:10">
      <c r="A4" s="53"/>
      <c r="E4" s="47"/>
      <c r="F4" s="47"/>
      <c r="I4" s="37"/>
    </row>
    <row r="5" spans="1:10">
      <c r="A5" s="56" t="s">
        <v>216</v>
      </c>
      <c r="B5" s="57" t="str">
        <f>Kopertina!F4</f>
        <v>L11824004G</v>
      </c>
      <c r="C5" s="57"/>
      <c r="D5" s="57"/>
      <c r="E5" s="51"/>
      <c r="F5" s="47"/>
      <c r="G5" s="58"/>
      <c r="H5" s="50" t="s">
        <v>217</v>
      </c>
      <c r="I5" s="59"/>
    </row>
    <row r="6" spans="1:10">
      <c r="A6" s="60" t="s">
        <v>218</v>
      </c>
      <c r="B6" s="57" t="str">
        <f>Kopertina!F3</f>
        <v>OTOFON shpk</v>
      </c>
      <c r="C6" s="57"/>
      <c r="D6" s="57"/>
      <c r="E6" s="48"/>
      <c r="F6" s="47"/>
      <c r="G6" s="60"/>
      <c r="H6" s="52" t="s">
        <v>219</v>
      </c>
      <c r="I6" s="61"/>
    </row>
    <row r="7" spans="1:10">
      <c r="A7" s="60" t="s">
        <v>220</v>
      </c>
      <c r="B7" s="57" t="str">
        <f>Kopertina!F5</f>
        <v>Rruga Qemal Stafa,  51</v>
      </c>
      <c r="C7" s="57"/>
      <c r="D7" s="57"/>
      <c r="E7" s="48" t="s">
        <v>221</v>
      </c>
      <c r="F7" s="47"/>
      <c r="G7" s="62"/>
      <c r="H7" s="52">
        <v>2013</v>
      </c>
      <c r="I7" s="61"/>
    </row>
    <row r="8" spans="1:10">
      <c r="A8" s="63"/>
      <c r="B8" s="53"/>
      <c r="C8" s="53"/>
      <c r="D8" s="53"/>
      <c r="E8" s="55"/>
      <c r="F8" s="47"/>
      <c r="G8" s="63"/>
      <c r="H8" s="53"/>
      <c r="I8" s="64"/>
    </row>
    <row r="9" spans="1:10">
      <c r="A9" s="49"/>
      <c r="B9" s="47"/>
      <c r="C9" s="47"/>
      <c r="D9" s="47"/>
      <c r="E9" s="47"/>
      <c r="F9" s="47"/>
      <c r="I9" s="37"/>
    </row>
    <row r="10" spans="1:10">
      <c r="A10" s="65"/>
      <c r="B10" s="66" t="s">
        <v>222</v>
      </c>
      <c r="C10" s="65"/>
      <c r="D10" s="65"/>
      <c r="E10" s="65"/>
      <c r="F10" s="65"/>
      <c r="G10" s="67" t="s">
        <v>223</v>
      </c>
      <c r="H10" s="68"/>
      <c r="I10" s="69"/>
      <c r="J10" s="124" t="s">
        <v>224</v>
      </c>
    </row>
    <row r="11" spans="1:10">
      <c r="A11" s="66" t="s">
        <v>225</v>
      </c>
      <c r="B11" s="65"/>
      <c r="C11" s="65"/>
      <c r="D11" s="65"/>
      <c r="E11" s="65"/>
      <c r="F11" s="65"/>
      <c r="G11" s="70">
        <v>1</v>
      </c>
      <c r="H11" s="129">
        <f>PASH!E9+PASH!E10</f>
        <v>18284883</v>
      </c>
      <c r="I11" s="71">
        <v>2</v>
      </c>
      <c r="J11" s="72">
        <f>PASH!E9+PASH!E10</f>
        <v>18284883</v>
      </c>
    </row>
    <row r="12" spans="1:10">
      <c r="A12" t="s">
        <v>226</v>
      </c>
      <c r="G12" s="73">
        <v>3</v>
      </c>
      <c r="H12" s="127">
        <f>-(PASH!E11+PASH!E18+PASH!E27)</f>
        <v>18281371</v>
      </c>
      <c r="I12" s="74">
        <v>4</v>
      </c>
      <c r="J12" s="75">
        <f>H12</f>
        <v>18281371</v>
      </c>
    </row>
    <row r="13" spans="1:10">
      <c r="A13" s="76" t="s">
        <v>227</v>
      </c>
      <c r="G13" s="77"/>
      <c r="H13" s="96"/>
      <c r="I13" s="74">
        <v>5</v>
      </c>
      <c r="J13" s="75">
        <f>SUM(J14:J37)</f>
        <v>82884</v>
      </c>
    </row>
    <row r="14" spans="1:10">
      <c r="A14" s="78" t="s">
        <v>228</v>
      </c>
      <c r="G14" s="77"/>
      <c r="H14" s="96"/>
      <c r="I14" s="74">
        <v>6</v>
      </c>
      <c r="J14" s="75">
        <v>0</v>
      </c>
    </row>
    <row r="15" spans="1:10">
      <c r="A15" s="78" t="s">
        <v>229</v>
      </c>
      <c r="G15" s="77"/>
      <c r="H15" s="96"/>
      <c r="I15" s="74">
        <v>7</v>
      </c>
      <c r="J15" s="75">
        <v>0</v>
      </c>
    </row>
    <row r="16" spans="1:10">
      <c r="A16" s="79" t="s">
        <v>230</v>
      </c>
      <c r="G16" s="80"/>
      <c r="H16" s="130"/>
      <c r="I16" s="81">
        <v>8</v>
      </c>
      <c r="J16" s="122">
        <v>0</v>
      </c>
    </row>
    <row r="17" spans="1:10">
      <c r="A17" s="78" t="s">
        <v>231</v>
      </c>
      <c r="G17" s="82"/>
      <c r="H17" s="98"/>
      <c r="I17" s="83"/>
      <c r="J17" s="87"/>
    </row>
    <row r="18" spans="1:10">
      <c r="A18" s="78" t="s">
        <v>232</v>
      </c>
      <c r="G18" s="77"/>
      <c r="H18" s="96"/>
      <c r="I18" s="74">
        <v>9</v>
      </c>
      <c r="J18" s="75"/>
    </row>
    <row r="19" spans="1:10">
      <c r="A19" s="79" t="s">
        <v>233</v>
      </c>
      <c r="G19" s="77"/>
      <c r="H19" s="96"/>
      <c r="I19" s="74">
        <v>10</v>
      </c>
      <c r="J19" s="75"/>
    </row>
    <row r="20" spans="1:10">
      <c r="A20" s="78" t="s">
        <v>234</v>
      </c>
      <c r="G20" s="77"/>
      <c r="H20" s="96"/>
      <c r="I20" s="74">
        <v>11</v>
      </c>
      <c r="J20" s="75"/>
    </row>
    <row r="21" spans="1:10">
      <c r="A21" s="79" t="s">
        <v>235</v>
      </c>
      <c r="G21" s="80"/>
      <c r="H21" s="130"/>
      <c r="I21" s="81">
        <v>12</v>
      </c>
      <c r="J21" s="122"/>
    </row>
    <row r="22" spans="1:10">
      <c r="A22" s="79" t="s">
        <v>236</v>
      </c>
      <c r="G22" s="82"/>
      <c r="H22" s="98"/>
      <c r="I22" s="83"/>
      <c r="J22" s="87"/>
    </row>
    <row r="23" spans="1:10">
      <c r="A23" s="79" t="s">
        <v>237</v>
      </c>
      <c r="G23" s="84"/>
      <c r="H23" s="131"/>
      <c r="I23" s="85">
        <v>13</v>
      </c>
      <c r="J23" s="86">
        <v>77629</v>
      </c>
    </row>
    <row r="24" spans="1:10">
      <c r="A24" s="78" t="s">
        <v>238</v>
      </c>
      <c r="G24" s="77"/>
      <c r="H24" s="96"/>
      <c r="I24" s="74">
        <v>14</v>
      </c>
      <c r="J24" s="75"/>
    </row>
    <row r="25" spans="1:10">
      <c r="A25" s="78" t="s">
        <v>239</v>
      </c>
      <c r="G25" s="80"/>
      <c r="H25" s="130"/>
      <c r="I25" s="81">
        <v>15</v>
      </c>
      <c r="J25" s="122"/>
    </row>
    <row r="26" spans="1:10">
      <c r="A26" s="78" t="s">
        <v>240</v>
      </c>
      <c r="G26" s="82"/>
      <c r="H26" s="98"/>
      <c r="I26" s="83"/>
      <c r="J26" s="87"/>
    </row>
    <row r="27" spans="1:10">
      <c r="A27" s="78" t="s">
        <v>300</v>
      </c>
      <c r="G27" s="77"/>
      <c r="H27" s="96"/>
      <c r="I27" s="74">
        <v>16</v>
      </c>
      <c r="J27" s="75"/>
    </row>
    <row r="28" spans="1:10">
      <c r="A28" s="78" t="s">
        <v>241</v>
      </c>
      <c r="G28" s="82"/>
      <c r="H28" s="98"/>
      <c r="I28" s="83">
        <v>17</v>
      </c>
      <c r="J28" s="87"/>
    </row>
    <row r="29" spans="1:10">
      <c r="A29" s="78" t="s">
        <v>242</v>
      </c>
      <c r="G29" s="84"/>
      <c r="H29" s="131"/>
      <c r="I29" s="85">
        <v>18</v>
      </c>
      <c r="J29" s="87"/>
    </row>
    <row r="30" spans="1:10">
      <c r="A30" s="78" t="s">
        <v>243</v>
      </c>
      <c r="G30" s="77"/>
      <c r="H30" s="96"/>
      <c r="I30" s="83">
        <v>19</v>
      </c>
      <c r="J30" s="87"/>
    </row>
    <row r="31" spans="1:10">
      <c r="A31" s="78" t="s">
        <v>244</v>
      </c>
      <c r="G31" s="84"/>
      <c r="H31" s="131"/>
      <c r="I31" s="85">
        <v>20</v>
      </c>
      <c r="J31" s="87">
        <v>5255</v>
      </c>
    </row>
    <row r="32" spans="1:10">
      <c r="A32" s="78" t="s">
        <v>245</v>
      </c>
      <c r="G32" s="80"/>
      <c r="H32" s="130"/>
      <c r="I32" s="81">
        <v>21</v>
      </c>
      <c r="J32" s="122"/>
    </row>
    <row r="33" spans="1:10">
      <c r="A33" s="78" t="s">
        <v>246</v>
      </c>
      <c r="G33" s="84"/>
      <c r="H33" s="131"/>
      <c r="I33" s="85"/>
      <c r="J33" s="86"/>
    </row>
    <row r="34" spans="1:10">
      <c r="A34" s="78" t="s">
        <v>247</v>
      </c>
      <c r="G34" s="77"/>
      <c r="H34" s="96"/>
      <c r="I34" s="74">
        <v>22</v>
      </c>
      <c r="J34" s="75"/>
    </row>
    <row r="35" spans="1:10">
      <c r="A35" s="78" t="s">
        <v>248</v>
      </c>
      <c r="G35" s="80"/>
      <c r="H35" s="130"/>
      <c r="I35" s="81">
        <v>23</v>
      </c>
      <c r="J35" s="122"/>
    </row>
    <row r="36" spans="1:10">
      <c r="A36" s="78" t="s">
        <v>249</v>
      </c>
      <c r="G36" s="82"/>
      <c r="H36" s="98"/>
      <c r="I36" s="83"/>
      <c r="J36" s="87"/>
    </row>
    <row r="37" spans="1:10">
      <c r="A37" s="79" t="s">
        <v>250</v>
      </c>
      <c r="G37" s="77"/>
      <c r="H37" s="96"/>
      <c r="I37" s="74">
        <v>24</v>
      </c>
      <c r="J37" s="75"/>
    </row>
    <row r="38" spans="1:10">
      <c r="A38" s="88" t="s">
        <v>251</v>
      </c>
      <c r="B38" s="65"/>
      <c r="C38" s="65"/>
      <c r="D38" s="65"/>
      <c r="E38" s="65"/>
      <c r="F38" s="65"/>
      <c r="G38" s="89"/>
      <c r="H38" s="101"/>
      <c r="I38" s="71"/>
      <c r="J38" s="103"/>
    </row>
    <row r="39" spans="1:10">
      <c r="A39" s="38" t="s">
        <v>252</v>
      </c>
      <c r="G39" s="73">
        <v>25</v>
      </c>
      <c r="H39" s="134">
        <f>IF(H12&gt;H11,H12-H11,0)</f>
        <v>0</v>
      </c>
      <c r="I39" s="74">
        <v>26</v>
      </c>
      <c r="J39" s="134">
        <f>IF((J12-J13)&gt;J11,(J12-J13)-J11,0)</f>
        <v>0</v>
      </c>
    </row>
    <row r="40" spans="1:10">
      <c r="A40" s="38" t="s">
        <v>253</v>
      </c>
      <c r="G40" s="73">
        <v>27</v>
      </c>
      <c r="H40" s="134">
        <f>IF(H11&gt;H12,H11-H12,0)</f>
        <v>3512</v>
      </c>
      <c r="I40" s="74">
        <v>28</v>
      </c>
      <c r="J40" s="134">
        <f>IF(J11&gt;J12,J11-J12+J13,0)</f>
        <v>86396</v>
      </c>
    </row>
    <row r="41" spans="1:10">
      <c r="A41" s="78" t="s">
        <v>254</v>
      </c>
      <c r="G41" s="84"/>
      <c r="H41" s="131"/>
      <c r="I41" s="85">
        <v>29</v>
      </c>
      <c r="J41" s="75"/>
    </row>
    <row r="42" spans="1:10">
      <c r="A42" s="78" t="s">
        <v>255</v>
      </c>
      <c r="F42" s="48"/>
      <c r="G42" s="77"/>
      <c r="H42" s="96"/>
      <c r="I42" s="74">
        <v>30</v>
      </c>
      <c r="J42" s="75">
        <v>86396</v>
      </c>
    </row>
    <row r="43" spans="1:10">
      <c r="A43" s="79" t="s">
        <v>256</v>
      </c>
      <c r="F43" s="48"/>
      <c r="G43" s="92"/>
      <c r="H43" s="132"/>
      <c r="I43" s="85">
        <v>31</v>
      </c>
      <c r="J43" s="75"/>
    </row>
    <row r="44" spans="1:10">
      <c r="A44" s="38" t="s">
        <v>257</v>
      </c>
      <c r="F44" s="48"/>
      <c r="G44" s="73">
        <v>32</v>
      </c>
      <c r="H44" s="133"/>
      <c r="I44" s="74">
        <v>33</v>
      </c>
      <c r="J44" s="75">
        <f>SUM(J41:J43)</f>
        <v>86396</v>
      </c>
    </row>
    <row r="45" spans="1:10">
      <c r="A45" s="38" t="s">
        <v>258</v>
      </c>
      <c r="F45" s="48"/>
      <c r="G45" s="77"/>
      <c r="H45" s="96"/>
      <c r="I45" s="74">
        <v>34</v>
      </c>
      <c r="J45" s="75"/>
    </row>
    <row r="46" spans="1:10">
      <c r="A46" s="38" t="s">
        <v>259</v>
      </c>
      <c r="F46" s="48"/>
      <c r="G46" s="92"/>
      <c r="H46" s="132"/>
      <c r="I46" s="85">
        <v>35</v>
      </c>
      <c r="J46" s="86">
        <f>J40-J44</f>
        <v>0</v>
      </c>
    </row>
    <row r="47" spans="1:10">
      <c r="A47" s="38" t="s">
        <v>260</v>
      </c>
      <c r="F47" s="48"/>
      <c r="G47" s="77"/>
      <c r="H47" s="96"/>
      <c r="I47" s="74">
        <v>36</v>
      </c>
      <c r="J47" s="75">
        <f>J46*10%</f>
        <v>0</v>
      </c>
    </row>
    <row r="48" spans="1:10">
      <c r="A48" s="38" t="s">
        <v>261</v>
      </c>
      <c r="F48" s="48"/>
      <c r="G48" s="93">
        <v>37</v>
      </c>
      <c r="H48" s="94"/>
      <c r="I48" s="95">
        <v>38</v>
      </c>
      <c r="J48" s="75"/>
    </row>
    <row r="49" spans="1:10">
      <c r="A49" s="38" t="s">
        <v>262</v>
      </c>
      <c r="F49" s="48"/>
      <c r="G49" s="77"/>
      <c r="H49" s="96"/>
      <c r="I49" s="97">
        <v>39</v>
      </c>
      <c r="J49" s="75"/>
    </row>
    <row r="50" spans="1:10">
      <c r="A50" s="38" t="s">
        <v>263</v>
      </c>
      <c r="F50" s="48"/>
      <c r="G50" s="77"/>
      <c r="H50" s="96"/>
      <c r="I50" s="97">
        <v>40</v>
      </c>
      <c r="J50" s="75"/>
    </row>
    <row r="51" spans="1:10">
      <c r="A51" s="38" t="s">
        <v>264</v>
      </c>
      <c r="F51" s="48"/>
      <c r="G51" s="77"/>
      <c r="H51" s="96"/>
      <c r="I51" s="97">
        <v>41</v>
      </c>
      <c r="J51" s="75"/>
    </row>
    <row r="52" spans="1:10">
      <c r="A52" s="38" t="s">
        <v>265</v>
      </c>
      <c r="F52" s="48"/>
      <c r="G52" s="82"/>
      <c r="H52" s="98"/>
      <c r="I52" s="99">
        <v>42</v>
      </c>
      <c r="J52" s="75"/>
    </row>
    <row r="53" spans="1:10">
      <c r="A53" s="38" t="s">
        <v>266</v>
      </c>
      <c r="F53" s="48"/>
      <c r="G53" s="82"/>
      <c r="H53" s="98"/>
      <c r="I53" s="99">
        <v>43</v>
      </c>
      <c r="J53" s="75"/>
    </row>
    <row r="54" spans="1:10" ht="15">
      <c r="A54" s="100" t="s">
        <v>267</v>
      </c>
      <c r="B54" s="65"/>
      <c r="C54" s="65"/>
      <c r="D54" s="65"/>
      <c r="E54" s="65"/>
      <c r="F54" s="90"/>
      <c r="G54" s="89"/>
      <c r="H54" s="101"/>
      <c r="I54" s="102"/>
      <c r="J54" s="103"/>
    </row>
    <row r="55" spans="1:10">
      <c r="A55" s="38" t="s">
        <v>268</v>
      </c>
      <c r="F55" s="48"/>
      <c r="G55" s="73">
        <v>44</v>
      </c>
      <c r="H55" s="127">
        <f>SUM(H56:H59)</f>
        <v>970291</v>
      </c>
      <c r="I55" s="97">
        <v>45</v>
      </c>
      <c r="J55" s="91">
        <f>SUM(J56:J59)</f>
        <v>970291</v>
      </c>
    </row>
    <row r="56" spans="1:10">
      <c r="A56" s="79" t="s">
        <v>269</v>
      </c>
      <c r="F56" s="48"/>
      <c r="G56" s="73">
        <v>46</v>
      </c>
      <c r="H56" s="127">
        <f>'AA Materiale'!F25+'AA Materiale'!F26+'AA Materiale'!F27</f>
        <v>631167</v>
      </c>
      <c r="I56" s="97">
        <v>47</v>
      </c>
      <c r="J56" s="75">
        <f>H56</f>
        <v>631167</v>
      </c>
    </row>
    <row r="57" spans="1:10">
      <c r="A57" s="78" t="s">
        <v>270</v>
      </c>
      <c r="F57" s="48"/>
      <c r="G57" s="73">
        <v>48</v>
      </c>
      <c r="H57" s="127">
        <v>0</v>
      </c>
      <c r="I57" s="97">
        <v>49</v>
      </c>
      <c r="J57" s="75">
        <f>H57</f>
        <v>0</v>
      </c>
    </row>
    <row r="58" spans="1:10">
      <c r="A58" s="78" t="s">
        <v>271</v>
      </c>
      <c r="F58" s="48"/>
      <c r="G58" s="104">
        <v>50</v>
      </c>
      <c r="H58" s="135">
        <f>'AA Materiale'!F28</f>
        <v>13860</v>
      </c>
      <c r="I58" s="99">
        <v>51</v>
      </c>
      <c r="J58" s="75">
        <f>H58</f>
        <v>13860</v>
      </c>
    </row>
    <row r="59" spans="1:10">
      <c r="A59" s="78" t="s">
        <v>272</v>
      </c>
      <c r="F59" s="48"/>
      <c r="G59" s="73">
        <v>52</v>
      </c>
      <c r="H59" s="127">
        <f>'AA Materiale'!F29+'AA Materiale'!F30</f>
        <v>325264</v>
      </c>
      <c r="I59" s="97">
        <v>53</v>
      </c>
      <c r="J59" s="75">
        <f>H59</f>
        <v>325264</v>
      </c>
    </row>
    <row r="60" spans="1:10">
      <c r="A60" s="38" t="s">
        <v>273</v>
      </c>
      <c r="F60" s="48"/>
      <c r="G60" s="82"/>
      <c r="H60" s="98"/>
      <c r="I60" s="99">
        <v>54</v>
      </c>
      <c r="J60" s="87"/>
    </row>
    <row r="61" spans="1:10">
      <c r="A61" s="38"/>
      <c r="F61" s="47"/>
      <c r="G61" s="105"/>
      <c r="H61" s="106"/>
      <c r="I61" s="105"/>
      <c r="J61" s="125"/>
    </row>
    <row r="62" spans="1:10">
      <c r="F62" s="47"/>
      <c r="G62" s="106"/>
      <c r="H62" s="47"/>
      <c r="I62" s="52"/>
      <c r="J62" s="125"/>
    </row>
    <row r="63" spans="1:10">
      <c r="A63" s="107" t="s">
        <v>274</v>
      </c>
      <c r="F63" s="47"/>
      <c r="G63" s="47"/>
      <c r="H63" s="47"/>
      <c r="I63" s="52"/>
      <c r="J63" s="125"/>
    </row>
    <row r="64" spans="1:10">
      <c r="A64" s="53" t="str">
        <f>Kopertina!H48</f>
        <v>14.03.2014</v>
      </c>
      <c r="B64" s="53" t="s">
        <v>275</v>
      </c>
      <c r="C64" s="53"/>
      <c r="D64" s="53"/>
      <c r="E64" s="53"/>
      <c r="F64" s="53"/>
      <c r="G64" s="53"/>
      <c r="H64" s="53"/>
      <c r="I64" s="54"/>
      <c r="J64" s="126"/>
    </row>
  </sheetData>
  <phoneticPr fontId="6" type="noConversion"/>
  <pageMargins left="0.15" right="0.15" top="0.15" bottom="0.15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N66"/>
  <sheetViews>
    <sheetView workbookViewId="0">
      <selection activeCell="G19" sqref="G19"/>
    </sheetView>
  </sheetViews>
  <sheetFormatPr defaultRowHeight="12.75"/>
  <cols>
    <col min="1" max="1" width="9.42578125" style="5" customWidth="1"/>
    <col min="2" max="2" width="3.7109375" style="5" customWidth="1"/>
    <col min="3" max="3" width="3.42578125" style="338" customWidth="1"/>
    <col min="4" max="4" width="2" style="5" customWidth="1"/>
    <col min="5" max="5" width="3.42578125" style="5" customWidth="1"/>
    <col min="6" max="6" width="13.7109375" style="5" customWidth="1"/>
    <col min="7" max="8" width="8.7109375" style="5" customWidth="1"/>
    <col min="9" max="9" width="9.85546875" style="5" customWidth="1"/>
    <col min="10" max="10" width="8.7109375" style="5" customWidth="1"/>
    <col min="11" max="11" width="6.85546875" style="5" customWidth="1"/>
    <col min="12" max="12" width="11" style="5" customWidth="1"/>
    <col min="13" max="13" width="10.42578125" style="5" customWidth="1"/>
    <col min="14" max="14" width="5.140625" style="5" customWidth="1"/>
    <col min="15" max="15" width="2.140625" style="5" customWidth="1"/>
    <col min="16" max="16384" width="9.140625" style="5"/>
  </cols>
  <sheetData>
    <row r="2" spans="2:14" s="313" customFormat="1" ht="19.149999999999999" customHeight="1">
      <c r="B2" s="380" t="s">
        <v>526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2"/>
    </row>
    <row r="3" spans="2:14" s="313" customFormat="1" ht="12.75" customHeight="1" thickBot="1">
      <c r="B3" s="314"/>
      <c r="C3" s="317" t="s">
        <v>398</v>
      </c>
      <c r="D3" s="318" t="s">
        <v>399</v>
      </c>
      <c r="E3" s="318"/>
      <c r="F3" s="318"/>
      <c r="G3" s="352"/>
      <c r="H3" s="353"/>
      <c r="I3" s="315"/>
      <c r="J3" s="315"/>
      <c r="K3" s="315"/>
      <c r="L3" s="315"/>
      <c r="M3" s="315"/>
      <c r="N3" s="316"/>
    </row>
    <row r="4" spans="2:14">
      <c r="B4" s="23"/>
      <c r="C4" s="319"/>
      <c r="D4" s="320"/>
      <c r="E4" s="320"/>
      <c r="F4" s="320"/>
      <c r="G4" s="320"/>
      <c r="H4" s="24"/>
      <c r="I4" s="24"/>
      <c r="J4" s="24"/>
      <c r="K4" s="24"/>
      <c r="L4" s="24"/>
      <c r="M4" s="24"/>
      <c r="N4" s="25"/>
    </row>
    <row r="5" spans="2:14" ht="12" customHeight="1">
      <c r="B5" s="23"/>
      <c r="C5" s="321">
        <v>1</v>
      </c>
      <c r="D5" s="322" t="s">
        <v>400</v>
      </c>
      <c r="E5" s="322"/>
      <c r="F5" s="322"/>
      <c r="G5" s="323"/>
      <c r="H5" s="24"/>
      <c r="I5" s="24"/>
      <c r="J5" s="24"/>
      <c r="K5" s="24"/>
      <c r="L5" s="24"/>
      <c r="M5" s="24"/>
      <c r="N5" s="25"/>
    </row>
    <row r="6" spans="2:14" ht="12" customHeight="1">
      <c r="B6" s="23"/>
      <c r="C6" s="321">
        <v>2</v>
      </c>
      <c r="D6" s="324" t="s">
        <v>415</v>
      </c>
      <c r="E6" s="324"/>
      <c r="F6" s="324"/>
      <c r="G6" s="323"/>
      <c r="H6" s="24"/>
      <c r="I6" s="24"/>
      <c r="J6" s="24"/>
      <c r="K6" s="24"/>
      <c r="L6" s="24"/>
      <c r="M6" s="24"/>
      <c r="N6" s="25"/>
    </row>
    <row r="7" spans="2:14" ht="12" customHeight="1">
      <c r="B7" s="23"/>
      <c r="C7" s="324">
        <v>3</v>
      </c>
      <c r="D7" s="324" t="s">
        <v>413</v>
      </c>
      <c r="E7" s="324"/>
      <c r="F7" s="324"/>
      <c r="G7" s="323"/>
      <c r="H7" s="24"/>
      <c r="I7" s="24"/>
      <c r="J7" s="24"/>
      <c r="K7" s="24"/>
      <c r="L7" s="24"/>
      <c r="M7" s="24"/>
      <c r="N7" s="25"/>
    </row>
    <row r="8" spans="2:14" ht="12" customHeight="1">
      <c r="B8" s="23"/>
      <c r="C8" s="324">
        <v>4</v>
      </c>
      <c r="D8" s="324" t="s">
        <v>414</v>
      </c>
      <c r="E8" s="324"/>
      <c r="F8" s="324"/>
      <c r="G8" s="325"/>
      <c r="H8" s="24"/>
      <c r="I8" s="24"/>
      <c r="J8" s="24"/>
      <c r="K8" s="24"/>
      <c r="L8" s="24"/>
      <c r="M8" s="24"/>
      <c r="N8" s="25"/>
    </row>
    <row r="9" spans="2:14" ht="12" customHeight="1">
      <c r="B9" s="23"/>
      <c r="C9" s="324"/>
      <c r="D9" s="322"/>
      <c r="E9" s="324"/>
      <c r="F9" s="324"/>
      <c r="G9" s="324"/>
      <c r="H9" s="24"/>
      <c r="I9" s="24"/>
      <c r="J9" s="24"/>
      <c r="K9" s="24"/>
      <c r="L9" s="24"/>
      <c r="M9" s="24"/>
      <c r="N9" s="25"/>
    </row>
    <row r="10" spans="2:14" ht="12" customHeight="1" thickBot="1">
      <c r="B10" s="23"/>
      <c r="C10" s="326" t="s">
        <v>401</v>
      </c>
      <c r="D10" s="327" t="s">
        <v>402</v>
      </c>
      <c r="E10" s="327"/>
      <c r="F10" s="327"/>
      <c r="G10" s="324"/>
      <c r="H10" s="24"/>
      <c r="I10" s="24"/>
      <c r="J10" s="24"/>
      <c r="K10" s="24"/>
      <c r="L10" s="24"/>
      <c r="M10" s="24"/>
      <c r="N10" s="25"/>
    </row>
    <row r="11" spans="2:14" ht="12" customHeight="1">
      <c r="B11" s="23"/>
      <c r="C11" s="324"/>
      <c r="D11" s="324" t="s">
        <v>403</v>
      </c>
      <c r="E11" s="324"/>
      <c r="F11" s="324"/>
      <c r="G11" s="325"/>
      <c r="H11" s="24"/>
      <c r="I11" s="24"/>
      <c r="J11" s="24"/>
      <c r="K11" s="24"/>
      <c r="L11" s="24"/>
      <c r="M11" s="24"/>
      <c r="N11" s="25"/>
    </row>
    <row r="12" spans="2:14" ht="12" customHeight="1">
      <c r="B12" s="23"/>
      <c r="C12" s="324" t="s">
        <v>416</v>
      </c>
      <c r="D12" s="324"/>
      <c r="E12" s="324"/>
      <c r="F12" s="324"/>
      <c r="G12" s="324"/>
      <c r="H12" s="24"/>
      <c r="I12" s="24"/>
      <c r="J12" s="24"/>
      <c r="K12" s="24"/>
      <c r="L12" s="24"/>
      <c r="M12" s="24"/>
      <c r="N12" s="25"/>
    </row>
    <row r="13" spans="2:14" ht="12" customHeight="1">
      <c r="B13" s="23"/>
      <c r="C13" s="324"/>
      <c r="D13" s="324" t="s">
        <v>404</v>
      </c>
      <c r="E13" s="324"/>
      <c r="F13" s="324"/>
      <c r="G13" s="325"/>
      <c r="H13" s="24"/>
      <c r="I13" s="24"/>
      <c r="J13" s="24"/>
      <c r="K13" s="24"/>
      <c r="L13" s="24"/>
      <c r="M13" s="24"/>
      <c r="N13" s="25"/>
    </row>
    <row r="14" spans="2:14" ht="12" customHeight="1">
      <c r="B14" s="23"/>
      <c r="C14" s="324" t="s">
        <v>417</v>
      </c>
      <c r="D14" s="324"/>
      <c r="E14" s="324"/>
      <c r="F14" s="324"/>
      <c r="G14" s="325"/>
      <c r="H14" s="24"/>
      <c r="I14" s="24"/>
      <c r="J14" s="24"/>
      <c r="K14" s="24"/>
      <c r="L14" s="24"/>
      <c r="M14" s="24"/>
      <c r="N14" s="25"/>
    </row>
    <row r="15" spans="2:14" ht="12" customHeight="1">
      <c r="B15" s="23"/>
      <c r="C15" s="324"/>
      <c r="D15" s="324" t="s">
        <v>405</v>
      </c>
      <c r="E15" s="324"/>
      <c r="F15" s="324"/>
      <c r="G15" s="325"/>
      <c r="H15" s="24"/>
      <c r="I15" s="24"/>
      <c r="J15" s="24"/>
      <c r="K15" s="24"/>
      <c r="L15" s="24"/>
      <c r="M15" s="24"/>
      <c r="N15" s="25"/>
    </row>
    <row r="16" spans="2:14" ht="12" customHeight="1">
      <c r="B16" s="23"/>
      <c r="C16" s="324" t="s">
        <v>406</v>
      </c>
      <c r="D16" s="324"/>
      <c r="E16" s="324"/>
      <c r="F16" s="324"/>
      <c r="G16" s="325"/>
      <c r="H16" s="24"/>
      <c r="I16" s="24"/>
      <c r="J16" s="24"/>
      <c r="K16" s="24"/>
      <c r="L16" s="24"/>
      <c r="M16" s="24"/>
      <c r="N16" s="25"/>
    </row>
    <row r="17" spans="2:14" ht="12" customHeight="1">
      <c r="B17" s="23"/>
      <c r="C17" s="324" t="s">
        <v>407</v>
      </c>
      <c r="D17" s="324"/>
      <c r="E17" s="324"/>
      <c r="F17" s="324"/>
      <c r="G17" s="325"/>
      <c r="H17" s="24"/>
      <c r="I17" s="24"/>
      <c r="J17" s="24"/>
      <c r="K17" s="24"/>
      <c r="L17" s="24"/>
      <c r="M17" s="24"/>
      <c r="N17" s="25"/>
    </row>
    <row r="18" spans="2:14" ht="12" customHeight="1">
      <c r="B18" s="23"/>
      <c r="C18" s="324"/>
      <c r="D18" s="324" t="s">
        <v>408</v>
      </c>
      <c r="E18" s="324"/>
      <c r="F18" s="324"/>
      <c r="G18" s="325"/>
      <c r="H18" s="24"/>
      <c r="I18" s="24"/>
      <c r="J18" s="24"/>
      <c r="K18" s="24"/>
      <c r="L18" s="24"/>
      <c r="M18" s="24"/>
      <c r="N18" s="25"/>
    </row>
    <row r="19" spans="2:14" ht="12" customHeight="1">
      <c r="B19" s="23"/>
      <c r="C19" s="324"/>
      <c r="D19" s="324" t="s">
        <v>418</v>
      </c>
      <c r="E19" s="324"/>
      <c r="F19" s="324"/>
      <c r="G19" s="325"/>
      <c r="H19" s="24"/>
      <c r="I19" s="24"/>
      <c r="J19" s="24"/>
      <c r="K19" s="24"/>
      <c r="L19" s="24"/>
      <c r="M19" s="24"/>
      <c r="N19" s="25"/>
    </row>
    <row r="20" spans="2:14" ht="12" customHeight="1">
      <c r="B20" s="23"/>
      <c r="C20" s="328"/>
      <c r="D20" s="328" t="s">
        <v>409</v>
      </c>
      <c r="E20" s="328"/>
      <c r="F20" s="328"/>
      <c r="G20" s="329"/>
      <c r="H20" s="24"/>
      <c r="I20" s="24"/>
      <c r="J20" s="24"/>
      <c r="K20" s="24"/>
      <c r="L20" s="24"/>
      <c r="M20" s="24"/>
      <c r="N20" s="25"/>
    </row>
    <row r="21" spans="2:14" ht="15" customHeight="1" thickBot="1">
      <c r="B21" s="23"/>
      <c r="C21" s="330" t="s">
        <v>410</v>
      </c>
      <c r="D21" s="331" t="s">
        <v>411</v>
      </c>
      <c r="E21" s="332"/>
      <c r="F21" s="332"/>
      <c r="G21" s="333"/>
      <c r="H21" s="334"/>
      <c r="I21" s="334"/>
      <c r="J21" s="334"/>
      <c r="K21" s="334"/>
      <c r="L21" s="334"/>
      <c r="M21" s="162"/>
      <c r="N21" s="25"/>
    </row>
    <row r="22" spans="2:14" ht="12" customHeight="1">
      <c r="B22" s="23"/>
      <c r="C22" s="324"/>
      <c r="D22" s="324"/>
      <c r="E22" s="324"/>
      <c r="F22" s="324"/>
      <c r="G22" s="320"/>
      <c r="H22" s="24"/>
      <c r="I22" s="24"/>
      <c r="J22" s="24"/>
      <c r="K22" s="24"/>
      <c r="L22" s="24"/>
      <c r="M22" s="24"/>
      <c r="N22" s="25"/>
    </row>
    <row r="23" spans="2:14" ht="12" customHeight="1">
      <c r="B23" s="23"/>
      <c r="C23" s="324">
        <v>2</v>
      </c>
      <c r="D23" s="324"/>
      <c r="E23" s="324" t="s">
        <v>594</v>
      </c>
      <c r="F23" s="324"/>
      <c r="G23" s="320"/>
      <c r="H23" s="24"/>
      <c r="I23" s="24"/>
      <c r="J23" s="24"/>
      <c r="K23" s="24"/>
      <c r="L23" s="346">
        <v>2234000</v>
      </c>
      <c r="M23" s="24" t="s">
        <v>509</v>
      </c>
      <c r="N23" s="25"/>
    </row>
    <row r="24" spans="2:14" ht="12" customHeight="1">
      <c r="B24" s="23"/>
      <c r="C24" s="324">
        <v>3</v>
      </c>
      <c r="D24" s="324"/>
      <c r="E24" s="324" t="s">
        <v>590</v>
      </c>
      <c r="F24" s="324"/>
      <c r="G24" s="320"/>
      <c r="H24" s="24"/>
      <c r="I24" s="24"/>
      <c r="J24" s="24"/>
      <c r="K24" s="24"/>
      <c r="L24" s="346">
        <v>175000</v>
      </c>
      <c r="M24" s="24" t="s">
        <v>509</v>
      </c>
      <c r="N24" s="25"/>
    </row>
    <row r="25" spans="2:14" ht="12" customHeight="1">
      <c r="B25" s="23"/>
      <c r="C25" s="324"/>
      <c r="D25" s="324"/>
      <c r="E25" s="324" t="s">
        <v>592</v>
      </c>
      <c r="F25" s="324"/>
      <c r="G25" s="320"/>
      <c r="H25" s="24"/>
      <c r="I25" s="24"/>
      <c r="J25" s="24"/>
      <c r="K25" s="24"/>
      <c r="L25" s="346">
        <v>2094</v>
      </c>
      <c r="M25" s="24" t="s">
        <v>509</v>
      </c>
      <c r="N25" s="25"/>
    </row>
    <row r="26" spans="2:14" ht="12" customHeight="1">
      <c r="B26" s="23"/>
      <c r="C26" s="324">
        <v>5</v>
      </c>
      <c r="D26" s="324"/>
      <c r="E26" s="324" t="s">
        <v>591</v>
      </c>
      <c r="F26" s="324"/>
      <c r="G26" s="320"/>
      <c r="H26" s="24"/>
      <c r="I26" s="24"/>
      <c r="J26" s="24"/>
      <c r="K26" s="24"/>
      <c r="L26" s="346">
        <v>13890</v>
      </c>
      <c r="M26" s="24" t="s">
        <v>509</v>
      </c>
      <c r="N26" s="25"/>
    </row>
    <row r="27" spans="2:14" ht="12" customHeight="1">
      <c r="B27" s="23"/>
      <c r="C27" s="324">
        <v>8</v>
      </c>
      <c r="D27" s="324"/>
      <c r="E27" s="324" t="s">
        <v>507</v>
      </c>
      <c r="F27" s="324"/>
      <c r="G27" s="320"/>
      <c r="H27" s="24"/>
      <c r="I27" s="24"/>
      <c r="J27" s="24"/>
      <c r="K27" s="24"/>
      <c r="L27" s="346">
        <v>14090100</v>
      </c>
      <c r="M27" s="24" t="s">
        <v>509</v>
      </c>
      <c r="N27" s="25"/>
    </row>
    <row r="28" spans="2:14" ht="12" customHeight="1">
      <c r="B28" s="23"/>
      <c r="C28" s="324">
        <v>11</v>
      </c>
      <c r="D28" s="324"/>
      <c r="E28" s="324" t="s">
        <v>419</v>
      </c>
      <c r="F28" s="324"/>
      <c r="G28" s="320"/>
      <c r="H28" s="24"/>
      <c r="I28" s="24"/>
      <c r="J28" s="24"/>
      <c r="K28" s="24"/>
      <c r="L28" s="24"/>
      <c r="M28" s="24"/>
      <c r="N28" s="25"/>
    </row>
    <row r="29" spans="2:14" ht="12" customHeight="1">
      <c r="B29" s="23"/>
      <c r="C29" s="324"/>
      <c r="D29" s="324"/>
      <c r="E29" s="322" t="s">
        <v>420</v>
      </c>
      <c r="F29" s="324"/>
      <c r="G29" s="320"/>
      <c r="H29" s="24"/>
      <c r="K29" s="24"/>
      <c r="L29" s="346">
        <v>108249</v>
      </c>
      <c r="M29" s="24" t="s">
        <v>509</v>
      </c>
      <c r="N29" s="25"/>
    </row>
    <row r="30" spans="2:14" ht="12" customHeight="1">
      <c r="B30" s="23"/>
      <c r="C30" s="324"/>
      <c r="D30" s="324"/>
      <c r="E30" s="322" t="s">
        <v>421</v>
      </c>
      <c r="F30" s="324"/>
      <c r="G30" s="320"/>
      <c r="H30" s="24"/>
      <c r="K30" s="24"/>
      <c r="L30" s="346">
        <v>19880</v>
      </c>
      <c r="M30" s="24" t="s">
        <v>509</v>
      </c>
      <c r="N30" s="25"/>
    </row>
    <row r="31" spans="2:14" ht="12" customHeight="1">
      <c r="B31" s="23"/>
      <c r="C31" s="335" t="s">
        <v>412</v>
      </c>
      <c r="D31" s="335"/>
      <c r="E31" s="335"/>
      <c r="F31" s="335"/>
      <c r="G31" s="323"/>
      <c r="H31" s="24"/>
      <c r="I31" s="24"/>
      <c r="J31" s="24"/>
      <c r="K31" s="24"/>
      <c r="L31" s="24"/>
      <c r="M31" s="24"/>
      <c r="N31" s="25"/>
    </row>
    <row r="32" spans="2:14" s="117" customFormat="1" ht="12" customHeight="1">
      <c r="B32" s="342"/>
      <c r="C32" s="328">
        <v>16</v>
      </c>
      <c r="D32" s="328"/>
      <c r="E32" s="328" t="s">
        <v>517</v>
      </c>
      <c r="F32" s="328"/>
      <c r="G32" s="328"/>
      <c r="H32" s="162"/>
      <c r="I32" s="162"/>
      <c r="J32" s="162"/>
      <c r="K32" s="162"/>
      <c r="L32" s="363">
        <f>SUM(L33:L39)</f>
        <v>7918436</v>
      </c>
      <c r="M32" s="162" t="s">
        <v>509</v>
      </c>
      <c r="N32" s="343"/>
    </row>
    <row r="33" spans="2:14" s="117" customFormat="1" ht="12" customHeight="1">
      <c r="B33" s="342"/>
      <c r="C33" s="328"/>
      <c r="D33" s="328"/>
      <c r="E33" s="336" t="s">
        <v>596</v>
      </c>
      <c r="F33" s="328"/>
      <c r="G33" s="328"/>
      <c r="H33" s="162"/>
      <c r="I33" s="162"/>
      <c r="J33" s="162"/>
      <c r="K33" s="162"/>
      <c r="L33" s="344">
        <v>18936</v>
      </c>
      <c r="M33" s="162" t="s">
        <v>509</v>
      </c>
      <c r="N33" s="343"/>
    </row>
    <row r="34" spans="2:14" s="117" customFormat="1" ht="12" customHeight="1">
      <c r="B34" s="342"/>
      <c r="C34" s="328"/>
      <c r="D34" s="328"/>
      <c r="E34" s="328" t="s">
        <v>518</v>
      </c>
      <c r="F34" s="328"/>
      <c r="G34" s="328"/>
      <c r="H34" s="162"/>
      <c r="K34" s="162"/>
      <c r="L34" s="344">
        <v>789700</v>
      </c>
      <c r="M34" s="162" t="s">
        <v>509</v>
      </c>
      <c r="N34" s="343"/>
    </row>
    <row r="35" spans="2:14" s="117" customFormat="1" ht="12" customHeight="1">
      <c r="B35" s="342"/>
      <c r="C35" s="328"/>
      <c r="D35" s="328"/>
      <c r="E35" s="328" t="s">
        <v>521</v>
      </c>
      <c r="F35" s="328"/>
      <c r="G35" s="328"/>
      <c r="H35" s="162"/>
      <c r="K35" s="162"/>
      <c r="L35" s="344">
        <v>6840304</v>
      </c>
      <c r="M35" s="162" t="s">
        <v>509</v>
      </c>
      <c r="N35" s="343"/>
    </row>
    <row r="36" spans="2:14" s="117" customFormat="1" ht="12" customHeight="1">
      <c r="B36" s="342"/>
      <c r="C36" s="328"/>
      <c r="D36" s="328"/>
      <c r="E36" s="336" t="s">
        <v>595</v>
      </c>
      <c r="F36" s="328"/>
      <c r="G36" s="328"/>
      <c r="H36" s="162"/>
      <c r="K36" s="162"/>
      <c r="L36" s="344">
        <v>23600</v>
      </c>
      <c r="M36" s="162" t="s">
        <v>509</v>
      </c>
      <c r="N36" s="343"/>
    </row>
    <row r="37" spans="2:14" s="117" customFormat="1" ht="12" customHeight="1">
      <c r="B37" s="342"/>
      <c r="C37" s="328"/>
      <c r="D37" s="328"/>
      <c r="E37" s="328" t="s">
        <v>519</v>
      </c>
      <c r="F37" s="328"/>
      <c r="G37" s="328"/>
      <c r="H37" s="162"/>
      <c r="K37" s="162"/>
      <c r="L37" s="344">
        <v>55555</v>
      </c>
      <c r="M37" s="162" t="s">
        <v>509</v>
      </c>
      <c r="N37" s="343"/>
    </row>
    <row r="38" spans="2:14" s="117" customFormat="1" ht="12" customHeight="1">
      <c r="B38" s="342"/>
      <c r="C38" s="328"/>
      <c r="D38" s="328"/>
      <c r="E38" s="336" t="s">
        <v>520</v>
      </c>
      <c r="F38" s="328"/>
      <c r="G38" s="328"/>
      <c r="H38" s="162"/>
      <c r="K38" s="162"/>
      <c r="L38" s="344">
        <v>144494</v>
      </c>
      <c r="M38" s="171" t="s">
        <v>509</v>
      </c>
      <c r="N38" s="343"/>
    </row>
    <row r="39" spans="2:14" s="117" customFormat="1" ht="12" customHeight="1">
      <c r="B39" s="342"/>
      <c r="C39" s="328"/>
      <c r="D39" s="328"/>
      <c r="E39" s="336" t="s">
        <v>522</v>
      </c>
      <c r="F39" s="328"/>
      <c r="G39" s="328"/>
      <c r="H39" s="162"/>
      <c r="K39" s="162"/>
      <c r="L39" s="344">
        <v>45847</v>
      </c>
      <c r="M39" s="171" t="s">
        <v>509</v>
      </c>
      <c r="N39" s="343"/>
    </row>
    <row r="40" spans="2:14" s="117" customFormat="1" ht="12" customHeight="1">
      <c r="B40" s="342"/>
      <c r="C40" s="328">
        <v>19</v>
      </c>
      <c r="D40" s="328"/>
      <c r="E40" s="328" t="s">
        <v>508</v>
      </c>
      <c r="F40" s="328"/>
      <c r="G40" s="328"/>
      <c r="H40" s="162"/>
      <c r="K40" s="162"/>
      <c r="L40" s="363">
        <f>SUM(L41:L58)</f>
        <v>4345896</v>
      </c>
      <c r="M40" s="171" t="s">
        <v>509</v>
      </c>
      <c r="N40" s="343"/>
    </row>
    <row r="41" spans="2:14" s="117" customFormat="1" ht="12" customHeight="1">
      <c r="B41" s="342"/>
      <c r="C41" s="328"/>
      <c r="D41" s="328"/>
      <c r="E41" s="328" t="s">
        <v>597</v>
      </c>
      <c r="F41" s="328"/>
      <c r="G41" s="328"/>
      <c r="H41" s="162"/>
      <c r="K41" s="162"/>
      <c r="L41" s="344">
        <v>1226899</v>
      </c>
      <c r="M41" s="162" t="s">
        <v>509</v>
      </c>
      <c r="N41" s="343"/>
    </row>
    <row r="42" spans="2:14" s="117" customFormat="1" ht="12" customHeight="1">
      <c r="B42" s="342"/>
      <c r="C42" s="328"/>
      <c r="D42" s="328"/>
      <c r="E42" s="336" t="s">
        <v>523</v>
      </c>
      <c r="F42" s="328"/>
      <c r="G42" s="328"/>
      <c r="H42" s="162"/>
      <c r="K42" s="162"/>
      <c r="L42" s="344">
        <v>185683</v>
      </c>
      <c r="M42" s="171" t="s">
        <v>509</v>
      </c>
      <c r="N42" s="343"/>
    </row>
    <row r="43" spans="2:14" s="117" customFormat="1" ht="12" customHeight="1">
      <c r="B43" s="342"/>
      <c r="C43" s="328"/>
      <c r="D43" s="328"/>
      <c r="E43" s="336" t="s">
        <v>533</v>
      </c>
      <c r="F43" s="328"/>
      <c r="G43" s="328"/>
      <c r="H43" s="162"/>
      <c r="K43" s="162"/>
      <c r="L43" s="344">
        <v>223770</v>
      </c>
      <c r="M43" s="171" t="s">
        <v>509</v>
      </c>
      <c r="N43" s="343"/>
    </row>
    <row r="44" spans="2:14" s="117" customFormat="1" ht="12" customHeight="1">
      <c r="B44" s="342"/>
      <c r="C44" s="328"/>
      <c r="D44" s="328"/>
      <c r="E44" s="336" t="s">
        <v>534</v>
      </c>
      <c r="F44" s="328"/>
      <c r="G44" s="328"/>
      <c r="H44" s="162"/>
      <c r="K44" s="162"/>
      <c r="L44" s="344">
        <v>36300</v>
      </c>
      <c r="M44" s="171" t="s">
        <v>509</v>
      </c>
      <c r="N44" s="343"/>
    </row>
    <row r="45" spans="2:14" s="117" customFormat="1" ht="12" customHeight="1">
      <c r="B45" s="342"/>
      <c r="C45" s="328"/>
      <c r="D45" s="328"/>
      <c r="E45" s="328" t="s">
        <v>510</v>
      </c>
      <c r="F45" s="328"/>
      <c r="G45" s="328"/>
      <c r="H45" s="162"/>
      <c r="K45" s="162"/>
      <c r="L45" s="344">
        <v>364815</v>
      </c>
      <c r="M45" s="162" t="s">
        <v>509</v>
      </c>
      <c r="N45" s="343"/>
    </row>
    <row r="46" spans="2:14" s="117" customFormat="1" ht="12" customHeight="1">
      <c r="B46" s="342"/>
      <c r="C46" s="328"/>
      <c r="D46" s="328"/>
      <c r="E46" s="328" t="s">
        <v>598</v>
      </c>
      <c r="F46" s="328"/>
      <c r="G46" s="328"/>
      <c r="H46" s="162"/>
      <c r="K46" s="162"/>
      <c r="L46" s="344">
        <v>500</v>
      </c>
      <c r="M46" s="171" t="s">
        <v>509</v>
      </c>
      <c r="N46" s="343"/>
    </row>
    <row r="47" spans="2:14" s="117" customFormat="1" ht="12" customHeight="1">
      <c r="B47" s="342"/>
      <c r="C47" s="328"/>
      <c r="D47" s="328"/>
      <c r="E47" s="328" t="s">
        <v>511</v>
      </c>
      <c r="F47" s="328"/>
      <c r="G47" s="328"/>
      <c r="H47" s="162"/>
      <c r="K47" s="162"/>
      <c r="L47" s="344">
        <v>51000</v>
      </c>
      <c r="M47" s="171" t="s">
        <v>509</v>
      </c>
      <c r="N47" s="343"/>
    </row>
    <row r="48" spans="2:14" s="117" customFormat="1" ht="12" customHeight="1">
      <c r="B48" s="342"/>
      <c r="C48" s="328"/>
      <c r="D48" s="328"/>
      <c r="E48" s="336" t="s">
        <v>524</v>
      </c>
      <c r="F48" s="328"/>
      <c r="G48" s="328"/>
      <c r="H48" s="162"/>
      <c r="K48" s="162"/>
      <c r="L48" s="344">
        <v>1397792</v>
      </c>
      <c r="M48" s="171" t="s">
        <v>509</v>
      </c>
      <c r="N48" s="343"/>
    </row>
    <row r="49" spans="2:14" s="117" customFormat="1" ht="12" customHeight="1">
      <c r="B49" s="342"/>
      <c r="C49" s="328"/>
      <c r="D49" s="328"/>
      <c r="E49" s="336" t="s">
        <v>599</v>
      </c>
      <c r="F49" s="328"/>
      <c r="G49" s="328"/>
      <c r="H49" s="162"/>
      <c r="K49" s="162"/>
      <c r="L49" s="344">
        <v>87188</v>
      </c>
      <c r="M49" s="171" t="s">
        <v>509</v>
      </c>
      <c r="N49" s="343"/>
    </row>
    <row r="50" spans="2:14" s="117" customFormat="1" ht="12" customHeight="1">
      <c r="B50" s="342"/>
      <c r="C50" s="328"/>
      <c r="D50" s="328"/>
      <c r="E50" s="328" t="s">
        <v>512</v>
      </c>
      <c r="F50" s="328"/>
      <c r="G50" s="328"/>
      <c r="H50" s="162"/>
      <c r="K50" s="162"/>
      <c r="L50" s="344">
        <v>309916</v>
      </c>
      <c r="M50" s="171" t="s">
        <v>509</v>
      </c>
      <c r="N50" s="343"/>
    </row>
    <row r="51" spans="2:14" s="117" customFormat="1" ht="12" customHeight="1">
      <c r="B51" s="342"/>
      <c r="C51" s="328"/>
      <c r="D51" s="328"/>
      <c r="E51" s="328" t="s">
        <v>535</v>
      </c>
      <c r="F51" s="328"/>
      <c r="G51" s="328"/>
      <c r="H51" s="162"/>
      <c r="K51" s="162"/>
      <c r="L51" s="344">
        <v>106044</v>
      </c>
      <c r="M51" s="171" t="s">
        <v>509</v>
      </c>
      <c r="N51" s="343"/>
    </row>
    <row r="52" spans="2:14" s="117" customFormat="1" ht="12" customHeight="1">
      <c r="B52" s="342"/>
      <c r="C52" s="328"/>
      <c r="D52" s="328"/>
      <c r="E52" s="328" t="s">
        <v>513</v>
      </c>
      <c r="F52" s="328"/>
      <c r="G52" s="328"/>
      <c r="H52" s="162"/>
      <c r="K52" s="162"/>
      <c r="L52" s="344">
        <v>53909</v>
      </c>
      <c r="M52" s="171" t="s">
        <v>509</v>
      </c>
      <c r="N52" s="343"/>
    </row>
    <row r="53" spans="2:14" s="117" customFormat="1" ht="12" customHeight="1">
      <c r="B53" s="342"/>
      <c r="C53" s="328"/>
      <c r="D53" s="328"/>
      <c r="E53" s="336" t="s">
        <v>514</v>
      </c>
      <c r="F53" s="328"/>
      <c r="G53" s="328"/>
      <c r="H53" s="162"/>
      <c r="K53" s="162"/>
      <c r="L53" s="344">
        <v>86340</v>
      </c>
      <c r="M53" s="171" t="s">
        <v>509</v>
      </c>
      <c r="N53" s="343"/>
    </row>
    <row r="54" spans="2:14" s="117" customFormat="1" ht="12" customHeight="1">
      <c r="B54" s="342"/>
      <c r="C54" s="328"/>
      <c r="D54" s="328"/>
      <c r="E54" s="336" t="s">
        <v>536</v>
      </c>
      <c r="F54" s="328"/>
      <c r="G54" s="328"/>
      <c r="H54" s="162"/>
      <c r="K54" s="162"/>
      <c r="L54" s="344">
        <v>800</v>
      </c>
      <c r="M54" s="171" t="s">
        <v>509</v>
      </c>
      <c r="N54" s="343"/>
    </row>
    <row r="55" spans="2:14" s="117" customFormat="1" ht="12" customHeight="1">
      <c r="B55" s="342"/>
      <c r="C55" s="328"/>
      <c r="D55" s="328"/>
      <c r="E55" s="336" t="s">
        <v>515</v>
      </c>
      <c r="F55" s="328"/>
      <c r="G55" s="328"/>
      <c r="H55" s="162"/>
      <c r="K55" s="162"/>
      <c r="L55" s="345">
        <v>5255</v>
      </c>
      <c r="M55" s="171" t="s">
        <v>509</v>
      </c>
      <c r="N55" s="343"/>
    </row>
    <row r="56" spans="2:14" s="117" customFormat="1" ht="12" customHeight="1">
      <c r="B56" s="342"/>
      <c r="C56" s="328"/>
      <c r="D56" s="328"/>
      <c r="E56" s="336" t="s">
        <v>516</v>
      </c>
      <c r="F56" s="328"/>
      <c r="G56" s="328"/>
      <c r="H56" s="162"/>
      <c r="K56" s="162"/>
      <c r="L56" s="344">
        <v>35</v>
      </c>
      <c r="M56" s="171" t="s">
        <v>509</v>
      </c>
      <c r="N56" s="343"/>
    </row>
    <row r="57" spans="2:14" s="117" customFormat="1" ht="12" customHeight="1">
      <c r="B57" s="342"/>
      <c r="C57" s="328"/>
      <c r="D57" s="328"/>
      <c r="E57" s="336" t="s">
        <v>537</v>
      </c>
      <c r="F57" s="328"/>
      <c r="G57" s="328"/>
      <c r="H57" s="162"/>
      <c r="K57" s="162"/>
      <c r="L57" s="345">
        <v>132020</v>
      </c>
      <c r="M57" s="171" t="s">
        <v>509</v>
      </c>
      <c r="N57" s="343"/>
    </row>
    <row r="58" spans="2:14" s="117" customFormat="1" ht="12" customHeight="1">
      <c r="B58" s="342"/>
      <c r="C58" s="328"/>
      <c r="D58" s="328"/>
      <c r="E58" s="336" t="s">
        <v>525</v>
      </c>
      <c r="F58" s="328"/>
      <c r="G58" s="328"/>
      <c r="H58" s="162"/>
      <c r="K58" s="162"/>
      <c r="L58" s="345">
        <v>77630</v>
      </c>
      <c r="M58" s="171" t="s">
        <v>509</v>
      </c>
      <c r="N58" s="343"/>
    </row>
    <row r="59" spans="2:14" s="117" customFormat="1" ht="12" customHeight="1">
      <c r="B59" s="342"/>
      <c r="C59" s="328"/>
      <c r="D59" s="328"/>
      <c r="E59" s="336"/>
      <c r="F59" s="328"/>
      <c r="G59" s="328"/>
      <c r="H59" s="162"/>
      <c r="K59" s="162"/>
      <c r="L59" s="345"/>
      <c r="M59" s="171"/>
      <c r="N59" s="343"/>
    </row>
    <row r="60" spans="2:14" ht="12" customHeight="1">
      <c r="B60" s="23"/>
      <c r="C60" s="324" t="s">
        <v>600</v>
      </c>
      <c r="D60" s="320"/>
      <c r="E60" s="324"/>
      <c r="F60" s="324"/>
      <c r="G60" s="320"/>
      <c r="H60" s="24"/>
      <c r="I60" s="24"/>
      <c r="J60" s="24"/>
      <c r="K60" s="24"/>
      <c r="L60" s="24"/>
      <c r="M60" s="24"/>
      <c r="N60" s="25"/>
    </row>
    <row r="61" spans="2:14" ht="12" customHeight="1">
      <c r="B61" s="23"/>
      <c r="C61" s="324" t="s">
        <v>601</v>
      </c>
      <c r="D61" s="328"/>
      <c r="E61" s="324"/>
      <c r="F61" s="324"/>
      <c r="G61" s="320"/>
      <c r="H61" s="24"/>
      <c r="I61" s="24"/>
      <c r="J61" s="24"/>
      <c r="K61" s="24"/>
      <c r="L61" s="24"/>
      <c r="M61" s="24"/>
      <c r="N61" s="25"/>
    </row>
    <row r="62" spans="2:14" ht="12" customHeight="1">
      <c r="B62" s="23"/>
      <c r="C62" s="324"/>
      <c r="D62" s="336"/>
      <c r="E62" s="337"/>
      <c r="F62" s="337"/>
      <c r="G62" s="320"/>
      <c r="H62" s="24"/>
      <c r="I62" s="24"/>
      <c r="J62" s="24"/>
      <c r="K62" s="24"/>
      <c r="L62" s="24"/>
      <c r="M62" s="24"/>
      <c r="N62" s="25"/>
    </row>
    <row r="63" spans="2:14" s="282" customFormat="1" ht="12" customHeight="1">
      <c r="B63" s="339"/>
      <c r="C63" s="299"/>
      <c r="J63" s="383" t="s">
        <v>322</v>
      </c>
      <c r="K63" s="383"/>
      <c r="L63" s="383"/>
      <c r="N63" s="340"/>
    </row>
    <row r="64" spans="2:14" s="282" customFormat="1" ht="12" customHeight="1">
      <c r="B64" s="339"/>
      <c r="J64" s="383" t="s">
        <v>298</v>
      </c>
      <c r="K64" s="383"/>
      <c r="L64" s="383"/>
      <c r="N64" s="340"/>
    </row>
    <row r="65" spans="2:14" s="282" customFormat="1" ht="12" customHeight="1">
      <c r="B65" s="339"/>
      <c r="C65" s="299"/>
      <c r="J65" s="384" t="s">
        <v>299</v>
      </c>
      <c r="K65" s="384"/>
      <c r="L65" s="384"/>
      <c r="N65" s="340"/>
    </row>
    <row r="66" spans="2:14" ht="12" customHeight="1">
      <c r="B66" s="30"/>
      <c r="C66" s="347"/>
      <c r="D66" s="348"/>
      <c r="E66" s="348"/>
      <c r="F66" s="348"/>
      <c r="G66" s="349"/>
      <c r="H66" s="31"/>
      <c r="I66" s="31"/>
      <c r="J66" s="31"/>
      <c r="K66" s="31"/>
      <c r="L66" s="31"/>
      <c r="M66" s="31"/>
      <c r="N66" s="32"/>
    </row>
  </sheetData>
  <mergeCells count="4">
    <mergeCell ref="B2:N2"/>
    <mergeCell ref="J63:L63"/>
    <mergeCell ref="J64:L64"/>
    <mergeCell ref="J65:L65"/>
  </mergeCells>
  <phoneticPr fontId="6" type="noConversion"/>
  <pageMargins left="0.15" right="0.15" top="0.15" bottom="0.15" header="0" footer="0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0"/>
  <sheetViews>
    <sheetView topLeftCell="A58" workbookViewId="0">
      <selection activeCell="F87" sqref="F87"/>
    </sheetView>
  </sheetViews>
  <sheetFormatPr defaultRowHeight="12.75"/>
  <cols>
    <col min="1" max="1" width="2.5703125" style="186" customWidth="1"/>
    <col min="2" max="2" width="4.7109375" style="187" customWidth="1"/>
    <col min="3" max="3" width="51.28515625" style="186" customWidth="1"/>
    <col min="4" max="4" width="12.5703125" style="188" customWidth="1"/>
    <col min="5" max="5" width="15" style="189" bestFit="1" customWidth="1"/>
    <col min="6" max="6" width="13.85546875" style="189" customWidth="1"/>
    <col min="7" max="16384" width="9.140625" style="186"/>
  </cols>
  <sheetData>
    <row r="1" spans="1:7" s="181" customFormat="1" ht="18">
      <c r="A1" s="179"/>
      <c r="B1" s="180" t="str">
        <f>Kopertina!F3</f>
        <v>OTOFON shpk</v>
      </c>
      <c r="C1" s="179"/>
    </row>
    <row r="2" spans="1:7" s="181" customFormat="1" ht="18">
      <c r="A2" s="179"/>
      <c r="B2" s="180" t="str">
        <f>Kopertina!F4</f>
        <v>L11824004G</v>
      </c>
      <c r="C2" s="179"/>
    </row>
    <row r="3" spans="1:7" s="184" customFormat="1" ht="18">
      <c r="A3" s="182"/>
      <c r="B3" s="183" t="s">
        <v>562</v>
      </c>
      <c r="D3" s="185"/>
      <c r="E3" s="185"/>
      <c r="F3" s="185"/>
      <c r="G3" s="185"/>
    </row>
    <row r="5" spans="1:7" ht="23.25" customHeight="1">
      <c r="B5" s="190"/>
      <c r="C5" s="191" t="s">
        <v>58</v>
      </c>
      <c r="D5" s="192" t="s">
        <v>59</v>
      </c>
      <c r="E5" s="193" t="s">
        <v>563</v>
      </c>
      <c r="F5" s="193" t="s">
        <v>528</v>
      </c>
    </row>
    <row r="6" spans="1:7">
      <c r="B6" s="190" t="s">
        <v>44</v>
      </c>
      <c r="C6" s="194" t="s">
        <v>0</v>
      </c>
      <c r="D6" s="195"/>
      <c r="E6" s="196"/>
      <c r="F6" s="196"/>
    </row>
    <row r="7" spans="1:7">
      <c r="B7" s="190" t="s">
        <v>45</v>
      </c>
      <c r="C7" s="194" t="s">
        <v>1</v>
      </c>
      <c r="D7" s="197" t="s">
        <v>179</v>
      </c>
      <c r="E7" s="198">
        <v>1631943</v>
      </c>
      <c r="F7" s="198">
        <v>61070</v>
      </c>
    </row>
    <row r="8" spans="1:7">
      <c r="B8" s="190" t="s">
        <v>46</v>
      </c>
      <c r="C8" s="194" t="s">
        <v>2</v>
      </c>
      <c r="D8" s="200"/>
      <c r="E8" s="199"/>
      <c r="F8" s="199"/>
    </row>
    <row r="9" spans="1:7">
      <c r="B9" s="190" t="s">
        <v>47</v>
      </c>
      <c r="C9" s="201" t="s">
        <v>3</v>
      </c>
      <c r="D9" s="200"/>
      <c r="E9" s="199"/>
      <c r="F9" s="199"/>
    </row>
    <row r="10" spans="1:7">
      <c r="B10" s="190" t="s">
        <v>48</v>
      </c>
      <c r="C10" s="201" t="s">
        <v>4</v>
      </c>
      <c r="D10" s="200"/>
      <c r="E10" s="199"/>
      <c r="F10" s="199"/>
    </row>
    <row r="11" spans="1:7">
      <c r="B11" s="190"/>
      <c r="C11" s="194" t="s">
        <v>5</v>
      </c>
      <c r="D11" s="200"/>
      <c r="E11" s="207">
        <f>SUM(E7:E10)</f>
        <v>1631943</v>
      </c>
      <c r="F11" s="207">
        <f>SUM(F7:F10)</f>
        <v>61070</v>
      </c>
    </row>
    <row r="12" spans="1:7">
      <c r="B12" s="190" t="s">
        <v>49</v>
      </c>
      <c r="C12" s="194" t="s">
        <v>6</v>
      </c>
      <c r="D12" s="200"/>
      <c r="E12" s="199"/>
      <c r="F12" s="199"/>
    </row>
    <row r="13" spans="1:7">
      <c r="B13" s="190" t="s">
        <v>47</v>
      </c>
      <c r="C13" s="202" t="s">
        <v>7</v>
      </c>
      <c r="D13" s="200" t="s">
        <v>180</v>
      </c>
      <c r="E13" s="198">
        <v>2234000</v>
      </c>
      <c r="F13" s="199">
        <v>0</v>
      </c>
    </row>
    <row r="14" spans="1:7">
      <c r="B14" s="190" t="s">
        <v>48</v>
      </c>
      <c r="C14" s="202" t="s">
        <v>8</v>
      </c>
      <c r="D14" s="200" t="s">
        <v>181</v>
      </c>
      <c r="E14" s="198">
        <v>177094</v>
      </c>
      <c r="F14" s="198">
        <v>1560940</v>
      </c>
    </row>
    <row r="15" spans="1:7">
      <c r="B15" s="190" t="s">
        <v>50</v>
      </c>
      <c r="C15" s="202" t="s">
        <v>9</v>
      </c>
      <c r="D15" s="200"/>
      <c r="E15" s="198"/>
      <c r="F15" s="199"/>
    </row>
    <row r="16" spans="1:7">
      <c r="B16" s="190" t="s">
        <v>51</v>
      </c>
      <c r="C16" s="202" t="s">
        <v>10</v>
      </c>
      <c r="D16" s="200"/>
      <c r="E16" s="199"/>
      <c r="F16" s="199"/>
    </row>
    <row r="17" spans="2:6">
      <c r="B17" s="190"/>
      <c r="C17" s="194" t="s">
        <v>11</v>
      </c>
      <c r="D17" s="200"/>
      <c r="E17" s="203">
        <f>SUM(E13:E16)</f>
        <v>2411094</v>
      </c>
      <c r="F17" s="203">
        <f>SUM(F13:F16)</f>
        <v>1560940</v>
      </c>
    </row>
    <row r="18" spans="2:6">
      <c r="B18" s="190" t="s">
        <v>53</v>
      </c>
      <c r="C18" s="194" t="s">
        <v>12</v>
      </c>
      <c r="D18" s="204"/>
      <c r="E18" s="205"/>
      <c r="F18" s="205"/>
    </row>
    <row r="19" spans="2:6">
      <c r="B19" s="190" t="s">
        <v>47</v>
      </c>
      <c r="C19" s="202" t="s">
        <v>13</v>
      </c>
      <c r="D19" s="204"/>
      <c r="E19" s="205"/>
      <c r="F19" s="205"/>
    </row>
    <row r="20" spans="2:6">
      <c r="B20" s="190" t="s">
        <v>48</v>
      </c>
      <c r="C20" s="202" t="s">
        <v>14</v>
      </c>
      <c r="D20" s="204"/>
      <c r="E20" s="198"/>
      <c r="F20" s="199"/>
    </row>
    <row r="21" spans="2:6">
      <c r="B21" s="190" t="s">
        <v>50</v>
      </c>
      <c r="C21" s="202" t="s">
        <v>15</v>
      </c>
      <c r="D21" s="200"/>
      <c r="E21" s="199"/>
      <c r="F21" s="199"/>
    </row>
    <row r="22" spans="2:6">
      <c r="B22" s="190" t="s">
        <v>51</v>
      </c>
      <c r="C22" s="202" t="s">
        <v>16</v>
      </c>
      <c r="D22" s="200" t="s">
        <v>182</v>
      </c>
      <c r="E22" s="198">
        <v>3731726</v>
      </c>
      <c r="F22" s="198">
        <v>4129633</v>
      </c>
    </row>
    <row r="23" spans="2:6">
      <c r="B23" s="190" t="s">
        <v>52</v>
      </c>
      <c r="C23" s="202" t="s">
        <v>17</v>
      </c>
      <c r="D23" s="200"/>
      <c r="E23" s="199"/>
      <c r="F23" s="199"/>
    </row>
    <row r="24" spans="2:6">
      <c r="B24" s="190"/>
      <c r="C24" s="194" t="s">
        <v>18</v>
      </c>
      <c r="D24" s="200"/>
      <c r="E24" s="203">
        <f>SUM(E19:E23)</f>
        <v>3731726</v>
      </c>
      <c r="F24" s="203">
        <f>SUM(F19:F23)</f>
        <v>4129633</v>
      </c>
    </row>
    <row r="25" spans="2:6">
      <c r="B25" s="190" t="s">
        <v>54</v>
      </c>
      <c r="C25" s="194" t="s">
        <v>19</v>
      </c>
      <c r="D25" s="204"/>
      <c r="E25" s="205"/>
      <c r="F25" s="205"/>
    </row>
    <row r="26" spans="2:6">
      <c r="B26" s="190" t="s">
        <v>55</v>
      </c>
      <c r="C26" s="194" t="s">
        <v>20</v>
      </c>
      <c r="D26" s="204"/>
      <c r="E26" s="205"/>
      <c r="F26" s="205"/>
    </row>
    <row r="27" spans="2:6">
      <c r="B27" s="190" t="s">
        <v>56</v>
      </c>
      <c r="C27" s="194" t="s">
        <v>21</v>
      </c>
      <c r="D27" s="204" t="s">
        <v>183</v>
      </c>
      <c r="E27" s="205">
        <v>13890</v>
      </c>
      <c r="F27" s="205">
        <v>5875</v>
      </c>
    </row>
    <row r="28" spans="2:6" ht="20.100000000000001" customHeight="1">
      <c r="B28" s="190"/>
      <c r="C28" s="194" t="s">
        <v>42</v>
      </c>
      <c r="D28" s="204"/>
      <c r="E28" s="203">
        <f>E27+E26+E25+E24+E17+E11</f>
        <v>7788653</v>
      </c>
      <c r="F28" s="203">
        <f>F27+F26+F25+F24+F17+F11</f>
        <v>5757518</v>
      </c>
    </row>
    <row r="29" spans="2:6">
      <c r="B29" s="190"/>
      <c r="C29" s="206"/>
      <c r="D29" s="204"/>
      <c r="E29" s="205"/>
      <c r="F29" s="205"/>
    </row>
    <row r="30" spans="2:6">
      <c r="B30" s="190" t="s">
        <v>57</v>
      </c>
      <c r="C30" s="194" t="s">
        <v>22</v>
      </c>
      <c r="D30" s="204"/>
      <c r="E30" s="205"/>
      <c r="F30" s="205"/>
    </row>
    <row r="31" spans="2:6">
      <c r="B31" s="190" t="s">
        <v>45</v>
      </c>
      <c r="C31" s="194" t="s">
        <v>23</v>
      </c>
      <c r="D31" s="204"/>
      <c r="E31" s="205"/>
      <c r="F31" s="205"/>
    </row>
    <row r="32" spans="2:6">
      <c r="B32" s="190" t="s">
        <v>47</v>
      </c>
      <c r="C32" s="202" t="s">
        <v>24</v>
      </c>
      <c r="D32" s="204"/>
      <c r="E32" s="205"/>
      <c r="F32" s="35"/>
    </row>
    <row r="33" spans="2:6">
      <c r="B33" s="190" t="s">
        <v>48</v>
      </c>
      <c r="C33" s="202" t="s">
        <v>25</v>
      </c>
      <c r="D33" s="204"/>
      <c r="E33" s="205"/>
      <c r="F33" s="205"/>
    </row>
    <row r="34" spans="2:6">
      <c r="B34" s="190" t="s">
        <v>50</v>
      </c>
      <c r="C34" s="202" t="s">
        <v>26</v>
      </c>
      <c r="D34" s="204"/>
      <c r="E34" s="205"/>
      <c r="F34" s="205"/>
    </row>
    <row r="35" spans="2:6">
      <c r="B35" s="190" t="s">
        <v>51</v>
      </c>
      <c r="C35" s="202" t="s">
        <v>27</v>
      </c>
      <c r="D35" s="204"/>
      <c r="E35" s="205"/>
      <c r="F35" s="205"/>
    </row>
    <row r="36" spans="2:6">
      <c r="B36" s="190"/>
      <c r="C36" s="194" t="s">
        <v>28</v>
      </c>
      <c r="D36" s="204"/>
      <c r="E36" s="207">
        <f>SUM(E32:E35)</f>
        <v>0</v>
      </c>
      <c r="F36" s="207">
        <f>SUM(F32:F35)</f>
        <v>0</v>
      </c>
    </row>
    <row r="37" spans="2:6">
      <c r="B37" s="190" t="s">
        <v>46</v>
      </c>
      <c r="C37" s="194" t="s">
        <v>29</v>
      </c>
      <c r="D37" s="204"/>
      <c r="E37" s="205"/>
      <c r="F37" s="205"/>
    </row>
    <row r="38" spans="2:6">
      <c r="B38" s="190" t="s">
        <v>47</v>
      </c>
      <c r="C38" s="202" t="s">
        <v>30</v>
      </c>
      <c r="D38" s="204"/>
      <c r="E38" s="205"/>
      <c r="F38" s="205"/>
    </row>
    <row r="39" spans="2:6">
      <c r="B39" s="190" t="s">
        <v>48</v>
      </c>
      <c r="C39" s="202" t="s">
        <v>31</v>
      </c>
      <c r="D39" s="204"/>
      <c r="E39" s="205"/>
      <c r="F39" s="205"/>
    </row>
    <row r="40" spans="2:6">
      <c r="B40" s="190" t="s">
        <v>50</v>
      </c>
      <c r="C40" s="202" t="s">
        <v>32</v>
      </c>
      <c r="D40" s="204" t="s">
        <v>184</v>
      </c>
      <c r="E40" s="205">
        <v>3101727</v>
      </c>
      <c r="F40" s="205">
        <v>2174416</v>
      </c>
    </row>
    <row r="41" spans="2:6">
      <c r="B41" s="190" t="s">
        <v>51</v>
      </c>
      <c r="C41" s="202" t="s">
        <v>33</v>
      </c>
      <c r="D41" s="204" t="s">
        <v>185</v>
      </c>
      <c r="E41" s="198">
        <v>1310520</v>
      </c>
      <c r="F41" s="198">
        <v>1190912</v>
      </c>
    </row>
    <row r="42" spans="2:6">
      <c r="B42" s="190"/>
      <c r="C42" s="194" t="s">
        <v>5</v>
      </c>
      <c r="D42" s="200"/>
      <c r="E42" s="203">
        <f>SUM(E38:E41)</f>
        <v>4412247</v>
      </c>
      <c r="F42" s="203">
        <f>SUM(F38:F41)</f>
        <v>3365328</v>
      </c>
    </row>
    <row r="43" spans="2:6">
      <c r="B43" s="190" t="s">
        <v>49</v>
      </c>
      <c r="C43" s="194" t="s">
        <v>34</v>
      </c>
      <c r="D43" s="204"/>
      <c r="E43" s="205"/>
      <c r="F43" s="205"/>
    </row>
    <row r="44" spans="2:6">
      <c r="B44" s="190" t="s">
        <v>53</v>
      </c>
      <c r="C44" s="194" t="s">
        <v>35</v>
      </c>
      <c r="D44" s="204"/>
      <c r="E44" s="205"/>
      <c r="F44" s="205"/>
    </row>
    <row r="45" spans="2:6">
      <c r="B45" s="190" t="s">
        <v>47</v>
      </c>
      <c r="C45" s="202" t="s">
        <v>36</v>
      </c>
      <c r="D45" s="204"/>
      <c r="E45" s="205"/>
      <c r="F45" s="205"/>
    </row>
    <row r="46" spans="2:6">
      <c r="B46" s="190" t="s">
        <v>48</v>
      </c>
      <c r="C46" s="202" t="s">
        <v>37</v>
      </c>
      <c r="D46" s="204"/>
      <c r="E46" s="205"/>
      <c r="F46" s="205"/>
    </row>
    <row r="47" spans="2:6">
      <c r="B47" s="190" t="s">
        <v>50</v>
      </c>
      <c r="C47" s="202" t="s">
        <v>38</v>
      </c>
      <c r="D47" s="204"/>
      <c r="E47" s="198"/>
      <c r="F47" s="199"/>
    </row>
    <row r="48" spans="2:6">
      <c r="B48" s="190"/>
      <c r="C48" s="194" t="s">
        <v>18</v>
      </c>
      <c r="D48" s="200"/>
      <c r="E48" s="203">
        <f>SUM(E45:E47)</f>
        <v>0</v>
      </c>
      <c r="F48" s="203">
        <f>SUM(F45:F47)</f>
        <v>0</v>
      </c>
    </row>
    <row r="49" spans="1:7">
      <c r="B49" s="190" t="s">
        <v>54</v>
      </c>
      <c r="C49" s="194" t="s">
        <v>39</v>
      </c>
      <c r="D49" s="204"/>
      <c r="E49" s="205">
        <v>0</v>
      </c>
      <c r="F49" s="205"/>
    </row>
    <row r="50" spans="1:7">
      <c r="B50" s="190" t="s">
        <v>55</v>
      </c>
      <c r="C50" s="194" t="s">
        <v>40</v>
      </c>
      <c r="D50" s="204"/>
      <c r="E50" s="205"/>
      <c r="F50" s="205"/>
    </row>
    <row r="51" spans="1:7" ht="20.100000000000001" customHeight="1">
      <c r="B51" s="190"/>
      <c r="C51" s="194" t="s">
        <v>41</v>
      </c>
      <c r="D51" s="204"/>
      <c r="E51" s="203">
        <f>E50+E49+E48+E43+E42+E36</f>
        <v>4412247</v>
      </c>
      <c r="F51" s="203">
        <f>F50+F49+F48+F43+F42+F36</f>
        <v>3365328</v>
      </c>
    </row>
    <row r="52" spans="1:7" ht="20.100000000000001" customHeight="1">
      <c r="B52" s="190"/>
      <c r="C52" s="194" t="s">
        <v>43</v>
      </c>
      <c r="D52" s="204"/>
      <c r="E52" s="203">
        <f>E51+E28</f>
        <v>12200900</v>
      </c>
      <c r="F52" s="203">
        <f>F51+F28</f>
        <v>9122846</v>
      </c>
    </row>
    <row r="53" spans="1:7">
      <c r="D53" s="208"/>
      <c r="E53" s="209"/>
      <c r="F53" s="209"/>
    </row>
    <row r="54" spans="1:7">
      <c r="E54" s="209"/>
      <c r="F54" s="209"/>
    </row>
    <row r="55" spans="1:7">
      <c r="E55" s="209"/>
      <c r="F55" s="209"/>
    </row>
    <row r="56" spans="1:7">
      <c r="E56" s="209"/>
      <c r="F56" s="209"/>
    </row>
    <row r="57" spans="1:7">
      <c r="E57" s="209"/>
      <c r="F57" s="209"/>
    </row>
    <row r="58" spans="1:7">
      <c r="E58" s="209"/>
      <c r="F58" s="209"/>
    </row>
    <row r="59" spans="1:7">
      <c r="E59" s="209"/>
      <c r="F59" s="209"/>
    </row>
    <row r="60" spans="1:7">
      <c r="E60" s="209"/>
      <c r="F60" s="209"/>
    </row>
    <row r="61" spans="1:7">
      <c r="E61" s="209"/>
      <c r="F61" s="209"/>
    </row>
    <row r="62" spans="1:7" s="181" customFormat="1" ht="18">
      <c r="A62" s="179"/>
      <c r="B62" s="180" t="str">
        <f>Kopertina!F3</f>
        <v>OTOFON shpk</v>
      </c>
      <c r="C62" s="179"/>
    </row>
    <row r="63" spans="1:7" s="181" customFormat="1" ht="18">
      <c r="A63" s="179"/>
      <c r="B63" s="180" t="str">
        <f>Kopertina!F4</f>
        <v>L11824004G</v>
      </c>
      <c r="C63" s="179"/>
    </row>
    <row r="64" spans="1:7" s="184" customFormat="1" ht="18">
      <c r="A64" s="182"/>
      <c r="B64" s="183" t="s">
        <v>562</v>
      </c>
      <c r="D64" s="185"/>
      <c r="E64" s="185"/>
      <c r="F64" s="185"/>
      <c r="G64" s="185"/>
    </row>
    <row r="66" spans="2:6" ht="24" customHeight="1">
      <c r="B66" s="190"/>
      <c r="C66" s="191" t="s">
        <v>60</v>
      </c>
      <c r="D66" s="192" t="s">
        <v>59</v>
      </c>
      <c r="E66" s="193" t="s">
        <v>563</v>
      </c>
      <c r="F66" s="193" t="s">
        <v>528</v>
      </c>
    </row>
    <row r="67" spans="2:6">
      <c r="B67" s="190" t="s">
        <v>44</v>
      </c>
      <c r="C67" s="194" t="s">
        <v>61</v>
      </c>
      <c r="D67" s="197"/>
      <c r="E67" s="196"/>
      <c r="F67" s="196"/>
    </row>
    <row r="68" spans="2:6">
      <c r="B68" s="190" t="s">
        <v>45</v>
      </c>
      <c r="C68" s="194" t="s">
        <v>62</v>
      </c>
      <c r="D68" s="197"/>
      <c r="E68" s="196"/>
      <c r="F68" s="196"/>
    </row>
    <row r="69" spans="2:6">
      <c r="B69" s="190" t="s">
        <v>46</v>
      </c>
      <c r="C69" s="194" t="s">
        <v>63</v>
      </c>
      <c r="D69" s="197"/>
      <c r="E69" s="196"/>
      <c r="F69" s="196"/>
    </row>
    <row r="70" spans="2:6">
      <c r="B70" s="190" t="s">
        <v>47</v>
      </c>
      <c r="C70" s="201" t="s">
        <v>64</v>
      </c>
      <c r="D70" s="197" t="s">
        <v>186</v>
      </c>
      <c r="E70" s="196">
        <v>14090100</v>
      </c>
      <c r="F70" s="196">
        <v>13334315</v>
      </c>
    </row>
    <row r="71" spans="2:6">
      <c r="B71" s="190" t="s">
        <v>48</v>
      </c>
      <c r="C71" s="201" t="s">
        <v>65</v>
      </c>
      <c r="D71" s="197"/>
      <c r="E71" s="196"/>
      <c r="F71" s="196"/>
    </row>
    <row r="72" spans="2:6">
      <c r="B72" s="190" t="s">
        <v>50</v>
      </c>
      <c r="C72" s="202" t="s">
        <v>66</v>
      </c>
      <c r="D72" s="197"/>
      <c r="E72" s="196"/>
      <c r="F72" s="196"/>
    </row>
    <row r="73" spans="2:6">
      <c r="B73" s="190"/>
      <c r="C73" s="194" t="s">
        <v>5</v>
      </c>
      <c r="D73" s="197"/>
      <c r="E73" s="207">
        <f>SUM(E70:E72)</f>
        <v>14090100</v>
      </c>
      <c r="F73" s="207">
        <f>SUM(F70:F72)</f>
        <v>13334315</v>
      </c>
    </row>
    <row r="74" spans="2:6">
      <c r="B74" s="190" t="s">
        <v>49</v>
      </c>
      <c r="C74" s="194" t="s">
        <v>67</v>
      </c>
      <c r="D74" s="197"/>
      <c r="E74" s="196"/>
      <c r="F74" s="196"/>
    </row>
    <row r="75" spans="2:6">
      <c r="B75" s="190" t="s">
        <v>47</v>
      </c>
      <c r="C75" s="202" t="s">
        <v>68</v>
      </c>
      <c r="D75" s="197" t="s">
        <v>394</v>
      </c>
      <c r="E75" s="198">
        <v>2915174</v>
      </c>
      <c r="F75" s="198">
        <v>1284737</v>
      </c>
    </row>
    <row r="76" spans="2:6">
      <c r="B76" s="190" t="s">
        <v>48</v>
      </c>
      <c r="C76" s="202" t="s">
        <v>69</v>
      </c>
      <c r="D76" s="200" t="s">
        <v>187</v>
      </c>
      <c r="E76" s="198">
        <v>1793675</v>
      </c>
      <c r="F76" s="198">
        <v>1436670</v>
      </c>
    </row>
    <row r="77" spans="2:6">
      <c r="B77" s="190" t="s">
        <v>50</v>
      </c>
      <c r="C77" s="202" t="s">
        <v>100</v>
      </c>
      <c r="D77" s="200" t="s">
        <v>196</v>
      </c>
      <c r="E77" s="199">
        <v>440604</v>
      </c>
      <c r="F77" s="199">
        <v>109290</v>
      </c>
    </row>
    <row r="78" spans="2:6">
      <c r="B78" s="190" t="s">
        <v>51</v>
      </c>
      <c r="C78" s="202" t="s">
        <v>70</v>
      </c>
      <c r="D78" s="200"/>
      <c r="E78" s="198"/>
      <c r="F78" s="199"/>
    </row>
    <row r="79" spans="2:6">
      <c r="B79" s="190" t="s">
        <v>52</v>
      </c>
      <c r="C79" s="202" t="s">
        <v>71</v>
      </c>
      <c r="D79" s="200"/>
      <c r="E79" s="199"/>
      <c r="F79" s="199"/>
    </row>
    <row r="80" spans="2:6">
      <c r="B80" s="190"/>
      <c r="C80" s="194" t="s">
        <v>11</v>
      </c>
      <c r="D80" s="200"/>
      <c r="E80" s="203">
        <f>SUM(E75:E79)</f>
        <v>5149453</v>
      </c>
      <c r="F80" s="203">
        <f>SUM(F75:F79)</f>
        <v>2830697</v>
      </c>
    </row>
    <row r="81" spans="2:6">
      <c r="B81" s="190" t="s">
        <v>53</v>
      </c>
      <c r="C81" s="194" t="s">
        <v>72</v>
      </c>
      <c r="D81" s="204"/>
      <c r="E81" s="205"/>
      <c r="F81" s="205"/>
    </row>
    <row r="82" spans="2:6">
      <c r="B82" s="190" t="s">
        <v>54</v>
      </c>
      <c r="C82" s="194" t="s">
        <v>73</v>
      </c>
      <c r="D82" s="204"/>
      <c r="E82" s="205"/>
      <c r="F82" s="205"/>
    </row>
    <row r="83" spans="2:6" ht="20.100000000000001" customHeight="1">
      <c r="B83" s="190"/>
      <c r="C83" s="194" t="s">
        <v>74</v>
      </c>
      <c r="D83" s="204"/>
      <c r="E83" s="203">
        <f>E82+E81+E80+E73+E68</f>
        <v>19239553</v>
      </c>
      <c r="F83" s="203">
        <f>F82+F81+F80+F73+F68</f>
        <v>16165012</v>
      </c>
    </row>
    <row r="84" spans="2:6">
      <c r="B84" s="190"/>
      <c r="C84" s="206"/>
      <c r="D84" s="204"/>
      <c r="E84" s="205"/>
      <c r="F84" s="205"/>
    </row>
    <row r="85" spans="2:6">
      <c r="B85" s="190" t="s">
        <v>57</v>
      </c>
      <c r="C85" s="194" t="s">
        <v>75</v>
      </c>
      <c r="D85" s="204"/>
      <c r="E85" s="205"/>
      <c r="F85" s="205"/>
    </row>
    <row r="86" spans="2:6">
      <c r="B86" s="190" t="s">
        <v>45</v>
      </c>
      <c r="C86" s="194" t="s">
        <v>76</v>
      </c>
      <c r="D86" s="204"/>
      <c r="E86" s="205"/>
      <c r="F86" s="205"/>
    </row>
    <row r="87" spans="2:6">
      <c r="B87" s="190" t="s">
        <v>47</v>
      </c>
      <c r="C87" s="202" t="s">
        <v>77</v>
      </c>
      <c r="D87" s="204"/>
      <c r="E87" s="198"/>
      <c r="F87" s="199">
        <v>0</v>
      </c>
    </row>
    <row r="88" spans="2:6">
      <c r="B88" s="190" t="s">
        <v>48</v>
      </c>
      <c r="C88" s="202" t="s">
        <v>78</v>
      </c>
      <c r="D88" s="200"/>
      <c r="E88" s="199"/>
      <c r="F88" s="199"/>
    </row>
    <row r="89" spans="2:6">
      <c r="B89" s="190"/>
      <c r="C89" s="194" t="s">
        <v>28</v>
      </c>
      <c r="D89" s="200"/>
      <c r="E89" s="203">
        <f>SUM(E87:E88)</f>
        <v>0</v>
      </c>
      <c r="F89" s="203">
        <f>SUM(F87:F88)</f>
        <v>0</v>
      </c>
    </row>
    <row r="90" spans="2:6">
      <c r="B90" s="190" t="s">
        <v>46</v>
      </c>
      <c r="C90" s="194" t="s">
        <v>79</v>
      </c>
      <c r="D90" s="204"/>
      <c r="E90" s="205"/>
      <c r="F90" s="205"/>
    </row>
    <row r="91" spans="2:6">
      <c r="B91" s="190" t="s">
        <v>49</v>
      </c>
      <c r="C91" s="194" t="s">
        <v>80</v>
      </c>
      <c r="D91" s="204"/>
      <c r="E91" s="205"/>
      <c r="F91" s="205"/>
    </row>
    <row r="92" spans="2:6">
      <c r="B92" s="190" t="s">
        <v>53</v>
      </c>
      <c r="C92" s="194" t="s">
        <v>72</v>
      </c>
      <c r="D92" s="204"/>
      <c r="E92" s="205"/>
      <c r="F92" s="205"/>
    </row>
    <row r="93" spans="2:6" ht="20.100000000000001" customHeight="1">
      <c r="B93" s="190"/>
      <c r="C93" s="194" t="s">
        <v>81</v>
      </c>
      <c r="D93" s="204"/>
      <c r="E93" s="203">
        <f>E92+E91+E90+E89</f>
        <v>0</v>
      </c>
      <c r="F93" s="203">
        <f>F92+F91+F90+F89</f>
        <v>0</v>
      </c>
    </row>
    <row r="94" spans="2:6" ht="20.100000000000001" customHeight="1">
      <c r="B94" s="190"/>
      <c r="C94" s="194" t="s">
        <v>82</v>
      </c>
      <c r="D94" s="204"/>
      <c r="E94" s="203">
        <f>E93+E83</f>
        <v>19239553</v>
      </c>
      <c r="F94" s="203">
        <f>F93+F83</f>
        <v>16165012</v>
      </c>
    </row>
    <row r="95" spans="2:6">
      <c r="B95" s="190"/>
      <c r="C95" s="202"/>
      <c r="D95" s="204"/>
      <c r="E95" s="205"/>
      <c r="F95" s="205"/>
    </row>
    <row r="96" spans="2:6">
      <c r="B96" s="190" t="s">
        <v>83</v>
      </c>
      <c r="C96" s="194" t="s">
        <v>84</v>
      </c>
      <c r="D96" s="204"/>
      <c r="E96" s="205"/>
      <c r="F96" s="205"/>
    </row>
    <row r="97" spans="2:6" ht="25.5">
      <c r="B97" s="190" t="s">
        <v>45</v>
      </c>
      <c r="C97" s="210" t="s">
        <v>98</v>
      </c>
      <c r="D97" s="204"/>
      <c r="E97" s="205"/>
      <c r="F97" s="205"/>
    </row>
    <row r="98" spans="2:6" ht="25.5">
      <c r="B98" s="190" t="s">
        <v>46</v>
      </c>
      <c r="C98" s="210" t="s">
        <v>99</v>
      </c>
      <c r="D98" s="204"/>
      <c r="E98" s="205"/>
      <c r="F98" s="205"/>
    </row>
    <row r="99" spans="2:6">
      <c r="B99" s="190" t="s">
        <v>49</v>
      </c>
      <c r="C99" s="194" t="s">
        <v>85</v>
      </c>
      <c r="D99" s="204" t="s">
        <v>198</v>
      </c>
      <c r="E99" s="198">
        <v>1420000</v>
      </c>
      <c r="F99" s="198">
        <v>1420000</v>
      </c>
    </row>
    <row r="100" spans="2:6">
      <c r="B100" s="190" t="s">
        <v>53</v>
      </c>
      <c r="C100" s="194" t="s">
        <v>86</v>
      </c>
      <c r="D100" s="200"/>
      <c r="E100" s="199"/>
      <c r="F100" s="199"/>
    </row>
    <row r="101" spans="2:6">
      <c r="B101" s="190" t="s">
        <v>54</v>
      </c>
      <c r="C101" s="194" t="s">
        <v>87</v>
      </c>
      <c r="D101" s="200"/>
      <c r="E101" s="199"/>
      <c r="F101" s="199"/>
    </row>
    <row r="102" spans="2:6">
      <c r="B102" s="190" t="s">
        <v>55</v>
      </c>
      <c r="C102" s="194" t="s">
        <v>88</v>
      </c>
      <c r="D102" s="200"/>
      <c r="E102" s="199"/>
      <c r="F102" s="199"/>
    </row>
    <row r="103" spans="2:6">
      <c r="B103" s="190" t="s">
        <v>56</v>
      </c>
      <c r="C103" s="194" t="s">
        <v>89</v>
      </c>
      <c r="D103" s="200"/>
      <c r="E103" s="199"/>
      <c r="F103" s="199"/>
    </row>
    <row r="104" spans="2:6">
      <c r="B104" s="190" t="s">
        <v>95</v>
      </c>
      <c r="C104" s="194" t="s">
        <v>90</v>
      </c>
      <c r="D104" s="200"/>
      <c r="E104" s="199"/>
      <c r="F104" s="199"/>
    </row>
    <row r="105" spans="2:6">
      <c r="B105" s="190" t="s">
        <v>96</v>
      </c>
      <c r="C105" s="194" t="s">
        <v>91</v>
      </c>
      <c r="D105" s="200" t="s">
        <v>199</v>
      </c>
      <c r="E105" s="198">
        <f>F106+F105-E103-E102</f>
        <v>-8462165</v>
      </c>
      <c r="F105" s="199">
        <v>-2950878</v>
      </c>
    </row>
    <row r="106" spans="2:6">
      <c r="B106" s="190" t="s">
        <v>97</v>
      </c>
      <c r="C106" s="194" t="s">
        <v>92</v>
      </c>
      <c r="D106" s="200" t="s">
        <v>200</v>
      </c>
      <c r="E106" s="198">
        <f>PASH!E30</f>
        <v>3512</v>
      </c>
      <c r="F106" s="198">
        <f>PASH!F30</f>
        <v>-5511287</v>
      </c>
    </row>
    <row r="107" spans="2:6" ht="20.100000000000001" customHeight="1">
      <c r="B107" s="190"/>
      <c r="C107" s="194" t="s">
        <v>93</v>
      </c>
      <c r="D107" s="200"/>
      <c r="E107" s="203">
        <f>SUM(E97:E106)</f>
        <v>-7038653</v>
      </c>
      <c r="F107" s="203">
        <f>SUM(F97:F106)</f>
        <v>-7042165</v>
      </c>
    </row>
    <row r="108" spans="2:6" ht="20.100000000000001" customHeight="1">
      <c r="B108" s="190"/>
      <c r="C108" s="194" t="s">
        <v>94</v>
      </c>
      <c r="D108" s="204"/>
      <c r="E108" s="203">
        <f>E107+E94</f>
        <v>12200900</v>
      </c>
      <c r="F108" s="203">
        <f>F107+F94</f>
        <v>9122847</v>
      </c>
    </row>
    <row r="109" spans="2:6">
      <c r="D109" s="208"/>
      <c r="E109" s="209"/>
      <c r="F109" s="209"/>
    </row>
    <row r="110" spans="2:6">
      <c r="D110" s="208"/>
      <c r="E110" s="209"/>
      <c r="F110" s="209"/>
    </row>
    <row r="111" spans="2:6">
      <c r="D111" s="208"/>
      <c r="E111" s="209"/>
      <c r="F111" s="209"/>
    </row>
    <row r="112" spans="2:6">
      <c r="D112" s="208"/>
      <c r="E112" s="209"/>
      <c r="F112" s="209"/>
    </row>
    <row r="113" spans="4:6">
      <c r="D113" s="208"/>
      <c r="E113" s="209"/>
      <c r="F113" s="209"/>
    </row>
    <row r="114" spans="4:6">
      <c r="D114" s="208"/>
      <c r="E114" s="209"/>
      <c r="F114" s="209"/>
    </row>
    <row r="115" spans="4:6">
      <c r="D115" s="208"/>
      <c r="E115" s="209"/>
      <c r="F115" s="209"/>
    </row>
    <row r="116" spans="4:6">
      <c r="D116" s="208"/>
      <c r="E116" s="209"/>
      <c r="F116" s="209"/>
    </row>
    <row r="117" spans="4:6">
      <c r="D117" s="208"/>
      <c r="E117" s="209"/>
      <c r="F117" s="209"/>
    </row>
    <row r="118" spans="4:6">
      <c r="E118" s="209"/>
      <c r="F118" s="209"/>
    </row>
    <row r="119" spans="4:6">
      <c r="E119" s="209"/>
      <c r="F119" s="209"/>
    </row>
    <row r="120" spans="4:6">
      <c r="E120" s="209"/>
      <c r="F120" s="209"/>
    </row>
    <row r="121" spans="4:6">
      <c r="E121" s="209"/>
      <c r="F121" s="209"/>
    </row>
    <row r="122" spans="4:6">
      <c r="E122" s="209"/>
      <c r="F122" s="209"/>
    </row>
    <row r="123" spans="4:6">
      <c r="E123" s="209"/>
      <c r="F123" s="209"/>
    </row>
    <row r="124" spans="4:6">
      <c r="E124" s="209"/>
      <c r="F124" s="209"/>
    </row>
    <row r="125" spans="4:6">
      <c r="E125" s="209"/>
      <c r="F125" s="209"/>
    </row>
    <row r="126" spans="4:6">
      <c r="E126" s="209"/>
      <c r="F126" s="209"/>
    </row>
    <row r="127" spans="4:6">
      <c r="E127" s="209"/>
      <c r="F127" s="209"/>
    </row>
    <row r="128" spans="4:6">
      <c r="E128" s="209"/>
      <c r="F128" s="209"/>
    </row>
    <row r="129" spans="5:6">
      <c r="E129" s="209"/>
      <c r="F129" s="209"/>
    </row>
    <row r="130" spans="5:6">
      <c r="E130" s="209"/>
      <c r="F130" s="209"/>
    </row>
  </sheetData>
  <phoneticPr fontId="6" type="noConversion"/>
  <pageMargins left="0.25" right="0.25" top="0.25" bottom="0.25" header="0" footer="0"/>
  <pageSetup paperSize="9" orientation="portrait" r:id="rId1"/>
  <headerFooter alignWithMargins="0"/>
  <ignoredErrors>
    <ignoredError sqref="B7:B51 B68:B92 B97:B10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F58"/>
  <sheetViews>
    <sheetView tabSelected="1" workbookViewId="0">
      <selection activeCell="C14" sqref="C14"/>
    </sheetView>
  </sheetViews>
  <sheetFormatPr defaultRowHeight="12.75"/>
  <cols>
    <col min="1" max="1" width="2.28515625" style="186" customWidth="1"/>
    <col min="2" max="2" width="4.85546875" style="186" customWidth="1"/>
    <col min="3" max="3" width="46.7109375" style="186" customWidth="1"/>
    <col min="4" max="4" width="11" style="188" customWidth="1"/>
    <col min="5" max="5" width="18.140625" style="214" customWidth="1"/>
    <col min="6" max="6" width="17" style="186" customWidth="1"/>
    <col min="7" max="16384" width="9.140625" style="186"/>
  </cols>
  <sheetData>
    <row r="1" spans="2:6" s="211" customFormat="1" ht="18">
      <c r="B1" s="211" t="str">
        <f>Kopertina!F3</f>
        <v>OTOFON shpk</v>
      </c>
      <c r="D1" s="212"/>
      <c r="E1" s="213"/>
    </row>
    <row r="2" spans="2:6" s="211" customFormat="1" ht="18">
      <c r="B2" s="211" t="str">
        <f>Kopertina!F4</f>
        <v>L11824004G</v>
      </c>
      <c r="D2" s="212"/>
      <c r="E2" s="213"/>
    </row>
    <row r="4" spans="2:6" ht="18">
      <c r="B4" s="368" t="s">
        <v>131</v>
      </c>
      <c r="C4" s="368"/>
      <c r="D4" s="368"/>
      <c r="E4" s="368"/>
      <c r="F4" s="368"/>
    </row>
    <row r="5" spans="2:6" ht="18">
      <c r="B5" s="368" t="s">
        <v>132</v>
      </c>
      <c r="C5" s="368"/>
      <c r="D5" s="368"/>
      <c r="E5" s="368"/>
      <c r="F5" s="368"/>
    </row>
    <row r="8" spans="2:6" s="216" customFormat="1" ht="21.75" customHeight="1">
      <c r="B8" s="153" t="s">
        <v>101</v>
      </c>
      <c r="C8" s="153" t="s">
        <v>102</v>
      </c>
      <c r="D8" s="153" t="s">
        <v>59</v>
      </c>
      <c r="E8" s="215" t="s">
        <v>563</v>
      </c>
      <c r="F8" s="215" t="s">
        <v>528</v>
      </c>
    </row>
    <row r="9" spans="2:6" ht="24.95" customHeight="1">
      <c r="B9" s="217" t="s">
        <v>45</v>
      </c>
      <c r="C9" s="218" t="s">
        <v>103</v>
      </c>
      <c r="D9" s="197" t="s">
        <v>205</v>
      </c>
      <c r="E9" s="219">
        <v>18284883</v>
      </c>
      <c r="F9" s="219">
        <v>6326823</v>
      </c>
    </row>
    <row r="10" spans="2:6" ht="24.95" customHeight="1">
      <c r="B10" s="217" t="s">
        <v>46</v>
      </c>
      <c r="C10" s="218" t="s">
        <v>104</v>
      </c>
      <c r="D10" s="200"/>
      <c r="E10" s="220"/>
      <c r="F10" s="128"/>
    </row>
    <row r="11" spans="2:6" ht="24.95" customHeight="1">
      <c r="B11" s="217" t="s">
        <v>49</v>
      </c>
      <c r="C11" s="218" t="s">
        <v>105</v>
      </c>
      <c r="D11" s="200"/>
      <c r="E11" s="128"/>
      <c r="F11" s="128"/>
    </row>
    <row r="12" spans="2:6" ht="24.95" customHeight="1">
      <c r="B12" s="217" t="s">
        <v>53</v>
      </c>
      <c r="C12" s="218" t="s">
        <v>106</v>
      </c>
      <c r="D12" s="200" t="s">
        <v>306</v>
      </c>
      <c r="E12" s="221">
        <v>-7918436</v>
      </c>
      <c r="F12" s="221">
        <v>-4633848</v>
      </c>
    </row>
    <row r="13" spans="2:6" ht="24.95" customHeight="1">
      <c r="B13" s="217" t="s">
        <v>54</v>
      </c>
      <c r="C13" s="218" t="s">
        <v>301</v>
      </c>
      <c r="D13" s="200" t="s">
        <v>307</v>
      </c>
      <c r="E13" s="221">
        <f>E14+E15</f>
        <v>-4982311</v>
      </c>
      <c r="F13" s="221">
        <f>F14+F15</f>
        <v>-4173484</v>
      </c>
    </row>
    <row r="14" spans="2:6" ht="24.95" customHeight="1">
      <c r="B14" s="222" t="s">
        <v>303</v>
      </c>
      <c r="C14" s="218" t="s">
        <v>302</v>
      </c>
      <c r="D14" s="200"/>
      <c r="E14" s="223">
        <v>-4371900</v>
      </c>
      <c r="F14" s="223">
        <v>-3713627</v>
      </c>
    </row>
    <row r="15" spans="2:6" ht="24.95" customHeight="1">
      <c r="B15" s="222" t="s">
        <v>304</v>
      </c>
      <c r="C15" s="218" t="s">
        <v>305</v>
      </c>
      <c r="D15" s="200"/>
      <c r="E15" s="223">
        <v>-610411</v>
      </c>
      <c r="F15" s="223">
        <v>-459857</v>
      </c>
    </row>
    <row r="16" spans="2:6" ht="24.95" customHeight="1">
      <c r="B16" s="217" t="s">
        <v>55</v>
      </c>
      <c r="C16" s="218" t="s">
        <v>107</v>
      </c>
      <c r="D16" s="200" t="s">
        <v>308</v>
      </c>
      <c r="E16" s="221">
        <v>-970291</v>
      </c>
      <c r="F16" s="221">
        <v>-884780</v>
      </c>
    </row>
    <row r="17" spans="2:6" ht="24.95" customHeight="1">
      <c r="B17" s="217" t="s">
        <v>56</v>
      </c>
      <c r="C17" s="218" t="s">
        <v>108</v>
      </c>
      <c r="D17" s="200" t="s">
        <v>397</v>
      </c>
      <c r="E17" s="128">
        <v>-4345896</v>
      </c>
      <c r="F17" s="128">
        <v>-2119904</v>
      </c>
    </row>
    <row r="18" spans="2:6" ht="24.95" customHeight="1">
      <c r="B18" s="217" t="s">
        <v>95</v>
      </c>
      <c r="C18" s="224" t="s">
        <v>109</v>
      </c>
      <c r="D18" s="200"/>
      <c r="E18" s="225">
        <f>E12+E13+E16+E17+1</f>
        <v>-18216933</v>
      </c>
      <c r="F18" s="225">
        <f>F12+F13+F16+F17</f>
        <v>-11812016</v>
      </c>
    </row>
    <row r="19" spans="2:6" ht="24.95" customHeight="1">
      <c r="B19" s="217" t="s">
        <v>96</v>
      </c>
      <c r="C19" s="224" t="s">
        <v>201</v>
      </c>
      <c r="D19" s="204"/>
      <c r="E19" s="225">
        <f>E9+E10+E11+E18</f>
        <v>67950</v>
      </c>
      <c r="F19" s="225">
        <f>F9+F10+F11+F18</f>
        <v>-5485193</v>
      </c>
    </row>
    <row r="20" spans="2:6" ht="24.95" customHeight="1">
      <c r="B20" s="217" t="s">
        <v>97</v>
      </c>
      <c r="C20" s="218" t="s">
        <v>110</v>
      </c>
      <c r="D20" s="204"/>
      <c r="E20" s="226"/>
      <c r="F20" s="226"/>
    </row>
    <row r="21" spans="2:6" ht="24.95" customHeight="1">
      <c r="B21" s="217" t="s">
        <v>119</v>
      </c>
      <c r="C21" s="218" t="s">
        <v>111</v>
      </c>
      <c r="D21" s="204"/>
      <c r="E21" s="226"/>
      <c r="F21" s="226"/>
    </row>
    <row r="22" spans="2:6" ht="24.95" customHeight="1">
      <c r="B22" s="217" t="s">
        <v>120</v>
      </c>
      <c r="C22" s="218" t="s">
        <v>112</v>
      </c>
      <c r="D22" s="204"/>
      <c r="E22" s="128">
        <f>E23+E24+E25+E26</f>
        <v>-64438</v>
      </c>
      <c r="F22" s="128">
        <f>F23+F24+F25+F26</f>
        <v>-26094</v>
      </c>
    </row>
    <row r="23" spans="2:6" ht="24.95" customHeight="1">
      <c r="B23" s="217" t="s">
        <v>121</v>
      </c>
      <c r="C23" s="218" t="s">
        <v>113</v>
      </c>
      <c r="D23" s="204"/>
      <c r="E23" s="226"/>
      <c r="F23" s="226"/>
    </row>
    <row r="24" spans="2:6" ht="24.95" customHeight="1">
      <c r="B24" s="217" t="s">
        <v>122</v>
      </c>
      <c r="C24" s="218" t="s">
        <v>114</v>
      </c>
      <c r="D24" s="204" t="s">
        <v>529</v>
      </c>
      <c r="E24" s="223">
        <v>236</v>
      </c>
      <c r="F24" s="223">
        <v>338</v>
      </c>
    </row>
    <row r="25" spans="2:6" ht="24.95" customHeight="1">
      <c r="B25" s="217" t="s">
        <v>123</v>
      </c>
      <c r="C25" s="218" t="s">
        <v>130</v>
      </c>
      <c r="D25" s="200" t="s">
        <v>593</v>
      </c>
      <c r="E25" s="227">
        <v>-64674</v>
      </c>
      <c r="F25" s="227">
        <v>-26432</v>
      </c>
    </row>
    <row r="26" spans="2:6" ht="24.95" customHeight="1">
      <c r="B26" s="217" t="s">
        <v>124</v>
      </c>
      <c r="C26" s="218" t="s">
        <v>115</v>
      </c>
      <c r="D26" s="200"/>
      <c r="E26" s="227"/>
      <c r="F26" s="227"/>
    </row>
    <row r="27" spans="2:6" ht="24.95" customHeight="1">
      <c r="B27" s="217" t="s">
        <v>125</v>
      </c>
      <c r="C27" s="224" t="s">
        <v>202</v>
      </c>
      <c r="D27" s="228"/>
      <c r="E27" s="225">
        <f>SUM(E23:E26)</f>
        <v>-64438</v>
      </c>
      <c r="F27" s="225">
        <f>SUM(F23:F26)</f>
        <v>-26094</v>
      </c>
    </row>
    <row r="28" spans="2:6" ht="24.95" customHeight="1">
      <c r="B28" s="217" t="s">
        <v>126</v>
      </c>
      <c r="C28" s="224" t="s">
        <v>116</v>
      </c>
      <c r="D28" s="228"/>
      <c r="E28" s="225">
        <f>E27+E19</f>
        <v>3512</v>
      </c>
      <c r="F28" s="225">
        <f>F27+F19</f>
        <v>-5511287</v>
      </c>
    </row>
    <row r="29" spans="2:6" ht="24.95" customHeight="1">
      <c r="B29" s="217" t="s">
        <v>127</v>
      </c>
      <c r="C29" s="218" t="s">
        <v>117</v>
      </c>
      <c r="D29" s="204"/>
      <c r="E29" s="226"/>
      <c r="F29" s="226"/>
    </row>
    <row r="30" spans="2:6" ht="24.95" customHeight="1">
      <c r="B30" s="217" t="s">
        <v>128</v>
      </c>
      <c r="C30" s="224" t="s">
        <v>203</v>
      </c>
      <c r="D30" s="204"/>
      <c r="E30" s="225">
        <f>E28+E29</f>
        <v>3512</v>
      </c>
      <c r="F30" s="225">
        <f>F28+F29</f>
        <v>-5511287</v>
      </c>
    </row>
    <row r="31" spans="2:6" ht="24.95" customHeight="1">
      <c r="B31" s="217" t="s">
        <v>129</v>
      </c>
      <c r="C31" s="218" t="s">
        <v>118</v>
      </c>
      <c r="D31" s="204"/>
      <c r="E31" s="226"/>
      <c r="F31" s="226"/>
    </row>
    <row r="32" spans="2:6">
      <c r="B32" s="229"/>
      <c r="E32" s="230"/>
      <c r="F32" s="231"/>
    </row>
    <row r="33" spans="5:6">
      <c r="E33" s="230"/>
      <c r="F33" s="231"/>
    </row>
    <row r="34" spans="5:6">
      <c r="E34" s="230"/>
      <c r="F34" s="231"/>
    </row>
    <row r="35" spans="5:6">
      <c r="E35" s="230"/>
      <c r="F35" s="231"/>
    </row>
    <row r="36" spans="5:6">
      <c r="E36" s="230"/>
      <c r="F36" s="231"/>
    </row>
    <row r="37" spans="5:6">
      <c r="E37" s="230"/>
      <c r="F37" s="231"/>
    </row>
    <row r="38" spans="5:6">
      <c r="E38" s="230"/>
      <c r="F38" s="231"/>
    </row>
    <row r="39" spans="5:6">
      <c r="E39" s="230"/>
      <c r="F39" s="231"/>
    </row>
    <row r="40" spans="5:6">
      <c r="E40" s="230"/>
      <c r="F40" s="231"/>
    </row>
    <row r="41" spans="5:6">
      <c r="E41" s="230"/>
      <c r="F41" s="231"/>
    </row>
    <row r="42" spans="5:6">
      <c r="E42" s="230"/>
      <c r="F42" s="231"/>
    </row>
    <row r="43" spans="5:6">
      <c r="E43" s="230"/>
      <c r="F43" s="231"/>
    </row>
    <row r="44" spans="5:6">
      <c r="E44" s="230"/>
      <c r="F44" s="231"/>
    </row>
    <row r="45" spans="5:6">
      <c r="E45" s="230"/>
      <c r="F45" s="231"/>
    </row>
    <row r="46" spans="5:6">
      <c r="E46" s="230"/>
      <c r="F46" s="231"/>
    </row>
    <row r="47" spans="5:6">
      <c r="E47" s="230"/>
      <c r="F47" s="231"/>
    </row>
    <row r="48" spans="5:6">
      <c r="E48" s="230"/>
      <c r="F48" s="231"/>
    </row>
    <row r="49" spans="5:6">
      <c r="E49" s="230"/>
      <c r="F49" s="231"/>
    </row>
    <row r="50" spans="5:6">
      <c r="E50" s="230"/>
      <c r="F50" s="231"/>
    </row>
    <row r="51" spans="5:6">
      <c r="E51" s="230"/>
      <c r="F51" s="231"/>
    </row>
    <row r="52" spans="5:6">
      <c r="E52" s="230"/>
      <c r="F52" s="231"/>
    </row>
    <row r="53" spans="5:6">
      <c r="E53" s="230"/>
      <c r="F53" s="231"/>
    </row>
    <row r="54" spans="5:6">
      <c r="E54" s="230"/>
      <c r="F54" s="231"/>
    </row>
    <row r="55" spans="5:6">
      <c r="E55" s="230"/>
      <c r="F55" s="231"/>
    </row>
    <row r="56" spans="5:6">
      <c r="E56" s="230"/>
      <c r="F56" s="231"/>
    </row>
    <row r="57" spans="5:6">
      <c r="E57" s="230"/>
      <c r="F57" s="231"/>
    </row>
    <row r="58" spans="5:6">
      <c r="E58" s="230"/>
      <c r="F58" s="231"/>
    </row>
  </sheetData>
  <mergeCells count="2">
    <mergeCell ref="B4:F4"/>
    <mergeCell ref="B5:F5"/>
  </mergeCells>
  <phoneticPr fontId="6" type="noConversion"/>
  <pageMargins left="0.25" right="0.25" top="0.25" bottom="0.25" header="0" footer="0"/>
  <pageSetup paperSize="9" orientation="portrait" r:id="rId1"/>
  <headerFooter alignWithMargins="0"/>
  <ignoredErrors>
    <ignoredError sqref="B16:B31 B9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44"/>
  <sheetViews>
    <sheetView topLeftCell="A22" workbookViewId="0">
      <selection activeCell="B46" sqref="B46"/>
    </sheetView>
  </sheetViews>
  <sheetFormatPr defaultRowHeight="12.75"/>
  <cols>
    <col min="1" max="1" width="3.85546875" style="233" customWidth="1"/>
    <col min="2" max="2" width="55.7109375" style="186" customWidth="1"/>
    <col min="3" max="3" width="20.7109375" style="214" customWidth="1"/>
    <col min="4" max="4" width="20.7109375" style="186" customWidth="1"/>
    <col min="5" max="16384" width="9.140625" style="186"/>
  </cols>
  <sheetData>
    <row r="1" spans="1:4" s="211" customFormat="1" ht="18">
      <c r="A1" s="232"/>
      <c r="B1" s="211" t="str">
        <f>Kopertina!F3</f>
        <v>OTOFON shpk</v>
      </c>
      <c r="C1" s="213"/>
    </row>
    <row r="2" spans="1:4" s="211" customFormat="1" ht="18">
      <c r="A2" s="232"/>
      <c r="B2" s="211" t="str">
        <f>Kopertina!F4</f>
        <v>L11824004G</v>
      </c>
      <c r="C2" s="213"/>
    </row>
    <row r="3" spans="1:4" ht="18">
      <c r="B3" s="234" t="s">
        <v>206</v>
      </c>
    </row>
    <row r="4" spans="1:4" ht="18">
      <c r="B4" s="212" t="s">
        <v>207</v>
      </c>
    </row>
    <row r="5" spans="1:4" ht="36.75" customHeight="1">
      <c r="A5" s="235"/>
      <c r="B5" s="194" t="s">
        <v>208</v>
      </c>
      <c r="C5" s="215" t="s">
        <v>563</v>
      </c>
      <c r="D5" s="215" t="s">
        <v>528</v>
      </c>
    </row>
    <row r="6" spans="1:4" ht="21.95" customHeight="1">
      <c r="A6" s="235"/>
      <c r="B6" s="194" t="s">
        <v>133</v>
      </c>
      <c r="C6" s="300"/>
      <c r="D6" s="300"/>
    </row>
    <row r="7" spans="1:4" ht="21.95" customHeight="1">
      <c r="A7" s="235">
        <v>1</v>
      </c>
      <c r="B7" s="206" t="s">
        <v>134</v>
      </c>
      <c r="C7" s="223">
        <f>PASH!E9+'Aktiv-Pasiv'!F13+'Aktiv-Pasiv'!F14-'Aktiv-Pasiv'!E13-'Aktiv-Pasiv'!E14</f>
        <v>17434729</v>
      </c>
      <c r="D7" s="223">
        <v>6316265</v>
      </c>
    </row>
    <row r="8" spans="1:4" ht="21.95" customHeight="1">
      <c r="A8" s="235">
        <v>2</v>
      </c>
      <c r="B8" s="206" t="s">
        <v>154</v>
      </c>
      <c r="C8" s="301">
        <f>PASH!E11+PASH!E12+PASH!E13+PASH!E17+'Aktiv-Pasiv'!F24-'Aktiv-Pasiv'!E24+'Aktiv-Pasiv'!F27-'Aktiv-Pasiv'!E27+'Aktiv-Pasiv'!E80-'Aktiv-Pasiv'!F80+'Aktiv-Pasiv'!E81-'Aktiv-Pasiv'!F81-C11+PASH!E29</f>
        <v>-14437995</v>
      </c>
      <c r="D8" s="301">
        <v>-13582377</v>
      </c>
    </row>
    <row r="9" spans="1:4" ht="21.95" customHeight="1">
      <c r="A9" s="235">
        <v>3</v>
      </c>
      <c r="B9" s="206" t="s">
        <v>135</v>
      </c>
      <c r="C9" s="301">
        <f>PASH!E10+PASH!E25+'Aktiv-Pasiv'!F15+'Aktiv-Pasiv'!F16-'Aktiv-Pasiv'!E15-'Aktiv-Pasiv'!E16+'Aktiv-Pasiv'!E73-'Aktiv-Pasiv'!F73</f>
        <v>691111</v>
      </c>
      <c r="D9" s="301">
        <v>7611753</v>
      </c>
    </row>
    <row r="10" spans="1:4" ht="21.95" customHeight="1">
      <c r="A10" s="235">
        <v>4</v>
      </c>
      <c r="B10" s="206" t="s">
        <v>136</v>
      </c>
      <c r="C10" s="300">
        <f>IF(PASH!E24&lt;0,PASH!E24,0)</f>
        <v>0</v>
      </c>
      <c r="D10" s="302">
        <v>0</v>
      </c>
    </row>
    <row r="11" spans="1:4" ht="21.95" customHeight="1">
      <c r="A11" s="235">
        <v>5</v>
      </c>
      <c r="B11" s="206" t="s">
        <v>137</v>
      </c>
      <c r="C11" s="302">
        <v>-100000</v>
      </c>
      <c r="D11" s="302">
        <v>-100000</v>
      </c>
    </row>
    <row r="12" spans="1:4" ht="21.95" customHeight="1">
      <c r="A12" s="236" t="s">
        <v>44</v>
      </c>
      <c r="B12" s="237" t="s">
        <v>188</v>
      </c>
      <c r="C12" s="225">
        <f>C6+SUM(C7:C11)</f>
        <v>3587845</v>
      </c>
      <c r="D12" s="225">
        <f>D6+SUM(D7:D11)</f>
        <v>245641</v>
      </c>
    </row>
    <row r="13" spans="1:4" ht="21.95" customHeight="1">
      <c r="A13" s="235"/>
      <c r="B13" s="194" t="s">
        <v>138</v>
      </c>
      <c r="C13" s="300"/>
      <c r="D13" s="300"/>
    </row>
    <row r="14" spans="1:4" ht="21.95" customHeight="1">
      <c r="A14" s="235">
        <v>1</v>
      </c>
      <c r="B14" s="206" t="s">
        <v>139</v>
      </c>
      <c r="C14" s="300"/>
      <c r="D14" s="300"/>
    </row>
    <row r="15" spans="1:4" ht="21.95" customHeight="1">
      <c r="A15" s="235">
        <v>2</v>
      </c>
      <c r="B15" s="206" t="s">
        <v>140</v>
      </c>
      <c r="C15" s="300">
        <f>-'AA Materiale'!F17</f>
        <v>-2017208</v>
      </c>
      <c r="D15" s="300">
        <v>-309770</v>
      </c>
    </row>
    <row r="16" spans="1:4" ht="21.95" customHeight="1">
      <c r="A16" s="235">
        <v>3</v>
      </c>
      <c r="B16" s="206" t="s">
        <v>189</v>
      </c>
      <c r="C16" s="301"/>
      <c r="D16" s="301">
        <v>0</v>
      </c>
    </row>
    <row r="17" spans="1:4" ht="21.95" customHeight="1">
      <c r="A17" s="235">
        <v>4</v>
      </c>
      <c r="B17" s="206" t="s">
        <v>141</v>
      </c>
      <c r="C17" s="303"/>
      <c r="D17" s="303"/>
    </row>
    <row r="18" spans="1:4" ht="21.95" customHeight="1">
      <c r="A18" s="235">
        <v>5</v>
      </c>
      <c r="B18" s="206" t="s">
        <v>142</v>
      </c>
      <c r="C18" s="300">
        <f>IF(PASH!E24&gt;0,PASH!E24,0)</f>
        <v>236</v>
      </c>
      <c r="D18" s="300">
        <v>338</v>
      </c>
    </row>
    <row r="19" spans="1:4" ht="21.95" customHeight="1">
      <c r="A19" s="235">
        <v>6</v>
      </c>
      <c r="B19" s="206" t="s">
        <v>143</v>
      </c>
      <c r="C19" s="223"/>
      <c r="D19" s="223"/>
    </row>
    <row r="20" spans="1:4" ht="21.95" customHeight="1">
      <c r="A20" s="236" t="s">
        <v>57</v>
      </c>
      <c r="B20" s="237" t="s">
        <v>190</v>
      </c>
      <c r="C20" s="225">
        <f>SUM(C14:C19)</f>
        <v>-2016972</v>
      </c>
      <c r="D20" s="225">
        <f>SUM(D14:D19)</f>
        <v>-309432</v>
      </c>
    </row>
    <row r="21" spans="1:4" ht="21.95" customHeight="1">
      <c r="A21" s="235"/>
      <c r="B21" s="194" t="s">
        <v>144</v>
      </c>
      <c r="C21" s="300"/>
      <c r="D21" s="300"/>
    </row>
    <row r="22" spans="1:4" ht="21.95" customHeight="1">
      <c r="A22" s="235">
        <v>1</v>
      </c>
      <c r="B22" s="206" t="s">
        <v>145</v>
      </c>
      <c r="C22" s="300">
        <v>0</v>
      </c>
      <c r="D22" s="300">
        <v>0</v>
      </c>
    </row>
    <row r="23" spans="1:4" ht="21.95" customHeight="1">
      <c r="A23" s="235">
        <v>2</v>
      </c>
      <c r="B23" s="206" t="s">
        <v>146</v>
      </c>
      <c r="C23" s="302">
        <f>'Aktiv-Pasiv'!E93-'Aktiv-Pasiv'!F93</f>
        <v>0</v>
      </c>
      <c r="D23" s="302">
        <v>0</v>
      </c>
    </row>
    <row r="24" spans="1:4" ht="21.95" customHeight="1">
      <c r="A24" s="235">
        <v>3</v>
      </c>
      <c r="B24" s="206" t="s">
        <v>147</v>
      </c>
      <c r="C24" s="223"/>
      <c r="D24" s="223">
        <v>0</v>
      </c>
    </row>
    <row r="25" spans="1:4" ht="21.95" customHeight="1">
      <c r="A25" s="235">
        <v>4</v>
      </c>
      <c r="B25" s="206" t="s">
        <v>148</v>
      </c>
      <c r="C25" s="300">
        <v>0</v>
      </c>
      <c r="D25" s="300"/>
    </row>
    <row r="26" spans="1:4" s="238" customFormat="1" ht="21.95" customHeight="1">
      <c r="A26" s="236" t="s">
        <v>83</v>
      </c>
      <c r="B26" s="237" t="s">
        <v>191</v>
      </c>
      <c r="C26" s="128">
        <f>C22+C23+C24+C25</f>
        <v>0</v>
      </c>
      <c r="D26" s="128">
        <f>D22+D23+D24+D25</f>
        <v>0</v>
      </c>
    </row>
    <row r="27" spans="1:4" ht="21.95" customHeight="1">
      <c r="A27" s="236" t="s">
        <v>192</v>
      </c>
      <c r="B27" s="194" t="s">
        <v>197</v>
      </c>
      <c r="C27" s="128">
        <f>C12+C20+C26</f>
        <v>1570873</v>
      </c>
      <c r="D27" s="128">
        <f>D12+D20+D26</f>
        <v>-63791</v>
      </c>
    </row>
    <row r="28" spans="1:4" ht="21.95" customHeight="1">
      <c r="A28" s="236" t="s">
        <v>193</v>
      </c>
      <c r="B28" s="194" t="s">
        <v>149</v>
      </c>
      <c r="C28" s="225">
        <f>'Aktiv-Pasiv'!F7</f>
        <v>61070</v>
      </c>
      <c r="D28" s="225">
        <v>124861</v>
      </c>
    </row>
    <row r="29" spans="1:4" ht="21.95" customHeight="1">
      <c r="A29" s="236" t="s">
        <v>194</v>
      </c>
      <c r="B29" s="194" t="s">
        <v>195</v>
      </c>
      <c r="C29" s="303">
        <f>SUM(C27:C28)</f>
        <v>1631943</v>
      </c>
      <c r="D29" s="303">
        <f>SUM(D27:D28)</f>
        <v>61070</v>
      </c>
    </row>
    <row r="30" spans="1:4">
      <c r="D30" s="239"/>
    </row>
    <row r="44" spans="4:4">
      <c r="D44" s="239"/>
    </row>
  </sheetData>
  <phoneticPr fontId="6" type="noConversion"/>
  <pageMargins left="0.25" right="0.25" top="0.25" bottom="0.25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H24"/>
  <sheetViews>
    <sheetView workbookViewId="0">
      <selection activeCell="B6" sqref="B6"/>
    </sheetView>
  </sheetViews>
  <sheetFormatPr defaultRowHeight="12.75"/>
  <cols>
    <col min="1" max="1" width="3.85546875" customWidth="1"/>
    <col min="2" max="2" width="30.42578125" customWidth="1"/>
    <col min="3" max="3" width="15" style="36" bestFit="1" customWidth="1"/>
    <col min="4" max="4" width="14.7109375" style="36" customWidth="1"/>
    <col min="5" max="5" width="15.140625" style="36" customWidth="1"/>
    <col min="6" max="6" width="14.85546875" style="36" customWidth="1"/>
    <col min="7" max="7" width="13.5703125" style="36" bestFit="1" customWidth="1"/>
    <col min="8" max="8" width="17.28515625" style="39" customWidth="1"/>
    <col min="9" max="9" width="11.7109375" customWidth="1"/>
  </cols>
  <sheetData>
    <row r="1" spans="2:8" s="45" customFormat="1" ht="18">
      <c r="B1" s="45" t="str">
        <f>Kopertina!F3</f>
        <v>OTOFON shpk</v>
      </c>
      <c r="C1" s="46"/>
      <c r="D1" s="46"/>
      <c r="E1" s="46"/>
      <c r="F1" s="46"/>
      <c r="G1" s="46"/>
      <c r="H1" s="46"/>
    </row>
    <row r="2" spans="2:8" s="45" customFormat="1" ht="18">
      <c r="B2" s="45" t="str">
        <f>Kopertina!F4</f>
        <v>L11824004G</v>
      </c>
      <c r="C2" s="46"/>
      <c r="D2" s="46"/>
      <c r="E2" s="46"/>
      <c r="F2" s="46"/>
      <c r="G2" s="46"/>
      <c r="H2" s="46"/>
    </row>
    <row r="4" spans="2:8" s="42" customFormat="1" ht="18.75">
      <c r="B4" s="42" t="s">
        <v>158</v>
      </c>
      <c r="C4" s="43"/>
      <c r="D4" s="43"/>
      <c r="E4" s="43"/>
      <c r="F4" s="43"/>
      <c r="G4" s="43"/>
      <c r="H4" s="44"/>
    </row>
    <row r="5" spans="2:8" s="38" customFormat="1" ht="39.75" customHeight="1">
      <c r="B5" s="1"/>
      <c r="C5" s="41" t="s">
        <v>85</v>
      </c>
      <c r="D5" s="41" t="s">
        <v>86</v>
      </c>
      <c r="E5" s="41" t="s">
        <v>150</v>
      </c>
      <c r="F5" s="41" t="s">
        <v>151</v>
      </c>
      <c r="G5" s="41" t="s">
        <v>153</v>
      </c>
      <c r="H5" s="40" t="s">
        <v>152</v>
      </c>
    </row>
    <row r="6" spans="2:8" s="38" customFormat="1" ht="20.100000000000001" customHeight="1">
      <c r="B6" s="3" t="s">
        <v>602</v>
      </c>
      <c r="C6" s="264">
        <v>1420000</v>
      </c>
      <c r="D6" s="264"/>
      <c r="E6" s="264"/>
      <c r="F6" s="264"/>
      <c r="G6" s="264">
        <f>'Aktiv-Pasiv'!F105</f>
        <v>-2950878</v>
      </c>
      <c r="H6" s="264">
        <f t="shared" ref="H6:H11" si="0">SUM(C6:G6)</f>
        <v>-1530878</v>
      </c>
    </row>
    <row r="7" spans="2:8" ht="20.100000000000001" customHeight="1">
      <c r="B7" s="2" t="s">
        <v>157</v>
      </c>
      <c r="C7" s="265"/>
      <c r="D7" s="265"/>
      <c r="E7" s="265"/>
      <c r="F7" s="265"/>
      <c r="G7" s="265">
        <f>'Aktiv-Pasiv'!F106</f>
        <v>-5511287</v>
      </c>
      <c r="H7" s="264">
        <f t="shared" si="0"/>
        <v>-5511287</v>
      </c>
    </row>
    <row r="8" spans="2:8" ht="20.100000000000001" customHeight="1">
      <c r="B8" s="2" t="s">
        <v>156</v>
      </c>
      <c r="C8" s="265"/>
      <c r="D8" s="265"/>
      <c r="E8" s="265"/>
      <c r="F8" s="265"/>
      <c r="G8" s="265"/>
      <c r="H8" s="264">
        <f t="shared" si="0"/>
        <v>0</v>
      </c>
    </row>
    <row r="9" spans="2:8" ht="20.100000000000001" customHeight="1">
      <c r="B9" s="2" t="s">
        <v>155</v>
      </c>
      <c r="C9" s="266"/>
      <c r="D9" s="266"/>
      <c r="E9" s="266"/>
      <c r="F9" s="266"/>
      <c r="G9" s="266"/>
      <c r="H9" s="264">
        <f t="shared" si="0"/>
        <v>0</v>
      </c>
    </row>
    <row r="10" spans="2:8" ht="20.100000000000001" customHeight="1">
      <c r="B10" s="2" t="s">
        <v>309</v>
      </c>
      <c r="C10" s="265"/>
      <c r="D10" s="265"/>
      <c r="E10" s="265"/>
      <c r="F10" s="265"/>
      <c r="G10" s="265"/>
      <c r="H10" s="264">
        <f t="shared" si="0"/>
        <v>0</v>
      </c>
    </row>
    <row r="11" spans="2:8" ht="20.100000000000001" customHeight="1">
      <c r="B11" s="2" t="s">
        <v>204</v>
      </c>
      <c r="C11" s="265"/>
      <c r="D11" s="265"/>
      <c r="E11" s="265"/>
      <c r="F11" s="265"/>
      <c r="G11" s="265"/>
      <c r="H11" s="264">
        <f t="shared" si="0"/>
        <v>0</v>
      </c>
    </row>
    <row r="12" spans="2:8" s="38" customFormat="1" ht="20.100000000000001" customHeight="1">
      <c r="B12" s="3" t="s">
        <v>530</v>
      </c>
      <c r="C12" s="267">
        <f>'Aktiv-Pasiv'!F99</f>
        <v>1420000</v>
      </c>
      <c r="D12" s="267"/>
      <c r="E12" s="267"/>
      <c r="F12" s="267"/>
      <c r="G12" s="268">
        <f>SUM(G6:G11)</f>
        <v>-8462165</v>
      </c>
      <c r="H12" s="264">
        <f>SUM(H6:H11)</f>
        <v>-7042165</v>
      </c>
    </row>
    <row r="13" spans="2:8" ht="20.100000000000001" customHeight="1">
      <c r="B13" s="2" t="s">
        <v>157</v>
      </c>
      <c r="C13" s="266"/>
      <c r="D13" s="266"/>
      <c r="E13" s="266"/>
      <c r="F13" s="266"/>
      <c r="G13" s="269">
        <f>'Aktiv-Pasiv'!E106</f>
        <v>3512</v>
      </c>
      <c r="H13" s="264">
        <f t="shared" ref="H13:H18" si="1">SUM(C13:G13)</f>
        <v>3512</v>
      </c>
    </row>
    <row r="14" spans="2:8" ht="20.100000000000001" customHeight="1">
      <c r="B14" s="2" t="s">
        <v>156</v>
      </c>
      <c r="C14" s="266"/>
      <c r="D14" s="266"/>
      <c r="E14" s="266"/>
      <c r="F14" s="266"/>
      <c r="G14" s="266"/>
      <c r="H14" s="264">
        <f t="shared" si="1"/>
        <v>0</v>
      </c>
    </row>
    <row r="15" spans="2:8" ht="20.100000000000001" customHeight="1">
      <c r="B15" s="2" t="s">
        <v>155</v>
      </c>
      <c r="C15" s="266"/>
      <c r="D15" s="266"/>
      <c r="E15" s="266"/>
      <c r="F15" s="266"/>
      <c r="G15" s="266"/>
      <c r="H15" s="264">
        <f t="shared" si="1"/>
        <v>0</v>
      </c>
    </row>
    <row r="16" spans="2:8" ht="20.100000000000001" customHeight="1">
      <c r="B16" s="2" t="s">
        <v>309</v>
      </c>
      <c r="C16" s="266"/>
      <c r="D16" s="266"/>
      <c r="E16" s="266"/>
      <c r="F16" s="266"/>
      <c r="G16" s="266"/>
      <c r="H16" s="264">
        <f t="shared" si="1"/>
        <v>0</v>
      </c>
    </row>
    <row r="17" spans="2:8" s="38" customFormat="1" ht="20.100000000000001" customHeight="1">
      <c r="B17" s="2" t="s">
        <v>204</v>
      </c>
      <c r="C17" s="267"/>
      <c r="D17" s="267"/>
      <c r="E17" s="267"/>
      <c r="F17" s="267"/>
      <c r="G17" s="267"/>
      <c r="H17" s="264">
        <f t="shared" si="1"/>
        <v>0</v>
      </c>
    </row>
    <row r="18" spans="2:8" ht="20.100000000000001" customHeight="1">
      <c r="B18" s="3" t="s">
        <v>564</v>
      </c>
      <c r="C18" s="267">
        <f>'Aktiv-Pasiv'!E99</f>
        <v>1420000</v>
      </c>
      <c r="D18" s="267"/>
      <c r="E18" s="267"/>
      <c r="F18" s="267">
        <f>SUM(F12:F17)</f>
        <v>0</v>
      </c>
      <c r="G18" s="267">
        <f>SUM(G12:G17)</f>
        <v>-8458653</v>
      </c>
      <c r="H18" s="264">
        <f t="shared" si="1"/>
        <v>-7038653</v>
      </c>
    </row>
    <row r="22" spans="2:8">
      <c r="B22" t="s">
        <v>323</v>
      </c>
      <c r="G22" s="36" t="s">
        <v>322</v>
      </c>
    </row>
    <row r="24" spans="2:8">
      <c r="B24" t="s">
        <v>310</v>
      </c>
      <c r="G24" s="36" t="s">
        <v>310</v>
      </c>
    </row>
  </sheetData>
  <phoneticPr fontId="6" type="noConversion"/>
  <pageMargins left="0.25" right="0.25" top="0.25" bottom="0.25" header="0" footer="0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O57"/>
  <sheetViews>
    <sheetView workbookViewId="0">
      <selection activeCell="H59" sqref="A1:H59"/>
    </sheetView>
  </sheetViews>
  <sheetFormatPr defaultRowHeight="12.75"/>
  <cols>
    <col min="1" max="1" width="5.85546875" customWidth="1"/>
    <col min="2" max="2" width="5.140625" customWidth="1"/>
    <col min="3" max="3" width="21.140625" customWidth="1"/>
    <col min="4" max="4" width="9.42578125" customWidth="1"/>
    <col min="5" max="5" width="11.5703125" customWidth="1"/>
    <col min="6" max="6" width="11" customWidth="1"/>
    <col min="7" max="7" width="12" customWidth="1"/>
    <col min="8" max="8" width="13.42578125" customWidth="1"/>
    <col min="10" max="11" width="10.140625" bestFit="1" customWidth="1"/>
    <col min="14" max="14" width="12.28515625" customWidth="1"/>
  </cols>
  <sheetData>
    <row r="1" spans="2:10" ht="18.75">
      <c r="C1" s="240" t="s">
        <v>311</v>
      </c>
      <c r="D1" s="262" t="str">
        <f>Kopertina!F3</f>
        <v>OTOFON shpk</v>
      </c>
      <c r="E1" s="259"/>
    </row>
    <row r="2" spans="2:10" ht="15">
      <c r="C2" s="241" t="s">
        <v>312</v>
      </c>
      <c r="D2" s="263" t="str">
        <f>Kopertina!F4</f>
        <v>L11824004G</v>
      </c>
      <c r="E2" s="259"/>
    </row>
    <row r="3" spans="2:10">
      <c r="C3" s="241"/>
    </row>
    <row r="4" spans="2:10" ht="15.75">
      <c r="C4" s="369" t="s">
        <v>584</v>
      </c>
      <c r="D4" s="369"/>
      <c r="E4" s="369"/>
      <c r="F4" s="369"/>
      <c r="G4" s="369"/>
      <c r="H4" s="369"/>
    </row>
    <row r="6" spans="2:10">
      <c r="B6" s="370" t="s">
        <v>101</v>
      </c>
      <c r="C6" s="372" t="s">
        <v>313</v>
      </c>
      <c r="D6" s="370" t="s">
        <v>284</v>
      </c>
      <c r="E6" s="260" t="s">
        <v>314</v>
      </c>
      <c r="F6" s="370" t="s">
        <v>209</v>
      </c>
      <c r="G6" s="370" t="s">
        <v>210</v>
      </c>
      <c r="H6" s="260" t="s">
        <v>314</v>
      </c>
    </row>
    <row r="7" spans="2:10">
      <c r="B7" s="371"/>
      <c r="C7" s="373"/>
      <c r="D7" s="371"/>
      <c r="E7" s="261">
        <v>41275</v>
      </c>
      <c r="F7" s="371"/>
      <c r="G7" s="371"/>
      <c r="H7" s="261">
        <v>41639</v>
      </c>
      <c r="I7" s="47"/>
      <c r="J7" s="47"/>
    </row>
    <row r="8" spans="2:10">
      <c r="B8" s="242">
        <v>1</v>
      </c>
      <c r="C8" s="243" t="s">
        <v>30</v>
      </c>
      <c r="D8" s="242"/>
      <c r="E8" s="244">
        <v>0</v>
      </c>
      <c r="F8" s="244">
        <v>0</v>
      </c>
      <c r="G8" s="244">
        <v>0</v>
      </c>
      <c r="H8" s="244">
        <f t="shared" ref="H8:H16" si="0">E8+F8-G8</f>
        <v>0</v>
      </c>
      <c r="I8" s="47"/>
      <c r="J8" s="47"/>
    </row>
    <row r="9" spans="2:10">
      <c r="B9" s="242">
        <v>2</v>
      </c>
      <c r="C9" s="79" t="s">
        <v>315</v>
      </c>
      <c r="D9" s="242"/>
      <c r="E9" s="244">
        <v>0</v>
      </c>
      <c r="F9" s="244">
        <v>0</v>
      </c>
      <c r="G9" s="244">
        <v>0</v>
      </c>
      <c r="H9" s="244">
        <f t="shared" si="0"/>
        <v>0</v>
      </c>
      <c r="I9" s="245"/>
      <c r="J9" s="125"/>
    </row>
    <row r="10" spans="2:10">
      <c r="B10" s="242">
        <v>3</v>
      </c>
      <c r="C10" s="243" t="s">
        <v>316</v>
      </c>
      <c r="D10" s="242"/>
      <c r="E10" s="244">
        <v>1708296</v>
      </c>
      <c r="F10" s="244">
        <v>1239653</v>
      </c>
      <c r="G10" s="244">
        <v>0</v>
      </c>
      <c r="H10" s="244">
        <f t="shared" si="0"/>
        <v>2947949</v>
      </c>
      <c r="I10" s="245"/>
      <c r="J10" s="125"/>
    </row>
    <row r="11" spans="2:10">
      <c r="B11" s="242">
        <v>4</v>
      </c>
      <c r="C11" s="243" t="s">
        <v>317</v>
      </c>
      <c r="D11" s="242"/>
      <c r="E11" s="244">
        <v>1090733</v>
      </c>
      <c r="F11" s="244">
        <v>318825</v>
      </c>
      <c r="G11" s="244">
        <v>0</v>
      </c>
      <c r="H11" s="244">
        <f t="shared" si="0"/>
        <v>1409558</v>
      </c>
      <c r="I11" s="245"/>
      <c r="J11" s="125"/>
    </row>
    <row r="12" spans="2:10">
      <c r="B12" s="242">
        <v>5</v>
      </c>
      <c r="C12" s="243" t="s">
        <v>318</v>
      </c>
      <c r="D12" s="242"/>
      <c r="E12" s="244">
        <v>32283</v>
      </c>
      <c r="F12" s="91">
        <v>55917</v>
      </c>
      <c r="G12" s="244">
        <v>0</v>
      </c>
      <c r="H12" s="244">
        <f t="shared" si="0"/>
        <v>88200</v>
      </c>
      <c r="I12" s="245"/>
      <c r="J12" s="125"/>
    </row>
    <row r="13" spans="2:10">
      <c r="B13" s="242">
        <v>1</v>
      </c>
      <c r="C13" s="243" t="s">
        <v>319</v>
      </c>
      <c r="D13" s="242"/>
      <c r="E13" s="244">
        <v>1297118</v>
      </c>
      <c r="F13" s="244">
        <v>108149</v>
      </c>
      <c r="G13" s="244">
        <v>0</v>
      </c>
      <c r="H13" s="244">
        <f t="shared" si="0"/>
        <v>1405267</v>
      </c>
      <c r="I13" s="245"/>
      <c r="J13" s="125"/>
    </row>
    <row r="14" spans="2:10">
      <c r="B14" s="242">
        <v>2</v>
      </c>
      <c r="C14" s="246" t="s">
        <v>204</v>
      </c>
      <c r="D14" s="242"/>
      <c r="E14" s="244">
        <v>266656</v>
      </c>
      <c r="F14" s="244">
        <v>294664</v>
      </c>
      <c r="G14" s="244">
        <v>0</v>
      </c>
      <c r="H14" s="244">
        <f t="shared" si="0"/>
        <v>561320</v>
      </c>
      <c r="I14" s="47"/>
      <c r="J14" s="47"/>
    </row>
    <row r="15" spans="2:10">
      <c r="B15" s="242">
        <v>3</v>
      </c>
      <c r="C15" s="247"/>
      <c r="D15" s="242"/>
      <c r="E15" s="244"/>
      <c r="F15" s="244"/>
      <c r="G15" s="244"/>
      <c r="H15" s="244">
        <f t="shared" si="0"/>
        <v>0</v>
      </c>
      <c r="I15" s="47"/>
      <c r="J15" s="47"/>
    </row>
    <row r="16" spans="2:10" ht="13.5" thickBot="1">
      <c r="B16" s="248">
        <v>4</v>
      </c>
      <c r="C16" s="249"/>
      <c r="D16" s="248"/>
      <c r="E16" s="250"/>
      <c r="F16" s="250"/>
      <c r="G16" s="250"/>
      <c r="H16" s="250">
        <f t="shared" si="0"/>
        <v>0</v>
      </c>
      <c r="I16" s="47"/>
      <c r="J16" s="47"/>
    </row>
    <row r="17" spans="2:10" ht="13.5" thickBot="1">
      <c r="B17" s="251"/>
      <c r="C17" s="252" t="s">
        <v>320</v>
      </c>
      <c r="D17" s="253"/>
      <c r="E17" s="254">
        <f>SUM(E8:E16)</f>
        <v>4395086</v>
      </c>
      <c r="F17" s="254">
        <f>SUM(F8:F16)</f>
        <v>2017208</v>
      </c>
      <c r="G17" s="254">
        <f>SUM(G8:G16)</f>
        <v>0</v>
      </c>
      <c r="H17" s="255">
        <f>SUM(H8:H16)</f>
        <v>6412294</v>
      </c>
      <c r="J17" s="123"/>
    </row>
    <row r="20" spans="2:10" ht="15.75">
      <c r="C20" s="369" t="s">
        <v>585</v>
      </c>
      <c r="D20" s="369"/>
      <c r="E20" s="369"/>
      <c r="F20" s="369"/>
      <c r="G20" s="369"/>
      <c r="H20" s="369"/>
      <c r="J20" s="123"/>
    </row>
    <row r="22" spans="2:10">
      <c r="B22" s="370" t="s">
        <v>101</v>
      </c>
      <c r="C22" s="372" t="s">
        <v>313</v>
      </c>
      <c r="D22" s="370" t="s">
        <v>284</v>
      </c>
      <c r="E22" s="260" t="s">
        <v>314</v>
      </c>
      <c r="F22" s="370" t="s">
        <v>209</v>
      </c>
      <c r="G22" s="370" t="s">
        <v>210</v>
      </c>
      <c r="H22" s="260" t="s">
        <v>314</v>
      </c>
    </row>
    <row r="23" spans="2:10">
      <c r="B23" s="371"/>
      <c r="C23" s="373"/>
      <c r="D23" s="371"/>
      <c r="E23" s="261">
        <v>41275</v>
      </c>
      <c r="F23" s="371"/>
      <c r="G23" s="371"/>
      <c r="H23" s="261">
        <v>41639</v>
      </c>
    </row>
    <row r="24" spans="2:10">
      <c r="B24" s="242">
        <v>1</v>
      </c>
      <c r="C24" s="243" t="s">
        <v>30</v>
      </c>
      <c r="D24" s="242"/>
      <c r="E24" s="244">
        <v>0</v>
      </c>
      <c r="F24" s="244">
        <v>0</v>
      </c>
      <c r="G24" s="244">
        <v>0</v>
      </c>
      <c r="H24" s="244">
        <f t="shared" ref="H24:H29" si="1">E24+F24</f>
        <v>0</v>
      </c>
    </row>
    <row r="25" spans="2:10">
      <c r="B25" s="242">
        <v>2</v>
      </c>
      <c r="C25" s="79" t="s">
        <v>315</v>
      </c>
      <c r="D25" s="242"/>
      <c r="E25" s="244">
        <v>0</v>
      </c>
      <c r="F25" s="244">
        <v>0</v>
      </c>
      <c r="G25" s="244">
        <v>0</v>
      </c>
      <c r="H25" s="244">
        <f t="shared" si="1"/>
        <v>0</v>
      </c>
    </row>
    <row r="26" spans="2:10">
      <c r="B26" s="242">
        <v>3</v>
      </c>
      <c r="C26" s="243" t="s">
        <v>321</v>
      </c>
      <c r="D26" s="242"/>
      <c r="E26" s="244">
        <v>377379</v>
      </c>
      <c r="F26" s="244">
        <v>414643</v>
      </c>
      <c r="G26" s="244">
        <v>0</v>
      </c>
      <c r="H26" s="244">
        <f t="shared" si="1"/>
        <v>792022</v>
      </c>
    </row>
    <row r="27" spans="2:10">
      <c r="B27" s="242">
        <v>4</v>
      </c>
      <c r="C27" s="243" t="s">
        <v>317</v>
      </c>
      <c r="D27" s="242"/>
      <c r="E27" s="244">
        <v>247232</v>
      </c>
      <c r="F27" s="244">
        <v>216524</v>
      </c>
      <c r="G27" s="244">
        <v>0</v>
      </c>
      <c r="H27" s="244">
        <f t="shared" si="1"/>
        <v>463756</v>
      </c>
    </row>
    <row r="28" spans="2:10">
      <c r="B28" s="242">
        <v>5</v>
      </c>
      <c r="C28" s="243" t="s">
        <v>318</v>
      </c>
      <c r="D28" s="242"/>
      <c r="E28" s="244">
        <v>9080</v>
      </c>
      <c r="F28" s="244">
        <v>13860</v>
      </c>
      <c r="G28" s="244">
        <v>0</v>
      </c>
      <c r="H28" s="244">
        <f t="shared" si="1"/>
        <v>22940</v>
      </c>
    </row>
    <row r="29" spans="2:10">
      <c r="B29" s="242">
        <v>1</v>
      </c>
      <c r="C29" s="243" t="s">
        <v>319</v>
      </c>
      <c r="D29" s="242"/>
      <c r="E29" s="244">
        <v>292156</v>
      </c>
      <c r="F29" s="244">
        <v>205614</v>
      </c>
      <c r="G29" s="244">
        <v>0</v>
      </c>
      <c r="H29" s="244">
        <f t="shared" si="1"/>
        <v>497770</v>
      </c>
    </row>
    <row r="30" spans="2:10">
      <c r="B30" s="242">
        <v>2</v>
      </c>
      <c r="C30" s="246" t="s">
        <v>204</v>
      </c>
      <c r="D30" s="242"/>
      <c r="E30" s="244">
        <v>103908</v>
      </c>
      <c r="F30" s="244">
        <v>119650</v>
      </c>
      <c r="G30" s="244">
        <v>0</v>
      </c>
      <c r="H30" s="244">
        <f>E30+F30-G30</f>
        <v>223558</v>
      </c>
    </row>
    <row r="31" spans="2:10">
      <c r="B31" s="242">
        <v>3</v>
      </c>
      <c r="C31" s="247"/>
      <c r="D31" s="242"/>
      <c r="E31" s="244"/>
      <c r="F31" s="244"/>
      <c r="G31" s="244"/>
      <c r="H31" s="244">
        <f>E31+F31-G31</f>
        <v>0</v>
      </c>
    </row>
    <row r="32" spans="2:10" ht="13.5" thickBot="1">
      <c r="B32" s="248">
        <v>4</v>
      </c>
      <c r="C32" s="249"/>
      <c r="D32" s="248"/>
      <c r="E32" s="250"/>
      <c r="F32" s="250"/>
      <c r="G32" s="250"/>
      <c r="H32" s="250">
        <f>E32+F32-G32</f>
        <v>0</v>
      </c>
    </row>
    <row r="33" spans="2:15" ht="13.5" thickBot="1">
      <c r="B33" s="251"/>
      <c r="C33" s="252" t="s">
        <v>320</v>
      </c>
      <c r="D33" s="253"/>
      <c r="E33" s="254">
        <f>SUM(E24:E32)</f>
        <v>1029755</v>
      </c>
      <c r="F33" s="254">
        <f>SUM(F24:F32)</f>
        <v>970291</v>
      </c>
      <c r="G33" s="254">
        <f>SUM(G24:G32)</f>
        <v>0</v>
      </c>
      <c r="H33" s="255">
        <f>SUM(H24:H32)</f>
        <v>2000046</v>
      </c>
      <c r="I33" s="256"/>
      <c r="J33" s="123"/>
      <c r="K33" s="123"/>
    </row>
    <row r="34" spans="2:15">
      <c r="H34" s="256"/>
    </row>
    <row r="36" spans="2:15" ht="15.75">
      <c r="C36" s="369" t="s">
        <v>586</v>
      </c>
      <c r="D36" s="369"/>
      <c r="E36" s="369"/>
      <c r="F36" s="369"/>
      <c r="G36" s="369"/>
      <c r="H36" s="369"/>
    </row>
    <row r="38" spans="2:15">
      <c r="B38" s="370" t="s">
        <v>101</v>
      </c>
      <c r="C38" s="372" t="s">
        <v>313</v>
      </c>
      <c r="D38" s="370" t="s">
        <v>284</v>
      </c>
      <c r="E38" s="260" t="s">
        <v>314</v>
      </c>
      <c r="F38" s="370" t="s">
        <v>209</v>
      </c>
      <c r="G38" s="370" t="s">
        <v>210</v>
      </c>
      <c r="H38" s="260" t="s">
        <v>314</v>
      </c>
    </row>
    <row r="39" spans="2:15">
      <c r="B39" s="371"/>
      <c r="C39" s="373"/>
      <c r="D39" s="371"/>
      <c r="E39" s="261">
        <v>41275</v>
      </c>
      <c r="F39" s="371"/>
      <c r="G39" s="371"/>
      <c r="H39" s="261">
        <v>41639</v>
      </c>
    </row>
    <row r="40" spans="2:15">
      <c r="B40" s="242">
        <v>1</v>
      </c>
      <c r="C40" s="79" t="s">
        <v>30</v>
      </c>
      <c r="D40" s="242"/>
      <c r="E40" s="244">
        <f t="shared" ref="E40:G41" si="2">E8-E24</f>
        <v>0</v>
      </c>
      <c r="F40" s="244">
        <f t="shared" si="2"/>
        <v>0</v>
      </c>
      <c r="G40" s="244">
        <f t="shared" si="2"/>
        <v>0</v>
      </c>
      <c r="H40" s="244">
        <f t="shared" ref="H40:H48" si="3">E40+F40-G40</f>
        <v>0</v>
      </c>
    </row>
    <row r="41" spans="2:15">
      <c r="B41" s="242">
        <v>2</v>
      </c>
      <c r="C41" s="243" t="s">
        <v>315</v>
      </c>
      <c r="D41" s="242"/>
      <c r="E41" s="244">
        <f t="shared" si="2"/>
        <v>0</v>
      </c>
      <c r="F41" s="244">
        <f t="shared" si="2"/>
        <v>0</v>
      </c>
      <c r="G41" s="244">
        <f t="shared" si="2"/>
        <v>0</v>
      </c>
      <c r="H41" s="244">
        <f t="shared" si="3"/>
        <v>0</v>
      </c>
      <c r="N41" s="47"/>
      <c r="O41" s="47"/>
    </row>
    <row r="42" spans="2:15">
      <c r="B42" s="242">
        <v>3</v>
      </c>
      <c r="C42" s="243" t="s">
        <v>321</v>
      </c>
      <c r="D42" s="242"/>
      <c r="E42" s="244">
        <f>E10-E26</f>
        <v>1330917</v>
      </c>
      <c r="F42" s="244">
        <f>F10-F26</f>
        <v>825010</v>
      </c>
      <c r="G42" s="244">
        <f>G10-G26</f>
        <v>0</v>
      </c>
      <c r="H42" s="244">
        <f t="shared" si="3"/>
        <v>2155927</v>
      </c>
      <c r="N42" s="47"/>
      <c r="O42" s="47"/>
    </row>
    <row r="43" spans="2:15">
      <c r="B43" s="242">
        <v>4</v>
      </c>
      <c r="C43" s="243" t="s">
        <v>317</v>
      </c>
      <c r="D43" s="242"/>
      <c r="E43" s="244">
        <f t="shared" ref="E43:G46" si="4">E11-E27</f>
        <v>843501</v>
      </c>
      <c r="F43" s="244">
        <f t="shared" si="4"/>
        <v>102301</v>
      </c>
      <c r="G43" s="244">
        <f t="shared" si="4"/>
        <v>0</v>
      </c>
      <c r="H43" s="244">
        <f t="shared" si="3"/>
        <v>945802</v>
      </c>
      <c r="N43" s="47"/>
      <c r="O43" s="47"/>
    </row>
    <row r="44" spans="2:15">
      <c r="B44" s="242">
        <v>5</v>
      </c>
      <c r="C44" s="243" t="s">
        <v>318</v>
      </c>
      <c r="D44" s="242"/>
      <c r="E44" s="244">
        <f t="shared" si="4"/>
        <v>23203</v>
      </c>
      <c r="F44" s="244">
        <f t="shared" si="4"/>
        <v>42057</v>
      </c>
      <c r="G44" s="244">
        <f t="shared" si="4"/>
        <v>0</v>
      </c>
      <c r="H44" s="244">
        <f t="shared" si="3"/>
        <v>65260</v>
      </c>
      <c r="N44" s="47"/>
      <c r="O44" s="47"/>
    </row>
    <row r="45" spans="2:15">
      <c r="B45" s="242">
        <v>1</v>
      </c>
      <c r="C45" s="243" t="s">
        <v>319</v>
      </c>
      <c r="D45" s="242"/>
      <c r="E45" s="244">
        <f t="shared" si="4"/>
        <v>1004962</v>
      </c>
      <c r="F45" s="244">
        <f t="shared" si="4"/>
        <v>-97465</v>
      </c>
      <c r="G45" s="244">
        <f t="shared" si="4"/>
        <v>0</v>
      </c>
      <c r="H45" s="244">
        <f>E45+F45-G45-1</f>
        <v>907496</v>
      </c>
      <c r="N45" s="47"/>
      <c r="O45" s="47"/>
    </row>
    <row r="46" spans="2:15">
      <c r="B46" s="242">
        <v>2</v>
      </c>
      <c r="C46" s="246" t="s">
        <v>204</v>
      </c>
      <c r="D46" s="242"/>
      <c r="E46" s="244">
        <f t="shared" si="4"/>
        <v>162748</v>
      </c>
      <c r="F46" s="244">
        <f t="shared" si="4"/>
        <v>175014</v>
      </c>
      <c r="G46" s="244">
        <f t="shared" si="4"/>
        <v>0</v>
      </c>
      <c r="H46" s="244">
        <f t="shared" si="3"/>
        <v>337762</v>
      </c>
      <c r="N46" s="47"/>
      <c r="O46" s="47"/>
    </row>
    <row r="47" spans="2:15">
      <c r="B47" s="242">
        <v>3</v>
      </c>
      <c r="C47" s="247"/>
      <c r="D47" s="242"/>
      <c r="E47" s="244"/>
      <c r="F47" s="244"/>
      <c r="G47" s="244"/>
      <c r="H47" s="244">
        <f t="shared" si="3"/>
        <v>0</v>
      </c>
      <c r="N47" s="47"/>
      <c r="O47" s="47"/>
    </row>
    <row r="48" spans="2:15" ht="13.5" thickBot="1">
      <c r="B48" s="248">
        <v>4</v>
      </c>
      <c r="C48" s="249"/>
      <c r="D48" s="248"/>
      <c r="E48" s="250"/>
      <c r="F48" s="250"/>
      <c r="G48" s="250"/>
      <c r="H48" s="250">
        <f t="shared" si="3"/>
        <v>0</v>
      </c>
      <c r="N48" s="47"/>
      <c r="O48" s="47"/>
    </row>
    <row r="49" spans="2:15" ht="13.5" thickBot="1">
      <c r="B49" s="251"/>
      <c r="C49" s="252" t="s">
        <v>320</v>
      </c>
      <c r="D49" s="253"/>
      <c r="E49" s="254">
        <f>SUM(E40:E48)</f>
        <v>3365331</v>
      </c>
      <c r="F49" s="254">
        <f>SUM(F40:F48)</f>
        <v>1046917</v>
      </c>
      <c r="G49" s="254">
        <f>SUM(G40:G48)</f>
        <v>0</v>
      </c>
      <c r="H49" s="255">
        <f>SUM(H40:H48)</f>
        <v>4412247</v>
      </c>
      <c r="J49" s="256"/>
      <c r="K49" s="123"/>
      <c r="N49" s="257"/>
      <c r="O49" s="47"/>
    </row>
    <row r="50" spans="2:15" s="47" customFormat="1">
      <c r="G50" s="125"/>
      <c r="H50" s="258"/>
      <c r="K50" s="125"/>
    </row>
    <row r="51" spans="2:15">
      <c r="E51" s="123"/>
      <c r="H51" s="123"/>
      <c r="J51" s="256"/>
      <c r="N51" s="47"/>
      <c r="O51" s="47"/>
    </row>
    <row r="52" spans="2:15">
      <c r="E52" s="123"/>
      <c r="H52" s="123"/>
      <c r="J52" s="256"/>
      <c r="N52" s="47"/>
      <c r="O52" s="47"/>
    </row>
    <row r="53" spans="2:15">
      <c r="E53" s="123"/>
      <c r="H53" s="123"/>
      <c r="J53" s="123"/>
      <c r="N53" s="47"/>
      <c r="O53" s="47"/>
    </row>
    <row r="54" spans="2:15" s="282" customFormat="1" ht="15.75">
      <c r="C54" s="299"/>
      <c r="F54" s="350" t="s">
        <v>297</v>
      </c>
      <c r="H54" s="311"/>
    </row>
    <row r="55" spans="2:15" s="282" customFormat="1" ht="15.75">
      <c r="C55" s="299"/>
      <c r="F55" s="350"/>
      <c r="H55" s="311"/>
    </row>
    <row r="56" spans="2:15" s="282" customFormat="1" ht="15.75">
      <c r="G56" s="311" t="s">
        <v>298</v>
      </c>
      <c r="H56" s="311"/>
    </row>
    <row r="57" spans="2:15" s="282" customFormat="1">
      <c r="C57" s="299"/>
      <c r="G57" s="312" t="s">
        <v>299</v>
      </c>
      <c r="H57" s="312"/>
    </row>
  </sheetData>
  <mergeCells count="18">
    <mergeCell ref="C4:H4"/>
    <mergeCell ref="B6:B7"/>
    <mergeCell ref="C6:C7"/>
    <mergeCell ref="D6:D7"/>
    <mergeCell ref="F6:F7"/>
    <mergeCell ref="G6:G7"/>
    <mergeCell ref="C20:H20"/>
    <mergeCell ref="B22:B23"/>
    <mergeCell ref="C22:C23"/>
    <mergeCell ref="D22:D23"/>
    <mergeCell ref="F22:F23"/>
    <mergeCell ref="G22:G23"/>
    <mergeCell ref="C36:H36"/>
    <mergeCell ref="B38:B39"/>
    <mergeCell ref="C38:C39"/>
    <mergeCell ref="D38:D39"/>
    <mergeCell ref="F38:F39"/>
    <mergeCell ref="G38:G39"/>
  </mergeCells>
  <phoneticPr fontId="6" type="noConversion"/>
  <pageMargins left="0.15" right="0.15" top="0.15" bottom="0.15" header="0" footer="0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39"/>
  <sheetViews>
    <sheetView workbookViewId="0">
      <selection activeCell="F142" sqref="A1:F142"/>
    </sheetView>
  </sheetViews>
  <sheetFormatPr defaultRowHeight="12.75"/>
  <cols>
    <col min="1" max="1" width="11" customWidth="1"/>
    <col min="2" max="2" width="28" customWidth="1"/>
    <col min="3" max="3" width="9" customWidth="1"/>
    <col min="4" max="4" width="9.7109375" customWidth="1"/>
    <col min="5" max="5" width="12.5703125" style="108" customWidth="1"/>
    <col min="6" max="6" width="16.28515625" style="108" customWidth="1"/>
  </cols>
  <sheetData>
    <row r="1" spans="1:6">
      <c r="F1" s="109"/>
    </row>
    <row r="2" spans="1:6" ht="18">
      <c r="B2" s="374" t="s">
        <v>501</v>
      </c>
      <c r="C2" s="374"/>
      <c r="D2" s="374"/>
      <c r="E2" s="374"/>
      <c r="F2" s="374"/>
    </row>
    <row r="3" spans="1:6" ht="6.75" customHeight="1">
      <c r="C3" s="110"/>
    </row>
    <row r="4" spans="1:6" ht="15">
      <c r="C4" s="111" t="s">
        <v>560</v>
      </c>
    </row>
    <row r="6" spans="1:6" ht="18">
      <c r="A6" s="112" t="s">
        <v>276</v>
      </c>
      <c r="B6" s="113" t="str">
        <f>Kopertina!F3</f>
        <v>OTOFON shpk</v>
      </c>
      <c r="C6" s="114"/>
      <c r="D6" s="114"/>
    </row>
    <row r="7" spans="1:6" ht="15.75">
      <c r="A7" s="112" t="s">
        <v>277</v>
      </c>
      <c r="B7" s="115" t="str">
        <f>Kopertina!F4</f>
        <v>L11824004G</v>
      </c>
    </row>
    <row r="8" spans="1:6" ht="15.75">
      <c r="A8" s="112" t="s">
        <v>278</v>
      </c>
      <c r="B8" s="115" t="str">
        <f>Kopertina!F10</f>
        <v>Vizita mjekesore, laborator ndertim, riparim proteza, logopedi</v>
      </c>
    </row>
    <row r="9" spans="1:6" ht="15.75">
      <c r="A9" s="112" t="s">
        <v>279</v>
      </c>
      <c r="B9" s="115" t="str">
        <f>Kopertina!F5</f>
        <v>Rruga Qemal Stafa,  51</v>
      </c>
    </row>
    <row r="10" spans="1:6" ht="18">
      <c r="A10" s="112" t="s">
        <v>280</v>
      </c>
      <c r="B10" s="116" t="s">
        <v>500</v>
      </c>
    </row>
    <row r="11" spans="1:6" s="117" customFormat="1">
      <c r="A11"/>
      <c r="B11"/>
      <c r="C11"/>
      <c r="D11"/>
      <c r="E11" s="108"/>
      <c r="F11" s="108"/>
    </row>
    <row r="13" spans="1:6" s="38" customFormat="1" ht="25.5" customHeight="1">
      <c r="A13" s="307" t="s">
        <v>281</v>
      </c>
      <c r="B13" s="307" t="s">
        <v>282</v>
      </c>
      <c r="C13" s="307" t="s">
        <v>283</v>
      </c>
      <c r="D13" s="307" t="s">
        <v>284</v>
      </c>
      <c r="E13" s="308" t="s">
        <v>285</v>
      </c>
      <c r="F13" s="308" t="s">
        <v>286</v>
      </c>
    </row>
    <row r="14" spans="1:6" s="119" customFormat="1" ht="13.9" customHeight="1">
      <c r="A14" s="118">
        <v>1</v>
      </c>
      <c r="B14" s="356" t="s">
        <v>538</v>
      </c>
      <c r="C14" s="341" t="s">
        <v>499</v>
      </c>
      <c r="D14" s="360">
        <v>2</v>
      </c>
      <c r="E14" s="354">
        <v>13760.5</v>
      </c>
      <c r="F14" s="304">
        <f>D14*E14</f>
        <v>27521</v>
      </c>
    </row>
    <row r="15" spans="1:6" s="119" customFormat="1" ht="13.9" customHeight="1">
      <c r="A15" s="118">
        <v>2</v>
      </c>
      <c r="B15" s="356" t="s">
        <v>539</v>
      </c>
      <c r="C15" s="341" t="s">
        <v>499</v>
      </c>
      <c r="D15" s="360">
        <v>2</v>
      </c>
      <c r="E15" s="354">
        <v>16540.5</v>
      </c>
      <c r="F15" s="304">
        <f>D15*E15</f>
        <v>33081</v>
      </c>
    </row>
    <row r="16" spans="1:6" s="119" customFormat="1" ht="13.9" customHeight="1">
      <c r="A16" s="118">
        <v>3</v>
      </c>
      <c r="B16" s="356" t="s">
        <v>540</v>
      </c>
      <c r="C16" s="341" t="s">
        <v>499</v>
      </c>
      <c r="D16" s="360">
        <v>1</v>
      </c>
      <c r="E16" s="354">
        <v>16540.5</v>
      </c>
      <c r="F16" s="304">
        <f>D16*E16</f>
        <v>16540.5</v>
      </c>
    </row>
    <row r="17" spans="1:6" s="119" customFormat="1" ht="13.9" customHeight="1">
      <c r="A17" s="118">
        <v>4</v>
      </c>
      <c r="B17" s="356" t="s">
        <v>541</v>
      </c>
      <c r="C17" s="341" t="s">
        <v>499</v>
      </c>
      <c r="D17" s="360">
        <v>7</v>
      </c>
      <c r="E17" s="354">
        <v>36000.5</v>
      </c>
      <c r="F17" s="304">
        <f>D17*E17</f>
        <v>252003.5</v>
      </c>
    </row>
    <row r="18" spans="1:6" s="119" customFormat="1" ht="13.9" customHeight="1">
      <c r="A18" s="118">
        <v>5</v>
      </c>
      <c r="B18" s="356" t="s">
        <v>542</v>
      </c>
      <c r="C18" s="341" t="s">
        <v>499</v>
      </c>
      <c r="D18" s="360">
        <v>2</v>
      </c>
      <c r="E18" s="354">
        <v>19320.5</v>
      </c>
      <c r="F18" s="304">
        <f t="shared" ref="F18:F24" si="0">D18*E18</f>
        <v>38641</v>
      </c>
    </row>
    <row r="19" spans="1:6" s="119" customFormat="1" ht="13.9" customHeight="1">
      <c r="A19" s="118">
        <v>6</v>
      </c>
      <c r="B19" s="356" t="s">
        <v>565</v>
      </c>
      <c r="C19" s="341" t="s">
        <v>499</v>
      </c>
      <c r="D19" s="360">
        <v>1</v>
      </c>
      <c r="E19" s="354">
        <v>70889.5</v>
      </c>
      <c r="F19" s="304">
        <f t="shared" si="0"/>
        <v>70889.5</v>
      </c>
    </row>
    <row r="20" spans="1:6" s="119" customFormat="1" ht="13.9" customHeight="1">
      <c r="A20" s="118">
        <v>7</v>
      </c>
      <c r="B20" s="356" t="s">
        <v>566</v>
      </c>
      <c r="C20" s="341" t="s">
        <v>499</v>
      </c>
      <c r="D20" s="360">
        <v>2</v>
      </c>
      <c r="E20" s="354">
        <v>16540.5</v>
      </c>
      <c r="F20" s="304">
        <f t="shared" si="0"/>
        <v>33081</v>
      </c>
    </row>
    <row r="21" spans="1:6" s="119" customFormat="1" ht="13.9" customHeight="1">
      <c r="A21" s="118">
        <v>8</v>
      </c>
      <c r="B21" s="356" t="s">
        <v>543</v>
      </c>
      <c r="C21" s="341" t="s">
        <v>499</v>
      </c>
      <c r="D21" s="360">
        <v>2</v>
      </c>
      <c r="E21" s="354">
        <v>16540.5</v>
      </c>
      <c r="F21" s="304">
        <f t="shared" si="0"/>
        <v>33081</v>
      </c>
    </row>
    <row r="22" spans="1:6" s="119" customFormat="1" ht="13.9" customHeight="1">
      <c r="A22" s="118">
        <v>9</v>
      </c>
      <c r="B22" s="356" t="s">
        <v>544</v>
      </c>
      <c r="C22" s="341" t="s">
        <v>499</v>
      </c>
      <c r="D22" s="360">
        <v>7</v>
      </c>
      <c r="E22" s="354">
        <v>18766.5</v>
      </c>
      <c r="F22" s="304">
        <f t="shared" si="0"/>
        <v>131365.5</v>
      </c>
    </row>
    <row r="23" spans="1:6" s="119" customFormat="1" ht="13.9" customHeight="1">
      <c r="A23" s="118">
        <v>10</v>
      </c>
      <c r="B23" s="356" t="s">
        <v>545</v>
      </c>
      <c r="C23" s="341" t="s">
        <v>499</v>
      </c>
      <c r="D23" s="360">
        <v>4</v>
      </c>
      <c r="E23" s="354">
        <v>13621.5</v>
      </c>
      <c r="F23" s="304">
        <f t="shared" si="0"/>
        <v>54486</v>
      </c>
    </row>
    <row r="24" spans="1:6" s="119" customFormat="1" ht="13.9" customHeight="1">
      <c r="A24" s="118">
        <v>11</v>
      </c>
      <c r="B24" s="356" t="s">
        <v>546</v>
      </c>
      <c r="C24" s="341" t="s">
        <v>499</v>
      </c>
      <c r="D24" s="360">
        <v>2</v>
      </c>
      <c r="E24" s="354">
        <v>16540.5</v>
      </c>
      <c r="F24" s="304">
        <f t="shared" si="0"/>
        <v>33081</v>
      </c>
    </row>
    <row r="25" spans="1:6" s="119" customFormat="1" ht="13.9" customHeight="1">
      <c r="A25" s="118">
        <v>12</v>
      </c>
      <c r="B25" s="356" t="s">
        <v>547</v>
      </c>
      <c r="C25" s="341" t="s">
        <v>499</v>
      </c>
      <c r="D25" s="360">
        <v>8</v>
      </c>
      <c r="E25" s="354">
        <v>16540.5</v>
      </c>
      <c r="F25" s="304">
        <f>D25*E25</f>
        <v>132324</v>
      </c>
    </row>
    <row r="26" spans="1:6" s="119" customFormat="1" ht="13.9" customHeight="1">
      <c r="A26" s="118">
        <v>13</v>
      </c>
      <c r="B26" s="356" t="s">
        <v>548</v>
      </c>
      <c r="C26" s="341" t="s">
        <v>499</v>
      </c>
      <c r="D26" s="360">
        <v>2</v>
      </c>
      <c r="E26" s="354">
        <v>17235.5</v>
      </c>
      <c r="F26" s="304">
        <f t="shared" ref="F26:F89" si="1">D26*E26</f>
        <v>34471</v>
      </c>
    </row>
    <row r="27" spans="1:6" s="119" customFormat="1" ht="13.9" customHeight="1">
      <c r="A27" s="118">
        <v>14</v>
      </c>
      <c r="B27" s="356" t="s">
        <v>549</v>
      </c>
      <c r="C27" s="341" t="s">
        <v>499</v>
      </c>
      <c r="D27" s="360">
        <v>2</v>
      </c>
      <c r="E27" s="354">
        <v>13621.5</v>
      </c>
      <c r="F27" s="304">
        <f t="shared" si="1"/>
        <v>27243</v>
      </c>
    </row>
    <row r="28" spans="1:6" s="119" customFormat="1" ht="13.9" customHeight="1">
      <c r="A28" s="118">
        <v>15</v>
      </c>
      <c r="B28" s="356" t="s">
        <v>546</v>
      </c>
      <c r="C28" s="341" t="s">
        <v>499</v>
      </c>
      <c r="D28" s="360">
        <v>2</v>
      </c>
      <c r="E28" s="354">
        <v>16540.5</v>
      </c>
      <c r="F28" s="304">
        <f t="shared" si="1"/>
        <v>33081</v>
      </c>
    </row>
    <row r="29" spans="1:6" s="119" customFormat="1" ht="13.9" customHeight="1">
      <c r="A29" s="118">
        <v>16</v>
      </c>
      <c r="B29" s="356" t="s">
        <v>550</v>
      </c>
      <c r="C29" s="341" t="s">
        <v>499</v>
      </c>
      <c r="D29" s="360">
        <v>3</v>
      </c>
      <c r="E29" s="354">
        <v>19459.5</v>
      </c>
      <c r="F29" s="304">
        <f t="shared" si="1"/>
        <v>58378.5</v>
      </c>
    </row>
    <row r="30" spans="1:6" s="119" customFormat="1" ht="13.9" customHeight="1">
      <c r="A30" s="118">
        <v>17</v>
      </c>
      <c r="B30" s="356" t="s">
        <v>551</v>
      </c>
      <c r="C30" s="341" t="s">
        <v>499</v>
      </c>
      <c r="D30" s="360">
        <v>6</v>
      </c>
      <c r="E30" s="354">
        <v>13621.5</v>
      </c>
      <c r="F30" s="304">
        <f t="shared" si="1"/>
        <v>81729</v>
      </c>
    </row>
    <row r="31" spans="1:6" s="119" customFormat="1" ht="13.9" customHeight="1">
      <c r="A31" s="118">
        <v>18</v>
      </c>
      <c r="B31" s="356" t="s">
        <v>567</v>
      </c>
      <c r="C31" s="341" t="s">
        <v>499</v>
      </c>
      <c r="D31" s="360">
        <v>2</v>
      </c>
      <c r="E31" s="354">
        <v>50595.5</v>
      </c>
      <c r="F31" s="304">
        <f t="shared" si="1"/>
        <v>101191</v>
      </c>
    </row>
    <row r="32" spans="1:6" s="119" customFormat="1" ht="13.9" customHeight="1">
      <c r="A32" s="118">
        <v>19</v>
      </c>
      <c r="B32" s="356" t="s">
        <v>552</v>
      </c>
      <c r="C32" s="341" t="s">
        <v>499</v>
      </c>
      <c r="D32" s="360">
        <v>1</v>
      </c>
      <c r="E32" s="354">
        <v>74364.5</v>
      </c>
      <c r="F32" s="304">
        <f t="shared" si="1"/>
        <v>74364.5</v>
      </c>
    </row>
    <row r="33" spans="1:6" s="119" customFormat="1" ht="13.9" customHeight="1">
      <c r="A33" s="118">
        <v>20</v>
      </c>
      <c r="B33" s="356" t="s">
        <v>553</v>
      </c>
      <c r="C33" s="341" t="s">
        <v>499</v>
      </c>
      <c r="D33" s="360">
        <v>1</v>
      </c>
      <c r="E33" s="354">
        <v>45730.5</v>
      </c>
      <c r="F33" s="304">
        <f t="shared" si="1"/>
        <v>45730.5</v>
      </c>
    </row>
    <row r="34" spans="1:6" s="119" customFormat="1" ht="13.9" customHeight="1">
      <c r="A34" s="118">
        <v>21</v>
      </c>
      <c r="B34" s="356" t="s">
        <v>554</v>
      </c>
      <c r="C34" s="341" t="s">
        <v>499</v>
      </c>
      <c r="D34" s="360">
        <v>1</v>
      </c>
      <c r="E34" s="354">
        <v>14316.5</v>
      </c>
      <c r="F34" s="304">
        <f t="shared" si="1"/>
        <v>14316.5</v>
      </c>
    </row>
    <row r="35" spans="1:6" s="119" customFormat="1" ht="13.9" customHeight="1">
      <c r="A35" s="118">
        <v>22</v>
      </c>
      <c r="B35" s="356" t="s">
        <v>555</v>
      </c>
      <c r="C35" s="341" t="s">
        <v>499</v>
      </c>
      <c r="D35" s="360">
        <v>2</v>
      </c>
      <c r="E35" s="354">
        <v>14316.5</v>
      </c>
      <c r="F35" s="304">
        <f t="shared" si="1"/>
        <v>28633</v>
      </c>
    </row>
    <row r="36" spans="1:6" ht="13.9" customHeight="1">
      <c r="A36" s="118">
        <v>23</v>
      </c>
      <c r="B36" s="356" t="s">
        <v>546</v>
      </c>
      <c r="C36" s="341" t="s">
        <v>499</v>
      </c>
      <c r="D36" s="360">
        <v>2</v>
      </c>
      <c r="E36" s="354">
        <v>16540.5</v>
      </c>
      <c r="F36" s="304">
        <f t="shared" si="1"/>
        <v>33081</v>
      </c>
    </row>
    <row r="37" spans="1:6" ht="13.9" customHeight="1">
      <c r="A37" s="118">
        <v>24</v>
      </c>
      <c r="B37" s="357" t="s">
        <v>568</v>
      </c>
      <c r="C37" s="341" t="s">
        <v>499</v>
      </c>
      <c r="D37" s="361">
        <v>3</v>
      </c>
      <c r="E37" s="354">
        <v>8756.5</v>
      </c>
      <c r="F37" s="304">
        <f t="shared" si="1"/>
        <v>26269.5</v>
      </c>
    </row>
    <row r="38" spans="1:6" ht="13.9" customHeight="1">
      <c r="A38" s="118">
        <v>25</v>
      </c>
      <c r="B38" s="356" t="s">
        <v>427</v>
      </c>
      <c r="C38" s="341" t="s">
        <v>499</v>
      </c>
      <c r="D38" s="361">
        <v>3</v>
      </c>
      <c r="E38" s="354">
        <v>10980.5</v>
      </c>
      <c r="F38" s="304">
        <f t="shared" si="1"/>
        <v>32941.5</v>
      </c>
    </row>
    <row r="39" spans="1:6" ht="13.9" customHeight="1">
      <c r="A39" s="118">
        <v>26</v>
      </c>
      <c r="B39" s="356" t="s">
        <v>569</v>
      </c>
      <c r="C39" s="341" t="s">
        <v>499</v>
      </c>
      <c r="D39" s="361">
        <v>1</v>
      </c>
      <c r="E39" s="354">
        <v>26270.5</v>
      </c>
      <c r="F39" s="304">
        <f t="shared" si="1"/>
        <v>26270.5</v>
      </c>
    </row>
    <row r="40" spans="1:6" ht="13.9" customHeight="1">
      <c r="A40" s="118">
        <v>27</v>
      </c>
      <c r="B40" s="356" t="s">
        <v>570</v>
      </c>
      <c r="C40" s="341" t="s">
        <v>499</v>
      </c>
      <c r="D40" s="361">
        <v>4</v>
      </c>
      <c r="E40" s="354">
        <v>26270.5</v>
      </c>
      <c r="F40" s="304">
        <f t="shared" si="1"/>
        <v>105082</v>
      </c>
    </row>
    <row r="41" spans="1:6" ht="13.9" customHeight="1">
      <c r="A41" s="118">
        <v>28</v>
      </c>
      <c r="B41" s="356" t="s">
        <v>571</v>
      </c>
      <c r="C41" s="341" t="s">
        <v>499</v>
      </c>
      <c r="D41" s="361">
        <v>3</v>
      </c>
      <c r="E41" s="354">
        <v>17235.5</v>
      </c>
      <c r="F41" s="304">
        <f t="shared" si="1"/>
        <v>51706.5</v>
      </c>
    </row>
    <row r="42" spans="1:6" ht="13.9" customHeight="1">
      <c r="A42" s="118">
        <v>29</v>
      </c>
      <c r="B42" s="356" t="s">
        <v>572</v>
      </c>
      <c r="C42" s="341" t="s">
        <v>499</v>
      </c>
      <c r="D42" s="361">
        <v>7</v>
      </c>
      <c r="E42" s="354">
        <v>15289.5</v>
      </c>
      <c r="F42" s="304">
        <f t="shared" si="1"/>
        <v>107026.5</v>
      </c>
    </row>
    <row r="43" spans="1:6" ht="13.9" customHeight="1">
      <c r="A43" s="118">
        <v>30</v>
      </c>
      <c r="B43" s="356" t="s">
        <v>573</v>
      </c>
      <c r="C43" s="341" t="s">
        <v>499</v>
      </c>
      <c r="D43" s="361">
        <v>2</v>
      </c>
      <c r="E43" s="354">
        <v>13760.5</v>
      </c>
      <c r="F43" s="304">
        <f t="shared" si="1"/>
        <v>27521</v>
      </c>
    </row>
    <row r="44" spans="1:6" ht="13.9" customHeight="1">
      <c r="A44" s="118">
        <v>31</v>
      </c>
      <c r="B44" s="356" t="s">
        <v>574</v>
      </c>
      <c r="C44" s="341" t="s">
        <v>499</v>
      </c>
      <c r="D44" s="361">
        <v>5</v>
      </c>
      <c r="E44" s="354">
        <v>18069.5</v>
      </c>
      <c r="F44" s="304">
        <f t="shared" si="1"/>
        <v>90347.5</v>
      </c>
    </row>
    <row r="45" spans="1:6" ht="13.9" customHeight="1">
      <c r="A45" s="118">
        <v>32</v>
      </c>
      <c r="B45" s="356" t="s">
        <v>575</v>
      </c>
      <c r="C45" s="341" t="s">
        <v>499</v>
      </c>
      <c r="D45" s="361">
        <v>5</v>
      </c>
      <c r="E45" s="354">
        <v>8756.5</v>
      </c>
      <c r="F45" s="304">
        <f t="shared" si="1"/>
        <v>43782.5</v>
      </c>
    </row>
    <row r="46" spans="1:6" ht="13.9" customHeight="1">
      <c r="A46" s="118">
        <v>33</v>
      </c>
      <c r="B46" s="356" t="s">
        <v>576</v>
      </c>
      <c r="C46" s="341" t="s">
        <v>499</v>
      </c>
      <c r="D46" s="361">
        <v>7</v>
      </c>
      <c r="E46" s="354">
        <v>8756.5</v>
      </c>
      <c r="F46" s="304">
        <f t="shared" si="1"/>
        <v>61295.5</v>
      </c>
    </row>
    <row r="47" spans="1:6" ht="13.9" customHeight="1">
      <c r="A47" s="118">
        <v>34</v>
      </c>
      <c r="B47" s="356" t="s">
        <v>577</v>
      </c>
      <c r="C47" s="341" t="s">
        <v>499</v>
      </c>
      <c r="D47" s="361">
        <v>9</v>
      </c>
      <c r="E47" s="354">
        <v>8756.5</v>
      </c>
      <c r="F47" s="304">
        <f t="shared" si="1"/>
        <v>78808.5</v>
      </c>
    </row>
    <row r="48" spans="1:6" ht="13.9" customHeight="1">
      <c r="A48" s="118">
        <v>35</v>
      </c>
      <c r="B48" s="356" t="s">
        <v>578</v>
      </c>
      <c r="C48" s="341" t="s">
        <v>499</v>
      </c>
      <c r="D48" s="361">
        <v>8</v>
      </c>
      <c r="E48" s="354">
        <v>22656.5</v>
      </c>
      <c r="F48" s="304">
        <f t="shared" si="1"/>
        <v>181252</v>
      </c>
    </row>
    <row r="49" spans="1:6" ht="13.9" customHeight="1">
      <c r="A49" s="118">
        <v>36</v>
      </c>
      <c r="B49" s="356" t="s">
        <v>579</v>
      </c>
      <c r="C49" s="341" t="s">
        <v>499</v>
      </c>
      <c r="D49" s="361">
        <v>7</v>
      </c>
      <c r="E49" s="354">
        <v>22656.5</v>
      </c>
      <c r="F49" s="304">
        <f t="shared" si="1"/>
        <v>158595.5</v>
      </c>
    </row>
    <row r="50" spans="1:6" ht="13.9" customHeight="1">
      <c r="A50" s="118">
        <v>37</v>
      </c>
      <c r="B50" s="357" t="s">
        <v>580</v>
      </c>
      <c r="C50" s="341" t="s">
        <v>499</v>
      </c>
      <c r="D50" s="361">
        <v>10</v>
      </c>
      <c r="E50" s="354">
        <v>22656.5</v>
      </c>
      <c r="F50" s="304">
        <f t="shared" si="1"/>
        <v>226565</v>
      </c>
    </row>
    <row r="51" spans="1:6" ht="13.9" customHeight="1">
      <c r="A51" s="118">
        <v>38</v>
      </c>
      <c r="B51" s="357" t="s">
        <v>581</v>
      </c>
      <c r="C51" s="341" t="s">
        <v>499</v>
      </c>
      <c r="D51" s="361">
        <v>2</v>
      </c>
      <c r="E51" s="354">
        <v>26409.5</v>
      </c>
      <c r="F51" s="304">
        <f t="shared" si="1"/>
        <v>52819</v>
      </c>
    </row>
    <row r="52" spans="1:6" ht="13.9" customHeight="1">
      <c r="A52" s="118">
        <v>39</v>
      </c>
      <c r="B52" s="357" t="s">
        <v>582</v>
      </c>
      <c r="C52" s="341" t="s">
        <v>499</v>
      </c>
      <c r="D52" s="361">
        <v>4</v>
      </c>
      <c r="E52" s="354">
        <v>26409.5</v>
      </c>
      <c r="F52" s="304">
        <f t="shared" si="1"/>
        <v>105638</v>
      </c>
    </row>
    <row r="53" spans="1:6" ht="13.9" customHeight="1">
      <c r="A53" s="118">
        <v>40</v>
      </c>
      <c r="B53" s="357" t="s">
        <v>583</v>
      </c>
      <c r="C53" s="341" t="s">
        <v>499</v>
      </c>
      <c r="D53" s="361">
        <v>2</v>
      </c>
      <c r="E53" s="354">
        <v>26409.5</v>
      </c>
      <c r="F53" s="304">
        <f t="shared" si="1"/>
        <v>52819</v>
      </c>
    </row>
    <row r="54" spans="1:6" ht="13.9" customHeight="1">
      <c r="A54" s="118">
        <v>41</v>
      </c>
      <c r="B54" s="358" t="s">
        <v>428</v>
      </c>
      <c r="C54" s="341" t="s">
        <v>499</v>
      </c>
      <c r="D54" s="355">
        <v>5</v>
      </c>
      <c r="E54" s="354">
        <v>1.39</v>
      </c>
      <c r="F54" s="304">
        <f t="shared" si="1"/>
        <v>6.9499999999999993</v>
      </c>
    </row>
    <row r="55" spans="1:6" ht="13.9" customHeight="1">
      <c r="A55" s="118">
        <v>42</v>
      </c>
      <c r="B55" s="169" t="s">
        <v>429</v>
      </c>
      <c r="C55" s="341" t="s">
        <v>499</v>
      </c>
      <c r="D55" s="355">
        <v>5</v>
      </c>
      <c r="E55" s="354">
        <v>1.39</v>
      </c>
      <c r="F55" s="304">
        <f t="shared" si="1"/>
        <v>6.9499999999999993</v>
      </c>
    </row>
    <row r="56" spans="1:6" ht="13.9" customHeight="1">
      <c r="A56" s="118">
        <v>43</v>
      </c>
      <c r="B56" s="359" t="s">
        <v>430</v>
      </c>
      <c r="C56" s="341" t="s">
        <v>499</v>
      </c>
      <c r="D56" s="355">
        <v>118</v>
      </c>
      <c r="E56" s="354">
        <v>1.39</v>
      </c>
      <c r="F56" s="304">
        <f t="shared" si="1"/>
        <v>164.01999999999998</v>
      </c>
    </row>
    <row r="57" spans="1:6" ht="13.9" customHeight="1">
      <c r="A57" s="118">
        <v>44</v>
      </c>
      <c r="B57" s="359" t="s">
        <v>431</v>
      </c>
      <c r="C57" s="341" t="s">
        <v>499</v>
      </c>
      <c r="D57" s="355">
        <v>36</v>
      </c>
      <c r="E57" s="354">
        <v>1.39</v>
      </c>
      <c r="F57" s="304">
        <f t="shared" si="1"/>
        <v>50.04</v>
      </c>
    </row>
    <row r="58" spans="1:6" ht="13.9" customHeight="1">
      <c r="A58" s="118">
        <v>45</v>
      </c>
      <c r="B58" s="359" t="s">
        <v>432</v>
      </c>
      <c r="C58" s="341" t="s">
        <v>499</v>
      </c>
      <c r="D58" s="355">
        <v>30</v>
      </c>
      <c r="E58" s="354">
        <v>1.39</v>
      </c>
      <c r="F58" s="304">
        <f t="shared" si="1"/>
        <v>41.699999999999996</v>
      </c>
    </row>
    <row r="59" spans="1:6" ht="13.9" customHeight="1">
      <c r="A59" s="118">
        <v>46</v>
      </c>
      <c r="B59" s="359" t="s">
        <v>431</v>
      </c>
      <c r="C59" s="341" t="s">
        <v>499</v>
      </c>
      <c r="D59" s="355">
        <v>64</v>
      </c>
      <c r="E59" s="354">
        <v>1.39</v>
      </c>
      <c r="F59" s="304">
        <f t="shared" si="1"/>
        <v>88.96</v>
      </c>
    </row>
    <row r="60" spans="1:6" ht="13.9" customHeight="1">
      <c r="A60" s="118">
        <v>47</v>
      </c>
      <c r="B60" s="359" t="s">
        <v>433</v>
      </c>
      <c r="C60" s="341" t="s">
        <v>499</v>
      </c>
      <c r="D60" s="355">
        <v>9</v>
      </c>
      <c r="E60" s="354">
        <v>1</v>
      </c>
      <c r="F60" s="304">
        <f t="shared" si="1"/>
        <v>9</v>
      </c>
    </row>
    <row r="61" spans="1:6" ht="13.9" customHeight="1">
      <c r="A61" s="118">
        <v>48</v>
      </c>
      <c r="B61" s="359" t="s">
        <v>434</v>
      </c>
      <c r="C61" s="341" t="s">
        <v>499</v>
      </c>
      <c r="D61" s="355">
        <v>68</v>
      </c>
      <c r="E61" s="354">
        <v>1</v>
      </c>
      <c r="F61" s="304">
        <f t="shared" si="1"/>
        <v>68</v>
      </c>
    </row>
    <row r="62" spans="1:6" ht="13.9" customHeight="1">
      <c r="A62" s="118">
        <v>49</v>
      </c>
      <c r="B62" s="169" t="s">
        <v>435</v>
      </c>
      <c r="C62" s="341" t="s">
        <v>499</v>
      </c>
      <c r="D62" s="362">
        <v>16</v>
      </c>
      <c r="E62" s="354">
        <v>14</v>
      </c>
      <c r="F62" s="304">
        <f t="shared" si="1"/>
        <v>224</v>
      </c>
    </row>
    <row r="63" spans="1:6" ht="13.9" customHeight="1">
      <c r="A63" s="118">
        <v>50</v>
      </c>
      <c r="B63" s="169" t="s">
        <v>436</v>
      </c>
      <c r="C63" s="341" t="s">
        <v>499</v>
      </c>
      <c r="D63" s="362">
        <v>25</v>
      </c>
      <c r="E63" s="354">
        <v>14</v>
      </c>
      <c r="F63" s="304">
        <f t="shared" si="1"/>
        <v>350</v>
      </c>
    </row>
    <row r="64" spans="1:6" ht="13.9" customHeight="1">
      <c r="A64" s="118">
        <v>51</v>
      </c>
      <c r="B64" s="169" t="s">
        <v>437</v>
      </c>
      <c r="C64" s="341" t="s">
        <v>499</v>
      </c>
      <c r="D64" s="362">
        <v>36</v>
      </c>
      <c r="E64" s="354">
        <v>14</v>
      </c>
      <c r="F64" s="304">
        <f t="shared" si="1"/>
        <v>504</v>
      </c>
    </row>
    <row r="65" spans="1:6" ht="13.9" customHeight="1">
      <c r="A65" s="118">
        <v>52</v>
      </c>
      <c r="B65" s="169" t="s">
        <v>438</v>
      </c>
      <c r="C65" s="341" t="s">
        <v>499</v>
      </c>
      <c r="D65" s="362">
        <v>615</v>
      </c>
      <c r="E65" s="354">
        <v>166.6</v>
      </c>
      <c r="F65" s="304">
        <f t="shared" si="1"/>
        <v>102459</v>
      </c>
    </row>
    <row r="66" spans="1:6" ht="13.9" customHeight="1">
      <c r="A66" s="118">
        <v>53</v>
      </c>
      <c r="B66" s="169" t="s">
        <v>439</v>
      </c>
      <c r="C66" s="341" t="s">
        <v>499</v>
      </c>
      <c r="D66" s="362">
        <v>678</v>
      </c>
      <c r="E66" s="354">
        <v>167</v>
      </c>
      <c r="F66" s="304">
        <f t="shared" si="1"/>
        <v>113226</v>
      </c>
    </row>
    <row r="67" spans="1:6" ht="13.9" customHeight="1">
      <c r="A67" s="118">
        <v>54</v>
      </c>
      <c r="B67" s="169" t="s">
        <v>440</v>
      </c>
      <c r="C67" s="341" t="s">
        <v>499</v>
      </c>
      <c r="D67" s="362">
        <v>455</v>
      </c>
      <c r="E67" s="354">
        <v>167</v>
      </c>
      <c r="F67" s="304">
        <f t="shared" si="1"/>
        <v>75985</v>
      </c>
    </row>
    <row r="68" spans="1:6" ht="13.9" customHeight="1">
      <c r="A68" s="118">
        <v>55</v>
      </c>
      <c r="B68" s="169" t="s">
        <v>441</v>
      </c>
      <c r="C68" s="341" t="s">
        <v>499</v>
      </c>
      <c r="D68" s="362">
        <v>3</v>
      </c>
      <c r="E68" s="354">
        <v>13.9</v>
      </c>
      <c r="F68" s="304">
        <f t="shared" si="1"/>
        <v>41.7</v>
      </c>
    </row>
    <row r="69" spans="1:6" ht="13.9" customHeight="1">
      <c r="A69" s="118">
        <v>56</v>
      </c>
      <c r="B69" s="169" t="s">
        <v>442</v>
      </c>
      <c r="C69" s="341" t="s">
        <v>499</v>
      </c>
      <c r="D69" s="362">
        <v>3</v>
      </c>
      <c r="E69" s="354">
        <v>13.9</v>
      </c>
      <c r="F69" s="304">
        <f t="shared" si="1"/>
        <v>41.7</v>
      </c>
    </row>
    <row r="70" spans="1:6" ht="13.9" customHeight="1">
      <c r="A70" s="118">
        <v>57</v>
      </c>
      <c r="B70" s="169" t="s">
        <v>443</v>
      </c>
      <c r="C70" s="341" t="s">
        <v>499</v>
      </c>
      <c r="D70" s="362">
        <v>6</v>
      </c>
      <c r="E70" s="354">
        <v>13.9</v>
      </c>
      <c r="F70" s="304">
        <f t="shared" si="1"/>
        <v>83.4</v>
      </c>
    </row>
    <row r="71" spans="1:6" ht="13.9" customHeight="1">
      <c r="A71" s="118">
        <v>58</v>
      </c>
      <c r="B71" s="169" t="s">
        <v>443</v>
      </c>
      <c r="C71" s="341" t="s">
        <v>499</v>
      </c>
      <c r="D71" s="362">
        <v>3</v>
      </c>
      <c r="E71" s="354">
        <v>13.9</v>
      </c>
      <c r="F71" s="304">
        <f t="shared" si="1"/>
        <v>41.7</v>
      </c>
    </row>
    <row r="72" spans="1:6" ht="13.9" customHeight="1">
      <c r="A72" s="118">
        <v>59</v>
      </c>
      <c r="B72" s="169" t="s">
        <v>444</v>
      </c>
      <c r="C72" s="341" t="s">
        <v>499</v>
      </c>
      <c r="D72" s="362">
        <v>1</v>
      </c>
      <c r="E72" s="354">
        <v>13.9</v>
      </c>
      <c r="F72" s="304">
        <f t="shared" si="1"/>
        <v>13.9</v>
      </c>
    </row>
    <row r="73" spans="1:6" ht="13.9" customHeight="1">
      <c r="A73" s="118">
        <v>60</v>
      </c>
      <c r="B73" s="169" t="s">
        <v>445</v>
      </c>
      <c r="C73" s="341" t="s">
        <v>499</v>
      </c>
      <c r="D73" s="362">
        <v>5</v>
      </c>
      <c r="E73" s="354">
        <v>13.9</v>
      </c>
      <c r="F73" s="304">
        <f t="shared" si="1"/>
        <v>69.5</v>
      </c>
    </row>
    <row r="74" spans="1:6" ht="13.9" customHeight="1">
      <c r="A74" s="118">
        <v>61</v>
      </c>
      <c r="B74" s="169" t="s">
        <v>446</v>
      </c>
      <c r="C74" s="341" t="s">
        <v>499</v>
      </c>
      <c r="D74" s="362">
        <v>5</v>
      </c>
      <c r="E74" s="354">
        <v>13.9</v>
      </c>
      <c r="F74" s="304">
        <f t="shared" si="1"/>
        <v>69.5</v>
      </c>
    </row>
    <row r="75" spans="1:6" ht="13.9" customHeight="1">
      <c r="A75" s="118">
        <v>62</v>
      </c>
      <c r="B75" s="169" t="s">
        <v>447</v>
      </c>
      <c r="C75" s="341" t="s">
        <v>499</v>
      </c>
      <c r="D75" s="362">
        <v>5</v>
      </c>
      <c r="E75" s="354">
        <v>13.9</v>
      </c>
      <c r="F75" s="304">
        <f t="shared" si="1"/>
        <v>69.5</v>
      </c>
    </row>
    <row r="76" spans="1:6" ht="13.9" customHeight="1">
      <c r="A76" s="118">
        <v>63</v>
      </c>
      <c r="B76" s="169" t="s">
        <v>448</v>
      </c>
      <c r="C76" s="341" t="s">
        <v>499</v>
      </c>
      <c r="D76" s="362">
        <v>4</v>
      </c>
      <c r="E76" s="354">
        <v>13.9</v>
      </c>
      <c r="F76" s="304">
        <f t="shared" si="1"/>
        <v>55.6</v>
      </c>
    </row>
    <row r="77" spans="1:6" ht="13.9" customHeight="1">
      <c r="A77" s="118">
        <v>64</v>
      </c>
      <c r="B77" s="169" t="s">
        <v>449</v>
      </c>
      <c r="C77" s="341" t="s">
        <v>499</v>
      </c>
      <c r="D77" s="362">
        <v>1</v>
      </c>
      <c r="E77" s="354">
        <v>14</v>
      </c>
      <c r="F77" s="304">
        <f t="shared" si="1"/>
        <v>14</v>
      </c>
    </row>
    <row r="78" spans="1:6" ht="13.9" customHeight="1">
      <c r="A78" s="118">
        <v>65</v>
      </c>
      <c r="B78" s="169" t="s">
        <v>450</v>
      </c>
      <c r="C78" s="341" t="s">
        <v>499</v>
      </c>
      <c r="D78" s="362">
        <v>5</v>
      </c>
      <c r="E78" s="354">
        <v>14</v>
      </c>
      <c r="F78" s="304">
        <f t="shared" si="1"/>
        <v>70</v>
      </c>
    </row>
    <row r="79" spans="1:6" ht="13.9" customHeight="1">
      <c r="A79" s="118">
        <v>66</v>
      </c>
      <c r="B79" s="169" t="s">
        <v>451</v>
      </c>
      <c r="C79" s="341" t="s">
        <v>499</v>
      </c>
      <c r="D79" s="362">
        <v>27</v>
      </c>
      <c r="E79" s="354">
        <v>210</v>
      </c>
      <c r="F79" s="304">
        <f t="shared" si="1"/>
        <v>5670</v>
      </c>
    </row>
    <row r="80" spans="1:6" ht="13.9" customHeight="1">
      <c r="A80" s="118">
        <v>67</v>
      </c>
      <c r="B80" s="169" t="s">
        <v>452</v>
      </c>
      <c r="C80" s="341" t="s">
        <v>499</v>
      </c>
      <c r="D80" s="362">
        <v>21</v>
      </c>
      <c r="E80" s="354">
        <v>210</v>
      </c>
      <c r="F80" s="304">
        <f t="shared" si="1"/>
        <v>4410</v>
      </c>
    </row>
    <row r="81" spans="1:6" ht="13.9" customHeight="1">
      <c r="A81" s="118">
        <v>68</v>
      </c>
      <c r="B81" s="341" t="s">
        <v>453</v>
      </c>
      <c r="C81" s="341" t="s">
        <v>499</v>
      </c>
      <c r="D81" s="362">
        <v>5</v>
      </c>
      <c r="E81" s="354">
        <v>3299.86</v>
      </c>
      <c r="F81" s="304">
        <f t="shared" si="1"/>
        <v>16499.3</v>
      </c>
    </row>
    <row r="82" spans="1:6" ht="13.9" customHeight="1">
      <c r="A82" s="118">
        <v>69</v>
      </c>
      <c r="B82" s="341" t="s">
        <v>454</v>
      </c>
      <c r="C82" s="341" t="s">
        <v>499</v>
      </c>
      <c r="D82" s="362">
        <v>12</v>
      </c>
      <c r="E82" s="354">
        <v>3299.86</v>
      </c>
      <c r="F82" s="304">
        <f t="shared" si="1"/>
        <v>39598.32</v>
      </c>
    </row>
    <row r="83" spans="1:6" ht="13.9" customHeight="1">
      <c r="A83" s="118">
        <v>70</v>
      </c>
      <c r="B83" s="341" t="s">
        <v>455</v>
      </c>
      <c r="C83" s="341" t="s">
        <v>499</v>
      </c>
      <c r="D83" s="362">
        <v>15</v>
      </c>
      <c r="E83" s="354">
        <v>3299.86</v>
      </c>
      <c r="F83" s="304">
        <f t="shared" si="1"/>
        <v>49497.9</v>
      </c>
    </row>
    <row r="84" spans="1:6" ht="13.9" customHeight="1">
      <c r="A84" s="118">
        <v>71</v>
      </c>
      <c r="B84" s="341" t="s">
        <v>556</v>
      </c>
      <c r="C84" s="341" t="s">
        <v>499</v>
      </c>
      <c r="D84" s="362">
        <v>16</v>
      </c>
      <c r="E84" s="354">
        <v>3299.86</v>
      </c>
      <c r="F84" s="304">
        <f t="shared" si="1"/>
        <v>52797.760000000002</v>
      </c>
    </row>
    <row r="85" spans="1:6" ht="13.9" customHeight="1">
      <c r="A85" s="118">
        <v>72</v>
      </c>
      <c r="B85" s="341" t="s">
        <v>456</v>
      </c>
      <c r="C85" s="341" t="s">
        <v>499</v>
      </c>
      <c r="D85" s="362">
        <v>5</v>
      </c>
      <c r="E85" s="354">
        <v>3299.86</v>
      </c>
      <c r="F85" s="304">
        <f t="shared" si="1"/>
        <v>16499.3</v>
      </c>
    </row>
    <row r="86" spans="1:6" ht="13.9" customHeight="1">
      <c r="A86" s="118">
        <v>73</v>
      </c>
      <c r="B86" s="341" t="s">
        <v>457</v>
      </c>
      <c r="C86" s="341" t="s">
        <v>499</v>
      </c>
      <c r="D86" s="362">
        <v>9</v>
      </c>
      <c r="E86" s="354">
        <v>3299.86</v>
      </c>
      <c r="F86" s="304">
        <f t="shared" si="1"/>
        <v>29698.74</v>
      </c>
    </row>
    <row r="87" spans="1:6" ht="13.9" customHeight="1">
      <c r="A87" s="118">
        <v>74</v>
      </c>
      <c r="B87" s="341" t="s">
        <v>458</v>
      </c>
      <c r="C87" s="341" t="s">
        <v>499</v>
      </c>
      <c r="D87" s="362">
        <v>15</v>
      </c>
      <c r="E87" s="354">
        <v>3299.86</v>
      </c>
      <c r="F87" s="304">
        <f t="shared" si="1"/>
        <v>49497.9</v>
      </c>
    </row>
    <row r="88" spans="1:6" ht="13.9" customHeight="1">
      <c r="A88" s="118">
        <v>75</v>
      </c>
      <c r="B88" s="341" t="s">
        <v>459</v>
      </c>
      <c r="C88" s="341" t="s">
        <v>499</v>
      </c>
      <c r="D88" s="362">
        <v>20</v>
      </c>
      <c r="E88" s="354">
        <v>3299.86</v>
      </c>
      <c r="F88" s="304">
        <f t="shared" si="1"/>
        <v>65997.2</v>
      </c>
    </row>
    <row r="89" spans="1:6" ht="13.9" customHeight="1">
      <c r="A89" s="118">
        <v>76</v>
      </c>
      <c r="B89" s="341" t="s">
        <v>460</v>
      </c>
      <c r="C89" s="341" t="s">
        <v>499</v>
      </c>
      <c r="D89" s="362">
        <v>2</v>
      </c>
      <c r="E89" s="354">
        <v>3299.86</v>
      </c>
      <c r="F89" s="304">
        <f t="shared" si="1"/>
        <v>6599.72</v>
      </c>
    </row>
    <row r="90" spans="1:6" ht="13.9" customHeight="1">
      <c r="A90" s="118">
        <v>77</v>
      </c>
      <c r="B90" s="341" t="s">
        <v>461</v>
      </c>
      <c r="C90" s="341" t="s">
        <v>499</v>
      </c>
      <c r="D90" s="362">
        <v>4</v>
      </c>
      <c r="E90" s="354">
        <v>3299.86</v>
      </c>
      <c r="F90" s="304">
        <f t="shared" ref="F90:F129" si="2">D90*E90</f>
        <v>13199.44</v>
      </c>
    </row>
    <row r="91" spans="1:6" ht="13.9" customHeight="1">
      <c r="A91" s="118">
        <v>78</v>
      </c>
      <c r="B91" s="341" t="s">
        <v>462</v>
      </c>
      <c r="C91" s="341" t="s">
        <v>499</v>
      </c>
      <c r="D91" s="362">
        <v>10</v>
      </c>
      <c r="E91" s="354">
        <v>3299.86</v>
      </c>
      <c r="F91" s="304">
        <f t="shared" si="2"/>
        <v>32998.6</v>
      </c>
    </row>
    <row r="92" spans="1:6" ht="13.9" customHeight="1">
      <c r="A92" s="118">
        <v>79</v>
      </c>
      <c r="B92" s="341" t="s">
        <v>463</v>
      </c>
      <c r="C92" s="341" t="s">
        <v>499</v>
      </c>
      <c r="D92" s="362">
        <v>9</v>
      </c>
      <c r="E92" s="354">
        <v>3299.86</v>
      </c>
      <c r="F92" s="304">
        <f t="shared" si="2"/>
        <v>29698.74</v>
      </c>
    </row>
    <row r="93" spans="1:6" ht="13.9" customHeight="1">
      <c r="A93" s="118">
        <v>80</v>
      </c>
      <c r="B93" s="341" t="s">
        <v>464</v>
      </c>
      <c r="C93" s="341" t="s">
        <v>499</v>
      </c>
      <c r="D93" s="362">
        <v>1</v>
      </c>
      <c r="E93" s="354">
        <v>3299.86</v>
      </c>
      <c r="F93" s="304">
        <f t="shared" si="2"/>
        <v>3299.86</v>
      </c>
    </row>
    <row r="94" spans="1:6" ht="13.9" customHeight="1">
      <c r="A94" s="118">
        <v>81</v>
      </c>
      <c r="B94" s="341" t="s">
        <v>465</v>
      </c>
      <c r="C94" s="341" t="s">
        <v>499</v>
      </c>
      <c r="D94" s="362">
        <v>3</v>
      </c>
      <c r="E94" s="354">
        <v>3299.86</v>
      </c>
      <c r="F94" s="304">
        <f t="shared" si="2"/>
        <v>9899.58</v>
      </c>
    </row>
    <row r="95" spans="1:6" ht="13.9" customHeight="1">
      <c r="A95" s="118">
        <v>82</v>
      </c>
      <c r="B95" s="341" t="s">
        <v>466</v>
      </c>
      <c r="C95" s="341" t="s">
        <v>499</v>
      </c>
      <c r="D95" s="362">
        <v>10</v>
      </c>
      <c r="E95" s="354">
        <v>3300</v>
      </c>
      <c r="F95" s="304">
        <f t="shared" si="2"/>
        <v>33000</v>
      </c>
    </row>
    <row r="96" spans="1:6" ht="13.9" customHeight="1">
      <c r="A96" s="118">
        <v>83</v>
      </c>
      <c r="B96" s="341" t="s">
        <v>467</v>
      </c>
      <c r="C96" s="341" t="s">
        <v>499</v>
      </c>
      <c r="D96" s="362">
        <v>8</v>
      </c>
      <c r="E96" s="354">
        <v>3300</v>
      </c>
      <c r="F96" s="304">
        <f t="shared" si="2"/>
        <v>26400</v>
      </c>
    </row>
    <row r="97" spans="1:6" ht="13.9" customHeight="1">
      <c r="A97" s="118">
        <v>84</v>
      </c>
      <c r="B97" s="341" t="s">
        <v>468</v>
      </c>
      <c r="C97" s="341" t="s">
        <v>499</v>
      </c>
      <c r="D97" s="362">
        <v>2</v>
      </c>
      <c r="E97" s="354">
        <v>873</v>
      </c>
      <c r="F97" s="304">
        <f t="shared" si="2"/>
        <v>1746</v>
      </c>
    </row>
    <row r="98" spans="1:6" ht="13.9" customHeight="1">
      <c r="A98" s="118">
        <v>85</v>
      </c>
      <c r="B98" s="341" t="s">
        <v>469</v>
      </c>
      <c r="C98" s="341" t="s">
        <v>499</v>
      </c>
      <c r="D98" s="362">
        <v>4</v>
      </c>
      <c r="E98" s="354">
        <v>1445.6</v>
      </c>
      <c r="F98" s="304">
        <f t="shared" si="2"/>
        <v>5782.4</v>
      </c>
    </row>
    <row r="99" spans="1:6" ht="13.9" customHeight="1">
      <c r="A99" s="118">
        <v>86</v>
      </c>
      <c r="B99" s="341" t="s">
        <v>470</v>
      </c>
      <c r="C99" s="341" t="s">
        <v>499</v>
      </c>
      <c r="D99" s="362">
        <v>10</v>
      </c>
      <c r="E99" s="354">
        <v>1445.6</v>
      </c>
      <c r="F99" s="304">
        <f t="shared" si="2"/>
        <v>14456</v>
      </c>
    </row>
    <row r="100" spans="1:6" ht="13.9" customHeight="1">
      <c r="A100" s="118">
        <v>87</v>
      </c>
      <c r="B100" s="341" t="s">
        <v>471</v>
      </c>
      <c r="C100" s="341" t="s">
        <v>499</v>
      </c>
      <c r="D100" s="362">
        <v>4</v>
      </c>
      <c r="E100" s="354">
        <v>1445.6</v>
      </c>
      <c r="F100" s="304">
        <f t="shared" si="2"/>
        <v>5782.4</v>
      </c>
    </row>
    <row r="101" spans="1:6" ht="13.9" customHeight="1">
      <c r="A101" s="118">
        <v>88</v>
      </c>
      <c r="B101" s="341" t="s">
        <v>472</v>
      </c>
      <c r="C101" s="341" t="s">
        <v>499</v>
      </c>
      <c r="D101" s="362">
        <v>6</v>
      </c>
      <c r="E101" s="354">
        <v>876</v>
      </c>
      <c r="F101" s="304">
        <f t="shared" si="2"/>
        <v>5256</v>
      </c>
    </row>
    <row r="102" spans="1:6" ht="13.9" customHeight="1">
      <c r="A102" s="118">
        <v>89</v>
      </c>
      <c r="B102" s="341" t="s">
        <v>473</v>
      </c>
      <c r="C102" s="341" t="s">
        <v>499</v>
      </c>
      <c r="D102" s="362">
        <v>150</v>
      </c>
      <c r="E102" s="354">
        <v>11</v>
      </c>
      <c r="F102" s="304">
        <f t="shared" si="2"/>
        <v>1650</v>
      </c>
    </row>
    <row r="103" spans="1:6" ht="13.9" customHeight="1">
      <c r="A103" s="118">
        <v>90</v>
      </c>
      <c r="B103" s="341" t="s">
        <v>446</v>
      </c>
      <c r="C103" s="341" t="s">
        <v>499</v>
      </c>
      <c r="D103" s="362">
        <v>1</v>
      </c>
      <c r="E103" s="354">
        <v>64</v>
      </c>
      <c r="F103" s="304">
        <f t="shared" si="2"/>
        <v>64</v>
      </c>
    </row>
    <row r="104" spans="1:6" ht="13.9" customHeight="1">
      <c r="A104" s="118">
        <v>91</v>
      </c>
      <c r="B104" s="341" t="s">
        <v>474</v>
      </c>
      <c r="C104" s="341" t="s">
        <v>499</v>
      </c>
      <c r="D104" s="362">
        <v>5</v>
      </c>
      <c r="E104" s="354">
        <v>1118.5</v>
      </c>
      <c r="F104" s="304">
        <f t="shared" si="2"/>
        <v>5592.5</v>
      </c>
    </row>
    <row r="105" spans="1:6" ht="13.9" customHeight="1">
      <c r="A105" s="118">
        <v>92</v>
      </c>
      <c r="B105" s="341" t="s">
        <v>475</v>
      </c>
      <c r="C105" s="341" t="s">
        <v>499</v>
      </c>
      <c r="D105" s="362">
        <v>5</v>
      </c>
      <c r="E105" s="354">
        <v>29</v>
      </c>
      <c r="F105" s="304">
        <f t="shared" si="2"/>
        <v>145</v>
      </c>
    </row>
    <row r="106" spans="1:6" ht="13.9" customHeight="1">
      <c r="A106" s="118">
        <v>93</v>
      </c>
      <c r="B106" s="341" t="s">
        <v>476</v>
      </c>
      <c r="C106" s="341" t="s">
        <v>499</v>
      </c>
      <c r="D106" s="362">
        <v>3</v>
      </c>
      <c r="E106" s="354">
        <v>632</v>
      </c>
      <c r="F106" s="304">
        <f t="shared" si="2"/>
        <v>1896</v>
      </c>
    </row>
    <row r="107" spans="1:6" ht="13.9" customHeight="1">
      <c r="A107" s="118">
        <v>94</v>
      </c>
      <c r="B107" s="341" t="s">
        <v>477</v>
      </c>
      <c r="C107" s="341" t="s">
        <v>499</v>
      </c>
      <c r="D107" s="362">
        <v>10</v>
      </c>
      <c r="E107" s="354">
        <v>343</v>
      </c>
      <c r="F107" s="304">
        <f t="shared" si="2"/>
        <v>3430</v>
      </c>
    </row>
    <row r="108" spans="1:6" ht="13.9" customHeight="1">
      <c r="A108" s="118">
        <v>95</v>
      </c>
      <c r="B108" s="341" t="s">
        <v>478</v>
      </c>
      <c r="C108" s="341" t="s">
        <v>499</v>
      </c>
      <c r="D108" s="362">
        <v>10</v>
      </c>
      <c r="E108" s="354">
        <v>343</v>
      </c>
      <c r="F108" s="304">
        <f t="shared" si="2"/>
        <v>3430</v>
      </c>
    </row>
    <row r="109" spans="1:6" ht="13.9" customHeight="1">
      <c r="A109" s="118">
        <v>96</v>
      </c>
      <c r="B109" s="341" t="s">
        <v>479</v>
      </c>
      <c r="C109" s="341" t="s">
        <v>499</v>
      </c>
      <c r="D109" s="362">
        <v>9</v>
      </c>
      <c r="E109" s="354">
        <v>444.8</v>
      </c>
      <c r="F109" s="304">
        <f t="shared" si="2"/>
        <v>4003.2000000000003</v>
      </c>
    </row>
    <row r="110" spans="1:6" ht="13.9" customHeight="1">
      <c r="A110" s="118">
        <v>97</v>
      </c>
      <c r="B110" s="341" t="s">
        <v>480</v>
      </c>
      <c r="C110" s="341" t="s">
        <v>499</v>
      </c>
      <c r="D110" s="362">
        <v>7</v>
      </c>
      <c r="E110" s="354">
        <v>444.8</v>
      </c>
      <c r="F110" s="304">
        <f t="shared" si="2"/>
        <v>3113.6</v>
      </c>
    </row>
    <row r="111" spans="1:6" ht="13.9" customHeight="1">
      <c r="A111" s="118">
        <v>98</v>
      </c>
      <c r="B111" s="341" t="s">
        <v>481</v>
      </c>
      <c r="C111" s="341" t="s">
        <v>499</v>
      </c>
      <c r="D111" s="362">
        <v>10</v>
      </c>
      <c r="E111" s="354">
        <v>444.8</v>
      </c>
      <c r="F111" s="304">
        <f t="shared" si="2"/>
        <v>4448</v>
      </c>
    </row>
    <row r="112" spans="1:6" ht="13.9" customHeight="1">
      <c r="A112" s="118">
        <v>99</v>
      </c>
      <c r="B112" s="341" t="s">
        <v>482</v>
      </c>
      <c r="C112" s="341" t="s">
        <v>499</v>
      </c>
      <c r="D112" s="362">
        <v>4</v>
      </c>
      <c r="E112" s="354">
        <v>444.8</v>
      </c>
      <c r="F112" s="304">
        <f t="shared" si="2"/>
        <v>1779.2</v>
      </c>
    </row>
    <row r="113" spans="1:6" ht="13.9" customHeight="1">
      <c r="A113" s="118">
        <v>100</v>
      </c>
      <c r="B113" s="341" t="s">
        <v>483</v>
      </c>
      <c r="C113" s="341" t="s">
        <v>499</v>
      </c>
      <c r="D113" s="362">
        <v>9</v>
      </c>
      <c r="E113" s="354">
        <v>343</v>
      </c>
      <c r="F113" s="304">
        <f t="shared" si="2"/>
        <v>3087</v>
      </c>
    </row>
    <row r="114" spans="1:6" ht="13.9" customHeight="1">
      <c r="A114" s="118">
        <v>101</v>
      </c>
      <c r="B114" s="341" t="s">
        <v>448</v>
      </c>
      <c r="C114" s="341" t="s">
        <v>499</v>
      </c>
      <c r="D114" s="362">
        <v>3</v>
      </c>
      <c r="E114" s="354">
        <v>9946.5</v>
      </c>
      <c r="F114" s="304">
        <f t="shared" si="2"/>
        <v>29839.5</v>
      </c>
    </row>
    <row r="115" spans="1:6" ht="13.9" customHeight="1">
      <c r="A115" s="118">
        <v>102</v>
      </c>
      <c r="B115" s="341" t="s">
        <v>484</v>
      </c>
      <c r="C115" s="341" t="s">
        <v>499</v>
      </c>
      <c r="D115" s="362">
        <v>3</v>
      </c>
      <c r="E115" s="354">
        <v>872.92</v>
      </c>
      <c r="F115" s="304">
        <f t="shared" si="2"/>
        <v>2618.7599999999998</v>
      </c>
    </row>
    <row r="116" spans="1:6" ht="13.9" customHeight="1">
      <c r="A116" s="118">
        <v>103</v>
      </c>
      <c r="B116" s="341" t="s">
        <v>485</v>
      </c>
      <c r="C116" s="341" t="s">
        <v>499</v>
      </c>
      <c r="D116" s="362">
        <v>6</v>
      </c>
      <c r="E116" s="354">
        <v>872.92</v>
      </c>
      <c r="F116" s="304">
        <f t="shared" si="2"/>
        <v>5237.5199999999995</v>
      </c>
    </row>
    <row r="117" spans="1:6" ht="13.9" customHeight="1">
      <c r="A117" s="118">
        <v>104</v>
      </c>
      <c r="B117" s="341" t="s">
        <v>486</v>
      </c>
      <c r="C117" s="341" t="s">
        <v>499</v>
      </c>
      <c r="D117" s="362">
        <v>2</v>
      </c>
      <c r="E117" s="354">
        <v>872.92</v>
      </c>
      <c r="F117" s="304">
        <f t="shared" si="2"/>
        <v>1745.84</v>
      </c>
    </row>
    <row r="118" spans="1:6" ht="13.9" customHeight="1">
      <c r="A118" s="118">
        <v>105</v>
      </c>
      <c r="B118" s="341" t="s">
        <v>487</v>
      </c>
      <c r="C118" s="341" t="s">
        <v>499</v>
      </c>
      <c r="D118" s="362">
        <v>4</v>
      </c>
      <c r="E118" s="354">
        <v>872.92</v>
      </c>
      <c r="F118" s="304">
        <f t="shared" si="2"/>
        <v>3491.68</v>
      </c>
    </row>
    <row r="119" spans="1:6" ht="13.9" customHeight="1">
      <c r="A119" s="118">
        <v>106</v>
      </c>
      <c r="B119" s="341" t="s">
        <v>488</v>
      </c>
      <c r="C119" s="341" t="s">
        <v>499</v>
      </c>
      <c r="D119" s="362">
        <v>2</v>
      </c>
      <c r="E119" s="354">
        <v>872.92</v>
      </c>
      <c r="F119" s="304">
        <f t="shared" si="2"/>
        <v>1745.84</v>
      </c>
    </row>
    <row r="120" spans="1:6" ht="13.9" customHeight="1">
      <c r="A120" s="118">
        <v>107</v>
      </c>
      <c r="B120" s="341" t="s">
        <v>489</v>
      </c>
      <c r="C120" s="341" t="s">
        <v>499</v>
      </c>
      <c r="D120" s="362">
        <v>2</v>
      </c>
      <c r="E120" s="354">
        <v>872.92</v>
      </c>
      <c r="F120" s="304">
        <f t="shared" si="2"/>
        <v>1745.84</v>
      </c>
    </row>
    <row r="121" spans="1:6" ht="13.9" customHeight="1">
      <c r="A121" s="118">
        <v>108</v>
      </c>
      <c r="B121" s="341" t="s">
        <v>490</v>
      </c>
      <c r="C121" s="341" t="s">
        <v>499</v>
      </c>
      <c r="D121" s="362">
        <v>2</v>
      </c>
      <c r="E121" s="354">
        <v>872.92</v>
      </c>
      <c r="F121" s="304">
        <f t="shared" si="2"/>
        <v>1745.84</v>
      </c>
    </row>
    <row r="122" spans="1:6" ht="13.9" customHeight="1">
      <c r="A122" s="118">
        <v>109</v>
      </c>
      <c r="B122" s="341" t="s">
        <v>491</v>
      </c>
      <c r="C122" s="341" t="s">
        <v>499</v>
      </c>
      <c r="D122" s="362">
        <v>3</v>
      </c>
      <c r="E122" s="354">
        <v>872.92</v>
      </c>
      <c r="F122" s="304">
        <f t="shared" si="2"/>
        <v>2618.7599999999998</v>
      </c>
    </row>
    <row r="123" spans="1:6" ht="13.9" customHeight="1">
      <c r="A123" s="118">
        <v>110</v>
      </c>
      <c r="B123" s="341" t="s">
        <v>492</v>
      </c>
      <c r="C123" s="341" t="s">
        <v>499</v>
      </c>
      <c r="D123" s="362">
        <v>6</v>
      </c>
      <c r="E123" s="354">
        <v>872.92</v>
      </c>
      <c r="F123" s="304">
        <f t="shared" si="2"/>
        <v>5237.5199999999995</v>
      </c>
    </row>
    <row r="124" spans="1:6" ht="13.9" customHeight="1">
      <c r="A124" s="118">
        <v>111</v>
      </c>
      <c r="B124" s="341" t="s">
        <v>493</v>
      </c>
      <c r="C124" s="341" t="s">
        <v>499</v>
      </c>
      <c r="D124" s="362">
        <v>2</v>
      </c>
      <c r="E124" s="354">
        <v>872.92</v>
      </c>
      <c r="F124" s="304">
        <f t="shared" si="2"/>
        <v>1745.84</v>
      </c>
    </row>
    <row r="125" spans="1:6" ht="13.9" customHeight="1">
      <c r="A125" s="118">
        <v>112</v>
      </c>
      <c r="B125" s="341" t="s">
        <v>494</v>
      </c>
      <c r="C125" s="341" t="s">
        <v>499</v>
      </c>
      <c r="D125" s="362">
        <v>4</v>
      </c>
      <c r="E125" s="354">
        <v>872.92</v>
      </c>
      <c r="F125" s="304">
        <f t="shared" si="2"/>
        <v>3491.68</v>
      </c>
    </row>
    <row r="126" spans="1:6" ht="13.9" customHeight="1">
      <c r="A126" s="118">
        <v>113</v>
      </c>
      <c r="B126" s="341" t="s">
        <v>495</v>
      </c>
      <c r="C126" s="341" t="s">
        <v>499</v>
      </c>
      <c r="D126" s="362">
        <v>2</v>
      </c>
      <c r="E126" s="354">
        <v>872.92</v>
      </c>
      <c r="F126" s="304">
        <f t="shared" si="2"/>
        <v>1745.84</v>
      </c>
    </row>
    <row r="127" spans="1:6" ht="13.9" customHeight="1">
      <c r="A127" s="118">
        <v>114</v>
      </c>
      <c r="B127" s="341" t="s">
        <v>496</v>
      </c>
      <c r="C127" s="341" t="s">
        <v>499</v>
      </c>
      <c r="D127" s="362">
        <v>3</v>
      </c>
      <c r="E127" s="354">
        <v>872.92</v>
      </c>
      <c r="F127" s="304">
        <f t="shared" si="2"/>
        <v>2618.7599999999998</v>
      </c>
    </row>
    <row r="128" spans="1:6" ht="13.9" customHeight="1">
      <c r="A128" s="118">
        <v>115</v>
      </c>
      <c r="B128" s="341" t="s">
        <v>497</v>
      </c>
      <c r="C128" s="341" t="s">
        <v>499</v>
      </c>
      <c r="D128" s="362">
        <v>3</v>
      </c>
      <c r="E128" s="354">
        <v>872.92</v>
      </c>
      <c r="F128" s="304">
        <f t="shared" si="2"/>
        <v>2618.7599999999998</v>
      </c>
    </row>
    <row r="129" spans="1:6" ht="13.9" customHeight="1">
      <c r="A129" s="118">
        <v>116</v>
      </c>
      <c r="B129" s="341" t="s">
        <v>498</v>
      </c>
      <c r="C129" s="341" t="s">
        <v>499</v>
      </c>
      <c r="D129" s="362">
        <v>2</v>
      </c>
      <c r="E129" s="354">
        <v>872.92</v>
      </c>
      <c r="F129" s="304">
        <f t="shared" si="2"/>
        <v>1745.84</v>
      </c>
    </row>
    <row r="130" spans="1:6" s="38" customFormat="1" ht="25.5" customHeight="1">
      <c r="A130" s="120"/>
      <c r="B130" s="137" t="s">
        <v>287</v>
      </c>
      <c r="C130" s="136"/>
      <c r="D130" s="138"/>
      <c r="E130" s="139"/>
      <c r="F130" s="140">
        <f>SUM(F14:F129)</f>
        <v>3731725.5999999996</v>
      </c>
    </row>
    <row r="133" spans="1:6" s="282" customFormat="1" ht="15.75">
      <c r="C133" s="299"/>
      <c r="D133" s="375" t="s">
        <v>297</v>
      </c>
      <c r="E133" s="375"/>
      <c r="F133" s="375"/>
    </row>
    <row r="134" spans="1:6" s="282" customFormat="1" ht="15.75">
      <c r="C134" s="299"/>
      <c r="D134" s="311"/>
      <c r="E134" s="311"/>
      <c r="F134" s="311"/>
    </row>
    <row r="135" spans="1:6" s="282" customFormat="1" ht="15.75">
      <c r="D135" s="375" t="s">
        <v>298</v>
      </c>
      <c r="E135" s="375"/>
      <c r="F135" s="375"/>
    </row>
    <row r="136" spans="1:6" s="282" customFormat="1">
      <c r="C136" s="299"/>
      <c r="D136" s="376" t="s">
        <v>299</v>
      </c>
      <c r="E136" s="376"/>
      <c r="F136" s="376"/>
    </row>
    <row r="137" spans="1:6">
      <c r="E137"/>
    </row>
    <row r="138" spans="1:6">
      <c r="B138" t="s">
        <v>288</v>
      </c>
    </row>
    <row r="139" spans="1:6">
      <c r="B139" t="s">
        <v>289</v>
      </c>
    </row>
  </sheetData>
  <mergeCells count="4">
    <mergeCell ref="B2:F2"/>
    <mergeCell ref="D133:F133"/>
    <mergeCell ref="D135:F135"/>
    <mergeCell ref="D136:F136"/>
  </mergeCells>
  <phoneticPr fontId="6" type="noConversion"/>
  <pageMargins left="0.75" right="0.75" top="0.5" bottom="0.25" header="0" footer="0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4:F36"/>
  <sheetViews>
    <sheetView workbookViewId="0">
      <selection activeCell="F38" sqref="A1:F38"/>
    </sheetView>
  </sheetViews>
  <sheetFormatPr defaultRowHeight="12.75"/>
  <cols>
    <col min="1" max="2" width="9.140625" style="282" customWidth="1"/>
    <col min="3" max="3" width="24.5703125" style="282" customWidth="1"/>
    <col min="4" max="4" width="15.140625" style="282" customWidth="1"/>
    <col min="5" max="5" width="14.85546875" style="282" customWidth="1"/>
    <col min="6" max="6" width="16.85546875" style="282" customWidth="1"/>
    <col min="7" max="16384" width="9.140625" style="282"/>
  </cols>
  <sheetData>
    <row r="4" spans="2:6" ht="15.75">
      <c r="B4" s="283" t="s">
        <v>389</v>
      </c>
      <c r="C4" s="284" t="str">
        <f>Kopertina!F3</f>
        <v>OTOFON shpk</v>
      </c>
    </row>
    <row r="5" spans="2:6" ht="14.25">
      <c r="B5" s="285"/>
    </row>
    <row r="6" spans="2:6" ht="14.25">
      <c r="B6" s="285"/>
    </row>
    <row r="7" spans="2:6" ht="15">
      <c r="C7" s="286" t="s">
        <v>587</v>
      </c>
      <c r="D7" s="287"/>
    </row>
    <row r="8" spans="2:6" ht="15">
      <c r="B8" s="288"/>
    </row>
    <row r="9" spans="2:6" s="287" customFormat="1" ht="15.75">
      <c r="B9" s="289" t="s">
        <v>281</v>
      </c>
      <c r="C9" s="289" t="s">
        <v>390</v>
      </c>
      <c r="D9" s="289" t="s">
        <v>391</v>
      </c>
      <c r="E9" s="289" t="s">
        <v>392</v>
      </c>
      <c r="F9" s="289" t="s">
        <v>286</v>
      </c>
    </row>
    <row r="10" spans="2:6">
      <c r="B10" s="290">
        <v>1</v>
      </c>
      <c r="C10" s="291" t="s">
        <v>502</v>
      </c>
      <c r="D10" s="292" t="s">
        <v>503</v>
      </c>
      <c r="E10" s="292"/>
      <c r="F10" s="293">
        <v>596110</v>
      </c>
    </row>
    <row r="11" spans="2:6">
      <c r="B11" s="290">
        <v>2</v>
      </c>
      <c r="C11" s="291" t="s">
        <v>504</v>
      </c>
      <c r="D11" s="292" t="s">
        <v>503</v>
      </c>
      <c r="E11" s="292"/>
      <c r="F11" s="294">
        <v>494623</v>
      </c>
    </row>
    <row r="12" spans="2:6">
      <c r="B12" s="290">
        <v>3</v>
      </c>
      <c r="C12" s="291" t="s">
        <v>588</v>
      </c>
      <c r="D12" s="292" t="s">
        <v>503</v>
      </c>
      <c r="E12" s="292"/>
      <c r="F12" s="294">
        <v>318825</v>
      </c>
    </row>
    <row r="13" spans="2:6">
      <c r="B13" s="290">
        <v>4</v>
      </c>
      <c r="C13" s="291"/>
      <c r="D13" s="292"/>
      <c r="E13" s="292"/>
      <c r="F13" s="294"/>
    </row>
    <row r="14" spans="2:6">
      <c r="B14" s="290">
        <v>5</v>
      </c>
      <c r="C14" s="295"/>
      <c r="D14" s="292"/>
      <c r="E14" s="291"/>
      <c r="F14" s="294"/>
    </row>
    <row r="15" spans="2:6">
      <c r="B15" s="290">
        <v>6</v>
      </c>
      <c r="C15" s="295"/>
      <c r="D15" s="292"/>
      <c r="E15" s="291"/>
      <c r="F15" s="294"/>
    </row>
    <row r="16" spans="2:6">
      <c r="B16" s="290">
        <v>7</v>
      </c>
      <c r="C16" s="295"/>
      <c r="D16" s="292"/>
      <c r="E16" s="291"/>
      <c r="F16" s="294"/>
    </row>
    <row r="17" spans="2:6">
      <c r="B17" s="290">
        <v>8</v>
      </c>
      <c r="C17" s="295"/>
      <c r="D17" s="292"/>
      <c r="E17" s="291"/>
      <c r="F17" s="294"/>
    </row>
    <row r="18" spans="2:6">
      <c r="B18" s="290">
        <v>9</v>
      </c>
      <c r="C18" s="295"/>
      <c r="D18" s="292"/>
      <c r="E18" s="291"/>
      <c r="F18" s="294"/>
    </row>
    <row r="19" spans="2:6">
      <c r="B19" s="290">
        <v>10</v>
      </c>
      <c r="C19" s="291"/>
      <c r="D19" s="292"/>
      <c r="E19" s="291"/>
      <c r="F19" s="294"/>
    </row>
    <row r="20" spans="2:6">
      <c r="B20" s="290">
        <v>11</v>
      </c>
      <c r="C20" s="291"/>
      <c r="D20" s="292"/>
      <c r="E20" s="291"/>
      <c r="F20" s="294"/>
    </row>
    <row r="21" spans="2:6">
      <c r="B21" s="290">
        <v>12</v>
      </c>
      <c r="C21" s="291"/>
      <c r="D21" s="292"/>
      <c r="E21" s="291"/>
      <c r="F21" s="294"/>
    </row>
    <row r="22" spans="2:6">
      <c r="B22" s="290">
        <v>13</v>
      </c>
      <c r="C22" s="291"/>
      <c r="D22" s="292"/>
      <c r="E22" s="291"/>
      <c r="F22" s="294"/>
    </row>
    <row r="23" spans="2:6">
      <c r="B23" s="290">
        <v>14</v>
      </c>
      <c r="C23" s="291"/>
      <c r="D23" s="292"/>
      <c r="E23" s="291"/>
      <c r="F23" s="294"/>
    </row>
    <row r="24" spans="2:6">
      <c r="B24" s="290">
        <v>15</v>
      </c>
      <c r="C24" s="291"/>
      <c r="D24" s="291"/>
      <c r="E24" s="291"/>
      <c r="F24" s="294"/>
    </row>
    <row r="25" spans="2:6">
      <c r="B25" s="290">
        <v>16</v>
      </c>
      <c r="C25" s="291"/>
      <c r="D25" s="291"/>
      <c r="E25" s="291"/>
      <c r="F25" s="294"/>
    </row>
    <row r="26" spans="2:6">
      <c r="B26" s="290">
        <v>17</v>
      </c>
      <c r="C26" s="291"/>
      <c r="D26" s="291"/>
      <c r="E26" s="291"/>
      <c r="F26" s="294"/>
    </row>
    <row r="27" spans="2:6">
      <c r="B27" s="290">
        <v>18</v>
      </c>
      <c r="C27" s="291"/>
      <c r="D27" s="291"/>
      <c r="E27" s="291"/>
      <c r="F27" s="294"/>
    </row>
    <row r="28" spans="2:6">
      <c r="B28" s="290">
        <v>19</v>
      </c>
      <c r="C28" s="291"/>
      <c r="D28" s="291"/>
      <c r="E28" s="291"/>
      <c r="F28" s="294"/>
    </row>
    <row r="29" spans="2:6">
      <c r="B29" s="290">
        <v>20</v>
      </c>
      <c r="C29" s="291"/>
      <c r="D29" s="291"/>
      <c r="E29" s="291"/>
      <c r="F29" s="294"/>
    </row>
    <row r="30" spans="2:6" s="287" customFormat="1" ht="15.75">
      <c r="B30" s="377" t="s">
        <v>287</v>
      </c>
      <c r="C30" s="377"/>
      <c r="D30" s="296"/>
      <c r="E30" s="296"/>
      <c r="F30" s="297">
        <f>SUM(F10:F29)</f>
        <v>1409558</v>
      </c>
    </row>
    <row r="31" spans="2:6" ht="15">
      <c r="B31" s="298"/>
    </row>
    <row r="33" spans="3:6" ht="15.75">
      <c r="C33" s="299"/>
      <c r="D33" s="375" t="s">
        <v>297</v>
      </c>
      <c r="E33" s="375"/>
      <c r="F33" s="375"/>
    </row>
    <row r="34" spans="3:6" ht="15.75">
      <c r="C34" s="299"/>
      <c r="D34" s="311"/>
      <c r="E34" s="311"/>
      <c r="F34" s="311"/>
    </row>
    <row r="35" spans="3:6" ht="15.75">
      <c r="D35" s="375" t="s">
        <v>298</v>
      </c>
      <c r="E35" s="375"/>
      <c r="F35" s="375"/>
    </row>
    <row r="36" spans="3:6">
      <c r="C36" s="299"/>
      <c r="D36" s="376" t="s">
        <v>299</v>
      </c>
      <c r="E36" s="376"/>
      <c r="F36" s="376"/>
    </row>
  </sheetData>
  <mergeCells count="4">
    <mergeCell ref="B30:C30"/>
    <mergeCell ref="D33:F33"/>
    <mergeCell ref="D35:F35"/>
    <mergeCell ref="D36:F36"/>
  </mergeCells>
  <phoneticPr fontId="6" type="noConversion"/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H36"/>
  <sheetViews>
    <sheetView workbookViewId="0">
      <selection activeCell="E38" sqref="A1:E38"/>
    </sheetView>
  </sheetViews>
  <sheetFormatPr defaultRowHeight="12.75"/>
  <cols>
    <col min="1" max="1" width="6.42578125" style="117" customWidth="1"/>
    <col min="2" max="2" width="24.42578125" style="117" customWidth="1"/>
    <col min="3" max="3" width="28.140625" style="117" customWidth="1"/>
    <col min="4" max="4" width="22.28515625" style="178" customWidth="1"/>
    <col min="5" max="5" width="19.28515625" style="141" customWidth="1"/>
    <col min="6" max="6" width="7.7109375" style="117" customWidth="1"/>
    <col min="7" max="7" width="10.42578125" style="117" customWidth="1"/>
    <col min="8" max="16384" width="9.140625" style="117"/>
  </cols>
  <sheetData>
    <row r="2" spans="1:8" ht="15.75">
      <c r="B2" s="145" t="s">
        <v>290</v>
      </c>
      <c r="C2" s="142" t="str">
        <f>Kopertina!F3</f>
        <v>OTOFON shpk</v>
      </c>
      <c r="D2" s="146"/>
      <c r="E2" s="147"/>
      <c r="F2" s="148"/>
      <c r="G2" s="148"/>
      <c r="H2" s="148"/>
    </row>
    <row r="3" spans="1:8" ht="15.75">
      <c r="B3" s="145" t="s">
        <v>216</v>
      </c>
      <c r="C3" s="142" t="str">
        <f>Kopertina!F4</f>
        <v>L11824004G</v>
      </c>
      <c r="D3" s="146"/>
      <c r="E3" s="147"/>
      <c r="F3" s="148"/>
      <c r="G3" s="148"/>
      <c r="H3" s="148"/>
    </row>
    <row r="4" spans="1:8" ht="15.75">
      <c r="B4" s="145" t="s">
        <v>291</v>
      </c>
      <c r="C4" s="121" t="s">
        <v>527</v>
      </c>
      <c r="D4" s="146"/>
      <c r="E4" s="147"/>
      <c r="F4" s="148"/>
      <c r="G4" s="148"/>
      <c r="H4" s="148"/>
    </row>
    <row r="5" spans="1:8">
      <c r="A5" s="149"/>
      <c r="B5" s="145"/>
      <c r="C5" s="148"/>
      <c r="D5" s="146"/>
      <c r="E5" s="147"/>
      <c r="F5" s="148"/>
      <c r="G5" s="148"/>
      <c r="H5" s="148"/>
    </row>
    <row r="6" spans="1:8">
      <c r="A6" s="378" t="s">
        <v>292</v>
      </c>
      <c r="B6" s="378"/>
      <c r="C6" s="378"/>
      <c r="D6" s="378"/>
      <c r="E6" s="378"/>
      <c r="F6" s="144"/>
      <c r="G6" s="144"/>
      <c r="H6" s="144"/>
    </row>
    <row r="7" spans="1:8">
      <c r="A7" s="148"/>
      <c r="B7" s="148"/>
      <c r="C7" s="148"/>
      <c r="D7" s="150"/>
      <c r="E7" s="151" t="s">
        <v>560</v>
      </c>
      <c r="F7" s="144"/>
      <c r="G7" s="144"/>
      <c r="H7" s="144"/>
    </row>
    <row r="8" spans="1:8" s="143" customFormat="1">
      <c r="A8" s="144"/>
      <c r="B8" s="144"/>
      <c r="C8" s="144"/>
      <c r="D8" s="150"/>
      <c r="E8" s="152"/>
    </row>
    <row r="9" spans="1:8" s="88" customFormat="1" ht="21" customHeight="1">
      <c r="A9" s="153" t="s">
        <v>281</v>
      </c>
      <c r="B9" s="154" t="s">
        <v>293</v>
      </c>
      <c r="C9" s="155" t="s">
        <v>294</v>
      </c>
      <c r="D9" s="156" t="s">
        <v>295</v>
      </c>
      <c r="E9" s="157" t="s">
        <v>296</v>
      </c>
    </row>
    <row r="10" spans="1:8" ht="14.1" customHeight="1">
      <c r="A10" s="158">
        <v>1</v>
      </c>
      <c r="B10" s="270" t="s">
        <v>395</v>
      </c>
      <c r="C10" s="306">
        <v>411502746</v>
      </c>
      <c r="D10" s="160"/>
      <c r="E10" s="161">
        <v>5055.96</v>
      </c>
      <c r="F10" s="162"/>
    </row>
    <row r="11" spans="1:8" ht="14.1" customHeight="1">
      <c r="A11" s="158">
        <v>2</v>
      </c>
      <c r="B11" s="270" t="s">
        <v>396</v>
      </c>
      <c r="C11" s="306">
        <v>411502746</v>
      </c>
      <c r="D11" s="160">
        <v>136.47</v>
      </c>
      <c r="E11" s="161">
        <v>19133.09</v>
      </c>
      <c r="F11" s="162"/>
    </row>
    <row r="12" spans="1:8" ht="14.1" customHeight="1">
      <c r="A12" s="158">
        <v>3</v>
      </c>
      <c r="B12" s="270" t="s">
        <v>531</v>
      </c>
      <c r="C12" s="306">
        <v>411502746</v>
      </c>
      <c r="D12" s="351">
        <v>0</v>
      </c>
      <c r="E12" s="161">
        <v>0</v>
      </c>
      <c r="F12" s="162"/>
    </row>
    <row r="13" spans="1:8" ht="14.1" customHeight="1">
      <c r="A13" s="158">
        <v>4</v>
      </c>
      <c r="B13" s="270" t="s">
        <v>505</v>
      </c>
      <c r="C13" s="306">
        <v>20460035301</v>
      </c>
      <c r="D13" s="163"/>
      <c r="E13" s="161">
        <v>-36.51</v>
      </c>
      <c r="F13" s="162"/>
    </row>
    <row r="14" spans="1:8" ht="14.1" customHeight="1">
      <c r="A14" s="158">
        <v>5</v>
      </c>
      <c r="B14" s="270" t="s">
        <v>506</v>
      </c>
      <c r="C14" s="306">
        <v>20460035302</v>
      </c>
      <c r="D14" s="163">
        <v>119.92</v>
      </c>
      <c r="E14" s="161">
        <v>16812.78</v>
      </c>
      <c r="F14" s="162"/>
    </row>
    <row r="15" spans="1:8" ht="14.1" customHeight="1">
      <c r="A15" s="158">
        <v>6</v>
      </c>
      <c r="B15" s="270"/>
      <c r="C15" s="305"/>
      <c r="D15" s="165"/>
      <c r="E15" s="161"/>
      <c r="F15" s="162"/>
    </row>
    <row r="16" spans="1:8" ht="14.1" customHeight="1">
      <c r="A16" s="158">
        <v>7</v>
      </c>
      <c r="B16" s="270"/>
      <c r="C16" s="305"/>
      <c r="D16" s="165"/>
      <c r="E16" s="161"/>
      <c r="F16" s="162"/>
    </row>
    <row r="17" spans="1:6" ht="14.1" customHeight="1">
      <c r="A17" s="158">
        <v>8</v>
      </c>
      <c r="B17" s="270"/>
      <c r="C17" s="305"/>
      <c r="D17" s="165"/>
      <c r="E17" s="161"/>
      <c r="F17" s="162"/>
    </row>
    <row r="18" spans="1:6" ht="14.1" customHeight="1">
      <c r="A18" s="158">
        <v>9</v>
      </c>
      <c r="B18" s="270"/>
      <c r="C18" s="305"/>
      <c r="D18" s="165"/>
      <c r="E18" s="161"/>
      <c r="F18" s="162"/>
    </row>
    <row r="19" spans="1:6" ht="14.1" customHeight="1">
      <c r="A19" s="158">
        <v>10</v>
      </c>
      <c r="B19" s="159"/>
      <c r="C19" s="164"/>
      <c r="D19" s="165"/>
      <c r="E19" s="161"/>
      <c r="F19" s="162"/>
    </row>
    <row r="20" spans="1:6" ht="14.1" customHeight="1">
      <c r="A20" s="158">
        <v>11</v>
      </c>
      <c r="B20" s="159"/>
      <c r="C20" s="164"/>
      <c r="D20" s="165"/>
      <c r="E20" s="161"/>
      <c r="F20" s="162"/>
    </row>
    <row r="21" spans="1:6" ht="14.1" customHeight="1">
      <c r="A21" s="158"/>
      <c r="B21" s="159"/>
      <c r="C21" s="164"/>
      <c r="D21" s="165"/>
      <c r="E21" s="161"/>
      <c r="F21" s="162"/>
    </row>
    <row r="22" spans="1:6" ht="14.1" customHeight="1">
      <c r="A22" s="158"/>
      <c r="B22" s="159"/>
      <c r="C22" s="164"/>
      <c r="D22" s="165"/>
      <c r="E22" s="161"/>
      <c r="F22" s="162"/>
    </row>
    <row r="23" spans="1:6" ht="14.1" customHeight="1">
      <c r="A23" s="158"/>
      <c r="B23" s="159"/>
      <c r="C23" s="164"/>
      <c r="D23" s="165"/>
      <c r="E23" s="161"/>
      <c r="F23" s="162"/>
    </row>
    <row r="24" spans="1:6" ht="14.1" customHeight="1">
      <c r="A24" s="158"/>
      <c r="B24" s="159"/>
      <c r="C24" s="164"/>
      <c r="D24" s="165"/>
      <c r="E24" s="166"/>
      <c r="F24" s="162"/>
    </row>
    <row r="25" spans="1:6" ht="14.1" customHeight="1">
      <c r="A25" s="158"/>
      <c r="B25" s="159"/>
      <c r="C25" s="167"/>
      <c r="D25" s="168"/>
      <c r="E25" s="166"/>
      <c r="F25" s="162"/>
    </row>
    <row r="26" spans="1:6" ht="14.1" customHeight="1">
      <c r="A26" s="158"/>
      <c r="B26" s="159"/>
      <c r="C26" s="167"/>
      <c r="D26" s="168"/>
      <c r="E26" s="166"/>
      <c r="F26" s="162"/>
    </row>
    <row r="27" spans="1:6" s="172" customFormat="1" ht="14.1" customHeight="1">
      <c r="A27" s="169"/>
      <c r="B27" s="159"/>
      <c r="C27" s="169"/>
      <c r="D27" s="170"/>
      <c r="E27" s="166"/>
      <c r="F27" s="171"/>
    </row>
    <row r="28" spans="1:6" s="172" customFormat="1" ht="14.1" customHeight="1">
      <c r="A28" s="169"/>
      <c r="B28" s="159"/>
      <c r="C28" s="169"/>
      <c r="D28" s="170"/>
      <c r="E28" s="166"/>
      <c r="F28" s="171"/>
    </row>
    <row r="29" spans="1:6" s="177" customFormat="1" ht="14.1" customHeight="1">
      <c r="A29" s="169"/>
      <c r="B29" s="173" t="s">
        <v>287</v>
      </c>
      <c r="C29" s="169"/>
      <c r="D29" s="174"/>
      <c r="E29" s="175">
        <f>SUM(E10:E28)</f>
        <v>40965.32</v>
      </c>
      <c r="F29" s="176"/>
    </row>
    <row r="30" spans="1:6" ht="14.1" customHeight="1"/>
    <row r="31" spans="1:6" ht="14.1" customHeight="1"/>
    <row r="32" spans="1:6" ht="14.1" customHeight="1">
      <c r="C32" s="379" t="s">
        <v>297</v>
      </c>
      <c r="D32" s="379"/>
      <c r="E32" s="379"/>
    </row>
    <row r="33" spans="2:7" ht="29.25" customHeight="1">
      <c r="C33" s="379" t="s">
        <v>298</v>
      </c>
      <c r="D33" s="379"/>
      <c r="E33" s="379"/>
    </row>
    <row r="34" spans="2:7" ht="14.1" customHeight="1">
      <c r="B34" s="143"/>
      <c r="C34" s="379" t="s">
        <v>299</v>
      </c>
      <c r="D34" s="379"/>
      <c r="E34" s="379"/>
      <c r="F34" s="143"/>
      <c r="G34" s="143"/>
    </row>
    <row r="35" spans="2:7" ht="14.1" customHeight="1"/>
    <row r="36" spans="2:7" ht="14.1" customHeight="1"/>
  </sheetData>
  <mergeCells count="4">
    <mergeCell ref="A6:E6"/>
    <mergeCell ref="C32:E32"/>
    <mergeCell ref="C33:E33"/>
    <mergeCell ref="C34:E34"/>
  </mergeCells>
  <phoneticPr fontId="6" type="noConversion"/>
  <pageMargins left="0.15" right="0.15" top="0.15" bottom="0.15" header="0" footer="0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Kopertina</vt:lpstr>
      <vt:lpstr>Aktiv-Pasiv</vt:lpstr>
      <vt:lpstr>PASH</vt:lpstr>
      <vt:lpstr>CASH FLOW</vt:lpstr>
      <vt:lpstr>Pasqyra e kapitalit</vt:lpstr>
      <vt:lpstr>AA Materiale</vt:lpstr>
      <vt:lpstr>Inventari</vt:lpstr>
      <vt:lpstr>Automjete</vt:lpstr>
      <vt:lpstr>Bankat</vt:lpstr>
      <vt:lpstr>Aktivitet BM</vt:lpstr>
      <vt:lpstr>Deklarata</vt:lpstr>
      <vt:lpstr>Shenimet shpjeguese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 Gjetani</dc:creator>
  <cp:lastModifiedBy>agjetani</cp:lastModifiedBy>
  <cp:lastPrinted>2013-12-31T19:13:05Z</cp:lastPrinted>
  <dcterms:created xsi:type="dcterms:W3CDTF">1996-10-14T23:33:28Z</dcterms:created>
  <dcterms:modified xsi:type="dcterms:W3CDTF">2014-07-24T16:16:26Z</dcterms:modified>
</cp:coreProperties>
</file>