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90" windowWidth="18195" windowHeight="11250" activeTab="3"/>
  </bookViews>
  <sheets>
    <sheet name="Humbje-Fitim" sheetId="11" r:id="rId1"/>
    <sheet name="Bilanci" sheetId="12" r:id="rId2"/>
    <sheet name="cash flow" sheetId="13" r:id="rId3"/>
    <sheet name="Pasq.e lëvizjes së kapitalit" sheetId="14" r:id="rId4"/>
    <sheet name="Pasqyra e detyrimeve tatimore" sheetId="15" r:id="rId5"/>
  </sheets>
  <externalReferences>
    <externalReference r:id="rId6"/>
    <externalReference r:id="rId7"/>
  </externalReferences>
  <calcPr calcId="124519"/>
</workbook>
</file>

<file path=xl/calcChain.xml><?xml version="1.0" encoding="utf-8"?>
<calcChain xmlns="http://schemas.openxmlformats.org/spreadsheetml/2006/main">
  <c r="M29" i="15"/>
  <c r="N29" s="1"/>
  <c r="J28"/>
  <c r="N28" s="1"/>
  <c r="B27"/>
  <c r="B30" s="1"/>
  <c r="C30" s="1"/>
  <c r="D30" s="1"/>
  <c r="E30" s="1"/>
  <c r="F30" s="1"/>
  <c r="G30" s="1"/>
  <c r="H30" s="1"/>
  <c r="I30" s="1"/>
  <c r="J30" s="1"/>
  <c r="K30" s="1"/>
  <c r="L30" s="1"/>
  <c r="M30" s="1"/>
  <c r="B25"/>
  <c r="C25" s="1"/>
  <c r="D25" s="1"/>
  <c r="E25" s="1"/>
  <c r="F25" s="1"/>
  <c r="G25" s="1"/>
  <c r="H25" s="1"/>
  <c r="I25" s="1"/>
  <c r="J25" s="1"/>
  <c r="L24"/>
  <c r="K24"/>
  <c r="I24"/>
  <c r="H24"/>
  <c r="G24"/>
  <c r="E24"/>
  <c r="N24" s="1"/>
  <c r="N23"/>
  <c r="M18"/>
  <c r="L18"/>
  <c r="K18"/>
  <c r="J18"/>
  <c r="I18"/>
  <c r="H18"/>
  <c r="G18"/>
  <c r="F18"/>
  <c r="E18"/>
  <c r="D18"/>
  <c r="C18"/>
  <c r="B18"/>
  <c r="C19" s="1"/>
  <c r="N17"/>
  <c r="B14"/>
  <c r="M13"/>
  <c r="L13"/>
  <c r="K13"/>
  <c r="J13"/>
  <c r="I13"/>
  <c r="H13"/>
  <c r="G13"/>
  <c r="F13"/>
  <c r="E13"/>
  <c r="D13"/>
  <c r="C13"/>
  <c r="B13"/>
  <c r="N13" s="1"/>
  <c r="M12"/>
  <c r="L12"/>
  <c r="K12"/>
  <c r="J12"/>
  <c r="I12"/>
  <c r="H12"/>
  <c r="G12"/>
  <c r="F12"/>
  <c r="E12"/>
  <c r="D12"/>
  <c r="C12"/>
  <c r="B12"/>
  <c r="B15" s="1"/>
  <c r="B9"/>
  <c r="N8"/>
  <c r="N7"/>
  <c r="N6"/>
  <c r="N9" s="1"/>
  <c r="E30" i="14"/>
  <c r="G29"/>
  <c r="I29" s="1"/>
  <c r="I27"/>
  <c r="I26"/>
  <c r="I25"/>
  <c r="G24"/>
  <c r="I24" s="1"/>
  <c r="I23"/>
  <c r="I22"/>
  <c r="I21"/>
  <c r="I20"/>
  <c r="G19"/>
  <c r="I18"/>
  <c r="E14"/>
  <c r="G13"/>
  <c r="G14" s="1"/>
  <c r="I12"/>
  <c r="I11"/>
  <c r="C10"/>
  <c r="C14" s="1"/>
  <c r="C30" s="1"/>
  <c r="E43" i="13"/>
  <c r="C43"/>
  <c r="E42"/>
  <c r="C42"/>
  <c r="E41"/>
  <c r="C41"/>
  <c r="E40"/>
  <c r="E44" s="1"/>
  <c r="C40"/>
  <c r="C44" s="1"/>
  <c r="E34"/>
  <c r="C34"/>
  <c r="A34"/>
  <c r="E33"/>
  <c r="C33"/>
  <c r="E32"/>
  <c r="C32"/>
  <c r="C35" s="1"/>
  <c r="E29"/>
  <c r="C29"/>
  <c r="E28"/>
  <c r="C28"/>
  <c r="E27"/>
  <c r="C27"/>
  <c r="E26"/>
  <c r="C26"/>
  <c r="A26"/>
  <c r="E25"/>
  <c r="E30" s="1"/>
  <c r="C25"/>
  <c r="A25"/>
  <c r="E18"/>
  <c r="C18"/>
  <c r="E17"/>
  <c r="C17"/>
  <c r="A17"/>
  <c r="E16"/>
  <c r="C16"/>
  <c r="E15"/>
  <c r="C15"/>
  <c r="E14"/>
  <c r="C14"/>
  <c r="E13"/>
  <c r="E19" s="1"/>
  <c r="C13"/>
  <c r="E10"/>
  <c r="C10"/>
  <c r="E9"/>
  <c r="E11" s="1"/>
  <c r="C9"/>
  <c r="C11" s="1"/>
  <c r="G68" i="12"/>
  <c r="G67"/>
  <c r="G66"/>
  <c r="G65"/>
  <c r="G61"/>
  <c r="G60"/>
  <c r="G59"/>
  <c r="G58" s="1"/>
  <c r="G62" s="1"/>
  <c r="G54"/>
  <c r="G53"/>
  <c r="G52"/>
  <c r="G51"/>
  <c r="G50"/>
  <c r="G49" s="1"/>
  <c r="G48"/>
  <c r="G47"/>
  <c r="G46"/>
  <c r="G39"/>
  <c r="G38"/>
  <c r="G37" s="1"/>
  <c r="G36"/>
  <c r="G35"/>
  <c r="G34"/>
  <c r="G33"/>
  <c r="G32"/>
  <c r="G31" s="1"/>
  <c r="G28"/>
  <c r="G25"/>
  <c r="G19"/>
  <c r="G20" s="1"/>
  <c r="G15"/>
  <c r="G14"/>
  <c r="G13"/>
  <c r="G11"/>
  <c r="G10"/>
  <c r="G8"/>
  <c r="G7"/>
  <c r="H26" i="11"/>
  <c r="H22"/>
  <c r="H21"/>
  <c r="H18"/>
  <c r="H17"/>
  <c r="H19" s="1"/>
  <c r="H13"/>
  <c r="H12"/>
  <c r="H10"/>
  <c r="H9"/>
  <c r="H11" s="1"/>
  <c r="H7"/>
  <c r="H6"/>
  <c r="H5"/>
  <c r="G40" i="12" l="1"/>
  <c r="H14" i="11"/>
  <c r="H23"/>
  <c r="H24" s="1"/>
  <c r="H25" s="1"/>
  <c r="H27" s="1"/>
  <c r="G9" i="12"/>
  <c r="G21" s="1"/>
  <c r="G16"/>
  <c r="G69"/>
  <c r="C19" i="13"/>
  <c r="C30"/>
  <c r="C37" s="1"/>
  <c r="E35"/>
  <c r="G28" i="14"/>
  <c r="G30" s="1"/>
  <c r="K25" i="15"/>
  <c r="L25" s="1"/>
  <c r="M25" s="1"/>
  <c r="G55" i="12"/>
  <c r="G63" s="1"/>
  <c r="G70" s="1"/>
  <c r="N25" i="15"/>
  <c r="C14"/>
  <c r="C15" s="1"/>
  <c r="C9"/>
  <c r="N12"/>
  <c r="N14" s="1"/>
  <c r="N18"/>
  <c r="B19"/>
  <c r="B20" s="1"/>
  <c r="C20" s="1"/>
  <c r="N27"/>
  <c r="N30" s="1"/>
  <c r="I10" i="14"/>
  <c r="I13"/>
  <c r="I19"/>
  <c r="I28" s="1"/>
  <c r="C21" i="13"/>
  <c r="C46" s="1"/>
  <c r="C48" s="1"/>
  <c r="E21"/>
  <c r="E37"/>
  <c r="E46"/>
  <c r="E48" s="1"/>
  <c r="G41" i="12"/>
  <c r="G42" s="1"/>
  <c r="D14" i="15" l="1"/>
  <c r="D15" s="1"/>
  <c r="D19"/>
  <c r="D20" s="1"/>
  <c r="C33"/>
  <c r="D9"/>
  <c r="B33"/>
  <c r="I14" i="14"/>
  <c r="I30" s="1"/>
  <c r="E19" i="15" l="1"/>
  <c r="E14"/>
  <c r="E15" s="1"/>
  <c r="D33"/>
  <c r="E9"/>
  <c r="F14" l="1"/>
  <c r="F15" s="1"/>
  <c r="F9"/>
  <c r="E20"/>
  <c r="G14" l="1"/>
  <c r="G15" s="1"/>
  <c r="F19"/>
  <c r="G9"/>
  <c r="E33"/>
  <c r="H14" l="1"/>
  <c r="H15" s="1"/>
  <c r="I15" s="1"/>
  <c r="J15" s="1"/>
  <c r="K15" s="1"/>
  <c r="L15" s="1"/>
  <c r="M15" s="1"/>
  <c r="N15" s="1"/>
  <c r="H9"/>
  <c r="F20"/>
  <c r="G19" l="1"/>
  <c r="G20" s="1"/>
  <c r="F33"/>
  <c r="I9"/>
  <c r="H19" l="1"/>
  <c r="H20" s="1"/>
  <c r="G33"/>
  <c r="J9"/>
  <c r="I19" l="1"/>
  <c r="I20" s="1"/>
  <c r="H33"/>
  <c r="K9"/>
  <c r="J19" l="1"/>
  <c r="J20" s="1"/>
  <c r="I33"/>
  <c r="L9"/>
  <c r="K19" l="1"/>
  <c r="K20" s="1"/>
  <c r="J33"/>
  <c r="M9"/>
  <c r="L19" l="1"/>
  <c r="L20" s="1"/>
  <c r="K33"/>
  <c r="M19" l="1"/>
  <c r="N19" s="1"/>
  <c r="N20" s="1"/>
  <c r="N33" s="1"/>
  <c r="L33"/>
  <c r="M20" l="1"/>
  <c r="M33" s="1"/>
</calcChain>
</file>

<file path=xl/sharedStrings.xml><?xml version="1.0" encoding="utf-8"?>
<sst xmlns="http://schemas.openxmlformats.org/spreadsheetml/2006/main" count="284" uniqueCount="244">
  <si>
    <t>PASQYRA E TË ARDHURA - SHPENZIME</t>
  </si>
  <si>
    <t>Nr.</t>
  </si>
  <si>
    <t>Përshkrimi i elementëve</t>
  </si>
  <si>
    <t>Shën</t>
  </si>
  <si>
    <t>31.12.2011</t>
  </si>
  <si>
    <t>I.1</t>
  </si>
  <si>
    <t>Shitjet neto</t>
  </si>
  <si>
    <t>TR.I,1</t>
  </si>
  <si>
    <t>I.2</t>
  </si>
  <si>
    <t>Të ardhura të tjera</t>
  </si>
  <si>
    <t>TR.I.2</t>
  </si>
  <si>
    <t>II</t>
  </si>
  <si>
    <t>Materiale të konsumuara</t>
  </si>
  <si>
    <t>SHP.II</t>
  </si>
  <si>
    <t>III</t>
  </si>
  <si>
    <t>Shpenzime të personelit</t>
  </si>
  <si>
    <t>SHP.III</t>
  </si>
  <si>
    <t>Paga</t>
  </si>
  <si>
    <t>Shpenzime për sigurimet shoqërore dhe shëndetsore</t>
  </si>
  <si>
    <t>Totali IV</t>
  </si>
  <si>
    <t>IV</t>
  </si>
  <si>
    <t>SHP.IV</t>
  </si>
  <si>
    <t>(i)</t>
  </si>
  <si>
    <t>V</t>
  </si>
  <si>
    <t>Amortizimi</t>
  </si>
  <si>
    <t>SHP.V</t>
  </si>
  <si>
    <t>Fitimi (Humbja) nga veprimtaritë e shfrytëzimit</t>
  </si>
  <si>
    <t>VI</t>
  </si>
  <si>
    <t>Të ardhura dhe shpenzime financiare</t>
  </si>
  <si>
    <t>SHP.VI</t>
  </si>
  <si>
    <t>Të ardhura financiare</t>
  </si>
  <si>
    <t>SHP.VI1</t>
  </si>
  <si>
    <t>Fitim nga interesa</t>
  </si>
  <si>
    <t>SHP.VI1(i)</t>
  </si>
  <si>
    <t>(ii)</t>
  </si>
  <si>
    <t>Fitim nga këmbimet valutore</t>
  </si>
  <si>
    <t>SHP.VI1(ii)</t>
  </si>
  <si>
    <t>Totali 1</t>
  </si>
  <si>
    <t>Shpenzime financiare</t>
  </si>
  <si>
    <t>SHP.VI2</t>
  </si>
  <si>
    <t>Shpenzime interesi</t>
  </si>
  <si>
    <t>SHP.VI2(i)</t>
  </si>
  <si>
    <t>Humbje nga këmbimet valutore</t>
  </si>
  <si>
    <t>SHP.VI2(ii)</t>
  </si>
  <si>
    <t>Totali 2</t>
  </si>
  <si>
    <t>Totali VI</t>
  </si>
  <si>
    <t>Fitim (Humbje) para Tatimit</t>
  </si>
  <si>
    <t>F1</t>
  </si>
  <si>
    <t>Shpenzimet e Tatimit mbi Fitimin</t>
  </si>
  <si>
    <t>TF</t>
  </si>
  <si>
    <t>Fitimi (Humbja) neto e vitit financiar</t>
  </si>
  <si>
    <t>F2</t>
  </si>
  <si>
    <t>Eksperti Kontabël i Rregjistruar</t>
  </si>
  <si>
    <t>Administratori</t>
  </si>
  <si>
    <t>Arjeta Çumani</t>
  </si>
  <si>
    <t>AKTIVET</t>
  </si>
  <si>
    <t>Shën.</t>
  </si>
  <si>
    <t>I</t>
  </si>
  <si>
    <t>Aktivet Afatshkurtra</t>
  </si>
  <si>
    <t>Aktive monetare</t>
  </si>
  <si>
    <t>AI1</t>
  </si>
  <si>
    <t>Depozita në bankë dhe llogari të tjera</t>
  </si>
  <si>
    <t>AI1(i)</t>
  </si>
  <si>
    <t>Para në dorë (Arkë)</t>
  </si>
  <si>
    <t>AI1(ii)</t>
  </si>
  <si>
    <t>Llogari të arkëtueshme</t>
  </si>
  <si>
    <t>AI2</t>
  </si>
  <si>
    <t>Inventari</t>
  </si>
  <si>
    <t>AI3</t>
  </si>
  <si>
    <t>AI3(i)</t>
  </si>
  <si>
    <t>Të tjera gjëndje inventari</t>
  </si>
  <si>
    <t>AI3(ii)</t>
  </si>
  <si>
    <t>(iii)</t>
  </si>
  <si>
    <t>Inventari I imet</t>
  </si>
  <si>
    <t>AI3(iii)</t>
  </si>
  <si>
    <t>Totali 3</t>
  </si>
  <si>
    <t>AI4</t>
  </si>
  <si>
    <t>AI4(i)</t>
  </si>
  <si>
    <t>Totali 4</t>
  </si>
  <si>
    <t>Të tjera kërkesa</t>
  </si>
  <si>
    <t>Totali i Aktiveve Afatshkurtra   (I)</t>
  </si>
  <si>
    <t>Aktivet Afatgjata</t>
  </si>
  <si>
    <t>Aktive afatgjata jomateriale</t>
  </si>
  <si>
    <t>AII1</t>
  </si>
  <si>
    <t>Shpenzime të zhvillimit</t>
  </si>
  <si>
    <t>AII1(i)</t>
  </si>
  <si>
    <t>Aktive  materiale afatgjata</t>
  </si>
  <si>
    <t>AII2</t>
  </si>
  <si>
    <t>Toka e terrene lira</t>
  </si>
  <si>
    <t>AII2(i)</t>
  </si>
  <si>
    <t>Ndërtesa</t>
  </si>
  <si>
    <t>AII2(ii)</t>
  </si>
  <si>
    <t>Ndërtesa &amp; Konteniere</t>
  </si>
  <si>
    <t>Amortizimi për ndërtesat</t>
  </si>
  <si>
    <t>Ins.tek.mak.pajisje, vegla pune</t>
  </si>
  <si>
    <t>AII2(iii)</t>
  </si>
  <si>
    <t xml:space="preserve">Amortizimi për Inst.teknike, makineri, paisje </t>
  </si>
  <si>
    <t>(iv)</t>
  </si>
  <si>
    <t>Mjete transporti</t>
  </si>
  <si>
    <t>AII2(iv)</t>
  </si>
  <si>
    <t>Amortizimi për mjete transporti</t>
  </si>
  <si>
    <t>(v)</t>
  </si>
  <si>
    <t>Inventar Ekonomik</t>
  </si>
  <si>
    <t>AII2(v)</t>
  </si>
  <si>
    <t>Amortizimi për Inventar Ekonomik</t>
  </si>
  <si>
    <t>Totali i Aktiveve Afatgjata   (II)</t>
  </si>
  <si>
    <t>TOTALI I AKTIVEVE</t>
  </si>
  <si>
    <t>DETYRIMET DHE KAPITALI</t>
  </si>
  <si>
    <t>Detyrimet Afatshkurtra</t>
  </si>
  <si>
    <t>Huat dhe Parapagimet</t>
  </si>
  <si>
    <t>DI1</t>
  </si>
  <si>
    <t>Llogari të pagueshme ndaj furnitorëve</t>
  </si>
  <si>
    <t>DI1(i)</t>
  </si>
  <si>
    <t>Llogari të pagueshme ndaj punonjësve</t>
  </si>
  <si>
    <t>DI1(ii)</t>
  </si>
  <si>
    <t>Detyrime për sigurimet shoqërore dhe shëndetsore</t>
  </si>
  <si>
    <t>Detyrime Tatimore</t>
  </si>
  <si>
    <t>DI1(iii)</t>
  </si>
  <si>
    <t>Tatim  mbi të ardhurat  personale</t>
  </si>
  <si>
    <t>Detyrimet Afatgjata</t>
  </si>
  <si>
    <t>DI2</t>
  </si>
  <si>
    <t>Huamarrje e të tjera afat gjata</t>
  </si>
  <si>
    <t>DI2(i)</t>
  </si>
  <si>
    <t>-Të drejta dhe detyrime ndaj ortakëve dhe aksionerve</t>
  </si>
  <si>
    <t>-Të drejta dhe detyrime ndaj ortakëve për kapitalin e nënshkruar</t>
  </si>
  <si>
    <t>-Debitorë dhe kreditorë të tjerë</t>
  </si>
  <si>
    <t>Totali i Detyrimeve</t>
  </si>
  <si>
    <t>Kapitali</t>
  </si>
  <si>
    <t>Kapitali themeltar</t>
  </si>
  <si>
    <t>KII1</t>
  </si>
  <si>
    <t>Rezervat ligjore</t>
  </si>
  <si>
    <t>KII2</t>
  </si>
  <si>
    <t>Fitimet  (humbjet) e mbartura</t>
  </si>
  <si>
    <t>KII3</t>
  </si>
  <si>
    <t>Fitimi (humbja) e vitit financiar</t>
  </si>
  <si>
    <t>KII4</t>
  </si>
  <si>
    <t>Totali i Kapitalit (II)</t>
  </si>
  <si>
    <t>TOTALI I DETYRIMEVE DHE KAPITALIT (I,II)</t>
  </si>
  <si>
    <t>LLOGARIA E RRJEDHJES SË PARASË (cash flow)</t>
  </si>
  <si>
    <t>Ref.</t>
  </si>
  <si>
    <t>(në 000 lekë)</t>
  </si>
  <si>
    <t>AKTIVITETI OPERUES NË TREG</t>
  </si>
  <si>
    <t xml:space="preserve">Axhustimi i llogarive me të tretët </t>
  </si>
  <si>
    <t>Axhustimi i llogarive me të tretët</t>
  </si>
  <si>
    <t xml:space="preserve">           Llogari të arkëtueshme</t>
  </si>
  <si>
    <t xml:space="preserve">           Të tjera kërkesa</t>
  </si>
  <si>
    <t xml:space="preserve">            Llogari të pagueshme ndaj furnitorëve</t>
  </si>
  <si>
    <t xml:space="preserve">            Llogari të pagueshme ndaj punonjësve</t>
  </si>
  <si>
    <t xml:space="preserve">            Detyrime për Sigurime Shëndetsore</t>
  </si>
  <si>
    <t xml:space="preserve">            Detyrime tatimore</t>
  </si>
  <si>
    <t xml:space="preserve">            Huara të tjera</t>
  </si>
  <si>
    <t>Para e akumuluar neto nga të drejtat mbi të tretët</t>
  </si>
  <si>
    <t>AKTIVITETI I INVESTIMEVE TË KRYERA</t>
  </si>
  <si>
    <t>AQT të trupëzuara</t>
  </si>
  <si>
    <t xml:space="preserve">          Ins.tek.mak.pajisje, vegla pune</t>
  </si>
  <si>
    <t xml:space="preserve">          Mjete transporti</t>
  </si>
  <si>
    <t xml:space="preserve">   Të tjera AQT</t>
  </si>
  <si>
    <t xml:space="preserve">         Mallra</t>
  </si>
  <si>
    <t xml:space="preserve">Të tjera gjëndje inventari </t>
  </si>
  <si>
    <t>Para e akumuluar neto nga investimi i aktivitetit</t>
  </si>
  <si>
    <t>FINANCIMI I AKTIVITETIT NGA AKSIONERI</t>
  </si>
  <si>
    <t>Kapitali i nënshkruar</t>
  </si>
  <si>
    <t xml:space="preserve">Fitime/ humbje të mbartura </t>
  </si>
  <si>
    <t xml:space="preserve">Fitime/ humbje të ushtrimit </t>
  </si>
  <si>
    <t>Para e akumuluar neto nga financimi i aktivitetit</t>
  </si>
  <si>
    <t>Rritja e fondit monetar deri në fund të periudhës</t>
  </si>
  <si>
    <t>Para e akumuluar neto në fund të periudhës</t>
  </si>
  <si>
    <t>GJËNDJA E NDRYSHIMEVE TË KAPITALIT</t>
  </si>
  <si>
    <t>Kapitali Themeltar</t>
  </si>
  <si>
    <t>Gjëndje në fund</t>
  </si>
  <si>
    <t xml:space="preserve">(në 000 lekë) </t>
  </si>
  <si>
    <t>Fitim humbje e të mbartura</t>
  </si>
  <si>
    <t>Fitim humbje e ushtrimit</t>
  </si>
  <si>
    <t>PASQYRA E DETYRIMEVE TATIMORE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</si>
  <si>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</si>
  <si>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</si>
  <si>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</si>
  <si>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</si>
  <si>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</si>
  <si>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</si>
  <si>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</si>
  <si>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</si>
  <si>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</si>
  <si>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</si>
  <si>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</si>
  <si>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</si>
  <si>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GJËNDJA NË FUND</t>
  </si>
  <si>
    <t>TVSH</t>
  </si>
  <si>
    <t>TVSH e mbledhshme</t>
  </si>
  <si>
    <t>TVSH e zbritshme</t>
  </si>
  <si>
    <t>TVSH e muajit për tu paguar</t>
  </si>
  <si>
    <t>Gjëndja në fund e TVSH</t>
  </si>
  <si>
    <t>Sigurimet shoqërore dhe shëndetsore</t>
  </si>
  <si>
    <t>Detyrimi i llogaritur (Punëdhënësi)</t>
  </si>
  <si>
    <t>Detyrimi i llogaritur (Punëmarrësi)</t>
  </si>
  <si>
    <t>Shuma e paguar</t>
  </si>
  <si>
    <t>Gjëndja në fund e sigurimeve</t>
  </si>
  <si>
    <t>Tatimi mbi të ardhurat personale</t>
  </si>
  <si>
    <t>Detyrimi i llogaritur</t>
  </si>
  <si>
    <t>Gjëndja në fund e TAP</t>
  </si>
  <si>
    <t>Tatimi në burim</t>
  </si>
  <si>
    <t>Gjëndja në fund e Tatim në burim</t>
  </si>
  <si>
    <t xml:space="preserve">Tatim fitimi </t>
  </si>
  <si>
    <t>Gjëndja në fund e tatim fitimit</t>
  </si>
  <si>
    <t>GJËNDJA NË FUND E  DETYRIMEVE</t>
  </si>
  <si>
    <t>Pasqyra Humbje-Fitim  01 Janar deri më 31 Dhjetor 2012</t>
  </si>
  <si>
    <t>31.12.2012</t>
  </si>
  <si>
    <t>Bilanci Kontabël deri më datë 31 Dhjetor 2012</t>
  </si>
  <si>
    <t xml:space="preserve"> Gjendja e cash flow deri  më 31  Dhjetor 2012</t>
  </si>
  <si>
    <t>Rritja nga Rivlerësimi i Assetave</t>
  </si>
  <si>
    <t>Rritja nga fitimi dhe kontribute në Kapital</t>
  </si>
  <si>
    <t xml:space="preserve">Kapital i nënshkruar </t>
  </si>
  <si>
    <t>Rezerva ligjore</t>
  </si>
  <si>
    <t>Transaksione me kapitalin sipas vendimeve të pronarit</t>
  </si>
  <si>
    <t>Shpërndarja e fitimit në grupin e  kapitaleve</t>
  </si>
  <si>
    <t xml:space="preserve"> Për divident </t>
  </si>
  <si>
    <t xml:space="preserve"> Për ristrukturim të  rezervave</t>
  </si>
  <si>
    <t>-Rezerva Ligjore</t>
  </si>
  <si>
    <t>-Rezerva Statutore</t>
  </si>
  <si>
    <t>-Rezerva të tjera për zhvillim</t>
  </si>
  <si>
    <t xml:space="preserve"> Për ristrukturim  e kapitalit (rritje/zvogëlim)</t>
  </si>
  <si>
    <t>Fitim  i pa shpërndarë</t>
  </si>
  <si>
    <t>Kontribute nga pronari</t>
  </si>
  <si>
    <t>-Me injektim në monedhe</t>
  </si>
  <si>
    <t>-Me assete të tjera të transferuara për tu adminidstruar nga shoqëria</t>
  </si>
  <si>
    <t>Shuma e transaksioneve me vendim të pronarit</t>
  </si>
  <si>
    <t>deri më 31 dhjetor 2012</t>
  </si>
  <si>
    <t>Tvsh e mbartur nga viti 2011</t>
  </si>
  <si>
    <t>I mbartur nga viti 2011</t>
  </si>
  <si>
    <t>Shpenzime të tjera dhe të pa njohura për efekte fiskale+</t>
  </si>
  <si>
    <t>Mallra</t>
  </si>
  <si>
    <t>Tatim fitimi</t>
  </si>
  <si>
    <t xml:space="preserve"> Të tjera të drejta mbi të tretët</t>
  </si>
  <si>
    <t>Detyrime ndaj të tretëve</t>
  </si>
  <si>
    <t>Tatim  fitimi</t>
  </si>
  <si>
    <t>Tatim  në burim</t>
  </si>
  <si>
    <t>Detyrime të tjera për gjoba</t>
  </si>
  <si>
    <t>DI1(iv)</t>
  </si>
  <si>
    <t>Detyrime ndaj ortakëve për divident</t>
  </si>
  <si>
    <t>Fatos Mihali</t>
  </si>
  <si>
    <t>Gjëndja e bilancit më 31 dhjetor 2010</t>
  </si>
  <si>
    <t>Bilanci i mbyllur më Dhjetor 31, 2011</t>
  </si>
  <si>
    <t>Parapagime gjatë vitit 2011</t>
  </si>
  <si>
    <t>Llogaritur për vitin 2011</t>
  </si>
</sst>
</file>

<file path=xl/styles.xml><?xml version="1.0" encoding="utf-8"?>
<styleSheet xmlns="http://schemas.openxmlformats.org/spreadsheetml/2006/main">
  <numFmts count="6">
    <numFmt numFmtId="164" formatCode="#\,##0.00;[Red]\-#\,##0.00"/>
    <numFmt numFmtId="165" formatCode="#,##0_ ;[Red]\-#,##0\ "/>
    <numFmt numFmtId="166" formatCode="#,##0.00_ ;[Red]\-#,##0.00\ "/>
    <numFmt numFmtId="167" formatCode="#,##0.00000000000"/>
    <numFmt numFmtId="168" formatCode="#,##0.000;[Red]#,##0.000"/>
    <numFmt numFmtId="169" formatCode="0.00_ ;[Red]\-0.00\ "/>
  </numFmts>
  <fonts count="7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b/>
      <sz val="8"/>
      <color theme="1" tint="0.34998626667073579"/>
      <name val="Arial"/>
      <family val="2"/>
    </font>
    <font>
      <b/>
      <i/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sz val="11"/>
      <color theme="1" tint="0.34998626667073579"/>
      <name val="Calibri"/>
      <family val="2"/>
      <charset val="238"/>
      <scheme val="minor"/>
    </font>
    <font>
      <sz val="8"/>
      <color theme="1" tint="0.34998626667073579"/>
      <name val="Arial"/>
      <family val="2"/>
    </font>
    <font>
      <b/>
      <sz val="12"/>
      <color theme="1" tint="0.34998626667073579"/>
      <name val="Times New Roman"/>
      <family val="1"/>
    </font>
    <font>
      <sz val="9"/>
      <color theme="1" tint="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i/>
      <sz val="9"/>
      <color theme="1" tint="0.34998626667073579"/>
      <name val="Calibri"/>
      <family val="2"/>
      <scheme val="minor"/>
    </font>
    <font>
      <sz val="8"/>
      <color theme="1" tint="0.34998626667073579"/>
      <name val="Calibri"/>
      <family val="2"/>
      <charset val="238"/>
      <scheme val="minor"/>
    </font>
    <font>
      <sz val="9"/>
      <color theme="1" tint="0.34998626667073579"/>
      <name val="Arial"/>
      <family val="2"/>
    </font>
    <font>
      <b/>
      <sz val="8"/>
      <color theme="1" tint="0.34998626667073579"/>
      <name val="Calibri"/>
      <family val="2"/>
      <scheme val="minor"/>
    </font>
    <font>
      <b/>
      <i/>
      <sz val="8"/>
      <color theme="1" tint="0.34998626667073579"/>
      <name val="Arial"/>
      <family val="2"/>
    </font>
    <font>
      <b/>
      <i/>
      <sz val="8"/>
      <color theme="1" tint="0.34998626667073579"/>
      <name val="Calibri"/>
      <family val="2"/>
      <scheme val="minor"/>
    </font>
    <font>
      <b/>
      <i/>
      <sz val="9"/>
      <color theme="1" tint="0.34998626667073579"/>
      <name val="Arial"/>
      <family val="2"/>
    </font>
    <font>
      <sz val="10"/>
      <color rgb="FF948A54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 tint="0.34998626667073579"/>
      <name val="Times New Roman"/>
      <family val="1"/>
    </font>
    <font>
      <i/>
      <sz val="8"/>
      <color theme="1" tint="0.34998626667073579"/>
      <name val="Calibri"/>
      <family val="2"/>
      <scheme val="minor"/>
    </font>
    <font>
      <i/>
      <sz val="8"/>
      <color theme="1" tint="0.499984740745262"/>
      <name val="Calibri"/>
      <family val="2"/>
      <scheme val="minor"/>
    </font>
    <font>
      <sz val="8"/>
      <color theme="1" tint="0.249977111117893"/>
      <name val="Calibri"/>
      <family val="2"/>
      <charset val="238"/>
      <scheme val="minor"/>
    </font>
    <font>
      <sz val="8"/>
      <color theme="1" tint="0.499984740745262"/>
      <name val="Calibri"/>
      <family val="2"/>
      <charset val="238"/>
      <scheme val="minor"/>
    </font>
    <font>
      <sz val="8"/>
      <color theme="1" tint="0.499984740745262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b/>
      <sz val="14"/>
      <color theme="1" tint="0.34998626667073579"/>
      <name val="Times New Roman"/>
      <family val="1"/>
    </font>
    <font>
      <b/>
      <i/>
      <sz val="8"/>
      <color theme="1" tint="0.249977111117893"/>
      <name val="Times New Roman"/>
      <family val="1"/>
    </font>
    <font>
      <sz val="11"/>
      <color theme="1" tint="0.249977111117893"/>
      <name val="Calibri"/>
      <family val="2"/>
      <charset val="238"/>
      <scheme val="minor"/>
    </font>
    <font>
      <sz val="11"/>
      <color theme="1" tint="0.249977111117893"/>
      <name val="Calibri"/>
      <family val="2"/>
      <scheme val="minor"/>
    </font>
    <font>
      <b/>
      <sz val="10"/>
      <color theme="1" tint="0.249977111117893"/>
      <name val="Times New Roman"/>
      <family val="1"/>
    </font>
    <font>
      <b/>
      <sz val="9"/>
      <color theme="1" tint="0.249977111117893"/>
      <name val="Times New Roman"/>
      <family val="1"/>
    </font>
    <font>
      <sz val="10"/>
      <color theme="1" tint="0.249977111117893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 tint="0.249977111117893"/>
      <name val="Times New Roman"/>
      <family val="1"/>
    </font>
    <font>
      <sz val="10"/>
      <color theme="1" tint="0.249977111117893"/>
      <name val="Times New Roman"/>
      <family val="1"/>
    </font>
    <font>
      <b/>
      <sz val="8"/>
      <color theme="1" tint="0.249977111117893"/>
      <name val="Times New Roman"/>
      <family val="1"/>
    </font>
    <font>
      <b/>
      <sz val="10"/>
      <color theme="1" tint="0.34998626667073579"/>
      <name val="Times New Roman"/>
      <family val="1"/>
    </font>
    <font>
      <b/>
      <i/>
      <sz val="12"/>
      <color theme="2" tint="-0.499984740745262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2" tint="-0.499984740745262"/>
      <name val="Calibri"/>
      <family val="2"/>
      <charset val="238"/>
      <scheme val="minor"/>
    </font>
    <font>
      <sz val="11"/>
      <color theme="2" tint="-0.499984740745262"/>
      <name val="Calibri"/>
      <family val="2"/>
      <charset val="238"/>
      <scheme val="minor"/>
    </font>
    <font>
      <sz val="9"/>
      <color theme="2" tint="-0.499984740745262"/>
      <name val="Calibri"/>
      <family val="2"/>
      <charset val="238"/>
      <scheme val="minor"/>
    </font>
    <font>
      <sz val="10"/>
      <color theme="2" tint="-0.499984740745262"/>
      <name val="Calibri"/>
      <family val="2"/>
      <charset val="238"/>
      <scheme val="minor"/>
    </font>
    <font>
      <sz val="8"/>
      <color theme="2" tint="-0.499984740745262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11"/>
      <color theme="2" tint="-0.499984740745262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10"/>
      <color rgb="FF948A54"/>
      <name val="Times New Roman"/>
      <family val="1"/>
    </font>
    <font>
      <sz val="11"/>
      <color rgb="FF000000"/>
      <name val="Calibri"/>
      <family val="2"/>
    </font>
    <font>
      <b/>
      <i/>
      <sz val="9"/>
      <color rgb="FF948A54"/>
      <name val="Times New Roman"/>
      <family val="1"/>
    </font>
    <font>
      <b/>
      <sz val="8"/>
      <color rgb="FF948A54"/>
      <name val="Times New Roman"/>
      <family val="1"/>
    </font>
    <font>
      <sz val="8"/>
      <color theme="1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b/>
      <i/>
      <sz val="10"/>
      <color theme="2" tint="-0.499984740745262"/>
      <name val="Times New Roman"/>
      <family val="1"/>
    </font>
    <font>
      <b/>
      <i/>
      <sz val="10"/>
      <color theme="1"/>
      <name val="Calibri"/>
      <family val="2"/>
      <charset val="238"/>
      <scheme val="minor"/>
    </font>
    <font>
      <i/>
      <sz val="8"/>
      <color theme="1" tint="0.249977111117893"/>
      <name val="Times New Roman"/>
      <family val="1"/>
    </font>
    <font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948A54"/>
      <name val="Times New Roman"/>
      <family val="1"/>
    </font>
    <font>
      <sz val="8"/>
      <name val="MrsEavesRoman"/>
    </font>
    <font>
      <b/>
      <sz val="12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name val="Arial"/>
      <family val="2"/>
    </font>
    <font>
      <sz val="8"/>
      <color rgb="FFFF0000"/>
      <name val="Calibri"/>
      <family val="2"/>
      <charset val="238"/>
      <scheme val="minor"/>
    </font>
    <font>
      <b/>
      <i/>
      <sz val="14"/>
      <color theme="1" tint="0.34998626667073579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1"/>
      <color theme="1" tint="0.249977111117893"/>
      <name val="Times New Roman"/>
      <family val="1"/>
    </font>
    <font>
      <b/>
      <sz val="11"/>
      <color theme="1" tint="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/>
      <right/>
      <top style="double">
        <color theme="2" tint="-0.499984740745262"/>
      </top>
      <bottom style="double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double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 style="double">
        <color rgb="FF787144"/>
      </bottom>
      <diagonal/>
    </border>
    <border>
      <left/>
      <right/>
      <top style="medium">
        <color theme="2" tint="-0.499984740745262"/>
      </top>
      <bottom style="double">
        <color theme="2" tint="-0.499984740745262"/>
      </bottom>
      <diagonal/>
    </border>
    <border>
      <left/>
      <right/>
      <top/>
      <bottom style="medium">
        <color rgb="FF787144"/>
      </bottom>
      <diagonal/>
    </border>
    <border>
      <left/>
      <right/>
      <top/>
      <bottom style="double">
        <color rgb="FF4A452A"/>
      </bottom>
      <diagonal/>
    </border>
    <border>
      <left/>
      <right/>
      <top/>
      <bottom style="double">
        <color rgb="FF605A36"/>
      </bottom>
      <diagonal/>
    </border>
    <border>
      <left/>
      <right/>
      <top style="medium">
        <color rgb="FF787144"/>
      </top>
      <bottom style="double">
        <color rgb="FF787144"/>
      </bottom>
      <diagonal/>
    </border>
    <border>
      <left/>
      <right/>
      <top style="medium">
        <color rgb="FF605A36"/>
      </top>
      <bottom style="double">
        <color rgb="FF605A36"/>
      </bottom>
      <diagonal/>
    </border>
    <border>
      <left style="thin">
        <color indexed="64"/>
      </left>
      <right style="dashed">
        <color theme="2" tint="-0.499984740745262"/>
      </right>
      <top style="thin">
        <color theme="2" tint="-0.499984740745262"/>
      </top>
      <bottom style="dashed">
        <color theme="2" tint="-0.499984740745262"/>
      </bottom>
      <diagonal/>
    </border>
    <border>
      <left style="dashed">
        <color theme="2" tint="-0.499984740745262"/>
      </left>
      <right style="dashed">
        <color theme="2" tint="-0.499984740745262"/>
      </right>
      <top style="thin">
        <color theme="2" tint="-0.499984740745262"/>
      </top>
      <bottom style="dashed">
        <color theme="2" tint="-0.499984740745262"/>
      </bottom>
      <diagonal/>
    </border>
    <border>
      <left style="dashed">
        <color theme="2" tint="-0.499984740745262"/>
      </left>
      <right style="thin">
        <color indexed="64"/>
      </right>
      <top style="thin">
        <color theme="2" tint="-0.499984740745262"/>
      </top>
      <bottom style="dashed">
        <color theme="2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theme="2" tint="-0.499984740745262"/>
      </right>
      <top style="dashed">
        <color theme="2" tint="-0.499984740745262"/>
      </top>
      <bottom style="dashed">
        <color theme="2" tint="-0.499984740745262"/>
      </bottom>
      <diagonal/>
    </border>
    <border>
      <left style="dashed">
        <color theme="2" tint="-0.499984740745262"/>
      </left>
      <right style="dashed">
        <color theme="2" tint="-0.499984740745262"/>
      </right>
      <top style="dashed">
        <color theme="2" tint="-0.499984740745262"/>
      </top>
      <bottom style="dashed">
        <color theme="2" tint="-0.499984740745262"/>
      </bottom>
      <diagonal/>
    </border>
    <border>
      <left style="dashed">
        <color theme="2" tint="-0.499984740745262"/>
      </left>
      <right style="thin">
        <color indexed="64"/>
      </right>
      <top style="dashed">
        <color theme="2" tint="-0.499984740745262"/>
      </top>
      <bottom style="dashed">
        <color theme="2" tint="-0.499984740745262"/>
      </bottom>
      <diagonal/>
    </border>
    <border>
      <left style="thin">
        <color indexed="64"/>
      </left>
      <right style="dashed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  <border>
      <left style="dashed">
        <color theme="2" tint="-0.499984740745262"/>
      </left>
      <right style="dashed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  <border>
      <left style="dashed">
        <color theme="2" tint="-0.499984740745262"/>
      </left>
      <right style="thin">
        <color indexed="64"/>
      </right>
      <top style="double">
        <color theme="2" tint="-0.499984740745262"/>
      </top>
      <bottom style="double">
        <color theme="2" tint="-0.499984740745262"/>
      </bottom>
      <diagonal/>
    </border>
    <border>
      <left/>
      <right/>
      <top style="medium">
        <color rgb="FF787144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67" fillId="0" borderId="0"/>
    <xf numFmtId="0" fontId="1" fillId="0" borderId="0"/>
  </cellStyleXfs>
  <cellXfs count="315">
    <xf numFmtId="0" fontId="0" fillId="0" borderId="0" xfId="0"/>
    <xf numFmtId="49" fontId="3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49" fontId="3" fillId="0" borderId="0" xfId="0" applyNumberFormat="1" applyFont="1" applyBorder="1"/>
    <xf numFmtId="49" fontId="3" fillId="0" borderId="0" xfId="0" applyNumberFormat="1" applyFont="1" applyFill="1" applyBorder="1"/>
    <xf numFmtId="164" fontId="7" fillId="0" borderId="0" xfId="0" applyNumberFormat="1" applyFont="1" applyFill="1" applyBorder="1"/>
    <xf numFmtId="0" fontId="8" fillId="0" borderId="0" xfId="0" applyFont="1"/>
    <xf numFmtId="49" fontId="3" fillId="0" borderId="0" xfId="0" applyNumberFormat="1" applyFont="1" applyBorder="1" applyAlignment="1"/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/>
    <xf numFmtId="49" fontId="3" fillId="0" borderId="1" xfId="0" applyNumberFormat="1" applyFont="1" applyFill="1" applyBorder="1" applyAlignment="1">
      <alignment horizontal="center"/>
    </xf>
    <xf numFmtId="4" fontId="7" fillId="0" borderId="0" xfId="0" applyNumberFormat="1" applyFont="1" applyFill="1" applyBorder="1"/>
    <xf numFmtId="0" fontId="9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vertical="justify"/>
    </xf>
    <xf numFmtId="49" fontId="7" fillId="0" borderId="0" xfId="0" applyNumberFormat="1" applyFont="1" applyBorder="1"/>
    <xf numFmtId="165" fontId="7" fillId="2" borderId="0" xfId="0" applyNumberFormat="1" applyFont="1" applyFill="1" applyBorder="1"/>
    <xf numFmtId="165" fontId="7" fillId="0" borderId="0" xfId="0" applyNumberFormat="1" applyFont="1" applyFill="1" applyBorder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165" fontId="12" fillId="2" borderId="0" xfId="0" applyNumberFormat="1" applyFont="1" applyFill="1" applyBorder="1"/>
    <xf numFmtId="165" fontId="12" fillId="0" borderId="0" xfId="0" applyNumberFormat="1" applyFont="1" applyFill="1" applyBorder="1"/>
    <xf numFmtId="0" fontId="6" fillId="0" borderId="0" xfId="0" applyFont="1" applyFill="1"/>
    <xf numFmtId="0" fontId="13" fillId="0" borderId="0" xfId="0" applyFont="1" applyAlignment="1">
      <alignment horizontal="center"/>
    </xf>
    <xf numFmtId="49" fontId="7" fillId="0" borderId="0" xfId="0" applyNumberFormat="1" applyFont="1" applyFill="1" applyBorder="1"/>
    <xf numFmtId="165" fontId="14" fillId="0" borderId="0" xfId="0" applyNumberFormat="1" applyFont="1" applyFill="1" applyBorder="1"/>
    <xf numFmtId="0" fontId="10" fillId="0" borderId="0" xfId="0" applyFont="1" applyAlignment="1">
      <alignment horizontal="center"/>
    </xf>
    <xf numFmtId="165" fontId="10" fillId="0" borderId="0" xfId="0" applyNumberFormat="1" applyFont="1" applyFill="1" applyBorder="1"/>
    <xf numFmtId="49" fontId="7" fillId="0" borderId="0" xfId="0" applyNumberFormat="1" applyFont="1" applyFill="1" applyBorder="1" applyAlignment="1">
      <alignment horizontal="left" vertical="justify"/>
    </xf>
    <xf numFmtId="49" fontId="15" fillId="0" borderId="0" xfId="0" applyNumberFormat="1" applyFont="1" applyFill="1" applyBorder="1"/>
    <xf numFmtId="165" fontId="16" fillId="2" borderId="2" xfId="0" applyNumberFormat="1" applyFont="1" applyFill="1" applyBorder="1"/>
    <xf numFmtId="165" fontId="16" fillId="0" borderId="2" xfId="0" applyNumberFormat="1" applyFont="1" applyFill="1" applyBorder="1"/>
    <xf numFmtId="0" fontId="17" fillId="0" borderId="0" xfId="0" applyFont="1" applyAlignment="1">
      <alignment horizontal="center"/>
    </xf>
    <xf numFmtId="49" fontId="7" fillId="0" borderId="0" xfId="0" applyNumberFormat="1" applyFont="1" applyFill="1" applyBorder="1" applyAlignment="1">
      <alignment vertical="top" wrapText="1"/>
    </xf>
    <xf numFmtId="49" fontId="10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left" vertical="justify"/>
    </xf>
    <xf numFmtId="165" fontId="14" fillId="0" borderId="2" xfId="0" applyNumberFormat="1" applyFont="1" applyFill="1" applyBorder="1"/>
    <xf numFmtId="49" fontId="9" fillId="0" borderId="0" xfId="0" applyNumberFormat="1" applyFont="1" applyBorder="1" applyAlignment="1">
      <alignment horizontal="center"/>
    </xf>
    <xf numFmtId="165" fontId="7" fillId="0" borderId="2" xfId="0" applyNumberFormat="1" applyFont="1" applyFill="1" applyBorder="1"/>
    <xf numFmtId="166" fontId="3" fillId="0" borderId="0" xfId="0" applyNumberFormat="1" applyFont="1" applyFill="1" applyBorder="1"/>
    <xf numFmtId="0" fontId="3" fillId="0" borderId="0" xfId="0" applyFont="1" applyBorder="1"/>
    <xf numFmtId="0" fontId="14" fillId="0" borderId="0" xfId="0" applyFont="1"/>
    <xf numFmtId="0" fontId="12" fillId="0" borderId="0" xfId="0" applyFont="1" applyFill="1" applyBorder="1"/>
    <xf numFmtId="0" fontId="21" fillId="0" borderId="0" xfId="0" applyFont="1"/>
    <xf numFmtId="0" fontId="12" fillId="0" borderId="0" xfId="0" applyFont="1" applyBorder="1"/>
    <xf numFmtId="0" fontId="14" fillId="0" borderId="0" xfId="0" applyFont="1" applyBorder="1"/>
    <xf numFmtId="0" fontId="16" fillId="0" borderId="0" xfId="0" applyFont="1" applyBorder="1" applyAlignment="1">
      <alignment horizontal="center"/>
    </xf>
    <xf numFmtId="4" fontId="12" fillId="2" borderId="0" xfId="0" applyNumberFormat="1" applyFont="1" applyFill="1" applyBorder="1"/>
    <xf numFmtId="0" fontId="2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1" applyFont="1" applyBorder="1" applyAlignment="1"/>
    <xf numFmtId="165" fontId="12" fillId="2" borderId="1" xfId="0" applyNumberFormat="1" applyFont="1" applyFill="1" applyBorder="1"/>
    <xf numFmtId="165" fontId="16" fillId="2" borderId="0" xfId="0" applyNumberFormat="1" applyFont="1" applyFill="1" applyBorder="1"/>
    <xf numFmtId="165" fontId="14" fillId="2" borderId="1" xfId="0" applyNumberFormat="1" applyFont="1" applyFill="1" applyBorder="1"/>
    <xf numFmtId="165" fontId="12" fillId="0" borderId="0" xfId="0" applyNumberFormat="1" applyFont="1" applyBorder="1"/>
    <xf numFmtId="0" fontId="12" fillId="0" borderId="0" xfId="0" applyFont="1" applyFill="1" applyBorder="1" applyAlignment="1">
      <alignment horizontal="center"/>
    </xf>
    <xf numFmtId="49" fontId="22" fillId="0" borderId="0" xfId="0" applyNumberFormat="1" applyFont="1" applyFill="1" applyBorder="1" applyAlignment="1">
      <alignment horizontal="left"/>
    </xf>
    <xf numFmtId="165" fontId="12" fillId="2" borderId="2" xfId="0" applyNumberFormat="1" applyFont="1" applyFill="1" applyBorder="1"/>
    <xf numFmtId="165" fontId="16" fillId="0" borderId="0" xfId="0" applyNumberFormat="1" applyFont="1" applyFill="1" applyBorder="1"/>
    <xf numFmtId="165" fontId="16" fillId="2" borderId="2" xfId="0" applyNumberFormat="1" applyFont="1" applyFill="1" applyBorder="1" applyAlignment="1">
      <alignment vertical="center"/>
    </xf>
    <xf numFmtId="165" fontId="16" fillId="0" borderId="2" xfId="0" applyNumberFormat="1" applyFont="1" applyFill="1" applyBorder="1" applyAlignment="1">
      <alignment vertical="center"/>
    </xf>
    <xf numFmtId="0" fontId="10" fillId="0" borderId="0" xfId="0" applyFont="1" applyBorder="1"/>
    <xf numFmtId="165" fontId="14" fillId="2" borderId="0" xfId="0" applyNumberFormat="1" applyFont="1" applyFill="1" applyBorder="1"/>
    <xf numFmtId="0" fontId="23" fillId="0" borderId="0" xfId="0" applyFont="1" applyFill="1" applyBorder="1" applyAlignment="1">
      <alignment horizontal="left" indent="2"/>
    </xf>
    <xf numFmtId="0" fontId="16" fillId="0" borderId="0" xfId="0" applyFont="1" applyFill="1" applyBorder="1"/>
    <xf numFmtId="165" fontId="12" fillId="2" borderId="4" xfId="0" applyNumberFormat="1" applyFont="1" applyFill="1" applyBorder="1"/>
    <xf numFmtId="165" fontId="12" fillId="0" borderId="4" xfId="0" applyNumberFormat="1" applyFont="1" applyFill="1" applyBorder="1"/>
    <xf numFmtId="0" fontId="14" fillId="0" borderId="0" xfId="0" applyFont="1" applyFill="1" applyBorder="1" applyAlignment="1">
      <alignment horizontal="left" vertical="center"/>
    </xf>
    <xf numFmtId="165" fontId="16" fillId="2" borderId="5" xfId="0" applyNumberFormat="1" applyFont="1" applyFill="1" applyBorder="1"/>
    <xf numFmtId="165" fontId="16" fillId="0" borderId="5" xfId="0" applyNumberFormat="1" applyFont="1" applyFill="1" applyBorder="1"/>
    <xf numFmtId="0" fontId="14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Border="1"/>
    <xf numFmtId="165" fontId="24" fillId="2" borderId="0" xfId="0" applyNumberFormat="1" applyFont="1" applyFill="1" applyBorder="1"/>
    <xf numFmtId="165" fontId="24" fillId="0" borderId="0" xfId="0" applyNumberFormat="1" applyFont="1" applyFill="1" applyBorder="1"/>
    <xf numFmtId="0" fontId="24" fillId="0" borderId="0" xfId="0" applyFont="1"/>
    <xf numFmtId="0" fontId="25" fillId="0" borderId="0" xfId="0" applyFont="1" applyFill="1" applyBorder="1" applyAlignment="1">
      <alignment horizontal="left" indent="2"/>
    </xf>
    <xf numFmtId="0" fontId="25" fillId="0" borderId="0" xfId="0" applyFont="1" applyBorder="1"/>
    <xf numFmtId="165" fontId="25" fillId="2" borderId="0" xfId="0" applyNumberFormat="1" applyFont="1" applyFill="1" applyBorder="1"/>
    <xf numFmtId="165" fontId="25" fillId="0" borderId="0" xfId="0" applyNumberFormat="1" applyFont="1" applyFill="1" applyBorder="1"/>
    <xf numFmtId="0" fontId="23" fillId="0" borderId="0" xfId="0" quotePrefix="1" applyFont="1" applyFill="1" applyBorder="1" applyAlignment="1">
      <alignment horizontal="left" indent="2"/>
    </xf>
    <xf numFmtId="0" fontId="26" fillId="0" borderId="0" xfId="0" applyFont="1" applyBorder="1"/>
    <xf numFmtId="165" fontId="26" fillId="2" borderId="0" xfId="0" applyNumberFormat="1" applyFont="1" applyFill="1" applyBorder="1"/>
    <xf numFmtId="165" fontId="26" fillId="0" borderId="0" xfId="0" applyNumberFormat="1" applyFont="1" applyFill="1" applyBorder="1"/>
    <xf numFmtId="165" fontId="16" fillId="2" borderId="4" xfId="0" applyNumberFormat="1" applyFont="1" applyFill="1" applyBorder="1"/>
    <xf numFmtId="165" fontId="16" fillId="0" borderId="4" xfId="0" applyNumberFormat="1" applyFont="1" applyFill="1" applyBorder="1"/>
    <xf numFmtId="0" fontId="24" fillId="0" borderId="0" xfId="0" applyFont="1" applyFill="1" applyBorder="1" applyAlignment="1">
      <alignment horizontal="left"/>
    </xf>
    <xf numFmtId="165" fontId="24" fillId="2" borderId="1" xfId="0" applyNumberFormat="1" applyFont="1" applyFill="1" applyBorder="1"/>
    <xf numFmtId="165" fontId="27" fillId="2" borderId="5" xfId="0" applyNumberFormat="1" applyFont="1" applyFill="1" applyBorder="1"/>
    <xf numFmtId="166" fontId="12" fillId="0" borderId="0" xfId="0" applyNumberFormat="1" applyFont="1" applyFill="1" applyBorder="1"/>
    <xf numFmtId="166" fontId="14" fillId="0" borderId="0" xfId="0" applyNumberFormat="1" applyFont="1"/>
    <xf numFmtId="166" fontId="12" fillId="0" borderId="0" xfId="0" applyNumberFormat="1" applyFont="1"/>
    <xf numFmtId="4" fontId="12" fillId="0" borderId="0" xfId="0" applyNumberFormat="1" applyFont="1"/>
    <xf numFmtId="0" fontId="30" fillId="0" borderId="0" xfId="0" applyFont="1"/>
    <xf numFmtId="0" fontId="31" fillId="0" borderId="0" xfId="0" applyFont="1" applyAlignment="1">
      <alignment vertical="top" wrapText="1"/>
    </xf>
    <xf numFmtId="0" fontId="32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33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2" fillId="0" borderId="0" xfId="0" applyFont="1" applyAlignment="1">
      <alignment vertical="top" wrapText="1"/>
    </xf>
    <xf numFmtId="0" fontId="34" fillId="0" borderId="0" xfId="0" applyFont="1" applyAlignment="1">
      <alignment vertical="justify"/>
    </xf>
    <xf numFmtId="0" fontId="35" fillId="0" borderId="0" xfId="0" applyFont="1" applyAlignment="1">
      <alignment vertical="justify"/>
    </xf>
    <xf numFmtId="0" fontId="32" fillId="0" borderId="0" xfId="0" applyFont="1" applyAlignment="1">
      <alignment horizontal="left" vertical="top" wrapText="1" indent="1"/>
    </xf>
    <xf numFmtId="0" fontId="32" fillId="0" borderId="0" xfId="0" applyFont="1"/>
    <xf numFmtId="0" fontId="32" fillId="0" borderId="0" xfId="0" applyFont="1" applyAlignment="1">
      <alignment horizontal="left" vertical="top" wrapText="1"/>
    </xf>
    <xf numFmtId="0" fontId="34" fillId="0" borderId="0" xfId="0" applyFont="1" applyBorder="1"/>
    <xf numFmtId="0" fontId="37" fillId="0" borderId="0" xfId="0" applyFont="1" applyAlignment="1">
      <alignment horizontal="left" vertical="top" wrapText="1"/>
    </xf>
    <xf numFmtId="0" fontId="36" fillId="0" borderId="0" xfId="0" applyFont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horizontal="left" vertical="top" wrapText="1" indent="4"/>
    </xf>
    <xf numFmtId="0" fontId="36" fillId="0" borderId="0" xfId="0" applyFont="1" applyAlignment="1">
      <alignment vertical="top"/>
    </xf>
    <xf numFmtId="0" fontId="38" fillId="0" borderId="0" xfId="0" applyFont="1" applyAlignment="1">
      <alignment vertical="top" wrapText="1"/>
    </xf>
    <xf numFmtId="0" fontId="37" fillId="0" borderId="0" xfId="0" applyFont="1" applyFill="1" applyBorder="1" applyAlignment="1">
      <alignment horizontal="left" indent="3"/>
    </xf>
    <xf numFmtId="0" fontId="37" fillId="0" borderId="0" xfId="0" applyFont="1" applyFill="1" applyBorder="1"/>
    <xf numFmtId="0" fontId="37" fillId="0" borderId="0" xfId="0" applyFont="1" applyAlignment="1">
      <alignment horizontal="left" vertical="top" wrapText="1" indent="2"/>
    </xf>
    <xf numFmtId="0" fontId="33" fillId="0" borderId="0" xfId="0" applyFont="1" applyAlignment="1">
      <alignment vertical="top" wrapText="1"/>
    </xf>
    <xf numFmtId="0" fontId="36" fillId="0" borderId="0" xfId="0" applyFont="1" applyBorder="1"/>
    <xf numFmtId="0" fontId="37" fillId="0" borderId="0" xfId="0" applyFont="1" applyAlignment="1">
      <alignment horizontal="left" vertical="top" wrapText="1" indent="3"/>
    </xf>
    <xf numFmtId="0" fontId="38" fillId="0" borderId="0" xfId="0" applyFont="1" applyAlignment="1">
      <alignment horizontal="left" vertical="top" wrapText="1"/>
    </xf>
    <xf numFmtId="165" fontId="30" fillId="0" borderId="0" xfId="0" applyNumberFormat="1" applyFont="1" applyAlignment="1">
      <alignment vertical="center"/>
    </xf>
    <xf numFmtId="165" fontId="30" fillId="0" borderId="0" xfId="0" applyNumberFormat="1" applyFont="1"/>
    <xf numFmtId="1" fontId="30" fillId="0" borderId="0" xfId="0" applyNumberFormat="1" applyFont="1"/>
    <xf numFmtId="167" fontId="30" fillId="0" borderId="0" xfId="0" applyNumberFormat="1" applyFont="1"/>
    <xf numFmtId="0" fontId="22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14" fontId="14" fillId="0" borderId="0" xfId="0" applyNumberFormat="1" applyFont="1" applyBorder="1" applyAlignment="1">
      <alignment horizontal="center"/>
    </xf>
    <xf numFmtId="4" fontId="12" fillId="0" borderId="0" xfId="0" applyNumberFormat="1" applyFont="1" applyFill="1" applyBorder="1"/>
    <xf numFmtId="165" fontId="12" fillId="0" borderId="1" xfId="0" applyNumberFormat="1" applyFont="1" applyFill="1" applyBorder="1"/>
    <xf numFmtId="165" fontId="14" fillId="0" borderId="1" xfId="0" applyNumberFormat="1" applyFont="1" applyFill="1" applyBorder="1"/>
    <xf numFmtId="165" fontId="12" fillId="0" borderId="2" xfId="0" applyNumberFormat="1" applyFont="1" applyFill="1" applyBorder="1"/>
    <xf numFmtId="165" fontId="12" fillId="0" borderId="0" xfId="0" applyNumberFormat="1" applyFont="1"/>
    <xf numFmtId="165" fontId="24" fillId="0" borderId="1" xfId="0" applyNumberFormat="1" applyFont="1" applyFill="1" applyBorder="1"/>
    <xf numFmtId="165" fontId="27" fillId="0" borderId="5" xfId="0" applyNumberFormat="1" applyFont="1" applyFill="1" applyBorder="1"/>
    <xf numFmtId="0" fontId="0" fillId="0" borderId="0" xfId="0" applyBorder="1"/>
    <xf numFmtId="0" fontId="53" fillId="0" borderId="0" xfId="0" applyFont="1" applyBorder="1"/>
    <xf numFmtId="0" fontId="56" fillId="0" borderId="0" xfId="0" applyFont="1" applyBorder="1"/>
    <xf numFmtId="0" fontId="56" fillId="0" borderId="0" xfId="0" applyFont="1" applyBorder="1" applyAlignment="1">
      <alignment wrapText="1"/>
    </xf>
    <xf numFmtId="0" fontId="55" fillId="0" borderId="0" xfId="0" applyFont="1" applyBorder="1" applyAlignment="1">
      <alignment horizontal="center" vertical="top" wrapText="1"/>
    </xf>
    <xf numFmtId="0" fontId="56" fillId="0" borderId="0" xfId="0" applyFont="1" applyBorder="1" applyAlignment="1">
      <alignment vertical="top" wrapText="1"/>
    </xf>
    <xf numFmtId="0" fontId="37" fillId="0" borderId="0" xfId="0" applyFont="1" applyAlignment="1">
      <alignment vertical="top" wrapText="1"/>
    </xf>
    <xf numFmtId="0" fontId="58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165" fontId="0" fillId="0" borderId="0" xfId="0" applyNumberFormat="1"/>
    <xf numFmtId="0" fontId="39" fillId="4" borderId="27" xfId="0" applyFont="1" applyFill="1" applyBorder="1" applyAlignment="1">
      <alignment vertical="top" wrapText="1"/>
    </xf>
    <xf numFmtId="0" fontId="59" fillId="0" borderId="0" xfId="0" applyFont="1" applyAlignment="1">
      <alignment horizontal="left" indent="1"/>
    </xf>
    <xf numFmtId="0" fontId="60" fillId="0" borderId="0" xfId="0" applyFont="1" applyAlignment="1">
      <alignment horizontal="left" vertical="top" wrapText="1" indent="3"/>
    </xf>
    <xf numFmtId="0" fontId="60" fillId="0" borderId="0" xfId="0" quotePrefix="1" applyFont="1" applyAlignment="1">
      <alignment horizontal="left" vertical="top" wrapText="1" indent="4"/>
    </xf>
    <xf numFmtId="0" fontId="61" fillId="0" borderId="0" xfId="0" quotePrefix="1" applyFont="1" applyAlignment="1">
      <alignment horizontal="left" indent="2"/>
    </xf>
    <xf numFmtId="0" fontId="61" fillId="0" borderId="0" xfId="0" quotePrefix="1" applyFont="1" applyAlignment="1">
      <alignment horizontal="left" wrapText="1" indent="2"/>
    </xf>
    <xf numFmtId="0" fontId="62" fillId="4" borderId="27" xfId="0" quotePrefix="1" applyFont="1" applyFill="1" applyBorder="1" applyAlignment="1">
      <alignment horizontal="left"/>
    </xf>
    <xf numFmtId="0" fontId="63" fillId="0" borderId="0" xfId="0" applyFont="1" applyAlignment="1">
      <alignment vertical="top" wrapText="1"/>
    </xf>
    <xf numFmtId="0" fontId="64" fillId="0" borderId="0" xfId="0" applyFont="1"/>
    <xf numFmtId="3" fontId="0" fillId="0" borderId="0" xfId="0" applyNumberFormat="1"/>
    <xf numFmtId="1" fontId="0" fillId="0" borderId="0" xfId="0" applyNumberFormat="1"/>
    <xf numFmtId="0" fontId="6" fillId="0" borderId="0" xfId="0" applyFont="1" applyBorder="1" applyAlignment="1">
      <alignment horizontal="center"/>
    </xf>
    <xf numFmtId="165" fontId="7" fillId="2" borderId="0" xfId="0" applyNumberFormat="1" applyFont="1" applyFill="1" applyBorder="1" applyAlignment="1"/>
    <xf numFmtId="165" fontId="3" fillId="0" borderId="0" xfId="0" applyNumberFormat="1" applyFont="1" applyBorder="1"/>
    <xf numFmtId="4" fontId="6" fillId="0" borderId="0" xfId="0" applyNumberFormat="1" applyFont="1" applyBorder="1"/>
    <xf numFmtId="165" fontId="6" fillId="0" borderId="0" xfId="0" applyNumberFormat="1" applyFont="1" applyBorder="1"/>
    <xf numFmtId="165" fontId="12" fillId="2" borderId="0" xfId="0" applyNumberFormat="1" applyFont="1" applyFill="1" applyBorder="1" applyAlignment="1"/>
    <xf numFmtId="166" fontId="6" fillId="0" borderId="0" xfId="0" applyNumberFormat="1" applyFont="1" applyBorder="1"/>
    <xf numFmtId="165" fontId="10" fillId="2" borderId="0" xfId="0" applyNumberFormat="1" applyFont="1" applyFill="1" applyBorder="1" applyAlignment="1"/>
    <xf numFmtId="165" fontId="16" fillId="2" borderId="2" xfId="0" applyNumberFormat="1" applyFont="1" applyFill="1" applyBorder="1" applyAlignment="1"/>
    <xf numFmtId="165" fontId="15" fillId="0" borderId="0" xfId="0" applyNumberFormat="1" applyFont="1" applyBorder="1"/>
    <xf numFmtId="4" fontId="66" fillId="0" borderId="0" xfId="0" applyNumberFormat="1" applyFont="1" applyBorder="1"/>
    <xf numFmtId="165" fontId="12" fillId="2" borderId="0" xfId="0" applyNumberFormat="1" applyFont="1" applyFill="1" applyAlignment="1"/>
    <xf numFmtId="165" fontId="10" fillId="0" borderId="0" xfId="0" applyNumberFormat="1" applyFont="1" applyFill="1"/>
    <xf numFmtId="165" fontId="14" fillId="2" borderId="2" xfId="0" applyNumberFormat="1" applyFont="1" applyFill="1" applyBorder="1" applyAlignment="1"/>
    <xf numFmtId="165" fontId="14" fillId="0" borderId="2" xfId="0" applyNumberFormat="1" applyFont="1" applyBorder="1"/>
    <xf numFmtId="165" fontId="3" fillId="2" borderId="2" xfId="0" applyNumberFormat="1" applyFont="1" applyFill="1" applyBorder="1" applyAlignment="1"/>
    <xf numFmtId="165" fontId="3" fillId="2" borderId="0" xfId="0" applyNumberFormat="1" applyFont="1" applyFill="1" applyBorder="1" applyAlignment="1"/>
    <xf numFmtId="165" fontId="7" fillId="2" borderId="2" xfId="0" applyNumberFormat="1" applyFont="1" applyFill="1" applyBorder="1" applyAlignment="1"/>
    <xf numFmtId="165" fontId="10" fillId="0" borderId="2" xfId="0" applyNumberFormat="1" applyFont="1" applyFill="1" applyBorder="1"/>
    <xf numFmtId="38" fontId="12" fillId="2" borderId="0" xfId="0" applyNumberFormat="1" applyFont="1" applyFill="1" applyAlignment="1">
      <alignment horizontal="right"/>
    </xf>
    <xf numFmtId="168" fontId="6" fillId="0" borderId="0" xfId="0" applyNumberFormat="1" applyFont="1" applyBorder="1"/>
    <xf numFmtId="165" fontId="7" fillId="0" borderId="2" xfId="0" applyNumberFormat="1" applyFont="1" applyBorder="1"/>
    <xf numFmtId="165" fontId="3" fillId="2" borderId="3" xfId="0" applyNumberFormat="1" applyFont="1" applyFill="1" applyBorder="1" applyAlignment="1"/>
    <xf numFmtId="165" fontId="14" fillId="0" borderId="3" xfId="0" applyNumberFormat="1" applyFont="1" applyFill="1" applyBorder="1"/>
    <xf numFmtId="166" fontId="3" fillId="0" borderId="0" xfId="0" applyNumberFormat="1" applyFont="1" applyBorder="1"/>
    <xf numFmtId="164" fontId="3" fillId="0" borderId="0" xfId="0" applyNumberFormat="1" applyFont="1" applyFill="1" applyBorder="1"/>
    <xf numFmtId="0" fontId="3" fillId="0" borderId="0" xfId="0" applyNumberFormat="1" applyFont="1"/>
    <xf numFmtId="166" fontId="3" fillId="0" borderId="0" xfId="0" applyNumberFormat="1" applyFont="1"/>
    <xf numFmtId="0" fontId="3" fillId="0" borderId="0" xfId="0" applyNumberFormat="1" applyFont="1" applyFill="1"/>
    <xf numFmtId="0" fontId="6" fillId="0" borderId="0" xfId="0" applyNumberFormat="1" applyFont="1" applyFill="1"/>
    <xf numFmtId="0" fontId="68" fillId="0" borderId="0" xfId="0" applyFont="1" applyAlignment="1">
      <alignment horizontal="left"/>
    </xf>
    <xf numFmtId="0" fontId="69" fillId="0" borderId="0" xfId="0" applyFont="1"/>
    <xf numFmtId="0" fontId="14" fillId="0" borderId="0" xfId="0" applyFont="1" applyBorder="1" applyAlignment="1">
      <alignment horizontal="center"/>
    </xf>
    <xf numFmtId="166" fontId="68" fillId="0" borderId="0" xfId="0" applyNumberFormat="1" applyFont="1" applyAlignment="1">
      <alignment horizontal="left"/>
    </xf>
    <xf numFmtId="0" fontId="22" fillId="0" borderId="0" xfId="0" applyFont="1" applyBorder="1" applyAlignment="1">
      <alignment vertical="center"/>
    </xf>
    <xf numFmtId="166" fontId="68" fillId="0" borderId="0" xfId="0" applyNumberFormat="1" applyFont="1" applyBorder="1" applyAlignment="1">
      <alignment horizontal="left"/>
    </xf>
    <xf numFmtId="4" fontId="12" fillId="0" borderId="0" xfId="0" applyNumberFormat="1" applyFont="1" applyBorder="1"/>
    <xf numFmtId="165" fontId="12" fillId="0" borderId="1" xfId="0" applyNumberFormat="1" applyFont="1" applyBorder="1"/>
    <xf numFmtId="165" fontId="14" fillId="0" borderId="0" xfId="0" applyNumberFormat="1" applyFont="1" applyBorder="1"/>
    <xf numFmtId="165" fontId="16" fillId="0" borderId="0" xfId="0" applyNumberFormat="1" applyFont="1" applyBorder="1"/>
    <xf numFmtId="166" fontId="24" fillId="0" borderId="0" xfId="0" applyNumberFormat="1" applyFont="1" applyBorder="1" applyAlignment="1">
      <alignment horizontal="left"/>
    </xf>
    <xf numFmtId="169" fontId="24" fillId="0" borderId="0" xfId="0" applyNumberFormat="1" applyFont="1" applyBorder="1"/>
    <xf numFmtId="165" fontId="25" fillId="0" borderId="0" xfId="0" applyNumberFormat="1" applyFont="1" applyBorder="1"/>
    <xf numFmtId="165" fontId="24" fillId="0" borderId="0" xfId="0" applyNumberFormat="1" applyFont="1" applyBorder="1"/>
    <xf numFmtId="169" fontId="12" fillId="0" borderId="0" xfId="0" applyNumberFormat="1" applyFont="1" applyBorder="1"/>
    <xf numFmtId="165" fontId="14" fillId="0" borderId="2" xfId="0" applyNumberFormat="1" applyFont="1" applyFill="1" applyBorder="1" applyAlignment="1"/>
    <xf numFmtId="165" fontId="57" fillId="2" borderId="4" xfId="0" applyNumberFormat="1" applyFont="1" applyFill="1" applyBorder="1"/>
    <xf numFmtId="165" fontId="57" fillId="0" borderId="4" xfId="0" applyNumberFormat="1" applyFont="1" applyFill="1" applyBorder="1"/>
    <xf numFmtId="166" fontId="12" fillId="0" borderId="0" xfId="0" applyNumberFormat="1" applyFont="1" applyBorder="1"/>
    <xf numFmtId="0" fontId="31" fillId="2" borderId="0" xfId="0" applyFont="1" applyFill="1" applyAlignment="1">
      <alignment wrapText="1"/>
    </xf>
    <xf numFmtId="4" fontId="31" fillId="2" borderId="0" xfId="0" applyNumberFormat="1" applyFont="1" applyFill="1" applyAlignment="1">
      <alignment wrapText="1"/>
    </xf>
    <xf numFmtId="4" fontId="31" fillId="0" borderId="0" xfId="0" applyNumberFormat="1" applyFont="1" applyAlignment="1">
      <alignment wrapText="1"/>
    </xf>
    <xf numFmtId="3" fontId="31" fillId="2" borderId="0" xfId="0" applyNumberFormat="1" applyFont="1" applyFill="1" applyAlignment="1">
      <alignment vertical="center" wrapText="1"/>
    </xf>
    <xf numFmtId="3" fontId="31" fillId="0" borderId="0" xfId="0" applyNumberFormat="1" applyFont="1" applyAlignment="1">
      <alignment wrapText="1"/>
    </xf>
    <xf numFmtId="165" fontId="37" fillId="2" borderId="0" xfId="0" applyNumberFormat="1" applyFont="1" applyFill="1" applyBorder="1" applyAlignment="1">
      <alignment horizontal="right" vertical="center" wrapText="1"/>
    </xf>
    <xf numFmtId="165" fontId="31" fillId="0" borderId="0" xfId="0" applyNumberFormat="1" applyFont="1" applyAlignment="1">
      <alignment wrapText="1"/>
    </xf>
    <xf numFmtId="165" fontId="37" fillId="0" borderId="0" xfId="0" applyNumberFormat="1" applyFont="1" applyBorder="1" applyAlignment="1">
      <alignment horizontal="right" vertical="center" wrapText="1"/>
    </xf>
    <xf numFmtId="165" fontId="70" fillId="2" borderId="6" xfId="0" applyNumberFormat="1" applyFont="1" applyFill="1" applyBorder="1" applyAlignment="1">
      <alignment vertical="center" wrapText="1"/>
    </xf>
    <xf numFmtId="165" fontId="70" fillId="0" borderId="0" xfId="0" applyNumberFormat="1" applyFont="1" applyAlignment="1">
      <alignment wrapText="1"/>
    </xf>
    <xf numFmtId="165" fontId="70" fillId="0" borderId="6" xfId="0" applyNumberFormat="1" applyFont="1" applyBorder="1" applyAlignment="1">
      <alignment vertical="center" wrapText="1"/>
    </xf>
    <xf numFmtId="165" fontId="31" fillId="2" borderId="0" xfId="0" applyNumberFormat="1" applyFont="1" applyFill="1" applyBorder="1" applyAlignment="1">
      <alignment vertical="center" wrapText="1"/>
    </xf>
    <xf numFmtId="165" fontId="31" fillId="0" borderId="0" xfId="0" applyNumberFormat="1" applyFont="1" applyBorder="1" applyAlignment="1">
      <alignment vertical="center" wrapText="1"/>
    </xf>
    <xf numFmtId="165" fontId="37" fillId="2" borderId="0" xfId="0" applyNumberFormat="1" applyFont="1" applyFill="1" applyAlignment="1">
      <alignment horizontal="right" wrapText="1"/>
    </xf>
    <xf numFmtId="165" fontId="37" fillId="0" borderId="0" xfId="0" applyNumberFormat="1" applyFont="1" applyAlignment="1">
      <alignment horizontal="right" wrapText="1"/>
    </xf>
    <xf numFmtId="165" fontId="37" fillId="2" borderId="0" xfId="0" applyNumberFormat="1" applyFont="1" applyFill="1" applyAlignment="1">
      <alignment horizontal="right" vertical="center" wrapText="1"/>
    </xf>
    <xf numFmtId="165" fontId="37" fillId="0" borderId="0" xfId="0" applyNumberFormat="1" applyFont="1" applyAlignment="1">
      <alignment horizontal="right" vertical="center" wrapText="1"/>
    </xf>
    <xf numFmtId="165" fontId="38" fillId="2" borderId="7" xfId="0" applyNumberFormat="1" applyFont="1" applyFill="1" applyBorder="1" applyAlignment="1">
      <alignment vertical="center" wrapText="1"/>
    </xf>
    <xf numFmtId="165" fontId="38" fillId="0" borderId="7" xfId="0" applyNumberFormat="1" applyFont="1" applyBorder="1" applyAlignment="1">
      <alignment vertical="center" wrapText="1"/>
    </xf>
    <xf numFmtId="165" fontId="32" fillId="2" borderId="8" xfId="0" applyNumberFormat="1" applyFont="1" applyFill="1" applyBorder="1" applyAlignment="1">
      <alignment horizontal="right" vertical="center" wrapText="1"/>
    </xf>
    <xf numFmtId="165" fontId="32" fillId="0" borderId="8" xfId="0" applyNumberFormat="1" applyFont="1" applyBorder="1" applyAlignment="1">
      <alignment horizontal="right" vertical="center" wrapText="1"/>
    </xf>
    <xf numFmtId="165" fontId="32" fillId="2" borderId="0" xfId="0" applyNumberFormat="1" applyFont="1" applyFill="1" applyBorder="1" applyAlignment="1">
      <alignment wrapText="1"/>
    </xf>
    <xf numFmtId="165" fontId="32" fillId="0" borderId="0" xfId="0" applyNumberFormat="1" applyFont="1" applyBorder="1" applyAlignment="1">
      <alignment wrapText="1"/>
    </xf>
    <xf numFmtId="165" fontId="31" fillId="2" borderId="0" xfId="0" applyNumberFormat="1" applyFont="1" applyFill="1" applyAlignment="1">
      <alignment wrapText="1"/>
    </xf>
    <xf numFmtId="165" fontId="32" fillId="2" borderId="6" xfId="0" applyNumberFormat="1" applyFont="1" applyFill="1" applyBorder="1" applyAlignment="1">
      <alignment horizontal="right" vertical="center" wrapText="1"/>
    </xf>
    <xf numFmtId="165" fontId="32" fillId="0" borderId="6" xfId="0" applyNumberFormat="1" applyFont="1" applyBorder="1" applyAlignment="1">
      <alignment horizontal="right" vertical="center" wrapText="1"/>
    </xf>
    <xf numFmtId="165" fontId="31" fillId="2" borderId="0" xfId="0" applyNumberFormat="1" applyFont="1" applyFill="1" applyAlignment="1">
      <alignment vertical="center" wrapText="1"/>
    </xf>
    <xf numFmtId="165" fontId="37" fillId="2" borderId="6" xfId="0" applyNumberFormat="1" applyFont="1" applyFill="1" applyBorder="1" applyAlignment="1">
      <alignment horizontal="right" vertical="center" wrapText="1"/>
    </xf>
    <xf numFmtId="165" fontId="37" fillId="0" borderId="6" xfId="0" applyNumberFormat="1" applyFont="1" applyBorder="1" applyAlignment="1">
      <alignment horizontal="right" vertical="center" wrapText="1"/>
    </xf>
    <xf numFmtId="165" fontId="37" fillId="0" borderId="0" xfId="0" applyNumberFormat="1" applyFont="1" applyBorder="1" applyAlignment="1">
      <alignment wrapText="1"/>
    </xf>
    <xf numFmtId="165" fontId="32" fillId="2" borderId="9" xfId="0" applyNumberFormat="1" applyFont="1" applyFill="1" applyBorder="1" applyAlignment="1">
      <alignment horizontal="right" vertical="center" wrapText="1"/>
    </xf>
    <xf numFmtId="165" fontId="32" fillId="0" borderId="9" xfId="0" applyNumberFormat="1" applyFont="1" applyBorder="1" applyAlignment="1">
      <alignment horizontal="right" vertical="center" wrapText="1"/>
    </xf>
    <xf numFmtId="165" fontId="32" fillId="2" borderId="0" xfId="0" applyNumberFormat="1" applyFont="1" applyFill="1" applyBorder="1" applyAlignment="1">
      <alignment horizontal="right" vertical="center" wrapText="1"/>
    </xf>
    <xf numFmtId="165" fontId="32" fillId="0" borderId="0" xfId="0" applyNumberFormat="1" applyFont="1" applyBorder="1" applyAlignment="1">
      <alignment horizontal="right" vertical="center" wrapText="1"/>
    </xf>
    <xf numFmtId="165" fontId="32" fillId="2" borderId="10" xfId="0" applyNumberFormat="1" applyFont="1" applyFill="1" applyBorder="1" applyAlignment="1">
      <alignment horizontal="right" vertical="center" wrapText="1"/>
    </xf>
    <xf numFmtId="165" fontId="32" fillId="0" borderId="10" xfId="0" applyNumberFormat="1" applyFont="1" applyBorder="1" applyAlignment="1">
      <alignment horizontal="right" vertical="center" wrapText="1"/>
    </xf>
    <xf numFmtId="165" fontId="32" fillId="2" borderId="11" xfId="0" applyNumberFormat="1" applyFont="1" applyFill="1" applyBorder="1" applyAlignment="1">
      <alignment horizontal="right" vertical="center" wrapText="1"/>
    </xf>
    <xf numFmtId="165" fontId="32" fillId="0" borderId="11" xfId="0" applyNumberFormat="1" applyFont="1" applyBorder="1" applyAlignment="1">
      <alignment horizontal="right" vertical="center" wrapText="1"/>
    </xf>
    <xf numFmtId="15" fontId="54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0" fontId="21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 wrapText="1"/>
    </xf>
    <xf numFmtId="165" fontId="71" fillId="0" borderId="0" xfId="0" applyNumberFormat="1" applyFont="1" applyAlignment="1">
      <alignment horizontal="right" vertical="top" wrapText="1"/>
    </xf>
    <xf numFmtId="165" fontId="31" fillId="0" borderId="0" xfId="0" applyNumberFormat="1" applyFont="1" applyAlignment="1">
      <alignment vertical="top" wrapText="1"/>
    </xf>
    <xf numFmtId="165" fontId="71" fillId="2" borderId="0" xfId="0" applyNumberFormat="1" applyFont="1" applyFill="1" applyAlignment="1">
      <alignment horizontal="right" vertical="top" wrapText="1"/>
    </xf>
    <xf numFmtId="165" fontId="71" fillId="0" borderId="26" xfId="0" applyNumberFormat="1" applyFont="1" applyBorder="1" applyAlignment="1">
      <alignment vertical="top" wrapText="1"/>
    </xf>
    <xf numFmtId="165" fontId="71" fillId="2" borderId="26" xfId="0" applyNumberFormat="1" applyFont="1" applyFill="1" applyBorder="1" applyAlignment="1">
      <alignment vertical="top" wrapText="1"/>
    </xf>
    <xf numFmtId="165" fontId="71" fillId="4" borderId="27" xfId="0" applyNumberFormat="1" applyFont="1" applyFill="1" applyBorder="1" applyAlignment="1">
      <alignment horizontal="right" vertical="top" wrapText="1"/>
    </xf>
    <xf numFmtId="165" fontId="31" fillId="4" borderId="27" xfId="0" applyNumberFormat="1" applyFont="1" applyFill="1" applyBorder="1" applyAlignment="1">
      <alignment vertical="top" wrapText="1"/>
    </xf>
    <xf numFmtId="165" fontId="71" fillId="2" borderId="27" xfId="0" applyNumberFormat="1" applyFont="1" applyFill="1" applyBorder="1" applyAlignment="1">
      <alignment horizontal="right" vertical="top" wrapText="1"/>
    </xf>
    <xf numFmtId="165" fontId="31" fillId="0" borderId="0" xfId="0" applyNumberFormat="1" applyFont="1" applyAlignment="1">
      <alignment horizontal="right" vertical="center" wrapText="1"/>
    </xf>
    <xf numFmtId="165" fontId="31" fillId="4" borderId="27" xfId="0" applyNumberFormat="1" applyFont="1" applyFill="1" applyBorder="1" applyAlignment="1">
      <alignment horizontal="right" vertical="center" wrapText="1"/>
    </xf>
    <xf numFmtId="165" fontId="71" fillId="0" borderId="10" xfId="0" applyNumberFormat="1" applyFont="1" applyBorder="1" applyAlignment="1">
      <alignment horizontal="right" vertical="top" wrapText="1"/>
    </xf>
    <xf numFmtId="165" fontId="72" fillId="0" borderId="12" xfId="0" applyNumberFormat="1" applyFont="1" applyBorder="1" applyAlignment="1">
      <alignment horizontal="right" vertical="top" wrapText="1"/>
    </xf>
    <xf numFmtId="165" fontId="72" fillId="0" borderId="13" xfId="0" applyNumberFormat="1" applyFont="1" applyBorder="1" applyAlignment="1">
      <alignment horizontal="right" vertical="top" wrapText="1"/>
    </xf>
    <xf numFmtId="165" fontId="72" fillId="2" borderId="14" xfId="0" applyNumberFormat="1" applyFont="1" applyFill="1" applyBorder="1" applyAlignment="1">
      <alignment horizontal="right" vertical="top" wrapText="1"/>
    </xf>
    <xf numFmtId="0" fontId="1" fillId="0" borderId="0" xfId="6"/>
    <xf numFmtId="0" fontId="40" fillId="0" borderId="0" xfId="6" applyFont="1"/>
    <xf numFmtId="0" fontId="2" fillId="3" borderId="15" xfId="6" applyFont="1" applyFill="1" applyBorder="1"/>
    <xf numFmtId="0" fontId="42" fillId="3" borderId="16" xfId="6" applyFont="1" applyFill="1" applyBorder="1" applyAlignment="1">
      <alignment horizontal="center" vertical="center" wrapText="1"/>
    </xf>
    <xf numFmtId="0" fontId="43" fillId="3" borderId="17" xfId="6" applyFont="1" applyFill="1" applyBorder="1" applyAlignment="1">
      <alignment horizontal="center" vertical="center" wrapText="1"/>
    </xf>
    <xf numFmtId="0" fontId="44" fillId="0" borderId="18" xfId="6" applyFont="1" applyBorder="1"/>
    <xf numFmtId="0" fontId="45" fillId="0" borderId="0" xfId="6" applyFont="1" applyBorder="1"/>
    <xf numFmtId="165" fontId="45" fillId="0" borderId="0" xfId="6" applyNumberFormat="1" applyFont="1" applyBorder="1"/>
    <xf numFmtId="0" fontId="45" fillId="0" borderId="19" xfId="6" applyFont="1" applyBorder="1"/>
    <xf numFmtId="0" fontId="46" fillId="0" borderId="18" xfId="6" applyFont="1" applyBorder="1"/>
    <xf numFmtId="165" fontId="47" fillId="0" borderId="0" xfId="6" applyNumberFormat="1" applyFont="1" applyBorder="1" applyAlignment="1">
      <alignment horizontal="right" vertical="center"/>
    </xf>
    <xf numFmtId="165" fontId="47" fillId="0" borderId="19" xfId="6" applyNumberFormat="1" applyFont="1" applyFill="1" applyBorder="1" applyAlignment="1">
      <alignment horizontal="right" vertical="center"/>
    </xf>
    <xf numFmtId="165" fontId="48" fillId="0" borderId="0" xfId="6" applyNumberFormat="1" applyFont="1" applyBorder="1" applyAlignment="1">
      <alignment horizontal="right" vertical="center"/>
    </xf>
    <xf numFmtId="165" fontId="48" fillId="0" borderId="19" xfId="6" applyNumberFormat="1" applyFont="1" applyBorder="1" applyAlignment="1">
      <alignment horizontal="right" vertical="center"/>
    </xf>
    <xf numFmtId="0" fontId="43" fillId="3" borderId="20" xfId="6" applyFont="1" applyFill="1" applyBorder="1"/>
    <xf numFmtId="165" fontId="49" fillId="3" borderId="21" xfId="6" applyNumberFormat="1" applyFont="1" applyFill="1" applyBorder="1" applyAlignment="1">
      <alignment horizontal="right" vertical="center"/>
    </xf>
    <xf numFmtId="165" fontId="49" fillId="3" borderId="22" xfId="6" applyNumberFormat="1" applyFont="1" applyFill="1" applyBorder="1" applyAlignment="1">
      <alignment horizontal="right" vertical="center"/>
    </xf>
    <xf numFmtId="0" fontId="50" fillId="0" borderId="18" xfId="6" applyFont="1" applyBorder="1"/>
    <xf numFmtId="165" fontId="1" fillId="0" borderId="0" xfId="6" applyNumberFormat="1"/>
    <xf numFmtId="0" fontId="48" fillId="0" borderId="18" xfId="6" applyFont="1" applyBorder="1"/>
    <xf numFmtId="0" fontId="51" fillId="3" borderId="20" xfId="6" applyFont="1" applyFill="1" applyBorder="1"/>
    <xf numFmtId="4" fontId="1" fillId="0" borderId="0" xfId="6" applyNumberFormat="1"/>
    <xf numFmtId="166" fontId="1" fillId="0" borderId="0" xfId="6" applyNumberFormat="1"/>
    <xf numFmtId="0" fontId="45" fillId="0" borderId="18" xfId="6" applyFont="1" applyBorder="1"/>
    <xf numFmtId="0" fontId="51" fillId="3" borderId="23" xfId="6" applyFont="1" applyFill="1" applyBorder="1"/>
    <xf numFmtId="165" fontId="49" fillId="3" borderId="24" xfId="6" applyNumberFormat="1" applyFont="1" applyFill="1" applyBorder="1" applyAlignment="1">
      <alignment horizontal="right" vertical="center"/>
    </xf>
    <xf numFmtId="165" fontId="49" fillId="3" borderId="25" xfId="6" applyNumberFormat="1" applyFont="1" applyFill="1" applyBorder="1" applyAlignment="1">
      <alignment horizontal="right" vertical="center"/>
    </xf>
    <xf numFmtId="0" fontId="45" fillId="0" borderId="0" xfId="6" applyFont="1"/>
    <xf numFmtId="166" fontId="48" fillId="0" borderId="0" xfId="6" applyNumberFormat="1" applyFont="1"/>
    <xf numFmtId="0" fontId="41" fillId="0" borderId="1" xfId="6" applyFont="1" applyBorder="1" applyAlignment="1">
      <alignment horizontal="center"/>
    </xf>
    <xf numFmtId="0" fontId="52" fillId="0" borderId="0" xfId="0" applyFont="1" applyBorder="1"/>
    <xf numFmtId="0" fontId="55" fillId="0" borderId="0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wrapText="1"/>
    </xf>
    <xf numFmtId="0" fontId="28" fillId="0" borderId="0" xfId="0" applyFont="1"/>
    <xf numFmtId="0" fontId="29" fillId="0" borderId="0" xfId="0" applyFont="1"/>
    <xf numFmtId="0" fontId="16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/>
    </xf>
    <xf numFmtId="0" fontId="16" fillId="0" borderId="0" xfId="0" applyFont="1" applyFill="1" applyBorder="1" applyAlignment="1">
      <alignment horizontal="left" vertical="center"/>
    </xf>
    <xf numFmtId="0" fontId="65" fillId="0" borderId="0" xfId="0" applyFont="1" applyBorder="1" applyAlignment="1">
      <alignment horizontal="center"/>
    </xf>
  </cellXfs>
  <cellStyles count="7">
    <cellStyle name="Normal" xfId="0" builtinId="0"/>
    <cellStyle name="Normal 2" xfId="1"/>
    <cellStyle name="Normal 3" xfId="2"/>
    <cellStyle name="Normal 3 2" xfId="6"/>
    <cellStyle name="Normal 4" xfId="3"/>
    <cellStyle name="Normal 5" xfId="4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A.V.N%20i%20mbyllur%2031.12.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zeta%20(D)/Arjeta%201/DOKEXCEL/VITI%20%202013/10.TV%20AVN/Bilance/Bilanci%202011/Bilanci%20A.V.N%20i%20mbyllur%2031.12.%20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ickBooks Export Tips"/>
      <sheetName val="Detajimi i zërave të pasqyrave"/>
      <sheetName val="Sheet1"/>
      <sheetName val="Pasqyra e detyrimeve tatimore"/>
      <sheetName val="Profit &amp; Loss"/>
      <sheetName val="Humbje-Fitim"/>
      <sheetName val="Balance"/>
      <sheetName val="Bilanci"/>
      <sheetName val="cash flow"/>
      <sheetName val="Pasq.e lëvizjes së kapitalit"/>
      <sheetName val="Alert"/>
      <sheetName val="Sheet2"/>
      <sheetName val="Sheet3"/>
      <sheetName val="Inventari"/>
    </sheetNames>
    <sheetDataSet>
      <sheetData sheetId="0"/>
      <sheetData sheetId="1"/>
      <sheetData sheetId="2">
        <row r="10">
          <cell r="H10">
            <v>255027</v>
          </cell>
          <cell r="I10">
            <v>266717</v>
          </cell>
          <cell r="J10">
            <v>278407</v>
          </cell>
          <cell r="K10">
            <v>290097</v>
          </cell>
          <cell r="L10">
            <v>301787</v>
          </cell>
          <cell r="M10">
            <v>313477</v>
          </cell>
          <cell r="N10">
            <v>325334</v>
          </cell>
          <cell r="O10">
            <v>337191</v>
          </cell>
          <cell r="P10">
            <v>349048</v>
          </cell>
          <cell r="Q10">
            <v>360905</v>
          </cell>
          <cell r="R10">
            <v>372762</v>
          </cell>
          <cell r="S10">
            <v>384619</v>
          </cell>
        </row>
        <row r="11">
          <cell r="H11">
            <v>170923</v>
          </cell>
          <cell r="I11">
            <v>178763</v>
          </cell>
          <cell r="J11">
            <v>186603</v>
          </cell>
          <cell r="K11">
            <v>194443</v>
          </cell>
          <cell r="L11">
            <v>202283</v>
          </cell>
          <cell r="M11">
            <v>210123</v>
          </cell>
          <cell r="N11">
            <v>218075</v>
          </cell>
          <cell r="O11">
            <v>226027</v>
          </cell>
          <cell r="P11">
            <v>233979</v>
          </cell>
          <cell r="Q11">
            <v>241931</v>
          </cell>
          <cell r="R11">
            <v>249883</v>
          </cell>
          <cell r="S11">
            <v>257835</v>
          </cell>
        </row>
        <row r="12">
          <cell r="H12">
            <v>19530</v>
          </cell>
        </row>
        <row r="15">
          <cell r="H15">
            <v>6000</v>
          </cell>
          <cell r="I15">
            <v>3860</v>
          </cell>
          <cell r="J15">
            <v>3860</v>
          </cell>
          <cell r="K15">
            <v>3860</v>
          </cell>
          <cell r="L15">
            <v>3860</v>
          </cell>
          <cell r="M15">
            <v>3860</v>
          </cell>
          <cell r="N15">
            <v>3960</v>
          </cell>
          <cell r="O15">
            <v>3960</v>
          </cell>
          <cell r="P15">
            <v>3960</v>
          </cell>
          <cell r="Q15">
            <v>3960</v>
          </cell>
          <cell r="R15">
            <v>3960</v>
          </cell>
          <cell r="S15">
            <v>3960</v>
          </cell>
        </row>
        <row r="16">
          <cell r="H16">
            <v>-7875.2</v>
          </cell>
        </row>
      </sheetData>
      <sheetData sheetId="3"/>
      <sheetData sheetId="4">
        <row r="7">
          <cell r="J7">
            <v>5842830</v>
          </cell>
        </row>
        <row r="10">
          <cell r="J10">
            <v>5000</v>
          </cell>
        </row>
        <row r="30">
          <cell r="J30">
            <v>224152.48</v>
          </cell>
        </row>
        <row r="35">
          <cell r="J35">
            <v>593068.19999999995</v>
          </cell>
        </row>
        <row r="44">
          <cell r="J44">
            <v>622365.26</v>
          </cell>
        </row>
        <row r="49">
          <cell r="J49">
            <v>196562.46</v>
          </cell>
        </row>
        <row r="57">
          <cell r="J57">
            <v>846000</v>
          </cell>
        </row>
        <row r="58">
          <cell r="J58">
            <v>141282</v>
          </cell>
        </row>
        <row r="61">
          <cell r="J61">
            <v>2318</v>
          </cell>
        </row>
        <row r="64">
          <cell r="J64">
            <v>1672.01</v>
          </cell>
        </row>
        <row r="67">
          <cell r="J67">
            <v>2768821.68</v>
          </cell>
        </row>
        <row r="70">
          <cell r="J70">
            <v>45393</v>
          </cell>
        </row>
        <row r="83">
          <cell r="J83">
            <v>20.65</v>
          </cell>
        </row>
      </sheetData>
      <sheetData sheetId="5">
        <row r="26">
          <cell r="H26">
            <v>45393</v>
          </cell>
        </row>
      </sheetData>
      <sheetData sheetId="6">
        <row r="20">
          <cell r="I20">
            <v>4338.6499999999996</v>
          </cell>
        </row>
        <row r="25">
          <cell r="I25">
            <v>795188.72</v>
          </cell>
        </row>
        <row r="31">
          <cell r="I31">
            <v>1278900</v>
          </cell>
        </row>
        <row r="38">
          <cell r="I38">
            <v>13000</v>
          </cell>
        </row>
        <row r="41">
          <cell r="I41">
            <v>220610</v>
          </cell>
        </row>
        <row r="51">
          <cell r="I51">
            <v>-16962.52</v>
          </cell>
        </row>
        <row r="52">
          <cell r="I52">
            <v>59000</v>
          </cell>
        </row>
        <row r="55">
          <cell r="I55">
            <v>-14388.47</v>
          </cell>
        </row>
        <row r="56">
          <cell r="I56">
            <v>50047</v>
          </cell>
        </row>
        <row r="59">
          <cell r="I59">
            <v>-916944.84</v>
          </cell>
        </row>
        <row r="60">
          <cell r="I60">
            <v>2339145</v>
          </cell>
        </row>
        <row r="63">
          <cell r="I63">
            <v>-3365551.62</v>
          </cell>
        </row>
        <row r="64">
          <cell r="I64">
            <v>30445311.5</v>
          </cell>
        </row>
        <row r="67">
          <cell r="I67">
            <v>-1381736.99</v>
          </cell>
        </row>
        <row r="68">
          <cell r="I68">
            <v>11082750</v>
          </cell>
        </row>
        <row r="73">
          <cell r="I73">
            <v>70000</v>
          </cell>
        </row>
        <row r="76">
          <cell r="I76">
            <v>-18720</v>
          </cell>
        </row>
        <row r="77">
          <cell r="I77">
            <v>78000</v>
          </cell>
        </row>
        <row r="80">
          <cell r="I80">
            <v>-14400</v>
          </cell>
        </row>
        <row r="81">
          <cell r="I81">
            <v>60000</v>
          </cell>
        </row>
        <row r="84">
          <cell r="I84">
            <v>-81599.960000000006</v>
          </cell>
        </row>
        <row r="85">
          <cell r="I85">
            <v>340000</v>
          </cell>
        </row>
        <row r="88">
          <cell r="I88">
            <v>-78750</v>
          </cell>
        </row>
        <row r="89">
          <cell r="I89">
            <v>180000</v>
          </cell>
        </row>
        <row r="92">
          <cell r="I92">
            <v>75000</v>
          </cell>
        </row>
        <row r="95">
          <cell r="I95">
            <v>-3500</v>
          </cell>
        </row>
        <row r="96">
          <cell r="I96">
            <v>70000</v>
          </cell>
        </row>
        <row r="99">
          <cell r="I99">
            <v>-86400</v>
          </cell>
        </row>
        <row r="100">
          <cell r="I100">
            <v>360000</v>
          </cell>
        </row>
        <row r="103">
          <cell r="I103">
            <v>-30599.96</v>
          </cell>
        </row>
        <row r="104">
          <cell r="I104">
            <v>85000</v>
          </cell>
        </row>
        <row r="107">
          <cell r="I107">
            <v>-151200</v>
          </cell>
        </row>
        <row r="108">
          <cell r="I108">
            <v>420000</v>
          </cell>
        </row>
        <row r="111">
          <cell r="I111">
            <v>-74400</v>
          </cell>
        </row>
        <row r="112">
          <cell r="I112">
            <v>186000</v>
          </cell>
        </row>
        <row r="125">
          <cell r="I125">
            <v>398917.21</v>
          </cell>
        </row>
        <row r="126">
          <cell r="I126">
            <v>-2500000</v>
          </cell>
        </row>
        <row r="132">
          <cell r="I132">
            <v>56948</v>
          </cell>
        </row>
        <row r="140">
          <cell r="I140">
            <v>13847</v>
          </cell>
        </row>
        <row r="142">
          <cell r="I142">
            <v>3960</v>
          </cell>
        </row>
        <row r="143">
          <cell r="I143">
            <v>32517.8</v>
          </cell>
        </row>
        <row r="145">
          <cell r="I145">
            <v>2318</v>
          </cell>
        </row>
        <row r="147">
          <cell r="I147">
            <v>1816.5</v>
          </cell>
        </row>
        <row r="153">
          <cell r="I153">
            <v>14987.8</v>
          </cell>
        </row>
        <row r="162">
          <cell r="I162">
            <v>5685827.3099999996</v>
          </cell>
        </row>
        <row r="178">
          <cell r="I178">
            <v>37701095</v>
          </cell>
        </row>
        <row r="180">
          <cell r="I180">
            <v>8890.33</v>
          </cell>
        </row>
        <row r="182">
          <cell r="I182">
            <v>149796</v>
          </cell>
        </row>
        <row r="183">
          <cell r="I183">
            <v>406215.56</v>
          </cell>
        </row>
      </sheetData>
      <sheetData sheetId="7">
        <row r="10">
          <cell r="G10">
            <v>1278900</v>
          </cell>
          <cell r="I10">
            <v>4271860</v>
          </cell>
        </row>
        <row r="13">
          <cell r="G13">
            <v>0</v>
          </cell>
          <cell r="I13">
            <v>0</v>
          </cell>
        </row>
        <row r="14">
          <cell r="G14">
            <v>13000</v>
          </cell>
          <cell r="I14">
            <v>0</v>
          </cell>
        </row>
        <row r="15">
          <cell r="D15" t="str">
            <v>Inventari I imet</v>
          </cell>
          <cell r="G15">
            <v>220610</v>
          </cell>
          <cell r="I15">
            <v>220610</v>
          </cell>
        </row>
        <row r="20">
          <cell r="G20">
            <v>2500000</v>
          </cell>
          <cell r="I20">
            <v>600943.39999999991</v>
          </cell>
        </row>
        <row r="27">
          <cell r="D27" t="str">
            <v>Toka e terrene lira</v>
          </cell>
          <cell r="G27">
            <v>0</v>
          </cell>
          <cell r="I27">
            <v>0</v>
          </cell>
        </row>
        <row r="28">
          <cell r="D28" t="str">
            <v>Ndërtesa</v>
          </cell>
          <cell r="G28">
            <v>0</v>
          </cell>
          <cell r="I28">
            <v>0</v>
          </cell>
        </row>
        <row r="31">
          <cell r="G31">
            <v>38280669.060000002</v>
          </cell>
          <cell r="I31">
            <v>40738520.82</v>
          </cell>
        </row>
        <row r="34">
          <cell r="G34">
            <v>0</v>
          </cell>
          <cell r="I34">
            <v>0</v>
          </cell>
        </row>
        <row r="37">
          <cell r="G37">
            <v>1384430.08</v>
          </cell>
          <cell r="I37">
            <v>1695400</v>
          </cell>
        </row>
        <row r="46">
          <cell r="G46">
            <v>398917.21</v>
          </cell>
          <cell r="I46">
            <v>695964.28</v>
          </cell>
        </row>
        <row r="47">
          <cell r="G47">
            <v>56948</v>
          </cell>
          <cell r="I47">
            <v>0</v>
          </cell>
        </row>
        <row r="48">
          <cell r="G48">
            <v>13847</v>
          </cell>
          <cell r="I48">
            <v>19530</v>
          </cell>
        </row>
        <row r="49">
          <cell r="G49">
            <v>40612.300000000003</v>
          </cell>
          <cell r="I49">
            <v>6000</v>
          </cell>
        </row>
        <row r="51">
          <cell r="I51">
            <v>6000</v>
          </cell>
        </row>
        <row r="53">
          <cell r="I53">
            <v>0</v>
          </cell>
        </row>
        <row r="54">
          <cell r="D54" t="str">
            <v>Detyrime ndaj ortakëve për divident</v>
          </cell>
          <cell r="G54">
            <v>14987.8</v>
          </cell>
        </row>
        <row r="58">
          <cell r="G58">
            <v>5685827.3099999996</v>
          </cell>
          <cell r="I58">
            <v>9233531.4100000001</v>
          </cell>
        </row>
        <row r="65">
          <cell r="G65">
            <v>37701095</v>
          </cell>
          <cell r="I65">
            <v>37701095</v>
          </cell>
        </row>
        <row r="66">
          <cell r="G66">
            <v>8890.33</v>
          </cell>
          <cell r="I66">
            <v>7934</v>
          </cell>
        </row>
        <row r="67">
          <cell r="G67">
            <v>149796</v>
          </cell>
          <cell r="I67">
            <v>150752.32999999999</v>
          </cell>
        </row>
        <row r="68">
          <cell r="G68">
            <v>406215.56</v>
          </cell>
          <cell r="I68">
            <v>19120.8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tajimi i zërave të pasqyrave"/>
      <sheetName val="Sheet1"/>
      <sheetName val="Pasqyra e detyrimeve tatimore"/>
      <sheetName val="Profit &amp; Loss"/>
      <sheetName val="Humbje-Fitim"/>
      <sheetName val="Balance"/>
      <sheetName val="Bilanci"/>
      <sheetName val="cash flow"/>
      <sheetName val="Pasq.e lëvizjes së kapitalit"/>
      <sheetName val="Sheet2"/>
      <sheetName val="Sheet3"/>
      <sheetName val="Inventari"/>
    </sheetNames>
    <sheetDataSet>
      <sheetData sheetId="0">
        <row r="4">
          <cell r="M4">
            <v>3711650</v>
          </cell>
        </row>
      </sheetData>
      <sheetData sheetId="1">
        <row r="10">
          <cell r="AD10">
            <v>243337</v>
          </cell>
        </row>
        <row r="11">
          <cell r="AD11">
            <v>163083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37"/>
  <sheetViews>
    <sheetView workbookViewId="0">
      <selection activeCell="L17" sqref="L17"/>
    </sheetView>
  </sheetViews>
  <sheetFormatPr defaultRowHeight="15"/>
  <cols>
    <col min="1" max="1" width="6" style="6" customWidth="1"/>
    <col min="2" max="2" width="4.42578125" style="6" customWidth="1"/>
    <col min="3" max="3" width="1.85546875" style="6" customWidth="1"/>
    <col min="4" max="4" width="40.5703125" style="6" customWidth="1"/>
    <col min="5" max="5" width="2" style="6" customWidth="1"/>
    <col min="6" max="6" width="7.85546875" style="6" customWidth="1"/>
    <col min="7" max="7" width="1.85546875" style="6" customWidth="1"/>
    <col min="8" max="8" width="11.85546875" style="6" customWidth="1"/>
    <col min="9" max="9" width="1.7109375" style="6" customWidth="1"/>
    <col min="10" max="10" width="12.28515625" style="28" customWidth="1"/>
    <col min="11" max="11" width="9.140625" style="28" customWidth="1"/>
    <col min="12" max="12" width="31.42578125" style="5" customWidth="1"/>
    <col min="13" max="13" width="13.7109375" style="5" customWidth="1"/>
    <col min="14" max="14" width="14.85546875" style="5" customWidth="1"/>
    <col min="15" max="15" width="12.42578125" style="5" bestFit="1" customWidth="1"/>
    <col min="16" max="16" width="10" style="6" bestFit="1" customWidth="1"/>
    <col min="17" max="16384" width="9.140625" style="6"/>
  </cols>
  <sheetData>
    <row r="1" spans="1:15">
      <c r="A1" s="1"/>
      <c r="B1" s="2" t="s">
        <v>205</v>
      </c>
      <c r="C1" s="3"/>
      <c r="D1" s="1"/>
      <c r="E1" s="1"/>
      <c r="F1" s="1"/>
      <c r="G1" s="1"/>
      <c r="H1" s="1"/>
      <c r="I1" s="1"/>
      <c r="J1" s="4"/>
      <c r="K1" s="4"/>
      <c r="L1" s="165"/>
    </row>
    <row r="2" spans="1:15">
      <c r="A2" s="7"/>
      <c r="B2" s="7"/>
      <c r="C2" s="7"/>
      <c r="D2" s="7"/>
      <c r="E2" s="7"/>
      <c r="F2" s="7"/>
      <c r="G2" s="7"/>
      <c r="H2" s="7"/>
      <c r="I2" s="7"/>
      <c r="J2" s="8"/>
      <c r="K2" s="9"/>
    </row>
    <row r="3" spans="1:15" ht="15.75">
      <c r="A3" s="7"/>
      <c r="B3" s="10" t="s">
        <v>0</v>
      </c>
      <c r="C3" s="7"/>
      <c r="D3" s="7"/>
      <c r="E3" s="7"/>
      <c r="F3" s="11"/>
      <c r="G3" s="1"/>
      <c r="H3" s="1"/>
      <c r="I3" s="1"/>
      <c r="J3" s="4"/>
      <c r="K3" s="9"/>
      <c r="L3" s="314"/>
      <c r="M3" s="314"/>
      <c r="N3" s="314"/>
    </row>
    <row r="4" spans="1:15">
      <c r="A4" s="7"/>
      <c r="B4" s="12" t="s">
        <v>1</v>
      </c>
      <c r="C4" s="1"/>
      <c r="D4" s="13" t="s">
        <v>2</v>
      </c>
      <c r="E4" s="7"/>
      <c r="F4" s="11" t="s">
        <v>3</v>
      </c>
      <c r="G4" s="1"/>
      <c r="H4" s="12" t="s">
        <v>206</v>
      </c>
      <c r="I4" s="1"/>
      <c r="J4" s="14" t="s">
        <v>4</v>
      </c>
      <c r="K4" s="15"/>
    </row>
    <row r="5" spans="1:15">
      <c r="A5" s="7"/>
      <c r="B5" s="16" t="s">
        <v>5</v>
      </c>
      <c r="C5" s="17"/>
      <c r="D5" s="18" t="s">
        <v>6</v>
      </c>
      <c r="E5" s="19"/>
      <c r="F5" s="20" t="s">
        <v>7</v>
      </c>
      <c r="G5" s="7"/>
      <c r="H5" s="166">
        <f>'[1]Profit &amp; Loss'!J7</f>
        <v>5842830</v>
      </c>
      <c r="I5" s="167"/>
      <c r="J5" s="22">
        <v>4461760</v>
      </c>
      <c r="K5" s="9"/>
      <c r="M5" s="168"/>
      <c r="N5" s="168"/>
    </row>
    <row r="6" spans="1:15">
      <c r="A6" s="7"/>
      <c r="B6" s="16" t="s">
        <v>8</v>
      </c>
      <c r="C6" s="17"/>
      <c r="D6" s="18" t="s">
        <v>9</v>
      </c>
      <c r="E6" s="19"/>
      <c r="F6" s="20" t="s">
        <v>10</v>
      </c>
      <c r="G6" s="7"/>
      <c r="H6" s="166">
        <f>'[1]Profit &amp; Loss'!J10+'[1]Profit &amp; Loss'!J83</f>
        <v>5020.6499999999996</v>
      </c>
      <c r="I6" s="167"/>
      <c r="J6" s="22">
        <v>850942</v>
      </c>
      <c r="K6" s="9"/>
      <c r="L6" s="169"/>
      <c r="M6" s="168"/>
      <c r="N6" s="168"/>
    </row>
    <row r="7" spans="1:15">
      <c r="B7" s="23" t="s">
        <v>11</v>
      </c>
      <c r="C7" s="24"/>
      <c r="D7" s="20" t="s">
        <v>12</v>
      </c>
      <c r="E7" s="20"/>
      <c r="F7" s="25" t="s">
        <v>13</v>
      </c>
      <c r="H7" s="170">
        <f>'[1]Profit &amp; Loss'!J30+'[1]Profit &amp; Loss'!J49</f>
        <v>420714.94</v>
      </c>
      <c r="I7" s="141"/>
      <c r="J7" s="27">
        <v>143514.88</v>
      </c>
      <c r="L7" s="171"/>
      <c r="M7" s="168"/>
      <c r="N7" s="168"/>
    </row>
    <row r="8" spans="1:15">
      <c r="A8" s="7"/>
      <c r="B8" s="29" t="s">
        <v>14</v>
      </c>
      <c r="C8" s="24"/>
      <c r="D8" s="30" t="s">
        <v>15</v>
      </c>
      <c r="E8" s="30"/>
      <c r="F8" s="25" t="s">
        <v>16</v>
      </c>
      <c r="G8" s="7"/>
      <c r="H8" s="166"/>
      <c r="I8" s="167"/>
      <c r="J8" s="31"/>
      <c r="K8" s="9"/>
      <c r="M8" s="168"/>
      <c r="N8" s="168"/>
    </row>
    <row r="9" spans="1:15">
      <c r="A9" s="7"/>
      <c r="B9" s="32">
        <v>1</v>
      </c>
      <c r="C9" s="32"/>
      <c r="D9" s="30" t="s">
        <v>17</v>
      </c>
      <c r="E9" s="30"/>
      <c r="F9" s="7"/>
      <c r="G9" s="7"/>
      <c r="H9" s="172">
        <f>'[1]Profit &amp; Loss'!J57</f>
        <v>846000</v>
      </c>
      <c r="I9" s="167"/>
      <c r="J9" s="33">
        <v>818700</v>
      </c>
      <c r="K9" s="9"/>
      <c r="M9" s="168"/>
    </row>
    <row r="10" spans="1:15" ht="15.75" customHeight="1">
      <c r="A10" s="7"/>
      <c r="B10" s="32">
        <v>2</v>
      </c>
      <c r="C10" s="32"/>
      <c r="D10" s="34" t="s">
        <v>18</v>
      </c>
      <c r="E10" s="34"/>
      <c r="F10" s="7"/>
      <c r="G10" s="7"/>
      <c r="H10" s="172">
        <f>'[1]Profit &amp; Loss'!J58</f>
        <v>141282</v>
      </c>
      <c r="I10" s="167"/>
      <c r="J10" s="33">
        <v>136723</v>
      </c>
      <c r="K10" s="15"/>
      <c r="L10" s="169"/>
      <c r="M10" s="168"/>
      <c r="N10" s="168"/>
    </row>
    <row r="11" spans="1:15">
      <c r="A11" s="7"/>
      <c r="B11" s="32"/>
      <c r="C11" s="32"/>
      <c r="D11" s="35" t="s">
        <v>19</v>
      </c>
      <c r="E11" s="30"/>
      <c r="F11" s="7"/>
      <c r="G11" s="7"/>
      <c r="H11" s="173">
        <f>SUM(H9:H10)</f>
        <v>987282</v>
      </c>
      <c r="I11" s="174"/>
      <c r="J11" s="37">
        <v>955423</v>
      </c>
      <c r="K11" s="9"/>
      <c r="M11" s="175"/>
      <c r="N11" s="175"/>
    </row>
    <row r="12" spans="1:15" ht="16.5" customHeight="1">
      <c r="B12" s="23" t="s">
        <v>20</v>
      </c>
      <c r="C12" s="38"/>
      <c r="D12" s="39" t="s">
        <v>229</v>
      </c>
      <c r="E12" s="30"/>
      <c r="F12" s="25" t="s">
        <v>21</v>
      </c>
      <c r="H12" s="176">
        <f>'[1]Profit &amp; Loss'!J61+'[1]Profit &amp; Loss'!J35</f>
        <v>595386.19999999995</v>
      </c>
      <c r="I12" s="141"/>
      <c r="J12" s="177">
        <v>1118845.22</v>
      </c>
    </row>
    <row r="13" spans="1:15">
      <c r="B13" s="29" t="s">
        <v>23</v>
      </c>
      <c r="C13" s="38"/>
      <c r="D13" s="30" t="s">
        <v>24</v>
      </c>
      <c r="E13" s="30"/>
      <c r="F13" s="25" t="s">
        <v>25</v>
      </c>
      <c r="H13" s="176">
        <f>'[1]Profit &amp; Loss'!J67</f>
        <v>2768821.68</v>
      </c>
      <c r="I13" s="141"/>
      <c r="J13" s="177">
        <v>2372732.6800000002</v>
      </c>
    </row>
    <row r="14" spans="1:15">
      <c r="A14" s="7"/>
      <c r="B14" s="40"/>
      <c r="C14" s="40"/>
      <c r="D14" s="41" t="s">
        <v>26</v>
      </c>
      <c r="E14" s="41"/>
      <c r="F14" s="7"/>
      <c r="G14" s="7"/>
      <c r="H14" s="178">
        <f>H5+H6-H7-H11-H12-H13</f>
        <v>1075645.8299999996</v>
      </c>
      <c r="I14" s="179"/>
      <c r="J14" s="42">
        <v>722186.2200000002</v>
      </c>
      <c r="K14" s="9"/>
    </row>
    <row r="15" spans="1:15">
      <c r="A15" s="7"/>
      <c r="B15" s="43" t="s">
        <v>27</v>
      </c>
      <c r="C15" s="40"/>
      <c r="D15" s="20" t="s">
        <v>28</v>
      </c>
      <c r="E15" s="20"/>
      <c r="F15" s="25" t="s">
        <v>29</v>
      </c>
      <c r="G15" s="7"/>
      <c r="H15" s="180"/>
      <c r="I15" s="167"/>
      <c r="J15" s="42"/>
      <c r="K15" s="9"/>
      <c r="O15" s="169"/>
    </row>
    <row r="16" spans="1:15">
      <c r="A16" s="7"/>
      <c r="B16" s="17">
        <v>1</v>
      </c>
      <c r="C16" s="17"/>
      <c r="D16" s="20" t="s">
        <v>30</v>
      </c>
      <c r="E16" s="20"/>
      <c r="F16" s="25" t="s">
        <v>31</v>
      </c>
      <c r="G16" s="7"/>
      <c r="H16" s="181"/>
      <c r="I16" s="167"/>
      <c r="J16" s="31"/>
      <c r="K16" s="9"/>
    </row>
    <row r="17" spans="1:13">
      <c r="A17" s="7"/>
      <c r="B17" s="17" t="s">
        <v>22</v>
      </c>
      <c r="C17" s="17"/>
      <c r="D17" s="20" t="s">
        <v>32</v>
      </c>
      <c r="E17" s="20"/>
      <c r="F17" s="25" t="s">
        <v>33</v>
      </c>
      <c r="G17" s="7"/>
      <c r="H17" s="166">
        <f>'[1]Profit &amp; Loss'!I82</f>
        <v>0</v>
      </c>
      <c r="I17" s="167"/>
      <c r="J17" s="33">
        <v>6.92</v>
      </c>
      <c r="K17" s="9"/>
    </row>
    <row r="18" spans="1:13">
      <c r="A18" s="7"/>
      <c r="B18" s="17" t="s">
        <v>34</v>
      </c>
      <c r="C18" s="17"/>
      <c r="D18" s="20" t="s">
        <v>35</v>
      </c>
      <c r="E18" s="20"/>
      <c r="F18" s="25" t="s">
        <v>36</v>
      </c>
      <c r="G18" s="7"/>
      <c r="H18" s="166">
        <f>'[1]Profit &amp; Loss'!I83</f>
        <v>0</v>
      </c>
      <c r="I18" s="167"/>
      <c r="J18" s="33">
        <v>0</v>
      </c>
      <c r="K18" s="9"/>
    </row>
    <row r="19" spans="1:13">
      <c r="A19" s="7"/>
      <c r="B19" s="17"/>
      <c r="C19" s="17"/>
      <c r="D19" s="20" t="s">
        <v>37</v>
      </c>
      <c r="E19" s="20"/>
      <c r="F19" s="7"/>
      <c r="G19" s="7"/>
      <c r="H19" s="182">
        <f>SUM(H17:H18)</f>
        <v>0</v>
      </c>
      <c r="I19" s="167"/>
      <c r="J19" s="44">
        <v>6.92</v>
      </c>
      <c r="K19" s="9"/>
      <c r="L19" s="169"/>
      <c r="M19" s="169"/>
    </row>
    <row r="20" spans="1:13">
      <c r="A20" s="7"/>
      <c r="B20" s="17">
        <v>2</v>
      </c>
      <c r="C20" s="17"/>
      <c r="D20" s="20" t="s">
        <v>38</v>
      </c>
      <c r="E20" s="20"/>
      <c r="F20" s="25" t="s">
        <v>39</v>
      </c>
      <c r="G20" s="7"/>
      <c r="H20" s="182"/>
      <c r="I20" s="167"/>
      <c r="J20" s="183"/>
      <c r="K20" s="9"/>
      <c r="L20" s="169"/>
    </row>
    <row r="21" spans="1:13">
      <c r="A21" s="7"/>
      <c r="B21" s="17" t="s">
        <v>22</v>
      </c>
      <c r="C21" s="17"/>
      <c r="D21" s="20" t="s">
        <v>40</v>
      </c>
      <c r="E21" s="20"/>
      <c r="F21" s="25" t="s">
        <v>41</v>
      </c>
      <c r="G21" s="7"/>
      <c r="H21" s="184">
        <f>'[1]Profit &amp; Loss'!J44+'[1]Profit &amp; Loss'!J64</f>
        <v>624037.27</v>
      </c>
      <c r="I21" s="167"/>
      <c r="J21" s="183">
        <v>700947.34</v>
      </c>
      <c r="K21" s="9"/>
      <c r="L21" s="185"/>
      <c r="M21" s="169"/>
    </row>
    <row r="22" spans="1:13">
      <c r="A22" s="7"/>
      <c r="B22" s="17" t="s">
        <v>34</v>
      </c>
      <c r="C22" s="17"/>
      <c r="D22" s="20" t="s">
        <v>42</v>
      </c>
      <c r="E22" s="20"/>
      <c r="F22" s="25" t="s">
        <v>43</v>
      </c>
      <c r="G22" s="7"/>
      <c r="H22" s="182">
        <f>'[1]Profit &amp; Loss'!I49</f>
        <v>0</v>
      </c>
      <c r="I22" s="167"/>
      <c r="J22" s="33">
        <v>0</v>
      </c>
      <c r="K22" s="9"/>
    </row>
    <row r="23" spans="1:13">
      <c r="A23" s="7"/>
      <c r="B23" s="17"/>
      <c r="C23" s="17"/>
      <c r="D23" s="20" t="s">
        <v>44</v>
      </c>
      <c r="E23" s="20"/>
      <c r="F23" s="7"/>
      <c r="G23" s="7"/>
      <c r="H23" s="182">
        <f>SUM(H22+H21)</f>
        <v>624037.27</v>
      </c>
      <c r="I23" s="186"/>
      <c r="J23" s="44">
        <v>700947.34</v>
      </c>
      <c r="K23" s="9"/>
    </row>
    <row r="24" spans="1:13">
      <c r="A24" s="7"/>
      <c r="B24" s="7"/>
      <c r="C24" s="7"/>
      <c r="D24" s="7" t="s">
        <v>45</v>
      </c>
      <c r="E24" s="7"/>
      <c r="F24" s="7"/>
      <c r="G24" s="7"/>
      <c r="H24" s="180">
        <f>H19-H23</f>
        <v>-624037.27</v>
      </c>
      <c r="I24" s="167"/>
      <c r="J24" s="42">
        <v>-700940.41999999993</v>
      </c>
      <c r="K24" s="9"/>
    </row>
    <row r="25" spans="1:13">
      <c r="A25" s="7"/>
      <c r="B25" s="7"/>
      <c r="C25" s="7"/>
      <c r="D25" s="7" t="s">
        <v>46</v>
      </c>
      <c r="E25" s="7"/>
      <c r="F25" s="7" t="s">
        <v>47</v>
      </c>
      <c r="G25" s="7"/>
      <c r="H25" s="180">
        <f>H24+H14</f>
        <v>451608.55999999959</v>
      </c>
      <c r="I25" s="167"/>
      <c r="J25" s="42">
        <v>21245.800000000279</v>
      </c>
      <c r="K25" s="9"/>
      <c r="M25" s="169"/>
    </row>
    <row r="26" spans="1:13" ht="15.75" thickBot="1">
      <c r="A26" s="7"/>
      <c r="B26" s="7"/>
      <c r="C26" s="7"/>
      <c r="D26" s="7" t="s">
        <v>48</v>
      </c>
      <c r="E26" s="7"/>
      <c r="F26" s="7" t="s">
        <v>49</v>
      </c>
      <c r="G26" s="7"/>
      <c r="H26" s="180">
        <f>'[1]Profit &amp; Loss'!J70</f>
        <v>45393</v>
      </c>
      <c r="I26" s="167"/>
      <c r="J26" s="42">
        <v>2124.5800000000281</v>
      </c>
      <c r="K26" s="9"/>
      <c r="L26" s="169"/>
    </row>
    <row r="27" spans="1:13" ht="16.5" thickTop="1" thickBot="1">
      <c r="A27" s="7"/>
      <c r="B27" s="7"/>
      <c r="C27" s="7"/>
      <c r="D27" s="7" t="s">
        <v>50</v>
      </c>
      <c r="E27" s="7"/>
      <c r="F27" s="7" t="s">
        <v>51</v>
      </c>
      <c r="G27" s="7"/>
      <c r="H27" s="187">
        <f>H25-H26</f>
        <v>406215.55999999959</v>
      </c>
      <c r="I27" s="167"/>
      <c r="J27" s="188">
        <v>19121.220000000252</v>
      </c>
      <c r="K27" s="9"/>
    </row>
    <row r="28" spans="1:13" ht="15.75" thickTop="1">
      <c r="A28" s="7"/>
      <c r="B28" s="7"/>
      <c r="C28" s="7"/>
      <c r="D28" s="7"/>
      <c r="E28" s="7"/>
      <c r="F28" s="7"/>
      <c r="G28" s="7"/>
      <c r="H28" s="189"/>
      <c r="I28" s="7"/>
      <c r="J28" s="45"/>
      <c r="K28" s="9"/>
    </row>
    <row r="29" spans="1:13">
      <c r="A29" s="7"/>
      <c r="B29" s="7"/>
      <c r="C29" s="7"/>
      <c r="D29" s="7"/>
      <c r="E29" s="7"/>
      <c r="F29" s="7"/>
      <c r="G29" s="7"/>
      <c r="H29" s="189"/>
      <c r="I29" s="7"/>
      <c r="J29" s="45"/>
      <c r="K29" s="15"/>
    </row>
    <row r="30" spans="1:13">
      <c r="A30" s="7"/>
      <c r="B30" s="7"/>
      <c r="C30" s="7"/>
      <c r="D30" s="7"/>
      <c r="E30" s="7"/>
      <c r="F30" s="7"/>
      <c r="G30" s="7"/>
      <c r="H30" s="189"/>
      <c r="I30" s="7"/>
      <c r="J30" s="45"/>
      <c r="K30" s="9"/>
    </row>
    <row r="31" spans="1:13">
      <c r="A31" s="7"/>
      <c r="B31" s="7"/>
      <c r="C31" s="7"/>
      <c r="D31" s="7"/>
      <c r="E31" s="7"/>
      <c r="F31" s="7"/>
      <c r="G31" s="7"/>
      <c r="H31" s="189"/>
      <c r="I31" s="7"/>
      <c r="J31" s="45"/>
      <c r="K31" s="15"/>
    </row>
    <row r="32" spans="1:13">
      <c r="A32" s="7"/>
      <c r="B32" s="7"/>
      <c r="C32" s="7"/>
      <c r="D32" s="7"/>
      <c r="E32" s="7"/>
      <c r="F32" s="7"/>
      <c r="G32" s="7"/>
      <c r="H32" s="189"/>
      <c r="I32" s="7"/>
      <c r="J32" s="45"/>
      <c r="K32" s="15"/>
    </row>
    <row r="33" spans="1:12">
      <c r="A33" s="7"/>
      <c r="B33" s="7"/>
      <c r="C33" s="7"/>
      <c r="D33" s="7"/>
      <c r="E33" s="7"/>
      <c r="F33" s="7"/>
      <c r="G33" s="7"/>
      <c r="H33" s="189"/>
      <c r="I33" s="7"/>
      <c r="J33" s="45"/>
      <c r="K33" s="15"/>
    </row>
    <row r="34" spans="1:12">
      <c r="A34" s="7"/>
      <c r="B34" s="7"/>
      <c r="C34" s="7"/>
      <c r="D34" s="7"/>
      <c r="E34" s="7"/>
      <c r="F34" s="7"/>
      <c r="G34" s="7"/>
      <c r="H34" s="189"/>
      <c r="I34" s="7"/>
      <c r="J34" s="45"/>
      <c r="K34" s="9"/>
    </row>
    <row r="35" spans="1:12">
      <c r="A35" s="7"/>
      <c r="B35" s="7"/>
      <c r="C35" s="7"/>
      <c r="D35" s="7"/>
      <c r="E35" s="7"/>
      <c r="F35" s="7"/>
      <c r="G35" s="7"/>
      <c r="H35" s="189"/>
      <c r="I35" s="7"/>
      <c r="J35" s="45"/>
      <c r="K35" s="9"/>
    </row>
    <row r="36" spans="1:12">
      <c r="A36" s="7"/>
      <c r="B36" s="7"/>
      <c r="C36" s="7"/>
      <c r="D36" s="7"/>
      <c r="E36" s="7"/>
      <c r="F36" s="7"/>
      <c r="G36" s="7"/>
      <c r="H36" s="189"/>
      <c r="I36" s="7"/>
      <c r="J36" s="8"/>
      <c r="K36" s="190"/>
      <c r="L36" s="46"/>
    </row>
    <row r="37" spans="1:12">
      <c r="A37" s="191"/>
      <c r="B37" s="191"/>
      <c r="C37" s="191"/>
      <c r="D37" s="191"/>
      <c r="E37" s="191"/>
      <c r="F37" s="191"/>
      <c r="G37" s="191"/>
      <c r="H37" s="192"/>
      <c r="I37" s="191"/>
      <c r="J37" s="193"/>
      <c r="K37" s="194"/>
    </row>
  </sheetData>
  <mergeCells count="1">
    <mergeCell ref="L3:N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P153"/>
  <sheetViews>
    <sheetView topLeftCell="A43" workbookViewId="0">
      <selection activeCell="G77" sqref="G77:I77"/>
    </sheetView>
  </sheetViews>
  <sheetFormatPr defaultRowHeight="11.25"/>
  <cols>
    <col min="1" max="1" width="2.85546875" style="25" customWidth="1"/>
    <col min="2" max="2" width="3" style="25" customWidth="1"/>
    <col min="3" max="3" width="5" style="25" customWidth="1"/>
    <col min="4" max="4" width="30.85546875" style="25" customWidth="1"/>
    <col min="5" max="5" width="6.5703125" style="25" customWidth="1"/>
    <col min="6" max="6" width="1.42578125" style="25" customWidth="1"/>
    <col min="7" max="7" width="12.85546875" style="25" customWidth="1"/>
    <col min="8" max="8" width="1.85546875" style="50" customWidth="1"/>
    <col min="9" max="9" width="11.85546875" style="25" customWidth="1"/>
    <col min="10" max="10" width="10.5703125" style="195" bestFit="1" customWidth="1"/>
    <col min="11" max="11" width="10.5703125" style="25" customWidth="1"/>
    <col min="12" max="14" width="9.140625" style="25"/>
    <col min="15" max="15" width="18.5703125" style="25" customWidth="1"/>
    <col min="16" max="16384" width="9.140625" style="25"/>
  </cols>
  <sheetData>
    <row r="1" spans="1:12" ht="5.25" customHeight="1">
      <c r="A1" s="47"/>
      <c r="B1" s="47"/>
      <c r="C1" s="47"/>
    </row>
    <row r="2" spans="1:12" ht="18.75">
      <c r="A2" s="196" t="s">
        <v>207</v>
      </c>
      <c r="B2" s="47"/>
      <c r="C2" s="47"/>
    </row>
    <row r="3" spans="1:12" ht="8.25" customHeight="1">
      <c r="A3" s="49"/>
      <c r="B3" s="49"/>
      <c r="C3" s="49"/>
    </row>
    <row r="4" spans="1:12" ht="12.75" customHeight="1">
      <c r="A4" s="50"/>
      <c r="B4" s="50"/>
      <c r="C4" s="50"/>
      <c r="D4" s="51" t="s">
        <v>55</v>
      </c>
      <c r="E4" s="51" t="s">
        <v>56</v>
      </c>
      <c r="F4" s="51"/>
      <c r="G4" s="136">
        <v>41274</v>
      </c>
      <c r="H4" s="197"/>
      <c r="I4" s="197" t="s">
        <v>4</v>
      </c>
    </row>
    <row r="5" spans="1:12" ht="12" customHeight="1">
      <c r="A5" s="52" t="s">
        <v>57</v>
      </c>
      <c r="B5" s="310" t="s">
        <v>58</v>
      </c>
      <c r="C5" s="310"/>
      <c r="D5" s="310"/>
      <c r="E5" s="50"/>
      <c r="F5" s="50"/>
      <c r="G5" s="53"/>
      <c r="I5" s="50"/>
    </row>
    <row r="6" spans="1:12" ht="12" customHeight="1">
      <c r="A6" s="54">
        <v>1</v>
      </c>
      <c r="B6" s="54"/>
      <c r="C6" s="311" t="s">
        <v>59</v>
      </c>
      <c r="D6" s="311"/>
      <c r="E6" s="50" t="s">
        <v>60</v>
      </c>
      <c r="F6" s="50"/>
      <c r="G6" s="53"/>
      <c r="I6" s="137"/>
    </row>
    <row r="7" spans="1:12" ht="12" customHeight="1">
      <c r="A7" s="55" t="s">
        <v>22</v>
      </c>
      <c r="B7" s="55"/>
      <c r="C7" s="55"/>
      <c r="D7" s="56" t="s">
        <v>61</v>
      </c>
      <c r="E7" s="50" t="s">
        <v>62</v>
      </c>
      <c r="F7" s="50"/>
      <c r="G7" s="21">
        <f>[1]Balance!I20</f>
        <v>4338.6499999999996</v>
      </c>
      <c r="I7" s="22">
        <v>10844.5</v>
      </c>
      <c r="J7" s="198"/>
    </row>
    <row r="8" spans="1:12" ht="12" customHeight="1">
      <c r="A8" s="55" t="s">
        <v>34</v>
      </c>
      <c r="B8" s="55"/>
      <c r="C8" s="55"/>
      <c r="D8" s="50" t="s">
        <v>63</v>
      </c>
      <c r="E8" s="50" t="s">
        <v>64</v>
      </c>
      <c r="F8" s="50"/>
      <c r="G8" s="57">
        <f>[1]Balance!I25</f>
        <v>795188.72</v>
      </c>
      <c r="I8" s="138">
        <v>295749.59999999998</v>
      </c>
      <c r="J8" s="198"/>
      <c r="K8" s="199"/>
      <c r="L8" s="199"/>
    </row>
    <row r="9" spans="1:12" ht="10.5" customHeight="1">
      <c r="A9" s="55"/>
      <c r="B9" s="55"/>
      <c r="C9" s="312" t="s">
        <v>37</v>
      </c>
      <c r="D9" s="312"/>
      <c r="E9" s="50"/>
      <c r="F9" s="50"/>
      <c r="G9" s="58">
        <f>SUM(G7:G8)</f>
        <v>799527.37</v>
      </c>
      <c r="I9" s="64">
        <v>306594.09999999998</v>
      </c>
      <c r="J9" s="198"/>
    </row>
    <row r="10" spans="1:12" ht="12" customHeight="1">
      <c r="A10" s="55">
        <v>2</v>
      </c>
      <c r="B10" s="55"/>
      <c r="C10" s="134" t="s">
        <v>65</v>
      </c>
      <c r="D10" s="135"/>
      <c r="E10" s="50" t="s">
        <v>66</v>
      </c>
      <c r="F10" s="50"/>
      <c r="G10" s="59">
        <f>[1]Balance!I31</f>
        <v>1278900</v>
      </c>
      <c r="I10" s="139">
        <v>4271860</v>
      </c>
      <c r="J10" s="198"/>
    </row>
    <row r="11" spans="1:12" ht="10.5" customHeight="1">
      <c r="A11" s="55"/>
      <c r="B11" s="55"/>
      <c r="C11" s="135" t="s">
        <v>44</v>
      </c>
      <c r="D11" s="135"/>
      <c r="E11" s="50"/>
      <c r="F11" s="50"/>
      <c r="G11" s="58">
        <f>[1]Balance!I31</f>
        <v>1278900</v>
      </c>
      <c r="I11" s="64">
        <v>4271860</v>
      </c>
      <c r="J11" s="198"/>
    </row>
    <row r="12" spans="1:12" ht="12" customHeight="1">
      <c r="A12" s="54">
        <v>3</v>
      </c>
      <c r="B12" s="54"/>
      <c r="C12" s="310" t="s">
        <v>67</v>
      </c>
      <c r="D12" s="310"/>
      <c r="E12" s="50" t="s">
        <v>68</v>
      </c>
      <c r="F12" s="50"/>
      <c r="G12" s="26"/>
      <c r="I12" s="27"/>
      <c r="J12" s="198"/>
    </row>
    <row r="13" spans="1:12" ht="12" customHeight="1">
      <c r="A13" s="55" t="s">
        <v>22</v>
      </c>
      <c r="B13" s="61"/>
      <c r="C13" s="61"/>
      <c r="D13" s="48" t="s">
        <v>230</v>
      </c>
      <c r="E13" s="50" t="s">
        <v>69</v>
      </c>
      <c r="F13" s="50"/>
      <c r="G13" s="26">
        <f>[1]Balance!I37</f>
        <v>0</v>
      </c>
      <c r="I13" s="27">
        <v>0</v>
      </c>
      <c r="J13" s="198"/>
    </row>
    <row r="14" spans="1:12" ht="12" customHeight="1">
      <c r="A14" s="55" t="s">
        <v>34</v>
      </c>
      <c r="B14" s="61"/>
      <c r="C14" s="61"/>
      <c r="D14" s="48" t="s">
        <v>70</v>
      </c>
      <c r="E14" s="50" t="s">
        <v>71</v>
      </c>
      <c r="F14" s="50"/>
      <c r="G14" s="26">
        <f>[1]Balance!I38</f>
        <v>13000</v>
      </c>
      <c r="I14" s="27">
        <v>0</v>
      </c>
      <c r="J14" s="198"/>
    </row>
    <row r="15" spans="1:12" ht="12" customHeight="1">
      <c r="A15" s="55" t="s">
        <v>72</v>
      </c>
      <c r="B15" s="61"/>
      <c r="C15" s="61"/>
      <c r="D15" s="48" t="s">
        <v>73</v>
      </c>
      <c r="E15" s="50" t="s">
        <v>74</v>
      </c>
      <c r="F15" s="50"/>
      <c r="G15" s="57">
        <f>[1]Balance!I41</f>
        <v>220610</v>
      </c>
      <c r="I15" s="138">
        <v>220610</v>
      </c>
      <c r="J15" s="198"/>
    </row>
    <row r="16" spans="1:12" ht="10.5" customHeight="1">
      <c r="A16" s="55"/>
      <c r="B16" s="61"/>
      <c r="C16" s="309" t="s">
        <v>75</v>
      </c>
      <c r="D16" s="309"/>
      <c r="E16" s="50"/>
      <c r="F16" s="50"/>
      <c r="G16" s="26">
        <f>SUM(G13:G15)</f>
        <v>233610</v>
      </c>
      <c r="I16" s="27">
        <v>220610</v>
      </c>
      <c r="J16" s="198"/>
    </row>
    <row r="17" spans="1:16" ht="12" customHeight="1">
      <c r="A17" s="55">
        <v>4</v>
      </c>
      <c r="B17" s="61"/>
      <c r="C17" s="133" t="s">
        <v>79</v>
      </c>
      <c r="D17" s="132"/>
      <c r="E17" s="50" t="s">
        <v>76</v>
      </c>
      <c r="F17" s="50"/>
      <c r="G17" s="26"/>
      <c r="I17" s="27"/>
      <c r="J17" s="198"/>
    </row>
    <row r="18" spans="1:16" ht="12" customHeight="1">
      <c r="A18" s="55"/>
      <c r="B18" s="61"/>
      <c r="C18" s="132"/>
      <c r="D18" s="62" t="s">
        <v>231</v>
      </c>
      <c r="E18" s="50" t="s">
        <v>77</v>
      </c>
      <c r="F18" s="50"/>
      <c r="G18" s="26">
        <v>0</v>
      </c>
      <c r="I18" s="27">
        <v>7875.2</v>
      </c>
      <c r="J18" s="198"/>
    </row>
    <row r="19" spans="1:16" ht="12" customHeight="1">
      <c r="A19" s="55"/>
      <c r="B19" s="61"/>
      <c r="C19" s="133"/>
      <c r="D19" s="132" t="s">
        <v>232</v>
      </c>
      <c r="E19" s="50"/>
      <c r="F19" s="50"/>
      <c r="G19" s="26">
        <f>[1]Balance!I126*-1</f>
        <v>2500000</v>
      </c>
      <c r="I19" s="27">
        <v>593068.19999999995</v>
      </c>
      <c r="J19" s="198"/>
    </row>
    <row r="20" spans="1:16" ht="10.5" customHeight="1">
      <c r="A20" s="55"/>
      <c r="B20" s="61"/>
      <c r="C20" s="132" t="s">
        <v>78</v>
      </c>
      <c r="D20" s="132"/>
      <c r="E20" s="50"/>
      <c r="F20" s="50"/>
      <c r="G20" s="63">
        <f>SUM(G18:G19)</f>
        <v>2500000</v>
      </c>
      <c r="I20" s="140">
        <v>600943.39999999991</v>
      </c>
      <c r="J20" s="198"/>
    </row>
    <row r="21" spans="1:16" ht="12" customHeight="1">
      <c r="A21" s="55"/>
      <c r="B21" s="313" t="s">
        <v>80</v>
      </c>
      <c r="C21" s="313"/>
      <c r="D21" s="313"/>
      <c r="E21" s="50"/>
      <c r="F21" s="50"/>
      <c r="G21" s="65">
        <f>G9+G11+G16+G20</f>
        <v>4812037.37</v>
      </c>
      <c r="I21" s="66">
        <v>5400007.5</v>
      </c>
      <c r="J21" s="200"/>
      <c r="K21" s="50"/>
      <c r="L21" s="60"/>
      <c r="M21" s="50"/>
      <c r="N21" s="201"/>
      <c r="O21" s="50"/>
      <c r="P21" s="50"/>
    </row>
    <row r="22" spans="1:16" ht="12" customHeight="1">
      <c r="A22" s="52" t="s">
        <v>11</v>
      </c>
      <c r="B22" s="308" t="s">
        <v>81</v>
      </c>
      <c r="C22" s="308"/>
      <c r="D22" s="308"/>
      <c r="E22" s="50"/>
      <c r="F22" s="50"/>
      <c r="G22" s="26"/>
      <c r="H22" s="60"/>
      <c r="I22" s="60"/>
      <c r="J22" s="200"/>
      <c r="K22" s="50"/>
      <c r="L22" s="50"/>
      <c r="M22" s="50"/>
      <c r="N22" s="201"/>
      <c r="O22" s="50"/>
      <c r="P22" s="50"/>
    </row>
    <row r="23" spans="1:16" ht="12" customHeight="1">
      <c r="A23" s="54">
        <v>1</v>
      </c>
      <c r="B23" s="133"/>
      <c r="C23" s="308" t="s">
        <v>82</v>
      </c>
      <c r="D23" s="308"/>
      <c r="E23" s="50" t="s">
        <v>83</v>
      </c>
      <c r="F23" s="50"/>
      <c r="G23" s="26"/>
      <c r="H23" s="60"/>
      <c r="I23" s="60"/>
      <c r="J23" s="200"/>
      <c r="K23" s="50"/>
      <c r="L23" s="50"/>
      <c r="M23" s="50"/>
      <c r="N23" s="201"/>
      <c r="O23" s="50"/>
      <c r="P23" s="50"/>
    </row>
    <row r="24" spans="1:16" ht="12" customHeight="1">
      <c r="A24" s="55" t="s">
        <v>22</v>
      </c>
      <c r="B24" s="133"/>
      <c r="C24" s="133"/>
      <c r="D24" s="48" t="s">
        <v>84</v>
      </c>
      <c r="E24" s="50" t="s">
        <v>85</v>
      </c>
      <c r="F24" s="50"/>
      <c r="G24" s="57">
        <v>0</v>
      </c>
      <c r="H24" s="60"/>
      <c r="I24" s="202">
        <v>0</v>
      </c>
      <c r="J24" s="200"/>
      <c r="K24" s="50"/>
      <c r="L24" s="50"/>
      <c r="M24" s="50"/>
      <c r="N24" s="201"/>
      <c r="O24" s="50"/>
      <c r="P24" s="50"/>
    </row>
    <row r="25" spans="1:16" ht="10.5" customHeight="1">
      <c r="A25" s="55"/>
      <c r="B25" s="133"/>
      <c r="C25" s="309" t="s">
        <v>37</v>
      </c>
      <c r="D25" s="309"/>
      <c r="E25" s="50"/>
      <c r="F25" s="50"/>
      <c r="G25" s="26">
        <f>G24</f>
        <v>0</v>
      </c>
      <c r="H25" s="60"/>
      <c r="I25" s="27">
        <v>0</v>
      </c>
      <c r="J25" s="200"/>
      <c r="K25" s="50"/>
      <c r="L25" s="50"/>
      <c r="M25" s="50"/>
      <c r="N25" s="201"/>
      <c r="O25" s="50"/>
      <c r="P25" s="50"/>
    </row>
    <row r="26" spans="1:16" ht="12" customHeight="1">
      <c r="A26" s="54">
        <v>2</v>
      </c>
      <c r="B26" s="61"/>
      <c r="C26" s="308" t="s">
        <v>86</v>
      </c>
      <c r="D26" s="308"/>
      <c r="E26" s="50" t="s">
        <v>87</v>
      </c>
      <c r="F26" s="50"/>
      <c r="G26" s="26"/>
      <c r="H26" s="60"/>
      <c r="I26" s="60"/>
      <c r="J26" s="200"/>
      <c r="K26" s="50"/>
      <c r="L26" s="50"/>
      <c r="M26" s="50"/>
      <c r="N26" s="201"/>
      <c r="O26" s="50"/>
      <c r="P26" s="50"/>
    </row>
    <row r="27" spans="1:16" ht="12" customHeight="1">
      <c r="A27" s="55" t="s">
        <v>22</v>
      </c>
      <c r="B27" s="61"/>
      <c r="C27" s="132"/>
      <c r="D27" s="133" t="s">
        <v>88</v>
      </c>
      <c r="E27" s="67" t="s">
        <v>89</v>
      </c>
      <c r="F27" s="51"/>
      <c r="G27" s="68">
        <v>0</v>
      </c>
      <c r="H27" s="203"/>
      <c r="I27" s="31">
        <v>0</v>
      </c>
      <c r="J27" s="200"/>
      <c r="K27" s="50"/>
      <c r="L27" s="50"/>
      <c r="M27" s="50"/>
      <c r="N27" s="201"/>
      <c r="O27" s="50"/>
      <c r="P27" s="50"/>
    </row>
    <row r="28" spans="1:16" ht="12" customHeight="1">
      <c r="A28" s="55" t="s">
        <v>34</v>
      </c>
      <c r="B28" s="61"/>
      <c r="C28" s="132"/>
      <c r="D28" s="133" t="s">
        <v>90</v>
      </c>
      <c r="E28" s="67" t="s">
        <v>91</v>
      </c>
      <c r="F28" s="51"/>
      <c r="G28" s="68">
        <f>G30+G29</f>
        <v>0</v>
      </c>
      <c r="H28" s="203"/>
      <c r="I28" s="31">
        <v>0</v>
      </c>
      <c r="J28" s="200"/>
      <c r="K28" s="50"/>
      <c r="L28" s="50"/>
      <c r="M28" s="50"/>
      <c r="N28" s="201"/>
      <c r="O28" s="50"/>
      <c r="P28" s="50"/>
    </row>
    <row r="29" spans="1:16" ht="10.5" customHeight="1">
      <c r="A29" s="55"/>
      <c r="B29" s="61"/>
      <c r="C29" s="132"/>
      <c r="D29" s="69" t="s">
        <v>92</v>
      </c>
      <c r="E29" s="50"/>
      <c r="F29" s="50"/>
      <c r="G29" s="26">
        <v>0</v>
      </c>
      <c r="H29" s="60"/>
      <c r="I29" s="27">
        <v>0</v>
      </c>
      <c r="J29" s="200"/>
      <c r="K29" s="50"/>
      <c r="L29" s="50"/>
      <c r="M29" s="60"/>
      <c r="N29" s="201"/>
      <c r="O29" s="50"/>
      <c r="P29" s="50"/>
    </row>
    <row r="30" spans="1:16" ht="10.5" customHeight="1">
      <c r="A30" s="55"/>
      <c r="B30" s="61"/>
      <c r="C30" s="132"/>
      <c r="D30" s="69" t="s">
        <v>93</v>
      </c>
      <c r="E30" s="50"/>
      <c r="F30" s="50"/>
      <c r="G30" s="26">
        <v>0</v>
      </c>
      <c r="H30" s="60"/>
      <c r="I30" s="27">
        <v>0</v>
      </c>
      <c r="J30" s="200"/>
      <c r="K30" s="50"/>
      <c r="L30" s="50"/>
      <c r="M30" s="50"/>
      <c r="N30" s="201"/>
      <c r="O30" s="50"/>
      <c r="P30" s="50"/>
    </row>
    <row r="31" spans="1:16" ht="12" customHeight="1">
      <c r="A31" s="55" t="s">
        <v>72</v>
      </c>
      <c r="B31" s="61"/>
      <c r="C31" s="61"/>
      <c r="D31" s="70" t="s">
        <v>94</v>
      </c>
      <c r="E31" s="50" t="s">
        <v>95</v>
      </c>
      <c r="F31" s="50"/>
      <c r="G31" s="58">
        <f>SUM(G32:G33)</f>
        <v>38280669.060000002</v>
      </c>
      <c r="H31" s="204"/>
      <c r="I31" s="64">
        <v>40738520.82</v>
      </c>
      <c r="J31" s="200"/>
      <c r="K31" s="50"/>
      <c r="L31" s="50"/>
      <c r="M31" s="50"/>
      <c r="N31" s="201"/>
      <c r="O31" s="50"/>
      <c r="P31" s="50"/>
    </row>
    <row r="32" spans="1:16" ht="10.5" customHeight="1">
      <c r="A32" s="55"/>
      <c r="B32" s="61"/>
      <c r="C32" s="132"/>
      <c r="D32" s="69" t="s">
        <v>94</v>
      </c>
      <c r="E32" s="50"/>
      <c r="F32" s="50"/>
      <c r="G32" s="26">
        <f>[1]Balance!I52+[1]Balance!I56+[1]Balance!I60+[1]Balance!I64+[1]Balance!I68</f>
        <v>43976253.5</v>
      </c>
      <c r="H32" s="60"/>
      <c r="I32" s="27">
        <v>43976253.5</v>
      </c>
      <c r="J32" s="200"/>
      <c r="K32" s="60"/>
      <c r="L32" s="50"/>
      <c r="M32" s="60"/>
      <c r="N32" s="201"/>
      <c r="O32" s="50"/>
      <c r="P32" s="50"/>
    </row>
    <row r="33" spans="1:16" ht="10.5" customHeight="1">
      <c r="A33" s="55"/>
      <c r="B33" s="61"/>
      <c r="C33" s="132"/>
      <c r="D33" s="69" t="s">
        <v>96</v>
      </c>
      <c r="E33" s="50"/>
      <c r="F33" s="50"/>
      <c r="G33" s="26">
        <f>[1]Balance!I51+[1]Balance!I55+[1]Balance!I59+[1]Balance!I63+[1]Balance!I67</f>
        <v>-5695584.4400000004</v>
      </c>
      <c r="H33" s="60"/>
      <c r="I33" s="27">
        <v>-3237732.68</v>
      </c>
      <c r="J33" s="200"/>
      <c r="K33" s="50"/>
      <c r="L33" s="50"/>
      <c r="M33" s="50"/>
      <c r="N33" s="201"/>
      <c r="O33" s="50"/>
      <c r="P33" s="50"/>
    </row>
    <row r="34" spans="1:16" ht="12" customHeight="1">
      <c r="A34" s="55" t="s">
        <v>97</v>
      </c>
      <c r="B34" s="61"/>
      <c r="C34" s="61"/>
      <c r="D34" s="70" t="s">
        <v>98</v>
      </c>
      <c r="E34" s="50" t="s">
        <v>99</v>
      </c>
      <c r="F34" s="50"/>
      <c r="G34" s="58">
        <f>SUM(G35:G36)</f>
        <v>0</v>
      </c>
      <c r="H34" s="204"/>
      <c r="I34" s="64">
        <v>0</v>
      </c>
      <c r="J34" s="200"/>
      <c r="K34" s="50"/>
      <c r="L34" s="50"/>
      <c r="M34" s="50"/>
      <c r="N34" s="201"/>
      <c r="O34" s="50"/>
      <c r="P34" s="50"/>
    </row>
    <row r="35" spans="1:16" ht="10.5" customHeight="1">
      <c r="A35" s="55"/>
      <c r="B35" s="61"/>
      <c r="C35" s="132"/>
      <c r="D35" s="69" t="s">
        <v>98</v>
      </c>
      <c r="E35" s="50"/>
      <c r="F35" s="50"/>
      <c r="G35" s="26">
        <f>[1]Balance!I288+[1]Balance!I292+[1]Balance!I296</f>
        <v>0</v>
      </c>
      <c r="H35" s="60"/>
      <c r="I35" s="27">
        <v>0</v>
      </c>
      <c r="J35" s="200"/>
      <c r="K35" s="50"/>
      <c r="L35" s="50"/>
      <c r="M35" s="60"/>
      <c r="N35" s="201"/>
      <c r="O35" s="50"/>
      <c r="P35" s="50"/>
    </row>
    <row r="36" spans="1:16" ht="10.5" customHeight="1">
      <c r="A36" s="55"/>
      <c r="B36" s="61"/>
      <c r="C36" s="132"/>
      <c r="D36" s="69" t="s">
        <v>100</v>
      </c>
      <c r="E36" s="50"/>
      <c r="F36" s="50"/>
      <c r="G36" s="26">
        <f>[1]Balance!I287+[1]Balance!I291+[1]Balance!I295</f>
        <v>0</v>
      </c>
      <c r="H36" s="60"/>
      <c r="I36" s="27">
        <v>0</v>
      </c>
      <c r="J36" s="200"/>
      <c r="K36" s="50"/>
      <c r="L36" s="50"/>
      <c r="M36" s="50"/>
      <c r="N36" s="201"/>
      <c r="O36" s="50"/>
      <c r="P36" s="50"/>
    </row>
    <row r="37" spans="1:16" ht="12" customHeight="1">
      <c r="A37" s="55" t="s">
        <v>101</v>
      </c>
      <c r="B37" s="61"/>
      <c r="C37" s="61"/>
      <c r="D37" s="70" t="s">
        <v>102</v>
      </c>
      <c r="E37" s="50" t="s">
        <v>103</v>
      </c>
      <c r="F37" s="50"/>
      <c r="G37" s="58">
        <f>SUM(G38:G39)</f>
        <v>1384430.08</v>
      </c>
      <c r="H37" s="60"/>
      <c r="I37" s="64">
        <v>1695400</v>
      </c>
      <c r="J37" s="200"/>
      <c r="K37" s="50"/>
      <c r="L37" s="50"/>
      <c r="M37" s="50"/>
      <c r="N37" s="201"/>
      <c r="O37" s="50"/>
      <c r="P37" s="50"/>
    </row>
    <row r="38" spans="1:16" ht="11.25" customHeight="1">
      <c r="A38" s="55"/>
      <c r="B38" s="61"/>
      <c r="C38" s="132"/>
      <c r="D38" s="69" t="s">
        <v>102</v>
      </c>
      <c r="E38" s="50"/>
      <c r="F38" s="50"/>
      <c r="G38" s="26">
        <f>[1]Balance!I73+[1]Balance!I77+[1]Balance!I81+[1]Balance!I85+[1]Balance!I89+[1]Balance!I92+[1]Balance!I96+[1]Balance!I100+[1]Balance!I104+[1]Balance!I108+[1]Balance!I112</f>
        <v>1924000</v>
      </c>
      <c r="H38" s="60"/>
      <c r="I38" s="27">
        <v>1924000</v>
      </c>
      <c r="J38" s="200"/>
      <c r="K38" s="50"/>
      <c r="L38" s="50"/>
      <c r="M38" s="60"/>
      <c r="N38" s="201"/>
      <c r="O38" s="50"/>
      <c r="P38" s="50"/>
    </row>
    <row r="39" spans="1:16" ht="11.25" customHeight="1">
      <c r="A39" s="55"/>
      <c r="B39" s="61"/>
      <c r="C39" s="132"/>
      <c r="D39" s="69" t="s">
        <v>104</v>
      </c>
      <c r="E39" s="50"/>
      <c r="F39" s="50"/>
      <c r="G39" s="26">
        <f>[1]Balance!I111+[1]Balance!I107+[1]Balance!I103+[1]Balance!I99+[1]Balance!I95+[1]Balance!I88+[1]Balance!I84+[1]Balance!I80+[1]Balance!I76</f>
        <v>-539569.91999999993</v>
      </c>
      <c r="H39" s="60"/>
      <c r="I39" s="27">
        <v>-228600</v>
      </c>
      <c r="J39" s="200"/>
      <c r="K39" s="50"/>
      <c r="L39" s="50"/>
      <c r="M39" s="50"/>
      <c r="N39" s="201"/>
      <c r="O39" s="50"/>
      <c r="P39" s="50"/>
    </row>
    <row r="40" spans="1:16" ht="10.5" customHeight="1">
      <c r="A40" s="55"/>
      <c r="B40" s="61"/>
      <c r="C40" s="309" t="s">
        <v>44</v>
      </c>
      <c r="D40" s="309"/>
      <c r="E40" s="50"/>
      <c r="F40" s="50"/>
      <c r="G40" s="58">
        <f>G27+G28+G31+G34+G37</f>
        <v>39665099.140000001</v>
      </c>
      <c r="H40" s="60"/>
      <c r="I40" s="64">
        <v>42433920.82</v>
      </c>
      <c r="J40" s="200"/>
      <c r="K40" s="50"/>
      <c r="L40" s="50"/>
      <c r="M40" s="50"/>
      <c r="N40" s="201"/>
      <c r="O40" s="50"/>
      <c r="P40" s="50"/>
    </row>
    <row r="41" spans="1:16" ht="12" customHeight="1">
      <c r="A41" s="55"/>
      <c r="B41" s="308" t="s">
        <v>105</v>
      </c>
      <c r="C41" s="308"/>
      <c r="D41" s="308"/>
      <c r="E41" s="50"/>
      <c r="F41" s="50"/>
      <c r="G41" s="71">
        <f>G25+G40</f>
        <v>39665099.140000001</v>
      </c>
      <c r="H41" s="27"/>
      <c r="I41" s="72">
        <v>42433920.82</v>
      </c>
      <c r="J41" s="200"/>
      <c r="K41" s="51"/>
      <c r="L41" s="50"/>
      <c r="M41" s="50"/>
      <c r="N41" s="201"/>
      <c r="O41" s="50"/>
      <c r="P41" s="50"/>
    </row>
    <row r="42" spans="1:16" ht="12" customHeight="1" thickBot="1">
      <c r="A42" s="55"/>
      <c r="B42" s="61"/>
      <c r="C42" s="61"/>
      <c r="D42" s="73" t="s">
        <v>106</v>
      </c>
      <c r="E42" s="50"/>
      <c r="F42" s="50"/>
      <c r="G42" s="74">
        <f>G25+G41+G21</f>
        <v>44477136.509999998</v>
      </c>
      <c r="H42" s="27"/>
      <c r="I42" s="75">
        <v>47833928.32</v>
      </c>
      <c r="J42" s="200"/>
      <c r="K42" s="201"/>
      <c r="L42" s="60"/>
      <c r="M42" s="60"/>
      <c r="N42" s="50"/>
      <c r="O42" s="50"/>
      <c r="P42" s="50"/>
    </row>
    <row r="43" spans="1:16" ht="12" customHeight="1" thickTop="1">
      <c r="A43" s="55"/>
      <c r="B43" s="61"/>
      <c r="C43" s="61"/>
      <c r="D43" s="76" t="s">
        <v>107</v>
      </c>
      <c r="E43" s="50"/>
      <c r="F43" s="50"/>
      <c r="G43" s="68"/>
      <c r="H43" s="60"/>
      <c r="I43" s="60"/>
      <c r="J43" s="200"/>
      <c r="K43" s="201"/>
      <c r="L43" s="50"/>
      <c r="M43" s="50"/>
      <c r="N43" s="50"/>
      <c r="O43" s="50"/>
      <c r="P43" s="50"/>
    </row>
    <row r="44" spans="1:16" ht="12" customHeight="1">
      <c r="A44" s="52" t="s">
        <v>57</v>
      </c>
      <c r="B44" s="308" t="s">
        <v>108</v>
      </c>
      <c r="C44" s="308"/>
      <c r="D44" s="308"/>
      <c r="E44" s="50"/>
      <c r="F44" s="50"/>
      <c r="G44" s="26"/>
      <c r="H44" s="60"/>
      <c r="I44" s="60"/>
      <c r="J44" s="200"/>
      <c r="K44" s="50"/>
      <c r="L44" s="50"/>
      <c r="M44" s="50"/>
      <c r="N44" s="50"/>
      <c r="O44" s="50"/>
      <c r="P44" s="50"/>
    </row>
    <row r="45" spans="1:16" ht="12" customHeight="1">
      <c r="A45" s="54">
        <v>1</v>
      </c>
      <c r="B45" s="77"/>
      <c r="C45" s="309" t="s">
        <v>233</v>
      </c>
      <c r="D45" s="309"/>
      <c r="E45" s="50" t="s">
        <v>110</v>
      </c>
      <c r="F45" s="50"/>
      <c r="G45" s="26"/>
      <c r="H45" s="60"/>
      <c r="I45" s="60"/>
      <c r="J45" s="200"/>
      <c r="K45" s="50"/>
      <c r="L45" s="50"/>
      <c r="M45" s="50"/>
      <c r="N45" s="50"/>
      <c r="O45" s="50"/>
      <c r="P45" s="50"/>
    </row>
    <row r="46" spans="1:16" s="84" customFormat="1" ht="12" customHeight="1">
      <c r="A46" s="78" t="s">
        <v>22</v>
      </c>
      <c r="B46" s="79"/>
      <c r="C46" s="79"/>
      <c r="D46" s="80" t="s">
        <v>111</v>
      </c>
      <c r="E46" s="81" t="s">
        <v>112</v>
      </c>
      <c r="F46" s="81"/>
      <c r="G46" s="82">
        <f>[1]Balance!I125</f>
        <v>398917.21</v>
      </c>
      <c r="H46" s="60"/>
      <c r="I46" s="83">
        <v>695964.28</v>
      </c>
      <c r="J46" s="205"/>
      <c r="K46" s="81"/>
      <c r="L46" s="81"/>
      <c r="M46" s="81"/>
      <c r="N46" s="81"/>
      <c r="O46" s="81"/>
      <c r="P46" s="81"/>
    </row>
    <row r="47" spans="1:16" s="84" customFormat="1" ht="12" customHeight="1">
      <c r="A47" s="78" t="s">
        <v>34</v>
      </c>
      <c r="B47" s="79"/>
      <c r="C47" s="79"/>
      <c r="D47" s="80" t="s">
        <v>113</v>
      </c>
      <c r="E47" s="81" t="s">
        <v>114</v>
      </c>
      <c r="F47" s="81"/>
      <c r="G47" s="82">
        <f>[1]Balance!I132</f>
        <v>56948</v>
      </c>
      <c r="H47" s="60"/>
      <c r="I47" s="83">
        <v>0</v>
      </c>
      <c r="J47" s="205"/>
      <c r="K47" s="81"/>
      <c r="L47" s="81"/>
      <c r="M47" s="81"/>
      <c r="N47" s="206"/>
      <c r="O47" s="81"/>
      <c r="P47" s="81"/>
    </row>
    <row r="48" spans="1:16" s="84" customFormat="1" ht="12" customHeight="1">
      <c r="A48" s="78" t="s">
        <v>72</v>
      </c>
      <c r="B48" s="79"/>
      <c r="C48" s="79"/>
      <c r="D48" s="80" t="s">
        <v>115</v>
      </c>
      <c r="E48" s="81"/>
      <c r="F48" s="81"/>
      <c r="G48" s="82">
        <f>[1]Balance!I140</f>
        <v>13847</v>
      </c>
      <c r="H48" s="60"/>
      <c r="I48" s="83">
        <v>19530</v>
      </c>
      <c r="J48" s="205"/>
      <c r="K48" s="81"/>
      <c r="L48" s="81"/>
      <c r="M48" s="81"/>
      <c r="N48" s="206"/>
      <c r="O48" s="81"/>
      <c r="P48" s="81"/>
    </row>
    <row r="49" spans="1:16" s="84" customFormat="1" ht="12" customHeight="1">
      <c r="A49" s="78" t="s">
        <v>97</v>
      </c>
      <c r="B49" s="79"/>
      <c r="C49" s="79"/>
      <c r="D49" s="80" t="s">
        <v>116</v>
      </c>
      <c r="E49" s="81" t="s">
        <v>117</v>
      </c>
      <c r="F49" s="81"/>
      <c r="G49" s="82">
        <f>SUM(G50:G53)</f>
        <v>40612.300000000003</v>
      </c>
      <c r="H49" s="60"/>
      <c r="I49" s="83">
        <v>6000</v>
      </c>
      <c r="J49" s="205"/>
      <c r="K49" s="81"/>
      <c r="L49" s="81"/>
      <c r="M49" s="81"/>
      <c r="N49" s="81"/>
      <c r="O49" s="81"/>
      <c r="P49" s="81"/>
    </row>
    <row r="50" spans="1:16" ht="11.25" customHeight="1">
      <c r="A50" s="55"/>
      <c r="B50" s="61"/>
      <c r="C50" s="61"/>
      <c r="D50" s="85" t="s">
        <v>234</v>
      </c>
      <c r="E50" s="86"/>
      <c r="F50" s="86"/>
      <c r="G50" s="87">
        <f>[1]Balance!I143</f>
        <v>32517.8</v>
      </c>
      <c r="H50" s="60"/>
      <c r="I50" s="88">
        <v>0</v>
      </c>
      <c r="J50" s="200"/>
      <c r="K50" s="50"/>
      <c r="L50" s="50"/>
      <c r="M50" s="50"/>
      <c r="N50" s="50"/>
      <c r="O50" s="50"/>
      <c r="P50" s="50"/>
    </row>
    <row r="51" spans="1:16" ht="11.25" customHeight="1">
      <c r="A51" s="55"/>
      <c r="B51" s="61"/>
      <c r="C51" s="61"/>
      <c r="D51" s="85" t="s">
        <v>118</v>
      </c>
      <c r="E51" s="86"/>
      <c r="F51" s="86"/>
      <c r="G51" s="87">
        <f>[1]Balance!I142</f>
        <v>3960</v>
      </c>
      <c r="H51" s="207"/>
      <c r="I51" s="88">
        <v>6000</v>
      </c>
      <c r="J51" s="200"/>
      <c r="K51" s="50"/>
      <c r="L51" s="50"/>
      <c r="M51" s="50"/>
      <c r="N51" s="50"/>
      <c r="O51" s="50"/>
      <c r="P51" s="50"/>
    </row>
    <row r="52" spans="1:16" ht="11.25" customHeight="1">
      <c r="A52" s="55"/>
      <c r="B52" s="61"/>
      <c r="C52" s="61"/>
      <c r="D52" s="85" t="s">
        <v>235</v>
      </c>
      <c r="E52" s="86"/>
      <c r="F52" s="86"/>
      <c r="G52" s="87">
        <f>[1]Balance!I147</f>
        <v>1816.5</v>
      </c>
      <c r="H52" s="207"/>
      <c r="I52" s="88"/>
      <c r="J52" s="200"/>
      <c r="K52" s="50"/>
      <c r="L52" s="50"/>
      <c r="M52" s="50"/>
      <c r="N52" s="50"/>
      <c r="O52" s="50"/>
      <c r="P52" s="50"/>
    </row>
    <row r="53" spans="1:16" ht="12" customHeight="1">
      <c r="A53" s="78"/>
      <c r="B53" s="79"/>
      <c r="C53" s="79"/>
      <c r="D53" s="85" t="s">
        <v>236</v>
      </c>
      <c r="E53" s="81" t="s">
        <v>237</v>
      </c>
      <c r="F53" s="81"/>
      <c r="G53" s="87">
        <f>[1]Balance!I145</f>
        <v>2318</v>
      </c>
      <c r="H53" s="208"/>
      <c r="I53" s="83">
        <v>0</v>
      </c>
      <c r="J53" s="200"/>
      <c r="K53" s="50"/>
      <c r="L53" s="50"/>
      <c r="M53" s="50"/>
      <c r="N53" s="50"/>
      <c r="O53" s="50"/>
      <c r="P53" s="50"/>
    </row>
    <row r="54" spans="1:16" ht="12" customHeight="1">
      <c r="A54" s="78" t="s">
        <v>101</v>
      </c>
      <c r="B54" s="79"/>
      <c r="C54" s="79"/>
      <c r="D54" s="80" t="s">
        <v>238</v>
      </c>
      <c r="E54" s="81"/>
      <c r="F54" s="81"/>
      <c r="G54" s="82">
        <f>[1]Balance!I153</f>
        <v>14987.8</v>
      </c>
      <c r="H54" s="208"/>
      <c r="I54" s="83"/>
      <c r="J54" s="200"/>
      <c r="K54" s="50"/>
      <c r="L54" s="50"/>
      <c r="M54" s="50"/>
      <c r="N54" s="50"/>
      <c r="O54" s="50"/>
      <c r="P54" s="50"/>
    </row>
    <row r="55" spans="1:16" ht="10.5" customHeight="1">
      <c r="A55" s="55"/>
      <c r="B55" s="61"/>
      <c r="C55" s="309" t="s">
        <v>37</v>
      </c>
      <c r="D55" s="309"/>
      <c r="E55" s="50"/>
      <c r="F55" s="60"/>
      <c r="G55" s="36">
        <f>SUM(G46:G49)+G54</f>
        <v>525312.31000000006</v>
      </c>
      <c r="H55" s="60"/>
      <c r="I55" s="37">
        <v>721494.28</v>
      </c>
      <c r="J55" s="200"/>
      <c r="K55" s="50"/>
      <c r="L55" s="50"/>
      <c r="M55" s="50"/>
      <c r="N55" s="50"/>
      <c r="O55" s="50"/>
      <c r="P55" s="50"/>
    </row>
    <row r="56" spans="1:16" ht="12" customHeight="1">
      <c r="A56" s="52" t="s">
        <v>11</v>
      </c>
      <c r="B56" s="308" t="s">
        <v>119</v>
      </c>
      <c r="C56" s="308"/>
      <c r="D56" s="308"/>
      <c r="E56" s="50"/>
      <c r="F56" s="50"/>
      <c r="G56" s="26"/>
      <c r="H56" s="60"/>
      <c r="I56" s="60"/>
      <c r="J56" s="200"/>
      <c r="K56" s="50"/>
      <c r="L56" s="50"/>
      <c r="M56" s="50"/>
      <c r="N56" s="50"/>
      <c r="O56" s="50"/>
      <c r="P56" s="50"/>
    </row>
    <row r="57" spans="1:16" ht="9.75" customHeight="1">
      <c r="A57" s="54">
        <v>2</v>
      </c>
      <c r="B57" s="77"/>
      <c r="C57" s="309" t="s">
        <v>109</v>
      </c>
      <c r="D57" s="309"/>
      <c r="E57" s="50" t="s">
        <v>120</v>
      </c>
      <c r="F57" s="50"/>
      <c r="G57" s="26"/>
      <c r="H57" s="60"/>
      <c r="I57" s="27"/>
      <c r="J57" s="200"/>
      <c r="K57" s="50"/>
      <c r="L57" s="50"/>
      <c r="M57" s="50"/>
      <c r="N57" s="50"/>
      <c r="O57" s="50"/>
      <c r="P57" s="50"/>
    </row>
    <row r="58" spans="1:16" ht="12" customHeight="1">
      <c r="A58" s="55" t="s">
        <v>22</v>
      </c>
      <c r="B58" s="61"/>
      <c r="C58" s="61"/>
      <c r="D58" s="70" t="s">
        <v>121</v>
      </c>
      <c r="E58" s="50" t="s">
        <v>122</v>
      </c>
      <c r="F58" s="50"/>
      <c r="G58" s="82">
        <f>SUM(G59:G61)</f>
        <v>5685827.3099999996</v>
      </c>
      <c r="H58" s="60"/>
      <c r="I58" s="83">
        <v>9233531.4100000001</v>
      </c>
      <c r="J58" s="200"/>
      <c r="K58" s="50"/>
      <c r="L58" s="50"/>
      <c r="M58" s="50"/>
      <c r="N58" s="50"/>
      <c r="O58" s="50"/>
      <c r="P58" s="50"/>
    </row>
    <row r="59" spans="1:16" ht="11.25" customHeight="1">
      <c r="A59" s="55"/>
      <c r="B59" s="61"/>
      <c r="C59" s="61"/>
      <c r="D59" s="89" t="s">
        <v>123</v>
      </c>
      <c r="E59" s="90"/>
      <c r="F59" s="90"/>
      <c r="G59" s="91">
        <f>[1]Balance!I367</f>
        <v>0</v>
      </c>
      <c r="H59" s="60"/>
      <c r="I59" s="92">
        <v>0</v>
      </c>
      <c r="J59" s="200"/>
      <c r="K59" s="50"/>
      <c r="L59" s="50"/>
      <c r="M59" s="50"/>
      <c r="N59" s="209"/>
      <c r="O59" s="50"/>
      <c r="P59" s="50"/>
    </row>
    <row r="60" spans="1:16" ht="11.25" customHeight="1">
      <c r="A60" s="55"/>
      <c r="B60" s="61"/>
      <c r="C60" s="61"/>
      <c r="D60" s="89" t="s">
        <v>124</v>
      </c>
      <c r="E60" s="90"/>
      <c r="F60" s="90"/>
      <c r="G60" s="91">
        <f>[1]Balance!I368</f>
        <v>0</v>
      </c>
      <c r="H60" s="60"/>
      <c r="I60" s="92">
        <v>0</v>
      </c>
      <c r="J60" s="200"/>
      <c r="K60" s="50"/>
      <c r="L60" s="50"/>
      <c r="M60" s="50"/>
      <c r="N60" s="50"/>
      <c r="O60" s="50"/>
      <c r="P60" s="50"/>
    </row>
    <row r="61" spans="1:16" ht="11.25" customHeight="1">
      <c r="A61" s="55"/>
      <c r="B61" s="61"/>
      <c r="C61" s="61"/>
      <c r="D61" s="89" t="s">
        <v>125</v>
      </c>
      <c r="E61" s="90"/>
      <c r="F61" s="90"/>
      <c r="G61" s="91">
        <f>[1]Balance!I162</f>
        <v>5685827.3099999996</v>
      </c>
      <c r="H61" s="60"/>
      <c r="I61" s="92">
        <v>9233531.4100000001</v>
      </c>
      <c r="J61" s="200"/>
      <c r="K61" s="50"/>
      <c r="L61" s="50"/>
      <c r="M61" s="50"/>
      <c r="N61" s="50"/>
      <c r="O61" s="50"/>
      <c r="P61" s="50"/>
    </row>
    <row r="62" spans="1:16" ht="10.5" customHeight="1">
      <c r="A62" s="55"/>
      <c r="B62" s="61"/>
      <c r="C62" s="132" t="s">
        <v>44</v>
      </c>
      <c r="D62" s="132"/>
      <c r="E62" s="50"/>
      <c r="F62" s="60"/>
      <c r="G62" s="93">
        <f>G58</f>
        <v>5685827.3099999996</v>
      </c>
      <c r="H62" s="60"/>
      <c r="I62" s="94">
        <v>9233531.4100000001</v>
      </c>
      <c r="J62" s="200"/>
      <c r="K62" s="50"/>
      <c r="L62" s="50"/>
      <c r="M62" s="50"/>
      <c r="N62" s="50"/>
      <c r="O62" s="50"/>
      <c r="P62" s="50"/>
    </row>
    <row r="63" spans="1:16" ht="12" customHeight="1">
      <c r="A63" s="55"/>
      <c r="B63" s="61"/>
      <c r="C63" s="61"/>
      <c r="D63" s="76" t="s">
        <v>126</v>
      </c>
      <c r="E63" s="50"/>
      <c r="F63" s="50"/>
      <c r="G63" s="178">
        <f>G55+G62</f>
        <v>6211139.6199999992</v>
      </c>
      <c r="H63" s="60"/>
      <c r="I63" s="210">
        <v>9955025.6899999995</v>
      </c>
      <c r="J63" s="200"/>
      <c r="K63" s="50"/>
      <c r="L63" s="60"/>
      <c r="M63" s="50"/>
      <c r="N63" s="50"/>
      <c r="O63" s="50"/>
      <c r="P63" s="50"/>
    </row>
    <row r="64" spans="1:16" ht="12" customHeight="1">
      <c r="A64" s="52" t="s">
        <v>11</v>
      </c>
      <c r="B64" s="133" t="s">
        <v>127</v>
      </c>
      <c r="C64" s="133"/>
      <c r="D64" s="133"/>
      <c r="E64" s="50"/>
      <c r="F64" s="50"/>
      <c r="G64" s="26"/>
      <c r="H64" s="60"/>
      <c r="I64" s="27"/>
      <c r="J64" s="200"/>
      <c r="K64" s="50"/>
      <c r="L64" s="50"/>
      <c r="M64" s="50"/>
      <c r="N64" s="50"/>
      <c r="O64" s="50"/>
      <c r="P64" s="50"/>
    </row>
    <row r="65" spans="1:16" ht="12" customHeight="1">
      <c r="A65" s="55">
        <v>1</v>
      </c>
      <c r="B65" s="61"/>
      <c r="C65" s="95" t="s">
        <v>128</v>
      </c>
      <c r="D65" s="95"/>
      <c r="E65" s="81" t="s">
        <v>129</v>
      </c>
      <c r="F65" s="81"/>
      <c r="G65" s="82">
        <f>[1]Balance!I178</f>
        <v>37701095</v>
      </c>
      <c r="H65" s="60"/>
      <c r="I65" s="83">
        <v>37701095</v>
      </c>
      <c r="J65" s="200"/>
      <c r="K65" s="50"/>
      <c r="L65" s="50"/>
      <c r="M65" s="50"/>
      <c r="N65" s="50"/>
      <c r="O65" s="50"/>
      <c r="P65" s="50"/>
    </row>
    <row r="66" spans="1:16" ht="12" customHeight="1">
      <c r="A66" s="55">
        <v>2</v>
      </c>
      <c r="B66" s="61"/>
      <c r="C66" s="95" t="s">
        <v>130</v>
      </c>
      <c r="D66" s="95"/>
      <c r="E66" s="81" t="s">
        <v>131</v>
      </c>
      <c r="F66" s="81"/>
      <c r="G66" s="82">
        <f>[1]Balance!I180</f>
        <v>8890.33</v>
      </c>
      <c r="H66" s="60"/>
      <c r="I66" s="83">
        <v>7934</v>
      </c>
      <c r="J66" s="200"/>
      <c r="K66" s="50"/>
      <c r="L66" s="50"/>
      <c r="M66" s="50"/>
      <c r="N66" s="50"/>
      <c r="O66" s="50"/>
      <c r="P66" s="50"/>
    </row>
    <row r="67" spans="1:16" ht="12" customHeight="1">
      <c r="A67" s="55">
        <v>3</v>
      </c>
      <c r="B67" s="61"/>
      <c r="C67" s="95" t="s">
        <v>132</v>
      </c>
      <c r="D67" s="95"/>
      <c r="E67" s="81" t="s">
        <v>133</v>
      </c>
      <c r="F67" s="81"/>
      <c r="G67" s="82">
        <f>[1]Balance!I182</f>
        <v>149796</v>
      </c>
      <c r="H67" s="60"/>
      <c r="I67" s="83">
        <v>150752.32999999999</v>
      </c>
      <c r="J67" s="200"/>
      <c r="K67" s="60"/>
      <c r="L67" s="50"/>
      <c r="M67" s="50"/>
      <c r="N67" s="50"/>
      <c r="O67" s="50"/>
      <c r="P67" s="50"/>
    </row>
    <row r="68" spans="1:16" ht="12" customHeight="1">
      <c r="A68" s="55">
        <v>4</v>
      </c>
      <c r="B68" s="61"/>
      <c r="C68" s="95" t="s">
        <v>134</v>
      </c>
      <c r="D68" s="95"/>
      <c r="E68" s="81" t="s">
        <v>135</v>
      </c>
      <c r="F68" s="81"/>
      <c r="G68" s="96">
        <f>[1]Balance!I183</f>
        <v>406215.56</v>
      </c>
      <c r="H68" s="60"/>
      <c r="I68" s="142">
        <v>19120.8</v>
      </c>
      <c r="J68" s="200"/>
      <c r="K68" s="50"/>
      <c r="L68" s="50"/>
      <c r="M68" s="50"/>
      <c r="N68" s="50"/>
      <c r="O68" s="50"/>
      <c r="P68" s="50"/>
    </row>
    <row r="69" spans="1:16" ht="12" customHeight="1">
      <c r="A69" s="55"/>
      <c r="B69" s="134" t="s">
        <v>136</v>
      </c>
      <c r="C69" s="134"/>
      <c r="D69" s="134"/>
      <c r="E69" s="50"/>
      <c r="F69" s="50"/>
      <c r="G69" s="211">
        <f>SUM(G65:G68)</f>
        <v>38265996.890000001</v>
      </c>
      <c r="H69" s="60"/>
      <c r="I69" s="212">
        <v>37878902.129999995</v>
      </c>
      <c r="J69" s="200"/>
      <c r="K69" s="51"/>
      <c r="L69" s="50"/>
      <c r="M69" s="50"/>
      <c r="N69" s="50"/>
      <c r="O69" s="50"/>
      <c r="P69" s="50"/>
    </row>
    <row r="70" spans="1:16" ht="12" customHeight="1" thickBot="1">
      <c r="A70" s="55"/>
      <c r="B70" s="55"/>
      <c r="C70" s="55"/>
      <c r="D70" s="51" t="s">
        <v>137</v>
      </c>
      <c r="E70" s="50"/>
      <c r="F70" s="50"/>
      <c r="G70" s="97">
        <f>G63+G69</f>
        <v>44477136.509999998</v>
      </c>
      <c r="H70" s="60"/>
      <c r="I70" s="143">
        <v>47833927.819999993</v>
      </c>
      <c r="J70" s="200"/>
      <c r="K70" s="50"/>
      <c r="L70" s="50"/>
      <c r="M70" s="50"/>
      <c r="N70" s="50"/>
      <c r="O70" s="60"/>
      <c r="P70" s="50"/>
    </row>
    <row r="71" spans="1:16" ht="7.5" customHeight="1" thickTop="1">
      <c r="G71" s="98"/>
      <c r="H71" s="213"/>
      <c r="I71" s="98"/>
      <c r="J71" s="198"/>
      <c r="K71" s="100"/>
    </row>
    <row r="72" spans="1:16" ht="12" customHeight="1">
      <c r="D72" s="47" t="s">
        <v>52</v>
      </c>
      <c r="E72" s="47"/>
      <c r="F72" s="47"/>
      <c r="G72" s="99" t="s">
        <v>53</v>
      </c>
      <c r="H72" s="213"/>
      <c r="I72" s="100"/>
      <c r="J72" s="198"/>
    </row>
    <row r="73" spans="1:16" ht="12" customHeight="1">
      <c r="D73" s="47" t="s">
        <v>54</v>
      </c>
      <c r="E73" s="47"/>
      <c r="F73" s="47"/>
      <c r="G73" s="47" t="s">
        <v>239</v>
      </c>
      <c r="H73" s="213"/>
      <c r="I73" s="100"/>
      <c r="J73" s="198"/>
    </row>
    <row r="74" spans="1:16" ht="12" customHeight="1">
      <c r="G74" s="99"/>
      <c r="H74" s="99"/>
      <c r="I74" s="99"/>
      <c r="J74" s="198"/>
    </row>
    <row r="75" spans="1:16" ht="12" customHeight="1">
      <c r="G75" s="100"/>
      <c r="H75" s="213"/>
      <c r="I75" s="100"/>
      <c r="J75" s="198"/>
    </row>
    <row r="76" spans="1:16" ht="12" customHeight="1">
      <c r="G76" s="100"/>
      <c r="H76" s="213"/>
      <c r="I76" s="100"/>
      <c r="J76" s="198"/>
    </row>
    <row r="77" spans="1:16" ht="12" customHeight="1">
      <c r="G77" s="100"/>
      <c r="H77" s="213"/>
      <c r="I77" s="100"/>
      <c r="J77" s="198"/>
    </row>
    <row r="78" spans="1:16" ht="12" customHeight="1">
      <c r="G78" s="100"/>
      <c r="H78" s="213"/>
      <c r="I78" s="100"/>
      <c r="J78" s="198"/>
    </row>
    <row r="79" spans="1:16" ht="12" customHeight="1">
      <c r="G79" s="100"/>
      <c r="H79" s="213"/>
      <c r="I79" s="100"/>
      <c r="J79" s="198"/>
    </row>
    <row r="80" spans="1:16" ht="12" customHeight="1">
      <c r="G80" s="100"/>
      <c r="H80" s="213"/>
      <c r="I80" s="100"/>
      <c r="J80" s="198"/>
    </row>
    <row r="81" spans="7:10" ht="12" customHeight="1">
      <c r="G81" s="100"/>
      <c r="H81" s="213"/>
      <c r="I81" s="100"/>
      <c r="J81" s="198"/>
    </row>
    <row r="82" spans="7:10" ht="12" customHeight="1">
      <c r="G82" s="100"/>
      <c r="H82" s="213"/>
      <c r="I82" s="100"/>
      <c r="J82" s="198"/>
    </row>
    <row r="83" spans="7:10" ht="12" customHeight="1">
      <c r="G83" s="100"/>
      <c r="H83" s="213"/>
      <c r="I83" s="100"/>
      <c r="J83" s="198"/>
    </row>
    <row r="84" spans="7:10" ht="12" customHeight="1">
      <c r="G84" s="100"/>
      <c r="H84" s="213"/>
      <c r="I84" s="100"/>
      <c r="J84" s="198"/>
    </row>
    <row r="85" spans="7:10" ht="12" customHeight="1">
      <c r="G85" s="100"/>
      <c r="H85" s="213"/>
      <c r="I85" s="100"/>
      <c r="J85" s="198"/>
    </row>
    <row r="86" spans="7:10" ht="12" customHeight="1">
      <c r="G86" s="100"/>
      <c r="H86" s="213"/>
      <c r="I86" s="100"/>
      <c r="J86" s="198"/>
    </row>
    <row r="87" spans="7:10" ht="12" customHeight="1">
      <c r="G87" s="100"/>
      <c r="H87" s="213"/>
      <c r="I87" s="100"/>
      <c r="J87" s="198"/>
    </row>
    <row r="88" spans="7:10" ht="12" customHeight="1">
      <c r="G88" s="100"/>
      <c r="H88" s="213"/>
      <c r="I88" s="100"/>
      <c r="J88" s="198"/>
    </row>
    <row r="89" spans="7:10" ht="12" customHeight="1">
      <c r="G89" s="100"/>
      <c r="H89" s="213"/>
      <c r="I89" s="100"/>
      <c r="J89" s="198"/>
    </row>
    <row r="90" spans="7:10" ht="12" customHeight="1">
      <c r="G90" s="100"/>
      <c r="H90" s="213"/>
      <c r="I90" s="100"/>
      <c r="J90" s="198"/>
    </row>
    <row r="91" spans="7:10" ht="12" customHeight="1">
      <c r="G91" s="100"/>
      <c r="H91" s="213"/>
      <c r="I91" s="100"/>
      <c r="J91" s="198"/>
    </row>
    <row r="92" spans="7:10" ht="12" customHeight="1">
      <c r="G92" s="100"/>
      <c r="H92" s="213"/>
      <c r="I92" s="100"/>
      <c r="J92" s="198"/>
    </row>
    <row r="93" spans="7:10" ht="12" customHeight="1">
      <c r="G93" s="100"/>
      <c r="H93" s="213"/>
      <c r="I93" s="100"/>
      <c r="J93" s="198"/>
    </row>
    <row r="94" spans="7:10" ht="12" customHeight="1">
      <c r="G94" s="100"/>
      <c r="H94" s="213"/>
      <c r="I94" s="100"/>
      <c r="J94" s="198"/>
    </row>
    <row r="95" spans="7:10" ht="12" customHeight="1">
      <c r="G95" s="100"/>
      <c r="H95" s="213"/>
      <c r="I95" s="100"/>
      <c r="J95" s="198"/>
    </row>
    <row r="96" spans="7:10" ht="12" customHeight="1">
      <c r="G96" s="100"/>
      <c r="H96" s="213"/>
      <c r="I96" s="100"/>
      <c r="J96" s="198"/>
    </row>
    <row r="97" spans="7:10" ht="12" customHeight="1">
      <c r="G97" s="100"/>
      <c r="H97" s="213"/>
      <c r="I97" s="100"/>
      <c r="J97" s="198"/>
    </row>
    <row r="98" spans="7:10" ht="12" customHeight="1">
      <c r="G98" s="100"/>
      <c r="H98" s="213"/>
      <c r="I98" s="100"/>
      <c r="J98" s="198"/>
    </row>
    <row r="99" spans="7:10" ht="12" customHeight="1">
      <c r="G99" s="100"/>
      <c r="H99" s="213"/>
      <c r="I99" s="100"/>
      <c r="J99" s="198"/>
    </row>
    <row r="100" spans="7:10" ht="12" customHeight="1">
      <c r="G100" s="100"/>
      <c r="H100" s="213"/>
      <c r="I100" s="100"/>
      <c r="J100" s="198"/>
    </row>
    <row r="101" spans="7:10" ht="12" customHeight="1">
      <c r="G101" s="100"/>
      <c r="H101" s="213"/>
      <c r="I101" s="100"/>
      <c r="J101" s="198"/>
    </row>
    <row r="102" spans="7:10" ht="12" customHeight="1">
      <c r="G102" s="100"/>
      <c r="H102" s="213"/>
      <c r="I102" s="100"/>
      <c r="J102" s="198"/>
    </row>
    <row r="103" spans="7:10" ht="12" customHeight="1">
      <c r="G103" s="100"/>
      <c r="H103" s="213"/>
      <c r="I103" s="100"/>
      <c r="J103" s="198"/>
    </row>
    <row r="104" spans="7:10">
      <c r="G104" s="100"/>
      <c r="H104" s="213"/>
      <c r="I104" s="100"/>
      <c r="J104" s="198"/>
    </row>
    <row r="105" spans="7:10">
      <c r="G105" s="100"/>
      <c r="H105" s="213"/>
      <c r="I105" s="100"/>
      <c r="J105" s="198"/>
    </row>
    <row r="106" spans="7:10">
      <c r="G106" s="100"/>
      <c r="H106" s="213"/>
      <c r="I106" s="100"/>
      <c r="J106" s="198"/>
    </row>
    <row r="107" spans="7:10">
      <c r="G107" s="100"/>
      <c r="H107" s="213"/>
      <c r="I107" s="100"/>
      <c r="J107" s="198"/>
    </row>
    <row r="108" spans="7:10">
      <c r="G108" s="100"/>
      <c r="H108" s="213"/>
      <c r="I108" s="100"/>
      <c r="J108" s="198"/>
    </row>
    <row r="109" spans="7:10">
      <c r="G109" s="100"/>
      <c r="H109" s="213"/>
      <c r="I109" s="100"/>
      <c r="J109" s="198"/>
    </row>
    <row r="110" spans="7:10">
      <c r="G110" s="100"/>
      <c r="H110" s="213"/>
      <c r="I110" s="100"/>
      <c r="J110" s="198"/>
    </row>
    <row r="111" spans="7:10">
      <c r="G111" s="100"/>
      <c r="H111" s="213"/>
      <c r="I111" s="100"/>
      <c r="J111" s="198"/>
    </row>
    <row r="112" spans="7:10">
      <c r="G112" s="100"/>
      <c r="H112" s="213"/>
      <c r="I112" s="100"/>
      <c r="J112" s="198"/>
    </row>
    <row r="113" spans="7:10">
      <c r="G113" s="100"/>
      <c r="H113" s="213"/>
      <c r="I113" s="100"/>
      <c r="J113" s="198"/>
    </row>
    <row r="114" spans="7:10">
      <c r="G114" s="100"/>
      <c r="H114" s="213"/>
      <c r="I114" s="100"/>
      <c r="J114" s="198"/>
    </row>
    <row r="115" spans="7:10">
      <c r="G115" s="100"/>
      <c r="H115" s="213"/>
      <c r="I115" s="100"/>
      <c r="J115" s="198"/>
    </row>
    <row r="116" spans="7:10">
      <c r="G116" s="100"/>
      <c r="H116" s="213"/>
      <c r="I116" s="100"/>
      <c r="J116" s="198"/>
    </row>
    <row r="117" spans="7:10">
      <c r="G117" s="100"/>
      <c r="H117" s="213"/>
      <c r="I117" s="100"/>
      <c r="J117" s="198"/>
    </row>
    <row r="118" spans="7:10">
      <c r="G118" s="100"/>
      <c r="H118" s="213"/>
      <c r="I118" s="100"/>
      <c r="J118" s="198"/>
    </row>
    <row r="119" spans="7:10">
      <c r="G119" s="100"/>
      <c r="H119" s="213"/>
      <c r="I119" s="100"/>
      <c r="J119" s="198"/>
    </row>
    <row r="120" spans="7:10">
      <c r="G120" s="100"/>
      <c r="H120" s="213"/>
      <c r="I120" s="100"/>
      <c r="J120" s="198"/>
    </row>
    <row r="121" spans="7:10">
      <c r="G121" s="100"/>
      <c r="H121" s="213"/>
      <c r="I121" s="100"/>
      <c r="J121" s="198"/>
    </row>
    <row r="122" spans="7:10">
      <c r="G122" s="100"/>
      <c r="H122" s="213"/>
      <c r="I122" s="100"/>
      <c r="J122" s="198"/>
    </row>
    <row r="123" spans="7:10">
      <c r="G123" s="100"/>
      <c r="H123" s="213"/>
      <c r="I123" s="100"/>
      <c r="J123" s="198"/>
    </row>
    <row r="124" spans="7:10">
      <c r="G124" s="100"/>
      <c r="H124" s="213"/>
      <c r="I124" s="100"/>
      <c r="J124" s="198"/>
    </row>
    <row r="125" spans="7:10">
      <c r="G125" s="100"/>
      <c r="H125" s="213"/>
      <c r="I125" s="100"/>
      <c r="J125" s="198"/>
    </row>
    <row r="126" spans="7:10">
      <c r="G126" s="100"/>
      <c r="H126" s="213"/>
      <c r="I126" s="100"/>
      <c r="J126" s="198"/>
    </row>
    <row r="127" spans="7:10">
      <c r="G127" s="100"/>
      <c r="H127" s="213"/>
      <c r="I127" s="100"/>
      <c r="J127" s="198"/>
    </row>
    <row r="128" spans="7:10">
      <c r="G128" s="100"/>
      <c r="H128" s="213"/>
      <c r="I128" s="100"/>
      <c r="J128" s="198"/>
    </row>
    <row r="129" spans="7:10">
      <c r="G129" s="100"/>
      <c r="H129" s="213"/>
      <c r="I129" s="100"/>
      <c r="J129" s="198"/>
    </row>
    <row r="130" spans="7:10">
      <c r="G130" s="100"/>
      <c r="H130" s="213"/>
      <c r="I130" s="100"/>
      <c r="J130" s="198"/>
    </row>
    <row r="131" spans="7:10">
      <c r="G131" s="100"/>
      <c r="H131" s="213"/>
      <c r="I131" s="100"/>
      <c r="J131" s="198"/>
    </row>
    <row r="132" spans="7:10">
      <c r="G132" s="100"/>
      <c r="H132" s="213"/>
      <c r="I132" s="100"/>
      <c r="J132" s="198"/>
    </row>
    <row r="133" spans="7:10">
      <c r="G133" s="100"/>
      <c r="H133" s="213"/>
      <c r="I133" s="100"/>
      <c r="J133" s="198"/>
    </row>
    <row r="134" spans="7:10">
      <c r="G134" s="100"/>
      <c r="H134" s="213"/>
      <c r="I134" s="100"/>
      <c r="J134" s="198"/>
    </row>
    <row r="135" spans="7:10">
      <c r="G135" s="100"/>
      <c r="H135" s="213"/>
      <c r="I135" s="100"/>
      <c r="J135" s="198"/>
    </row>
    <row r="136" spans="7:10">
      <c r="G136" s="100"/>
      <c r="H136" s="213"/>
      <c r="I136" s="100"/>
      <c r="J136" s="198"/>
    </row>
    <row r="137" spans="7:10">
      <c r="G137" s="100"/>
      <c r="H137" s="213"/>
      <c r="I137" s="100"/>
      <c r="J137" s="198"/>
    </row>
    <row r="138" spans="7:10">
      <c r="G138" s="100"/>
      <c r="H138" s="213"/>
      <c r="I138" s="100"/>
      <c r="J138" s="198"/>
    </row>
    <row r="139" spans="7:10">
      <c r="G139" s="100"/>
      <c r="H139" s="213"/>
      <c r="I139" s="100"/>
      <c r="J139" s="198"/>
    </row>
    <row r="140" spans="7:10">
      <c r="G140" s="100"/>
      <c r="H140" s="213"/>
      <c r="I140" s="100"/>
      <c r="J140" s="198"/>
    </row>
    <row r="141" spans="7:10">
      <c r="G141" s="100"/>
      <c r="H141" s="213"/>
      <c r="I141" s="100"/>
      <c r="J141" s="198"/>
    </row>
    <row r="142" spans="7:10">
      <c r="G142" s="100"/>
      <c r="H142" s="213"/>
      <c r="I142" s="100"/>
      <c r="J142" s="198"/>
    </row>
    <row r="143" spans="7:10">
      <c r="G143" s="100"/>
      <c r="H143" s="213"/>
      <c r="I143" s="100"/>
      <c r="J143" s="198"/>
    </row>
    <row r="144" spans="7:10">
      <c r="G144" s="100"/>
      <c r="H144" s="213"/>
      <c r="I144" s="100"/>
      <c r="J144" s="198"/>
    </row>
    <row r="145" spans="1:10">
      <c r="G145" s="100"/>
      <c r="H145" s="213"/>
      <c r="I145" s="100"/>
      <c r="J145" s="198"/>
    </row>
    <row r="146" spans="1:10">
      <c r="G146" s="100"/>
      <c r="H146" s="213"/>
      <c r="I146" s="100"/>
    </row>
    <row r="152" spans="1:10">
      <c r="A152" s="101"/>
      <c r="B152" s="101"/>
      <c r="C152" s="101"/>
    </row>
    <row r="153" spans="1:10">
      <c r="A153" s="101"/>
      <c r="B153" s="101"/>
      <c r="C153" s="101"/>
    </row>
  </sheetData>
  <mergeCells count="17">
    <mergeCell ref="B41:D41"/>
    <mergeCell ref="B5:D5"/>
    <mergeCell ref="C6:D6"/>
    <mergeCell ref="C9:D9"/>
    <mergeCell ref="C12:D12"/>
    <mergeCell ref="C16:D16"/>
    <mergeCell ref="B21:D21"/>
    <mergeCell ref="B22:D22"/>
    <mergeCell ref="C23:D23"/>
    <mergeCell ref="C25:D25"/>
    <mergeCell ref="C26:D26"/>
    <mergeCell ref="C40:D40"/>
    <mergeCell ref="B44:D44"/>
    <mergeCell ref="C45:D45"/>
    <mergeCell ref="C55:D55"/>
    <mergeCell ref="B56:D56"/>
    <mergeCell ref="C57:D57"/>
  </mergeCells>
  <pageMargins left="0.78" right="0.7" top="0.45" bottom="0.3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H52"/>
  <sheetViews>
    <sheetView topLeftCell="A13" workbookViewId="0">
      <selection sqref="A1:E48"/>
    </sheetView>
  </sheetViews>
  <sheetFormatPr defaultRowHeight="15"/>
  <cols>
    <col min="1" max="1" width="41" style="102" customWidth="1"/>
    <col min="2" max="2" width="5" style="102" customWidth="1"/>
    <col min="3" max="3" width="12.85546875" style="102" customWidth="1"/>
    <col min="4" max="4" width="2.7109375" style="102" customWidth="1"/>
    <col min="5" max="5" width="12.5703125" style="102" customWidth="1"/>
    <col min="6" max="6" width="9.140625" style="102"/>
    <col min="7" max="7" width="37.140625" style="102" customWidth="1"/>
    <col min="8" max="8" width="8.5703125" style="102" customWidth="1"/>
    <col min="9" max="16384" width="9.140625" style="102"/>
  </cols>
  <sheetData>
    <row r="1" spans="1:8" s="6" customFormat="1" ht="18.75">
      <c r="A1" s="306" t="s">
        <v>138</v>
      </c>
      <c r="B1" s="306"/>
      <c r="C1" s="306"/>
      <c r="D1" s="306"/>
      <c r="E1" s="306"/>
    </row>
    <row r="2" spans="1:8">
      <c r="A2" s="307" t="s">
        <v>208</v>
      </c>
      <c r="B2" s="307"/>
      <c r="C2" s="307"/>
      <c r="D2" s="307"/>
      <c r="E2" s="307"/>
    </row>
    <row r="3" spans="1:8" ht="18" customHeight="1">
      <c r="A3" s="103"/>
      <c r="B3" s="104" t="s">
        <v>139</v>
      </c>
      <c r="C3" s="104">
        <v>2012</v>
      </c>
      <c r="D3" s="105"/>
      <c r="E3" s="104">
        <v>2011</v>
      </c>
    </row>
    <row r="4" spans="1:8" ht="13.5" customHeight="1">
      <c r="A4" s="103"/>
      <c r="B4" s="103"/>
      <c r="C4" s="106" t="s">
        <v>140</v>
      </c>
      <c r="D4" s="107"/>
      <c r="E4" s="106" t="s">
        <v>140</v>
      </c>
    </row>
    <row r="5" spans="1:8" ht="15" customHeight="1">
      <c r="A5" s="108" t="s">
        <v>141</v>
      </c>
      <c r="B5" s="103"/>
      <c r="C5" s="214"/>
      <c r="D5" s="107"/>
      <c r="E5" s="107"/>
      <c r="G5" s="109"/>
      <c r="H5" s="110"/>
    </row>
    <row r="6" spans="1:8" ht="18.75" hidden="1" customHeight="1">
      <c r="A6" s="111" t="s">
        <v>142</v>
      </c>
      <c r="B6" s="107"/>
      <c r="C6" s="214"/>
      <c r="D6" s="107"/>
      <c r="E6" s="107"/>
      <c r="G6" s="110"/>
      <c r="H6" s="110"/>
    </row>
    <row r="7" spans="1:8" ht="10.5" customHeight="1">
      <c r="A7" s="112" t="s">
        <v>143</v>
      </c>
      <c r="B7" s="107"/>
      <c r="C7" s="215"/>
      <c r="D7" s="107"/>
      <c r="E7" s="216"/>
    </row>
    <row r="8" spans="1:8" ht="6.75" customHeight="1">
      <c r="A8" s="113"/>
      <c r="B8" s="107"/>
      <c r="C8" s="217"/>
      <c r="D8" s="218"/>
      <c r="E8" s="218"/>
    </row>
    <row r="9" spans="1:8" ht="12.75" customHeight="1">
      <c r="A9" s="114" t="s">
        <v>144</v>
      </c>
      <c r="B9" s="107"/>
      <c r="C9" s="219">
        <f>[1]Bilanci!G10*-1/1000</f>
        <v>-1278.9000000000001</v>
      </c>
      <c r="D9" s="220"/>
      <c r="E9" s="221">
        <f>[1]Bilanci!I10*-1/1000</f>
        <v>-4271.8599999999997</v>
      </c>
    </row>
    <row r="10" spans="1:8" ht="12.75" customHeight="1" thickBot="1">
      <c r="A10" s="115" t="s">
        <v>145</v>
      </c>
      <c r="B10" s="107"/>
      <c r="C10" s="219">
        <f>[1]Bilanci!G20*-1/1000</f>
        <v>-2500</v>
      </c>
      <c r="D10" s="220"/>
      <c r="E10" s="221">
        <f>[1]Bilanci!I20*-1/1000</f>
        <v>-600.94339999999988</v>
      </c>
    </row>
    <row r="11" spans="1:8" ht="12.75" customHeight="1" thickBot="1">
      <c r="A11" s="103"/>
      <c r="B11" s="107"/>
      <c r="C11" s="222">
        <f>SUM(C9:C10)</f>
        <v>-3778.9</v>
      </c>
      <c r="D11" s="223"/>
      <c r="E11" s="224">
        <f>SUM(E9:E10)</f>
        <v>-4872.8033999999998</v>
      </c>
    </row>
    <row r="12" spans="1:8" ht="6.75" customHeight="1">
      <c r="A12" s="103"/>
      <c r="B12" s="107"/>
      <c r="C12" s="225"/>
      <c r="D12" s="220"/>
      <c r="E12" s="226"/>
    </row>
    <row r="13" spans="1:8" ht="12.75" customHeight="1">
      <c r="A13" s="116" t="s">
        <v>146</v>
      </c>
      <c r="B13" s="103"/>
      <c r="C13" s="227">
        <f>[1]Bilanci!G46/1000</f>
        <v>398.91721000000001</v>
      </c>
      <c r="D13" s="220"/>
      <c r="E13" s="228">
        <f>[1]Bilanci!I46/1000</f>
        <v>695.96428000000003</v>
      </c>
    </row>
    <row r="14" spans="1:8" ht="12.75" customHeight="1">
      <c r="A14" s="117" t="s">
        <v>147</v>
      </c>
      <c r="B14" s="103"/>
      <c r="C14" s="227">
        <f>[1]Bilanci!G47/1000</f>
        <v>56.948</v>
      </c>
      <c r="D14" s="220"/>
      <c r="E14" s="228">
        <f>[1]Bilanci!I47/1000</f>
        <v>0</v>
      </c>
    </row>
    <row r="15" spans="1:8" ht="12.75" customHeight="1">
      <c r="A15" s="116" t="s">
        <v>148</v>
      </c>
      <c r="B15" s="103"/>
      <c r="C15" s="227">
        <f>[1]Bilanci!G48/1000</f>
        <v>13.847</v>
      </c>
      <c r="D15" s="220"/>
      <c r="E15" s="228">
        <f>[1]Bilanci!I48/1000</f>
        <v>19.53</v>
      </c>
    </row>
    <row r="16" spans="1:8" ht="12.75" customHeight="1">
      <c r="A16" s="116" t="s">
        <v>149</v>
      </c>
      <c r="B16" s="103"/>
      <c r="C16" s="227">
        <f>[1]Bilanci!G49/1000</f>
        <v>40.612300000000005</v>
      </c>
      <c r="D16" s="220"/>
      <c r="E16" s="228">
        <f>[1]Bilanci!I49/1000</f>
        <v>6</v>
      </c>
    </row>
    <row r="17" spans="1:5" ht="12.75" customHeight="1">
      <c r="A17" s="118" t="str">
        <f>[1]Bilanci!D54</f>
        <v>Detyrime ndaj ortakëve për divident</v>
      </c>
      <c r="B17" s="103"/>
      <c r="C17" s="227">
        <f>[1]Bilanci!G54/1000</f>
        <v>14.9878</v>
      </c>
      <c r="D17" s="220"/>
      <c r="E17" s="228">
        <f>[1]Bilanci!I53/1000</f>
        <v>0</v>
      </c>
    </row>
    <row r="18" spans="1:5" ht="12.75" customHeight="1" thickBot="1">
      <c r="A18" s="119" t="s">
        <v>150</v>
      </c>
      <c r="B18" s="103"/>
      <c r="C18" s="229">
        <f>[1]Bilanci!G58/1000</f>
        <v>5685.8273099999997</v>
      </c>
      <c r="D18" s="220"/>
      <c r="E18" s="230">
        <f>[1]Bilanci!I58/1000</f>
        <v>9233.5314099999996</v>
      </c>
    </row>
    <row r="19" spans="1:5" ht="12.75" customHeight="1" thickBot="1">
      <c r="A19" s="103"/>
      <c r="B19" s="107"/>
      <c r="C19" s="231">
        <f>SUM(C13:C18)</f>
        <v>6211.1396199999999</v>
      </c>
      <c r="D19" s="223"/>
      <c r="E19" s="232">
        <f>SUM(E13:E18)</f>
        <v>9955.0256900000004</v>
      </c>
    </row>
    <row r="20" spans="1:5" ht="6" customHeight="1" thickBot="1">
      <c r="A20" s="103"/>
      <c r="B20" s="107"/>
      <c r="C20" s="231"/>
      <c r="D20" s="223"/>
      <c r="E20" s="232"/>
    </row>
    <row r="21" spans="1:5" ht="12.75" customHeight="1" thickBot="1">
      <c r="A21" s="120" t="s">
        <v>151</v>
      </c>
      <c r="B21" s="107"/>
      <c r="C21" s="233">
        <f>C19+C11</f>
        <v>2432.2396199999998</v>
      </c>
      <c r="D21" s="220"/>
      <c r="E21" s="234">
        <f>E19+E11</f>
        <v>5082.2222900000006</v>
      </c>
    </row>
    <row r="22" spans="1:5" ht="12.75" customHeight="1" thickTop="1">
      <c r="A22" s="103"/>
      <c r="B22" s="107"/>
      <c r="C22" s="235"/>
      <c r="D22" s="220"/>
      <c r="E22" s="236"/>
    </row>
    <row r="23" spans="1:5" ht="12.75" customHeight="1">
      <c r="A23" s="108" t="s">
        <v>152</v>
      </c>
      <c r="B23" s="107"/>
      <c r="C23" s="237"/>
      <c r="D23" s="220"/>
      <c r="E23" s="220"/>
    </row>
    <row r="24" spans="1:5" ht="12.75" customHeight="1">
      <c r="A24" s="108" t="s">
        <v>153</v>
      </c>
      <c r="B24" s="107"/>
      <c r="C24" s="237"/>
      <c r="D24" s="220"/>
      <c r="E24" s="220"/>
    </row>
    <row r="25" spans="1:5" ht="12.75" customHeight="1">
      <c r="A25" s="121" t="str">
        <f>[1]Bilanci!D27</f>
        <v>Toka e terrene lira</v>
      </c>
      <c r="B25" s="107"/>
      <c r="C25" s="237">
        <f>[1]Bilanci!G27/1000*-1</f>
        <v>0</v>
      </c>
      <c r="D25" s="220"/>
      <c r="E25" s="220">
        <f>[1]Bilanci!I27/1000*-1</f>
        <v>0</v>
      </c>
    </row>
    <row r="26" spans="1:5" ht="12.75" customHeight="1">
      <c r="A26" s="121" t="str">
        <f>[1]Bilanci!D28</f>
        <v>Ndërtesa</v>
      </c>
      <c r="B26" s="107"/>
      <c r="C26" s="237">
        <f>[1]Bilanci!G28/1000*-1</f>
        <v>0</v>
      </c>
      <c r="D26" s="220"/>
      <c r="E26" s="220">
        <f>[1]Bilanci!I28/1000*-1</f>
        <v>0</v>
      </c>
    </row>
    <row r="27" spans="1:5" ht="12.75" customHeight="1">
      <c r="A27" s="122" t="s">
        <v>154</v>
      </c>
      <c r="B27" s="107"/>
      <c r="C27" s="237">
        <f>[1]Bilanci!G31*-1/1000</f>
        <v>-38280.66906</v>
      </c>
      <c r="D27" s="220"/>
      <c r="E27" s="220">
        <f>[1]Bilanci!I31*-1/1000</f>
        <v>-40738.520819999998</v>
      </c>
    </row>
    <row r="28" spans="1:5" ht="12.75" customHeight="1">
      <c r="A28" s="122" t="s">
        <v>155</v>
      </c>
      <c r="B28" s="107"/>
      <c r="C28" s="237">
        <f>[1]Bilanci!G34*-1/1000</f>
        <v>0</v>
      </c>
      <c r="D28" s="220"/>
      <c r="E28" s="220">
        <f>[1]Bilanci!I34*-1/1000</f>
        <v>0</v>
      </c>
    </row>
    <row r="29" spans="1:5" ht="12.75" customHeight="1" thickBot="1">
      <c r="A29" s="123" t="s">
        <v>156</v>
      </c>
      <c r="B29" s="107"/>
      <c r="C29" s="229">
        <f>[1]Bilanci!G37*-1/1000</f>
        <v>-1384.4300800000001</v>
      </c>
      <c r="D29" s="220"/>
      <c r="E29" s="230">
        <f>[1]Bilanci!I37*-1/1000</f>
        <v>-1695.4</v>
      </c>
    </row>
    <row r="30" spans="1:5" ht="12.75" customHeight="1" thickBot="1">
      <c r="A30" s="103"/>
      <c r="B30" s="107"/>
      <c r="C30" s="238">
        <f>SUM(C25:C29)</f>
        <v>-39665.099139999998</v>
      </c>
      <c r="D30" s="220"/>
      <c r="E30" s="239">
        <f>SUM(E25:E29)</f>
        <v>-42433.920819999999</v>
      </c>
    </row>
    <row r="31" spans="1:5" ht="12.75" customHeight="1">
      <c r="A31" s="124" t="s">
        <v>67</v>
      </c>
      <c r="B31" s="107"/>
      <c r="C31" s="240"/>
      <c r="D31" s="220"/>
      <c r="E31" s="220"/>
    </row>
    <row r="32" spans="1:5" ht="12.75" customHeight="1">
      <c r="A32" s="125" t="s">
        <v>157</v>
      </c>
      <c r="B32" s="107"/>
      <c r="C32" s="240">
        <f>[1]Bilanci!G13*-1/1000</f>
        <v>0</v>
      </c>
      <c r="D32" s="220"/>
      <c r="E32" s="220">
        <f>[1]Bilanci!I13*-1/1000</f>
        <v>0</v>
      </c>
    </row>
    <row r="33" spans="1:5" ht="12.75" customHeight="1">
      <c r="A33" s="126" t="s">
        <v>158</v>
      </c>
      <c r="B33" s="107"/>
      <c r="C33" s="229">
        <f>[1]Bilanci!G14*-1/1000</f>
        <v>-13</v>
      </c>
      <c r="D33" s="220"/>
      <c r="E33" s="230">
        <f>[1]Bilanci!I14*-1/1000</f>
        <v>0</v>
      </c>
    </row>
    <row r="34" spans="1:5" ht="12.75" customHeight="1" thickBot="1">
      <c r="A34" s="126" t="str">
        <f>[1]Bilanci!D15</f>
        <v>Inventari I imet</v>
      </c>
      <c r="B34" s="107"/>
      <c r="C34" s="229">
        <f>[1]Bilanci!G15*-1/1000</f>
        <v>-220.61</v>
      </c>
      <c r="D34" s="220"/>
      <c r="E34" s="230">
        <f>[1]Bilanci!I15*-1/1000</f>
        <v>-220.61</v>
      </c>
    </row>
    <row r="35" spans="1:5" ht="12.75" customHeight="1" thickBot="1">
      <c r="A35" s="126"/>
      <c r="B35" s="107"/>
      <c r="C35" s="241">
        <f>SUM(C32:C34)</f>
        <v>-233.61</v>
      </c>
      <c r="D35" s="220"/>
      <c r="E35" s="242">
        <f>SUM(E32:E34)</f>
        <v>-220.61</v>
      </c>
    </row>
    <row r="36" spans="1:5" ht="6.75" customHeight="1" thickBot="1">
      <c r="A36" s="103"/>
      <c r="B36" s="107"/>
      <c r="C36" s="237"/>
      <c r="D36" s="220"/>
      <c r="E36" s="243"/>
    </row>
    <row r="37" spans="1:5" ht="12.75" customHeight="1" thickBot="1">
      <c r="A37" s="108" t="s">
        <v>159</v>
      </c>
      <c r="B37" s="107"/>
      <c r="C37" s="244">
        <f>C30+C35</f>
        <v>-39898.709139999999</v>
      </c>
      <c r="D37" s="220"/>
      <c r="E37" s="245">
        <f>E35+E30</f>
        <v>-42654.53082</v>
      </c>
    </row>
    <row r="38" spans="1:5" ht="12.75" customHeight="1" thickTop="1">
      <c r="A38" s="108"/>
      <c r="B38" s="107"/>
      <c r="C38" s="246"/>
      <c r="D38" s="220"/>
      <c r="E38" s="247"/>
    </row>
    <row r="39" spans="1:5" ht="12.75" customHeight="1">
      <c r="A39" s="127" t="s">
        <v>160</v>
      </c>
      <c r="B39" s="107"/>
      <c r="C39" s="237"/>
      <c r="D39" s="220"/>
      <c r="E39" s="220"/>
    </row>
    <row r="40" spans="1:5" ht="12.75" customHeight="1">
      <c r="A40" s="126" t="s">
        <v>161</v>
      </c>
      <c r="B40" s="107"/>
      <c r="C40" s="229">
        <f>[1]Bilanci!G65/1000</f>
        <v>37701.095000000001</v>
      </c>
      <c r="D40" s="220"/>
      <c r="E40" s="228">
        <f>[1]Bilanci!I65/1000</f>
        <v>37701.095000000001</v>
      </c>
    </row>
    <row r="41" spans="1:5" ht="12.75" customHeight="1">
      <c r="A41" s="121" t="s">
        <v>130</v>
      </c>
      <c r="B41" s="107"/>
      <c r="C41" s="229">
        <f>[1]Bilanci!G66/1000</f>
        <v>8.8903300000000005</v>
      </c>
      <c r="D41" s="220"/>
      <c r="E41" s="228">
        <f>[1]Bilanci!I66/1000</f>
        <v>7.9340000000000002</v>
      </c>
    </row>
    <row r="42" spans="1:5" ht="12.75" customHeight="1">
      <c r="A42" s="126" t="s">
        <v>162</v>
      </c>
      <c r="B42" s="103"/>
      <c r="C42" s="229">
        <f>[1]Bilanci!G67/1000</f>
        <v>149.79599999999999</v>
      </c>
      <c r="D42" s="220"/>
      <c r="E42" s="228">
        <f>[1]Bilanci!I67/1000</f>
        <v>150.75233</v>
      </c>
    </row>
    <row r="43" spans="1:5" ht="12.75" customHeight="1" thickBot="1">
      <c r="A43" s="126" t="s">
        <v>163</v>
      </c>
      <c r="B43" s="103"/>
      <c r="C43" s="229">
        <f>[1]Bilanci!G68/1000</f>
        <v>406.21555999999998</v>
      </c>
      <c r="D43" s="220"/>
      <c r="E43" s="228">
        <f>[1]Bilanci!I68/1000</f>
        <v>19.120799999999999</v>
      </c>
    </row>
    <row r="44" spans="1:5" ht="12.75" customHeight="1" thickBot="1">
      <c r="A44" s="108" t="s">
        <v>164</v>
      </c>
      <c r="B44" s="107"/>
      <c r="C44" s="238">
        <f>SUM(C40:C43)</f>
        <v>38265.996890000002</v>
      </c>
      <c r="D44" s="220"/>
      <c r="E44" s="239">
        <f>SUM(E40:E43)</f>
        <v>37878.902130000002</v>
      </c>
    </row>
    <row r="45" spans="1:5" ht="6" customHeight="1">
      <c r="A45" s="103"/>
      <c r="B45" s="107"/>
      <c r="C45" s="240"/>
      <c r="D45" s="220"/>
      <c r="E45" s="220"/>
    </row>
    <row r="46" spans="1:5" ht="12.75" customHeight="1" thickBot="1">
      <c r="A46" s="108" t="s">
        <v>165</v>
      </c>
      <c r="B46" s="107"/>
      <c r="C46" s="248">
        <f>C44+C21</f>
        <v>40698.236510000002</v>
      </c>
      <c r="D46" s="223"/>
      <c r="E46" s="249">
        <f>E44+E21</f>
        <v>42961.12442</v>
      </c>
    </row>
    <row r="47" spans="1:5" ht="3.75" customHeight="1">
      <c r="A47" s="103"/>
      <c r="B47" s="107"/>
      <c r="C47" s="240"/>
      <c r="D47" s="220"/>
      <c r="E47" s="220"/>
    </row>
    <row r="48" spans="1:5" ht="12" customHeight="1" thickBot="1">
      <c r="A48" s="120" t="s">
        <v>166</v>
      </c>
      <c r="B48" s="107"/>
      <c r="C48" s="250">
        <f>C46+C37</f>
        <v>799.52737000000343</v>
      </c>
      <c r="D48" s="223"/>
      <c r="E48" s="251">
        <f>E46+E37</f>
        <v>306.59360000000015</v>
      </c>
    </row>
    <row r="49" spans="3:5" ht="15.75" thickTop="1">
      <c r="C49" s="128"/>
      <c r="D49" s="129"/>
      <c r="E49" s="129"/>
    </row>
    <row r="50" spans="3:5">
      <c r="C50" s="130"/>
      <c r="D50" s="130"/>
      <c r="E50" s="130"/>
    </row>
    <row r="51" spans="3:5">
      <c r="C51" s="131"/>
    </row>
    <row r="52" spans="3:5">
      <c r="C52" s="129"/>
      <c r="E52" s="129"/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B2:L35"/>
  <sheetViews>
    <sheetView tabSelected="1" workbookViewId="0">
      <selection activeCell="E37" sqref="E37"/>
    </sheetView>
  </sheetViews>
  <sheetFormatPr defaultRowHeight="15"/>
  <cols>
    <col min="1" max="1" width="2.140625" customWidth="1"/>
    <col min="2" max="2" width="43.5703125" customWidth="1"/>
    <col min="3" max="3" width="14.42578125" customWidth="1"/>
    <col min="4" max="4" width="1.85546875" customWidth="1"/>
    <col min="5" max="5" width="16.42578125" customWidth="1"/>
    <col min="6" max="6" width="1.42578125" customWidth="1"/>
    <col min="7" max="7" width="17.140625" customWidth="1"/>
    <col min="8" max="8" width="1.42578125" customWidth="1"/>
    <col min="9" max="9" width="17.28515625" customWidth="1"/>
  </cols>
  <sheetData>
    <row r="2" spans="2:11">
      <c r="B2" s="144"/>
      <c r="C2" s="144"/>
      <c r="D2" s="144"/>
      <c r="E2" s="144"/>
      <c r="F2" s="144"/>
      <c r="G2" s="144"/>
      <c r="H2" s="144"/>
      <c r="I2" s="144"/>
    </row>
    <row r="3" spans="2:11">
      <c r="B3" s="303" t="s">
        <v>167</v>
      </c>
      <c r="C3" s="303"/>
      <c r="D3" s="145"/>
      <c r="E3" s="145"/>
      <c r="F3" s="145"/>
      <c r="G3" s="145"/>
      <c r="H3" s="145"/>
      <c r="I3" s="145"/>
    </row>
    <row r="4" spans="2:11">
      <c r="B4" s="252">
        <v>41274</v>
      </c>
      <c r="C4" s="253"/>
      <c r="D4" s="253"/>
      <c r="E4" s="253"/>
      <c r="F4" s="253"/>
      <c r="G4" s="253"/>
      <c r="H4" s="253"/>
      <c r="I4" s="253"/>
    </row>
    <row r="5" spans="2:11" ht="21.75" customHeight="1">
      <c r="B5" s="253"/>
      <c r="C5" s="253"/>
      <c r="D5" s="253"/>
      <c r="E5" s="253"/>
      <c r="F5" s="253"/>
      <c r="G5" s="253"/>
      <c r="H5" s="253"/>
      <c r="I5" s="253"/>
    </row>
    <row r="6" spans="2:11" ht="17.25" customHeight="1">
      <c r="B6" s="254"/>
      <c r="C6" s="304" t="s">
        <v>168</v>
      </c>
      <c r="D6" s="146"/>
      <c r="E6" s="304" t="s">
        <v>209</v>
      </c>
      <c r="F6" s="146"/>
      <c r="G6" s="304" t="s">
        <v>210</v>
      </c>
      <c r="H6" s="146"/>
      <c r="I6" s="305" t="s">
        <v>169</v>
      </c>
    </row>
    <row r="7" spans="2:11" ht="9" customHeight="1">
      <c r="B7" s="255"/>
      <c r="C7" s="304"/>
      <c r="D7" s="147"/>
      <c r="E7" s="304"/>
      <c r="F7" s="147"/>
      <c r="G7" s="304"/>
      <c r="H7" s="147"/>
      <c r="I7" s="305"/>
    </row>
    <row r="8" spans="2:11" ht="15" customHeight="1">
      <c r="B8" s="256"/>
      <c r="C8" s="148" t="s">
        <v>140</v>
      </c>
      <c r="D8" s="149"/>
      <c r="E8" s="148" t="s">
        <v>140</v>
      </c>
      <c r="F8" s="149"/>
      <c r="G8" s="148" t="s">
        <v>140</v>
      </c>
      <c r="H8" s="149"/>
      <c r="I8" s="257" t="s">
        <v>170</v>
      </c>
    </row>
    <row r="9" spans="2:11">
      <c r="B9" s="256"/>
      <c r="C9" s="256"/>
      <c r="D9" s="256"/>
      <c r="E9" s="256"/>
      <c r="F9" s="256"/>
      <c r="G9" s="256"/>
      <c r="H9" s="256"/>
      <c r="I9" s="258"/>
    </row>
    <row r="10" spans="2:11" ht="12.75" customHeight="1">
      <c r="B10" s="150" t="s">
        <v>211</v>
      </c>
      <c r="C10" s="259">
        <f>[1]Bilanci!I65/1000</f>
        <v>37701.095000000001</v>
      </c>
      <c r="D10" s="260"/>
      <c r="E10" s="260">
        <v>0</v>
      </c>
      <c r="F10" s="260"/>
      <c r="G10" s="260"/>
      <c r="H10" s="260"/>
      <c r="I10" s="261">
        <f>C10+E10+G10</f>
        <v>37701.095000000001</v>
      </c>
    </row>
    <row r="11" spans="2:11" ht="12.75" customHeight="1">
      <c r="B11" s="150" t="s">
        <v>212</v>
      </c>
      <c r="C11" s="259"/>
      <c r="D11" s="260"/>
      <c r="E11">
        <v>0</v>
      </c>
      <c r="F11" s="260"/>
      <c r="G11" s="260"/>
      <c r="H11" s="260"/>
      <c r="I11" s="261">
        <f>C11+E11+G11</f>
        <v>0</v>
      </c>
    </row>
    <row r="12" spans="2:11" ht="12.75" customHeight="1">
      <c r="B12" s="150" t="s">
        <v>171</v>
      </c>
      <c r="C12" s="260"/>
      <c r="D12" s="260"/>
      <c r="E12">
        <v>0</v>
      </c>
      <c r="F12" s="260"/>
      <c r="G12" s="259"/>
      <c r="H12" s="260"/>
      <c r="I12" s="261">
        <f>C12+E12+G12</f>
        <v>0</v>
      </c>
    </row>
    <row r="13" spans="2:11" ht="12.75" customHeight="1" thickBot="1">
      <c r="B13" s="150" t="s">
        <v>172</v>
      </c>
      <c r="C13" s="260"/>
      <c r="D13" s="260"/>
      <c r="F13" s="260"/>
      <c r="G13" s="259">
        <f>[1]Bilanci!I68/1000</f>
        <v>19.120799999999999</v>
      </c>
      <c r="H13" s="260"/>
      <c r="I13" s="261">
        <f>C13+E13+G13</f>
        <v>19.120799999999999</v>
      </c>
    </row>
    <row r="14" spans="2:11" ht="12.75" customHeight="1">
      <c r="B14" s="151" t="s">
        <v>240</v>
      </c>
      <c r="C14" s="262">
        <f>SUM(C10:C13)</f>
        <v>37701.095000000001</v>
      </c>
      <c r="D14" s="260"/>
      <c r="E14" s="262">
        <f>SUM(E10:E13)</f>
        <v>0</v>
      </c>
      <c r="F14" s="260"/>
      <c r="G14" s="262">
        <f>SUM(G11:G13)</f>
        <v>19.120799999999999</v>
      </c>
      <c r="H14" s="260"/>
      <c r="I14" s="263">
        <f>SUM(I10:I13)</f>
        <v>37720.215799999998</v>
      </c>
    </row>
    <row r="15" spans="2:11" ht="12.75" customHeight="1">
      <c r="B15" s="152"/>
      <c r="C15" s="259"/>
      <c r="D15" s="260"/>
      <c r="E15" s="260"/>
      <c r="F15" s="260"/>
      <c r="G15" s="260"/>
      <c r="H15" s="260"/>
      <c r="I15" s="261"/>
      <c r="K15" s="153"/>
    </row>
    <row r="16" spans="2:11" ht="12.75" customHeight="1">
      <c r="B16" s="154" t="s">
        <v>213</v>
      </c>
      <c r="C16" s="264"/>
      <c r="D16" s="265"/>
      <c r="E16" s="265"/>
      <c r="F16" s="265"/>
      <c r="G16" s="265"/>
      <c r="H16" s="265"/>
      <c r="I16" s="266"/>
    </row>
    <row r="17" spans="2:12" ht="12.75" customHeight="1">
      <c r="B17" s="155" t="s">
        <v>214</v>
      </c>
      <c r="C17" s="267"/>
      <c r="D17" s="260"/>
      <c r="E17" s="259"/>
      <c r="F17" s="260"/>
      <c r="G17" s="259"/>
      <c r="H17" s="260"/>
      <c r="I17" s="261"/>
    </row>
    <row r="18" spans="2:12" ht="12.75" customHeight="1">
      <c r="B18" s="156" t="s">
        <v>215</v>
      </c>
      <c r="C18" s="267"/>
      <c r="D18" s="260"/>
      <c r="E18" s="259"/>
      <c r="F18" s="260"/>
      <c r="G18" s="259"/>
      <c r="H18" s="260"/>
      <c r="I18" s="261">
        <f t="shared" ref="I18:I27" si="0">C18+E18+G18</f>
        <v>0</v>
      </c>
    </row>
    <row r="19" spans="2:12" ht="12.75" customHeight="1">
      <c r="B19" s="156" t="s">
        <v>216</v>
      </c>
      <c r="C19" s="267"/>
      <c r="D19" s="260"/>
      <c r="E19" s="259"/>
      <c r="F19" s="260"/>
      <c r="G19" s="259">
        <f>[1]Bilanci!G66/1000</f>
        <v>8.8903300000000005</v>
      </c>
      <c r="H19" s="260"/>
      <c r="I19" s="261">
        <f t="shared" si="0"/>
        <v>8.8903300000000005</v>
      </c>
    </row>
    <row r="20" spans="2:12" ht="12.75" customHeight="1">
      <c r="B20" s="157" t="s">
        <v>217</v>
      </c>
      <c r="C20" s="267"/>
      <c r="D20" s="260"/>
      <c r="E20" s="259"/>
      <c r="F20" s="260"/>
      <c r="G20" s="259"/>
      <c r="H20" s="260"/>
      <c r="I20" s="261">
        <f t="shared" si="0"/>
        <v>0</v>
      </c>
    </row>
    <row r="21" spans="2:12">
      <c r="B21" s="157" t="s">
        <v>218</v>
      </c>
      <c r="C21" s="267"/>
      <c r="D21" s="260"/>
      <c r="E21" s="259"/>
      <c r="F21" s="260"/>
      <c r="G21" s="259"/>
      <c r="H21" s="260"/>
      <c r="I21" s="261">
        <f t="shared" si="0"/>
        <v>0</v>
      </c>
    </row>
    <row r="22" spans="2:12">
      <c r="B22" s="157" t="s">
        <v>219</v>
      </c>
      <c r="C22" s="267"/>
      <c r="D22" s="260"/>
      <c r="E22" s="259"/>
      <c r="F22" s="260"/>
      <c r="G22" s="259"/>
      <c r="H22" s="260"/>
      <c r="I22" s="261">
        <f t="shared" si="0"/>
        <v>0</v>
      </c>
    </row>
    <row r="23" spans="2:12">
      <c r="B23" s="156" t="s">
        <v>220</v>
      </c>
      <c r="C23" s="267"/>
      <c r="D23" s="260"/>
      <c r="E23" s="259"/>
      <c r="F23" s="260"/>
      <c r="G23" s="259"/>
      <c r="H23" s="260"/>
      <c r="I23" s="261">
        <f t="shared" si="0"/>
        <v>0</v>
      </c>
    </row>
    <row r="24" spans="2:12">
      <c r="B24" s="155" t="s">
        <v>221</v>
      </c>
      <c r="C24" s="267"/>
      <c r="D24" s="260"/>
      <c r="E24" s="259"/>
      <c r="F24" s="260"/>
      <c r="G24" s="259">
        <f>[1]Bilanci!G67/1000-[1]Bilanci!I68/1000</f>
        <v>130.67519999999999</v>
      </c>
      <c r="H24" s="260"/>
      <c r="I24" s="261">
        <f t="shared" si="0"/>
        <v>130.67519999999999</v>
      </c>
    </row>
    <row r="25" spans="2:12">
      <c r="B25" s="155" t="s">
        <v>222</v>
      </c>
      <c r="C25" s="267"/>
      <c r="D25" s="260"/>
      <c r="E25" s="259"/>
      <c r="F25" s="260"/>
      <c r="G25" s="259"/>
      <c r="H25" s="260"/>
      <c r="I25" s="261">
        <f t="shared" si="0"/>
        <v>0</v>
      </c>
    </row>
    <row r="26" spans="2:12">
      <c r="B26" s="158" t="s">
        <v>223</v>
      </c>
      <c r="C26" s="267"/>
      <c r="D26" s="260"/>
      <c r="E26" s="259"/>
      <c r="F26" s="260"/>
      <c r="G26" s="259"/>
      <c r="H26" s="260"/>
      <c r="I26" s="261">
        <f t="shared" si="0"/>
        <v>0</v>
      </c>
    </row>
    <row r="27" spans="2:12" ht="23.25">
      <c r="B27" s="159" t="s">
        <v>224</v>
      </c>
      <c r="C27" s="267"/>
      <c r="D27" s="260"/>
      <c r="E27" s="259"/>
      <c r="F27" s="260"/>
      <c r="G27" s="259"/>
      <c r="H27" s="260"/>
      <c r="I27" s="261">
        <f t="shared" si="0"/>
        <v>0</v>
      </c>
    </row>
    <row r="28" spans="2:12">
      <c r="B28" s="160" t="s">
        <v>225</v>
      </c>
      <c r="C28" s="268"/>
      <c r="D28" s="265"/>
      <c r="E28" s="264"/>
      <c r="F28" s="265"/>
      <c r="G28" s="264">
        <f>SUM(G18:G27)</f>
        <v>139.56553</v>
      </c>
      <c r="H28" s="265"/>
      <c r="I28" s="266">
        <f>SUM(I18:I27)</f>
        <v>139.56553</v>
      </c>
    </row>
    <row r="29" spans="2:12" ht="15.75" thickBot="1">
      <c r="B29" s="150" t="s">
        <v>172</v>
      </c>
      <c r="C29" s="269">
        <v>0</v>
      </c>
      <c r="D29" s="260"/>
      <c r="E29" s="269">
        <v>0</v>
      </c>
      <c r="F29" s="260"/>
      <c r="G29" s="269">
        <f>[1]Bilanci!G68/1000</f>
        <v>406.21555999999998</v>
      </c>
      <c r="H29" s="260"/>
      <c r="I29" s="261">
        <f>G29</f>
        <v>406.21555999999998</v>
      </c>
    </row>
    <row r="30" spans="2:12" ht="15.75" thickBot="1">
      <c r="B30" s="161" t="s">
        <v>241</v>
      </c>
      <c r="C30" s="270">
        <f>C14</f>
        <v>37701.095000000001</v>
      </c>
      <c r="D30" s="260"/>
      <c r="E30" s="271">
        <f>SUM(E29:E29)</f>
        <v>0</v>
      </c>
      <c r="F30" s="260"/>
      <c r="G30" s="271">
        <f>G14+G28+G29</f>
        <v>564.90188999999998</v>
      </c>
      <c r="H30" s="260"/>
      <c r="I30" s="272">
        <f>I14+I28+I29</f>
        <v>38265.996889999995</v>
      </c>
    </row>
    <row r="31" spans="2:12" ht="15.75" thickTop="1">
      <c r="B31" s="162"/>
      <c r="C31" s="102"/>
      <c r="D31" s="102"/>
      <c r="E31" s="102"/>
      <c r="F31" s="102"/>
      <c r="G31" s="102"/>
      <c r="H31" s="102"/>
      <c r="I31" s="102"/>
      <c r="L31" s="153"/>
    </row>
    <row r="32" spans="2:12">
      <c r="B32" s="162"/>
      <c r="I32" s="163"/>
    </row>
    <row r="33" spans="7:12">
      <c r="G33" s="153"/>
      <c r="I33" s="153"/>
      <c r="L33" s="153"/>
    </row>
    <row r="34" spans="7:12">
      <c r="G34" s="153"/>
      <c r="I34" s="164"/>
    </row>
    <row r="35" spans="7:12">
      <c r="I35" s="153"/>
    </row>
  </sheetData>
  <mergeCells count="5">
    <mergeCell ref="B3:C3"/>
    <mergeCell ref="C6:C7"/>
    <mergeCell ref="E6:E7"/>
    <mergeCell ref="G6:G7"/>
    <mergeCell ref="I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Q38"/>
  <sheetViews>
    <sheetView workbookViewId="0">
      <selection activeCell="C38" sqref="C38"/>
    </sheetView>
  </sheetViews>
  <sheetFormatPr defaultRowHeight="15"/>
  <cols>
    <col min="1" max="1" width="25.85546875" style="273" customWidth="1"/>
    <col min="2" max="2" width="9" style="273" customWidth="1"/>
    <col min="3" max="3" width="10.140625" style="273" customWidth="1"/>
    <col min="4" max="4" width="9" style="273" customWidth="1"/>
    <col min="5" max="5" width="8.85546875" style="273" customWidth="1"/>
    <col min="6" max="6" width="9.28515625" style="273" customWidth="1"/>
    <col min="7" max="8" width="8.28515625" style="273" customWidth="1"/>
    <col min="9" max="9" width="8.140625" style="273" customWidth="1"/>
    <col min="10" max="10" width="8.28515625" style="273" customWidth="1"/>
    <col min="11" max="11" width="8.42578125" style="273" customWidth="1"/>
    <col min="12" max="12" width="8.28515625" style="273" customWidth="1"/>
    <col min="13" max="13" width="9.42578125" style="273" customWidth="1"/>
    <col min="14" max="14" width="12.140625" style="273" customWidth="1"/>
    <col min="15" max="15" width="9.140625" style="273"/>
    <col min="16" max="16" width="10.7109375" style="273" bestFit="1" customWidth="1"/>
    <col min="17" max="17" width="9.42578125" style="273" bestFit="1" customWidth="1"/>
    <col min="18" max="16384" width="9.140625" style="273"/>
  </cols>
  <sheetData>
    <row r="1" spans="1:16" ht="15.75">
      <c r="D1" s="274" t="s">
        <v>173</v>
      </c>
    </row>
    <row r="2" spans="1:16" ht="17.25" customHeight="1">
      <c r="D2" s="302" t="s">
        <v>226</v>
      </c>
      <c r="E2" s="302"/>
      <c r="F2" s="302"/>
      <c r="G2" s="302"/>
    </row>
    <row r="3" spans="1:16" ht="25.5">
      <c r="A3" s="275"/>
      <c r="B3" s="276" t="s">
        <v>174</v>
      </c>
      <c r="C3" s="276" t="s">
        <v>175</v>
      </c>
      <c r="D3" s="276" t="s">
        <v>176</v>
      </c>
      <c r="E3" s="276" t="s">
        <v>177</v>
      </c>
      <c r="F3" s="276" t="s">
        <v>178</v>
      </c>
      <c r="G3" s="276" t="s">
        <v>179</v>
      </c>
      <c r="H3" s="276" t="s">
        <v>180</v>
      </c>
      <c r="I3" s="276" t="s">
        <v>181</v>
      </c>
      <c r="J3" s="276" t="s">
        <v>182</v>
      </c>
      <c r="K3" s="276" t="s">
        <v>183</v>
      </c>
      <c r="L3" s="276" t="s">
        <v>184</v>
      </c>
      <c r="M3" s="276" t="s">
        <v>185</v>
      </c>
      <c r="N3" s="277" t="s">
        <v>186</v>
      </c>
    </row>
    <row r="4" spans="1:16" ht="12" customHeight="1">
      <c r="A4" s="278" t="s">
        <v>187</v>
      </c>
      <c r="B4" s="279"/>
      <c r="C4" s="280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81"/>
    </row>
    <row r="5" spans="1:16" ht="10.5" customHeight="1">
      <c r="A5" s="282" t="s">
        <v>227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4">
        <v>0</v>
      </c>
    </row>
    <row r="6" spans="1:16" ht="10.5" customHeight="1">
      <c r="A6" s="282" t="s">
        <v>188</v>
      </c>
      <c r="B6" s="285">
        <v>0</v>
      </c>
      <c r="C6" s="285">
        <v>0</v>
      </c>
      <c r="D6" s="285">
        <v>0</v>
      </c>
      <c r="E6" s="285">
        <v>0</v>
      </c>
      <c r="F6" s="285">
        <v>0</v>
      </c>
      <c r="G6" s="285">
        <v>0</v>
      </c>
      <c r="H6" s="285">
        <v>0</v>
      </c>
      <c r="I6" s="285">
        <v>0</v>
      </c>
      <c r="J6" s="285">
        <v>0</v>
      </c>
      <c r="K6" s="285">
        <v>0</v>
      </c>
      <c r="L6" s="285">
        <v>0</v>
      </c>
      <c r="M6" s="285">
        <v>0</v>
      </c>
      <c r="N6" s="286">
        <f>SUM(B6:M6)</f>
        <v>0</v>
      </c>
    </row>
    <row r="7" spans="1:16" ht="10.5" customHeight="1">
      <c r="A7" s="282" t="s">
        <v>189</v>
      </c>
      <c r="B7" s="285">
        <v>0</v>
      </c>
      <c r="C7" s="285">
        <v>0</v>
      </c>
      <c r="D7" s="285">
        <v>0</v>
      </c>
      <c r="E7" s="285">
        <v>0</v>
      </c>
      <c r="F7" s="285">
        <v>0</v>
      </c>
      <c r="G7" s="285">
        <v>0</v>
      </c>
      <c r="H7" s="285">
        <v>0</v>
      </c>
      <c r="I7" s="285">
        <v>0</v>
      </c>
      <c r="J7" s="285">
        <v>0</v>
      </c>
      <c r="K7" s="285">
        <v>0</v>
      </c>
      <c r="L7" s="285">
        <v>0</v>
      </c>
      <c r="M7" s="285">
        <v>0</v>
      </c>
      <c r="N7" s="286">
        <f>SUM(B7:M7)</f>
        <v>0</v>
      </c>
    </row>
    <row r="8" spans="1:16" ht="10.5" customHeight="1">
      <c r="A8" s="282" t="s">
        <v>190</v>
      </c>
      <c r="B8" s="285"/>
      <c r="C8" s="285"/>
      <c r="D8" s="285"/>
      <c r="E8" s="285"/>
      <c r="F8" s="285"/>
      <c r="G8" s="285"/>
      <c r="H8" s="285"/>
      <c r="I8" s="285">
        <v>0</v>
      </c>
      <c r="J8" s="285"/>
      <c r="K8" s="285"/>
      <c r="L8" s="285"/>
      <c r="M8" s="285"/>
      <c r="N8" s="286">
        <f>SUM(I8:M8)</f>
        <v>0</v>
      </c>
    </row>
    <row r="9" spans="1:16" ht="14.25" customHeight="1">
      <c r="A9" s="287" t="s">
        <v>191</v>
      </c>
      <c r="B9" s="288">
        <f>N5+B7+B8</f>
        <v>0</v>
      </c>
      <c r="C9" s="288">
        <f>B9+C7+C8</f>
        <v>0</v>
      </c>
      <c r="D9" s="288">
        <f>C9+D7+D8</f>
        <v>0</v>
      </c>
      <c r="E9" s="288">
        <f>D9+E7+E8</f>
        <v>0</v>
      </c>
      <c r="F9" s="288">
        <f>E9+F7+F8</f>
        <v>0</v>
      </c>
      <c r="G9" s="288">
        <f>F9+G7+G8</f>
        <v>0</v>
      </c>
      <c r="H9" s="288">
        <f t="shared" ref="H9:M9" si="0">G9+H6+H7+H8</f>
        <v>0</v>
      </c>
      <c r="I9" s="288">
        <f t="shared" si="0"/>
        <v>0</v>
      </c>
      <c r="J9" s="288">
        <f t="shared" si="0"/>
        <v>0</v>
      </c>
      <c r="K9" s="288">
        <f t="shared" si="0"/>
        <v>0</v>
      </c>
      <c r="L9" s="288">
        <f t="shared" si="0"/>
        <v>0</v>
      </c>
      <c r="M9" s="288">
        <f t="shared" si="0"/>
        <v>0</v>
      </c>
      <c r="N9" s="289">
        <f>SUM(N5:N8)</f>
        <v>0</v>
      </c>
    </row>
    <row r="10" spans="1:16" ht="9.75" customHeight="1">
      <c r="A10" s="290"/>
      <c r="B10" s="285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6"/>
      <c r="P10" s="291"/>
    </row>
    <row r="11" spans="1:16" ht="13.5" customHeight="1">
      <c r="A11" s="278" t="s">
        <v>192</v>
      </c>
      <c r="B11" s="285"/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6">
        <v>19530</v>
      </c>
    </row>
    <row r="12" spans="1:16" ht="10.5" customHeight="1">
      <c r="A12" s="292" t="s">
        <v>193</v>
      </c>
      <c r="B12" s="285">
        <f>[1]Sheet1!H10-[2]Sheet1!$AD$10</f>
        <v>11690</v>
      </c>
      <c r="C12" s="285">
        <f>[1]Sheet1!I10-[1]Sheet1!H10</f>
        <v>11690</v>
      </c>
      <c r="D12" s="285">
        <f>[1]Sheet1!J10-[1]Sheet1!I10</f>
        <v>11690</v>
      </c>
      <c r="E12" s="285">
        <f>[1]Sheet1!K10-[1]Sheet1!J10</f>
        <v>11690</v>
      </c>
      <c r="F12" s="285">
        <f>[1]Sheet1!L10-[1]Sheet1!K10</f>
        <v>11690</v>
      </c>
      <c r="G12" s="285">
        <f>[1]Sheet1!M10-[1]Sheet1!L10</f>
        <v>11690</v>
      </c>
      <c r="H12" s="285">
        <f>[1]Sheet1!N10-[1]Sheet1!M10</f>
        <v>11857</v>
      </c>
      <c r="I12" s="285">
        <f>[1]Sheet1!O10-[1]Sheet1!N10</f>
        <v>11857</v>
      </c>
      <c r="J12" s="285">
        <f>[1]Sheet1!P10-[1]Sheet1!O10</f>
        <v>11857</v>
      </c>
      <c r="K12" s="285">
        <f>[1]Sheet1!Q10-[1]Sheet1!P10</f>
        <v>11857</v>
      </c>
      <c r="L12" s="285">
        <f>[1]Sheet1!R10-[1]Sheet1!Q10</f>
        <v>11857</v>
      </c>
      <c r="M12" s="285">
        <f>[1]Sheet1!S10-[1]Sheet1!R10</f>
        <v>11857</v>
      </c>
      <c r="N12" s="286">
        <f>SUM(B12:M12)</f>
        <v>141282</v>
      </c>
    </row>
    <row r="13" spans="1:16" ht="10.5" customHeight="1">
      <c r="A13" s="292" t="s">
        <v>194</v>
      </c>
      <c r="B13" s="285">
        <f>[1]Sheet1!H11-[2]Sheet1!$AD$11</f>
        <v>7840</v>
      </c>
      <c r="C13" s="285">
        <f>[1]Sheet1!I11-[1]Sheet1!H11</f>
        <v>7840</v>
      </c>
      <c r="D13" s="285">
        <f>[1]Sheet1!J11-[1]Sheet1!I11</f>
        <v>7840</v>
      </c>
      <c r="E13" s="285">
        <f>[1]Sheet1!K11-[1]Sheet1!J11</f>
        <v>7840</v>
      </c>
      <c r="F13" s="285">
        <f>[1]Sheet1!L11-[1]Sheet1!K11</f>
        <v>7840</v>
      </c>
      <c r="G13" s="285">
        <f>[1]Sheet1!M11-[1]Sheet1!L11</f>
        <v>7840</v>
      </c>
      <c r="H13" s="285">
        <f>[1]Sheet1!N11-[1]Sheet1!M11</f>
        <v>7952</v>
      </c>
      <c r="I13" s="285">
        <f>[1]Sheet1!O11-[1]Sheet1!N11</f>
        <v>7952</v>
      </c>
      <c r="J13" s="285">
        <f>[1]Sheet1!P11-[1]Sheet1!O11</f>
        <v>7952</v>
      </c>
      <c r="K13" s="285">
        <f>[1]Sheet1!Q11-[1]Sheet1!P11</f>
        <v>7952</v>
      </c>
      <c r="L13" s="285">
        <f>[1]Sheet1!R11-[1]Sheet1!Q11</f>
        <v>7952</v>
      </c>
      <c r="M13" s="285">
        <f>[1]Sheet1!S11-[1]Sheet1!R11</f>
        <v>7952</v>
      </c>
      <c r="N13" s="286">
        <f>SUM(B13:M13)</f>
        <v>94752</v>
      </c>
    </row>
    <row r="14" spans="1:16" ht="10.5" customHeight="1">
      <c r="A14" s="292" t="s">
        <v>195</v>
      </c>
      <c r="B14" s="285">
        <f>[1]Sheet1!H12</f>
        <v>19530</v>
      </c>
      <c r="C14" s="285">
        <f t="shared" ref="C14:G14" si="1">B15</f>
        <v>19530</v>
      </c>
      <c r="D14" s="285">
        <f t="shared" si="1"/>
        <v>19530</v>
      </c>
      <c r="E14" s="285">
        <f t="shared" si="1"/>
        <v>19530</v>
      </c>
      <c r="F14" s="285">
        <f t="shared" si="1"/>
        <v>19530</v>
      </c>
      <c r="G14" s="285">
        <f t="shared" si="1"/>
        <v>19530</v>
      </c>
      <c r="H14" s="285">
        <f>G15</f>
        <v>19530</v>
      </c>
      <c r="I14" s="285">
        <v>19809</v>
      </c>
      <c r="J14" s="285">
        <v>19809</v>
      </c>
      <c r="K14" s="285">
        <v>19809</v>
      </c>
      <c r="L14" s="285">
        <v>19809</v>
      </c>
      <c r="M14" s="285">
        <v>19809</v>
      </c>
      <c r="N14" s="286">
        <f>SUM(N12:N13)</f>
        <v>236034</v>
      </c>
    </row>
    <row r="15" spans="1:16" ht="15" customHeight="1">
      <c r="A15" s="287" t="s">
        <v>196</v>
      </c>
      <c r="B15" s="288">
        <f>B12+B13</f>
        <v>19530</v>
      </c>
      <c r="C15" s="288">
        <f>B15+C12+C13-C14</f>
        <v>19530</v>
      </c>
      <c r="D15" s="288">
        <f>C15+D12+D13-D14</f>
        <v>19530</v>
      </c>
      <c r="E15" s="288">
        <f t="shared" ref="E15:N15" si="2">D15+E12+E13-E14</f>
        <v>19530</v>
      </c>
      <c r="F15" s="288">
        <f>E15+F12+F13-F14</f>
        <v>19530</v>
      </c>
      <c r="G15" s="288">
        <f t="shared" si="2"/>
        <v>19530</v>
      </c>
      <c r="H15" s="288">
        <f>G15+H12+H13-H14</f>
        <v>19809</v>
      </c>
      <c r="I15" s="288">
        <f t="shared" si="2"/>
        <v>19809</v>
      </c>
      <c r="J15" s="288">
        <f t="shared" si="2"/>
        <v>19809</v>
      </c>
      <c r="K15" s="288">
        <f t="shared" si="2"/>
        <v>19809</v>
      </c>
      <c r="L15" s="288">
        <f t="shared" si="2"/>
        <v>19809</v>
      </c>
      <c r="M15" s="288">
        <f t="shared" si="2"/>
        <v>19809</v>
      </c>
      <c r="N15" s="288">
        <f t="shared" si="2"/>
        <v>19809</v>
      </c>
    </row>
    <row r="16" spans="1:16" ht="4.5" customHeight="1">
      <c r="A16" s="290"/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6"/>
    </row>
    <row r="17" spans="1:17" ht="13.5" customHeight="1">
      <c r="A17" s="278" t="s">
        <v>197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6">
        <f>[1]Bilanci!I51</f>
        <v>6000</v>
      </c>
    </row>
    <row r="18" spans="1:17" ht="10.5" customHeight="1">
      <c r="A18" s="292" t="s">
        <v>198</v>
      </c>
      <c r="B18" s="285">
        <f>[1]Sheet1!H15</f>
        <v>6000</v>
      </c>
      <c r="C18" s="285">
        <f>[1]Sheet1!I15</f>
        <v>3860</v>
      </c>
      <c r="D18" s="285">
        <f>[1]Sheet1!J15</f>
        <v>3860</v>
      </c>
      <c r="E18" s="285">
        <f>[1]Sheet1!K15</f>
        <v>3860</v>
      </c>
      <c r="F18" s="285">
        <f>[1]Sheet1!L15</f>
        <v>3860</v>
      </c>
      <c r="G18" s="285">
        <f>[1]Sheet1!M15</f>
        <v>3860</v>
      </c>
      <c r="H18" s="285">
        <f>[1]Sheet1!N15</f>
        <v>3960</v>
      </c>
      <c r="I18" s="285">
        <f>[1]Sheet1!O15</f>
        <v>3960</v>
      </c>
      <c r="J18" s="285">
        <f>[1]Sheet1!P15</f>
        <v>3960</v>
      </c>
      <c r="K18" s="285">
        <f>[1]Sheet1!Q15</f>
        <v>3960</v>
      </c>
      <c r="L18" s="285">
        <f>[1]Sheet1!R15</f>
        <v>3960</v>
      </c>
      <c r="M18" s="285">
        <f>[1]Sheet1!S15</f>
        <v>3960</v>
      </c>
      <c r="N18" s="286">
        <f>SUM(B18:M18)</f>
        <v>49060</v>
      </c>
      <c r="P18" s="291"/>
    </row>
    <row r="19" spans="1:17" ht="10.5" customHeight="1">
      <c r="A19" s="292" t="s">
        <v>195</v>
      </c>
      <c r="B19" s="285">
        <f>N17</f>
        <v>6000</v>
      </c>
      <c r="C19" s="285">
        <f>B18</f>
        <v>6000</v>
      </c>
      <c r="D19" s="285">
        <f t="shared" ref="D19:M19" si="3">C20</f>
        <v>3860</v>
      </c>
      <c r="E19" s="285">
        <f t="shared" si="3"/>
        <v>3860</v>
      </c>
      <c r="F19" s="285">
        <f t="shared" si="3"/>
        <v>3860</v>
      </c>
      <c r="G19" s="285">
        <f t="shared" si="3"/>
        <v>3860</v>
      </c>
      <c r="H19" s="285">
        <f t="shared" si="3"/>
        <v>3860</v>
      </c>
      <c r="I19" s="285">
        <f t="shared" si="3"/>
        <v>3960</v>
      </c>
      <c r="J19" s="285">
        <f t="shared" si="3"/>
        <v>3960</v>
      </c>
      <c r="K19" s="285">
        <f t="shared" si="3"/>
        <v>3960</v>
      </c>
      <c r="L19" s="285">
        <f t="shared" si="3"/>
        <v>3960</v>
      </c>
      <c r="M19" s="285">
        <f t="shared" si="3"/>
        <v>3960</v>
      </c>
      <c r="N19" s="286">
        <f>SUM(B19:M19)</f>
        <v>51100</v>
      </c>
    </row>
    <row r="20" spans="1:17" ht="14.25" customHeight="1">
      <c r="A20" s="287" t="s">
        <v>199</v>
      </c>
      <c r="B20" s="288">
        <f>N17+B18-B19</f>
        <v>6000</v>
      </c>
      <c r="C20" s="288">
        <f>B20+C18-C19</f>
        <v>3860</v>
      </c>
      <c r="D20" s="288">
        <f>C20+D18-D19</f>
        <v>3860</v>
      </c>
      <c r="E20" s="288">
        <f>D20+E18-E19</f>
        <v>3860</v>
      </c>
      <c r="F20" s="288">
        <f t="shared" ref="F20:M20" si="4">E20+F18-F19</f>
        <v>3860</v>
      </c>
      <c r="G20" s="288">
        <f t="shared" si="4"/>
        <v>3860</v>
      </c>
      <c r="H20" s="288">
        <f t="shared" si="4"/>
        <v>3960</v>
      </c>
      <c r="I20" s="288">
        <f t="shared" si="4"/>
        <v>3960</v>
      </c>
      <c r="J20" s="288">
        <f t="shared" si="4"/>
        <v>3960</v>
      </c>
      <c r="K20" s="288">
        <f t="shared" si="4"/>
        <v>3960</v>
      </c>
      <c r="L20" s="288">
        <f t="shared" si="4"/>
        <v>3960</v>
      </c>
      <c r="M20" s="288">
        <f t="shared" si="4"/>
        <v>3960</v>
      </c>
      <c r="N20" s="289">
        <f>N17+N18-N19</f>
        <v>3960</v>
      </c>
    </row>
    <row r="21" spans="1:17" ht="7.5" customHeight="1">
      <c r="A21" s="290"/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6"/>
    </row>
    <row r="22" spans="1:17" ht="13.5" customHeight="1">
      <c r="A22" s="278" t="s">
        <v>200</v>
      </c>
      <c r="B22" s="285">
        <v>0</v>
      </c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6"/>
    </row>
    <row r="23" spans="1:17" ht="10.5" customHeight="1">
      <c r="A23" s="292" t="s">
        <v>198</v>
      </c>
      <c r="B23" s="285">
        <v>0</v>
      </c>
      <c r="C23" s="285"/>
      <c r="D23" s="285"/>
      <c r="E23" s="285"/>
      <c r="F23" s="285"/>
      <c r="G23" s="285"/>
      <c r="H23" s="285"/>
      <c r="I23" s="285"/>
      <c r="J23" s="285"/>
      <c r="K23" s="285"/>
      <c r="L23" s="285"/>
      <c r="M23" s="285">
        <v>0</v>
      </c>
      <c r="N23" s="286">
        <f>SUM(B23:M23)</f>
        <v>0</v>
      </c>
      <c r="P23" s="291"/>
    </row>
    <row r="24" spans="1:17" ht="10.5" customHeight="1">
      <c r="A24" s="292" t="s">
        <v>195</v>
      </c>
      <c r="B24" s="285"/>
      <c r="C24" s="285">
        <v>0</v>
      </c>
      <c r="D24" s="285">
        <v>0</v>
      </c>
      <c r="E24" s="285">
        <f>D23</f>
        <v>0</v>
      </c>
      <c r="F24" s="285">
        <v>0</v>
      </c>
      <c r="G24" s="285">
        <f>F23</f>
        <v>0</v>
      </c>
      <c r="H24" s="285">
        <f>G23</f>
        <v>0</v>
      </c>
      <c r="I24" s="285">
        <f>H23</f>
        <v>0</v>
      </c>
      <c r="J24" s="285">
        <v>0</v>
      </c>
      <c r="K24" s="285">
        <f>[1]Sheet1!Z16-[1]Sheet1!X16</f>
        <v>0</v>
      </c>
      <c r="L24" s="285">
        <f>[1]Sheet1!AB16-[1]Sheet1!Z16</f>
        <v>0</v>
      </c>
      <c r="M24" s="285">
        <v>0</v>
      </c>
      <c r="N24" s="286">
        <f>SUM(B24:M24)</f>
        <v>0</v>
      </c>
    </row>
    <row r="25" spans="1:17" ht="14.25" customHeight="1">
      <c r="A25" s="293" t="s">
        <v>201</v>
      </c>
      <c r="B25" s="288">
        <f>B23-B24</f>
        <v>0</v>
      </c>
      <c r="C25" s="288">
        <f>B25+C23-C24</f>
        <v>0</v>
      </c>
      <c r="D25" s="288">
        <f t="shared" ref="D25:L25" si="5">C25+D23-D24</f>
        <v>0</v>
      </c>
      <c r="E25" s="288">
        <f t="shared" si="5"/>
        <v>0</v>
      </c>
      <c r="F25" s="288">
        <f t="shared" si="5"/>
        <v>0</v>
      </c>
      <c r="G25" s="288">
        <f t="shared" si="5"/>
        <v>0</v>
      </c>
      <c r="H25" s="288">
        <f t="shared" si="5"/>
        <v>0</v>
      </c>
      <c r="I25" s="288">
        <f t="shared" si="5"/>
        <v>0</v>
      </c>
      <c r="J25" s="288">
        <f t="shared" si="5"/>
        <v>0</v>
      </c>
      <c r="K25" s="288">
        <f t="shared" si="5"/>
        <v>0</v>
      </c>
      <c r="L25" s="288">
        <f t="shared" si="5"/>
        <v>0</v>
      </c>
      <c r="M25" s="288">
        <f>L25+M23-M24</f>
        <v>0</v>
      </c>
      <c r="N25" s="289">
        <f>N23-N24</f>
        <v>0</v>
      </c>
    </row>
    <row r="26" spans="1:17" ht="13.5" customHeight="1">
      <c r="A26" s="278" t="s">
        <v>202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  <c r="L26" s="285"/>
      <c r="M26" s="285"/>
      <c r="N26" s="286"/>
    </row>
    <row r="27" spans="1:17" ht="10.5" customHeight="1">
      <c r="A27" s="292" t="s">
        <v>228</v>
      </c>
      <c r="B27" s="285">
        <f>[1]Sheet1!H16</f>
        <v>-7875.2</v>
      </c>
      <c r="C27" s="285"/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6">
        <f>B27</f>
        <v>-7875.2</v>
      </c>
    </row>
    <row r="28" spans="1:17" ht="10.5" customHeight="1">
      <c r="A28" s="292" t="s">
        <v>242</v>
      </c>
      <c r="B28" s="285">
        <v>0</v>
      </c>
      <c r="C28" s="285">
        <v>0</v>
      </c>
      <c r="D28" s="285">
        <v>0</v>
      </c>
      <c r="E28" s="285">
        <v>0</v>
      </c>
      <c r="F28" s="285">
        <v>0</v>
      </c>
      <c r="G28" s="285">
        <v>0</v>
      </c>
      <c r="H28" s="285">
        <v>0</v>
      </c>
      <c r="I28" s="285">
        <v>0</v>
      </c>
      <c r="J28" s="285">
        <f>[1]Sheet1!X16*-1</f>
        <v>0</v>
      </c>
      <c r="K28" s="285">
        <v>0</v>
      </c>
      <c r="L28" s="285">
        <v>0</v>
      </c>
      <c r="M28" s="285">
        <v>5000</v>
      </c>
      <c r="N28" s="286">
        <f>B28+C28+D28+E28+F28+G28+H28+I28+J28+K28+L28+M28</f>
        <v>5000</v>
      </c>
      <c r="P28" s="294"/>
      <c r="Q28" s="295"/>
    </row>
    <row r="29" spans="1:17" ht="10.5" customHeight="1">
      <c r="A29" s="292" t="s">
        <v>243</v>
      </c>
      <c r="B29" s="285">
        <v>0</v>
      </c>
      <c r="C29" s="285">
        <v>0</v>
      </c>
      <c r="D29" s="285">
        <v>0</v>
      </c>
      <c r="E29" s="285">
        <v>0</v>
      </c>
      <c r="F29" s="285">
        <v>0</v>
      </c>
      <c r="G29" s="285">
        <v>0</v>
      </c>
      <c r="H29" s="285">
        <v>0</v>
      </c>
      <c r="I29" s="285">
        <v>0</v>
      </c>
      <c r="J29" s="285">
        <v>0</v>
      </c>
      <c r="K29" s="285">
        <v>0</v>
      </c>
      <c r="L29" s="285">
        <v>0</v>
      </c>
      <c r="M29" s="285">
        <f>'[1]Humbje-Fitim'!H26</f>
        <v>45393</v>
      </c>
      <c r="N29" s="286">
        <f>SUM(B29:M29)</f>
        <v>45393</v>
      </c>
    </row>
    <row r="30" spans="1:17" ht="13.5" customHeight="1">
      <c r="A30" s="287" t="s">
        <v>203</v>
      </c>
      <c r="B30" s="288">
        <f>B27-B28+B29</f>
        <v>-7875.2</v>
      </c>
      <c r="C30" s="288">
        <f>B30-C28+C29</f>
        <v>-7875.2</v>
      </c>
      <c r="D30" s="288">
        <f t="shared" ref="D30:L30" si="6">C30-D28+D29</f>
        <v>-7875.2</v>
      </c>
      <c r="E30" s="288">
        <f t="shared" si="6"/>
        <v>-7875.2</v>
      </c>
      <c r="F30" s="288">
        <f t="shared" si="6"/>
        <v>-7875.2</v>
      </c>
      <c r="G30" s="288">
        <f t="shared" si="6"/>
        <v>-7875.2</v>
      </c>
      <c r="H30" s="288">
        <f t="shared" si="6"/>
        <v>-7875.2</v>
      </c>
      <c r="I30" s="288">
        <f t="shared" si="6"/>
        <v>-7875.2</v>
      </c>
      <c r="J30" s="288">
        <f t="shared" si="6"/>
        <v>-7875.2</v>
      </c>
      <c r="K30" s="288">
        <f t="shared" si="6"/>
        <v>-7875.2</v>
      </c>
      <c r="L30" s="288">
        <f t="shared" si="6"/>
        <v>-7875.2</v>
      </c>
      <c r="M30" s="288">
        <f>L30-M28+M29</f>
        <v>32517.8</v>
      </c>
      <c r="N30" s="289">
        <f>N27+N28-N29</f>
        <v>-48268.2</v>
      </c>
      <c r="P30" s="295"/>
    </row>
    <row r="31" spans="1:17" ht="6" customHeight="1">
      <c r="A31" s="296"/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6"/>
    </row>
    <row r="32" spans="1:17" ht="5.25" customHeight="1" thickBot="1">
      <c r="A32" s="282"/>
      <c r="B32" s="285"/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6"/>
    </row>
    <row r="33" spans="1:14" ht="16.5" customHeight="1" thickTop="1" thickBot="1">
      <c r="A33" s="297" t="s">
        <v>204</v>
      </c>
      <c r="B33" s="298">
        <f>B9+B15+B20+B30+B25</f>
        <v>17654.8</v>
      </c>
      <c r="C33" s="298">
        <f t="shared" ref="C33:M33" si="7">C9+C15+C20+C30+C25</f>
        <v>15514.8</v>
      </c>
      <c r="D33" s="298">
        <f t="shared" si="7"/>
        <v>15514.8</v>
      </c>
      <c r="E33" s="298">
        <f t="shared" si="7"/>
        <v>15514.8</v>
      </c>
      <c r="F33" s="298">
        <f t="shared" si="7"/>
        <v>15514.8</v>
      </c>
      <c r="G33" s="298">
        <f t="shared" si="7"/>
        <v>15514.8</v>
      </c>
      <c r="H33" s="298">
        <f t="shared" si="7"/>
        <v>15893.8</v>
      </c>
      <c r="I33" s="298">
        <f t="shared" si="7"/>
        <v>15893.8</v>
      </c>
      <c r="J33" s="298">
        <f t="shared" si="7"/>
        <v>15893.8</v>
      </c>
      <c r="K33" s="298">
        <f t="shared" si="7"/>
        <v>15893.8</v>
      </c>
      <c r="L33" s="298">
        <f t="shared" si="7"/>
        <v>15893.8</v>
      </c>
      <c r="M33" s="298">
        <f t="shared" si="7"/>
        <v>56286.8</v>
      </c>
      <c r="N33" s="299">
        <f>N9+N15+N20+N30+N25</f>
        <v>-24499.199999999997</v>
      </c>
    </row>
    <row r="34" spans="1:14" ht="15.75" thickTop="1">
      <c r="A34" s="300"/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</row>
    <row r="35" spans="1:14">
      <c r="A35" s="300"/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</row>
    <row r="36" spans="1:14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1"/>
    </row>
    <row r="37" spans="1:14">
      <c r="A37" s="300"/>
      <c r="B37" s="301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</row>
    <row r="38" spans="1:14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1"/>
      <c r="N38" s="301"/>
    </row>
  </sheetData>
  <mergeCells count="1">
    <mergeCell ref="D2:G2"/>
  </mergeCells>
  <pageMargins left="0.17" right="0.1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Humbje-Fitim</vt:lpstr>
      <vt:lpstr>Bilanci</vt:lpstr>
      <vt:lpstr>cash flow</vt:lpstr>
      <vt:lpstr>Pasq.e lëvizjes së kapitalit</vt:lpstr>
      <vt:lpstr>Pasqyra e detyrimeve tatimore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EXTRA</dc:creator>
  <cp:lastModifiedBy>EXTRA</cp:lastModifiedBy>
  <dcterms:created xsi:type="dcterms:W3CDTF">2012-04-01T21:46:48Z</dcterms:created>
  <dcterms:modified xsi:type="dcterms:W3CDTF">2013-03-27T12:39:54Z</dcterms:modified>
</cp:coreProperties>
</file>