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6" yWindow="180" windowWidth="8376" windowHeight="7320" tabRatio="923" activeTab="10"/>
  </bookViews>
  <sheets>
    <sheet name="Kapak 2013" sheetId="56" r:id="rId1"/>
    <sheet name="Sheet1 (2)" sheetId="73" state="hidden" r:id="rId2"/>
    <sheet name="B.V. Lek" sheetId="53" state="hidden" r:id="rId3"/>
    <sheet name="Aktivi - Pasivi 2013" sheetId="40" r:id="rId4"/>
    <sheet name="Ardhura dhe Shpenzime 2013" sheetId="41" r:id="rId5"/>
    <sheet name="Cash flow 13" sheetId="66" r:id="rId6"/>
    <sheet name="AAM" sheetId="67" r:id="rId7"/>
    <sheet name="Rezultati fiskal 2013" sheetId="55" r:id="rId8"/>
    <sheet name="Paq. Kapitalit" sheetId="62" r:id="rId9"/>
    <sheet name="Llog. Bankare 2013" sheetId="61" r:id="rId10"/>
    <sheet name="Shenime 2013" sheetId="63" r:id="rId11"/>
    <sheet name="Shenime 1" sheetId="72" state="hidden" r:id="rId12"/>
    <sheet name="Shenime 2" sheetId="71" state="hidden" r:id="rId13"/>
    <sheet name="Shenime 2 IT " sheetId="74" state="hidden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2" hidden="1">'B.V. Lek'!$A$6:$K$26</definedName>
    <definedName name="_Key1" localSheetId="13" hidden="1">[1]PRODUKTE!#REF!</definedName>
    <definedName name="_Key1" hidden="1">[1]PRODUKTE!#REF!</definedName>
    <definedName name="_Key2" localSheetId="13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 localSheetId="0">#REF!</definedName>
    <definedName name="_xlnm.Criteria" localSheetId="13">#REF!</definedName>
    <definedName name="_xlnm.Criteria">#REF!</definedName>
    <definedName name="_xlnm.Database" localSheetId="0">#REF!</definedName>
    <definedName name="_xlnm.Database" localSheetId="13">#REF!</definedName>
    <definedName name="_xlnm.Database">#REF!</definedName>
    <definedName name="_xlnm.Extract" localSheetId="0">#REF!</definedName>
    <definedName name="_xlnm.Extract" localSheetId="13">#REF!</definedName>
    <definedName name="_xlnm.Extract">#REF!</definedName>
    <definedName name="k">[2]Parameters!$F$28</definedName>
    <definedName name="_xlnm.Print_Area" localSheetId="3">'Aktivi - Pasivi 2013'!$B$1:$H$107</definedName>
    <definedName name="_xlnm.Print_Area" localSheetId="4">'Ardhura dhe Shpenzime 2013'!$B$1:$I$45</definedName>
    <definedName name="_xlnm.Print_Area" localSheetId="2">'B.V. Lek'!$A$1:$L$36</definedName>
    <definedName name="_xlnm.Print_Area" localSheetId="0">'Kapak 2013'!$A$1:$L$45</definedName>
    <definedName name="_xlnm.Print_Area" localSheetId="8">'Paq. Kapitalit'!$A$1:$I$31</definedName>
    <definedName name="_xlnm.Print_Area" localSheetId="7">'Rezultati fiskal 2013'!$A$3:$H$44</definedName>
    <definedName name="_xlnm.Print_Area" localSheetId="11">'Shenime 1'!$A$1:$A$128</definedName>
    <definedName name="_xlnm.Print_Area" localSheetId="12">'Shenime 2'!$A$1:$G$127</definedName>
    <definedName name="_xlnm.Print_Area" localSheetId="13">'Shenime 2 IT '!$A$1:$G$129</definedName>
    <definedName name="_xlnm.Print_Titles" localSheetId="3">'Aktivi - Pasivi 2013'!$1:$2</definedName>
    <definedName name="_xlnm.Print_Titles" localSheetId="2">'B.V. Lek'!$1:$6</definedName>
    <definedName name="_xlnm.Print_Titles" localSheetId="12">'Shenime 2'!$1:$3</definedName>
    <definedName name="_xlnm.Print_Titles" localSheetId="13">'Shenime 2 IT '!$1:$3</definedName>
    <definedName name="sa" localSheetId="13">#REF!</definedName>
    <definedName name="sa">#REF!</definedName>
    <definedName name="xe110soc" localSheetId="0">#REF!</definedName>
    <definedName name="xe110soc" localSheetId="13">#REF!</definedName>
    <definedName name="xe110soc">#REF!</definedName>
    <definedName name="xe180soc" localSheetId="0">#REF!</definedName>
    <definedName name="xe180soc" localSheetId="13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D16" i="74"/>
  <c r="D17" s="1"/>
  <c r="F112"/>
  <c r="D112"/>
  <c r="F110"/>
  <c r="F113" s="1"/>
  <c r="D108"/>
  <c r="D110" s="1"/>
  <c r="F103"/>
  <c r="D103"/>
  <c r="F97"/>
  <c r="D97"/>
  <c r="F96"/>
  <c r="D96"/>
  <c r="D98" s="1"/>
  <c r="F95"/>
  <c r="B94"/>
  <c r="F90"/>
  <c r="D90"/>
  <c r="F87"/>
  <c r="D87"/>
  <c r="D80"/>
  <c r="F79"/>
  <c r="J78"/>
  <c r="I78"/>
  <c r="D78"/>
  <c r="D79" s="1"/>
  <c r="F75"/>
  <c r="D75"/>
  <c r="D70"/>
  <c r="F62"/>
  <c r="D61"/>
  <c r="D60"/>
  <c r="D51"/>
  <c r="D52" s="1"/>
  <c r="D46"/>
  <c r="J38"/>
  <c r="I38"/>
  <c r="F38"/>
  <c r="D37"/>
  <c r="D38" s="1"/>
  <c r="D31"/>
  <c r="D32" s="1"/>
  <c r="J26"/>
  <c r="D25"/>
  <c r="D24"/>
  <c r="D23"/>
  <c r="D22"/>
  <c r="F17"/>
  <c r="F10"/>
  <c r="D8"/>
  <c r="D10" s="1"/>
  <c r="D59" i="71"/>
  <c r="D58"/>
  <c r="D7"/>
  <c r="I20" i="53"/>
  <c r="A20" s="1"/>
  <c r="I21"/>
  <c r="A21" s="1"/>
  <c r="D101" i="71"/>
  <c r="D95"/>
  <c r="D94"/>
  <c r="D9"/>
  <c r="I45" s="1"/>
  <c r="F110"/>
  <c r="F108"/>
  <c r="D106"/>
  <c r="F95"/>
  <c r="F94"/>
  <c r="F93"/>
  <c r="B92"/>
  <c r="F101"/>
  <c r="F88"/>
  <c r="F85"/>
  <c r="D88"/>
  <c r="F77"/>
  <c r="J76"/>
  <c r="I76"/>
  <c r="D76"/>
  <c r="D77" s="1"/>
  <c r="F73"/>
  <c r="D78"/>
  <c r="D68"/>
  <c r="F60"/>
  <c r="J36"/>
  <c r="I36"/>
  <c r="D49"/>
  <c r="D50" s="1"/>
  <c r="D44"/>
  <c r="F36"/>
  <c r="D35"/>
  <c r="D36" s="1"/>
  <c r="D29"/>
  <c r="D30" s="1"/>
  <c r="J24"/>
  <c r="D23"/>
  <c r="D22"/>
  <c r="D21"/>
  <c r="D20"/>
  <c r="F15"/>
  <c r="D15"/>
  <c r="F9"/>
  <c r="D26" i="74" l="1"/>
  <c r="I26" s="1"/>
  <c r="D62"/>
  <c r="E8"/>
  <c r="E10" s="1"/>
  <c r="I47"/>
  <c r="D115"/>
  <c r="D113"/>
  <c r="I80"/>
  <c r="D96" i="71"/>
  <c r="F111"/>
  <c r="D108"/>
  <c r="D24"/>
  <c r="I24" s="1"/>
  <c r="D110"/>
  <c r="D60"/>
  <c r="I78" s="1"/>
  <c r="D85"/>
  <c r="D73"/>
  <c r="D111" l="1"/>
  <c r="D113" s="1"/>
  <c r="A14" i="53"/>
  <c r="F70" i="40" s="1"/>
  <c r="I14" i="53"/>
  <c r="I15"/>
  <c r="I16"/>
  <c r="A16" s="1"/>
  <c r="I17"/>
  <c r="I18"/>
  <c r="F16" i="61"/>
  <c r="E15"/>
  <c r="A22" i="53"/>
  <c r="A26"/>
  <c r="I26"/>
  <c r="I25"/>
  <c r="A25" s="1"/>
  <c r="I22"/>
  <c r="I11"/>
  <c r="A11" s="1"/>
  <c r="I7" i="62" l="1"/>
  <c r="I8" i="53" l="1"/>
  <c r="A8" s="1"/>
  <c r="I10"/>
  <c r="A10" s="1"/>
  <c r="I12"/>
  <c r="A12" s="1"/>
  <c r="A15"/>
  <c r="A17"/>
  <c r="A18"/>
  <c r="I19"/>
  <c r="A19" s="1"/>
  <c r="I23"/>
  <c r="A23" s="1"/>
  <c r="I24"/>
  <c r="A24" s="1"/>
  <c r="I27"/>
  <c r="A27" s="1"/>
  <c r="I28"/>
  <c r="A28" s="1"/>
  <c r="I7"/>
  <c r="A7" s="1"/>
  <c r="E38" i="67"/>
  <c r="F37"/>
  <c r="F36"/>
  <c r="F35"/>
  <c r="G34"/>
  <c r="G33"/>
  <c r="F26"/>
  <c r="E26"/>
  <c r="D26"/>
  <c r="G25"/>
  <c r="G24"/>
  <c r="G23"/>
  <c r="G22"/>
  <c r="G21"/>
  <c r="F14"/>
  <c r="E14"/>
  <c r="D14"/>
  <c r="G13"/>
  <c r="D37" s="1"/>
  <c r="G37" s="1"/>
  <c r="G12"/>
  <c r="D36" s="1"/>
  <c r="G36" s="1"/>
  <c r="G11"/>
  <c r="D35" s="1"/>
  <c r="G10"/>
  <c r="G9"/>
  <c r="F38" l="1"/>
  <c r="G26"/>
  <c r="G14"/>
  <c r="D38"/>
  <c r="G35"/>
  <c r="G38" s="1"/>
  <c r="I13" i="53" l="1"/>
  <c r="A13" s="1"/>
  <c r="I9"/>
  <c r="A9" s="1"/>
  <c r="G53" i="40"/>
  <c r="G19" i="62"/>
  <c r="F19"/>
  <c r="E19"/>
  <c r="I18"/>
  <c r="I17"/>
  <c r="I16"/>
  <c r="E7" i="55"/>
  <c r="A94" i="40"/>
  <c r="A95" s="1"/>
  <c r="A96" s="1"/>
  <c r="A97" s="1"/>
  <c r="A98" s="1"/>
  <c r="A99" s="1"/>
  <c r="A100" s="1"/>
  <c r="A101" s="1"/>
  <c r="A102" s="1"/>
  <c r="F81" l="1"/>
  <c r="E35" i="41"/>
  <c r="E25"/>
  <c r="E14"/>
  <c r="E16"/>
  <c r="E18"/>
  <c r="E20"/>
  <c r="E22"/>
  <c r="E36"/>
  <c r="E26"/>
  <c r="E13"/>
  <c r="E15"/>
  <c r="E17"/>
  <c r="E19"/>
  <c r="E21"/>
  <c r="E12"/>
  <c r="E24" i="55"/>
  <c r="E29" i="53"/>
  <c r="F29"/>
  <c r="J10"/>
  <c r="J7"/>
  <c r="J19"/>
  <c r="E24" i="41" l="1"/>
  <c r="E32"/>
  <c r="E37" s="1"/>
  <c r="J9" i="53"/>
  <c r="E10" i="41"/>
  <c r="I29" i="53"/>
  <c r="J26"/>
  <c r="J18"/>
  <c r="J17"/>
  <c r="J15"/>
  <c r="F31"/>
  <c r="J12"/>
  <c r="E29" i="41" l="1"/>
  <c r="E39" s="1"/>
  <c r="E41" s="1"/>
  <c r="F68" i="40"/>
  <c r="G68" s="1"/>
  <c r="F69"/>
  <c r="F82"/>
  <c r="G82" s="1"/>
  <c r="F27"/>
  <c r="G27" s="1"/>
  <c r="F64"/>
  <c r="F62"/>
  <c r="G62" s="1"/>
  <c r="F17"/>
  <c r="G17" s="1"/>
  <c r="F28"/>
  <c r="J28" s="1"/>
  <c r="F20"/>
  <c r="F63"/>
  <c r="G63" s="1"/>
  <c r="F33"/>
  <c r="F67"/>
  <c r="F8"/>
  <c r="F24"/>
  <c r="G24" s="1"/>
  <c r="F10"/>
  <c r="F23"/>
  <c r="G23" s="1"/>
  <c r="F26"/>
  <c r="G26" s="1"/>
  <c r="F84"/>
  <c r="J84" s="1"/>
  <c r="F101"/>
  <c r="G101" s="1"/>
  <c r="G70"/>
  <c r="F35"/>
  <c r="G35" s="1"/>
  <c r="F36"/>
  <c r="D34" i="66" s="1"/>
  <c r="F11" i="40"/>
  <c r="G11" s="1"/>
  <c r="F22"/>
  <c r="G22" s="1"/>
  <c r="F14"/>
  <c r="F21"/>
  <c r="G21" s="1"/>
  <c r="F71"/>
  <c r="G71" s="1"/>
  <c r="F60"/>
  <c r="F34"/>
  <c r="J34" s="1"/>
  <c r="D25" i="66" s="1"/>
  <c r="F15" i="40"/>
  <c r="F16"/>
  <c r="G16" s="1"/>
  <c r="F94"/>
  <c r="G94" s="1"/>
  <c r="F97"/>
  <c r="G97" s="1"/>
  <c r="F51"/>
  <c r="G51" s="1"/>
  <c r="F46"/>
  <c r="F39"/>
  <c r="F47"/>
  <c r="G47" s="1"/>
  <c r="F41"/>
  <c r="G41" s="1"/>
  <c r="F95"/>
  <c r="F73"/>
  <c r="G73" s="1"/>
  <c r="F93"/>
  <c r="F74"/>
  <c r="G74" s="1"/>
  <c r="F98"/>
  <c r="G98" s="1"/>
  <c r="F48"/>
  <c r="F96"/>
  <c r="G96" s="1"/>
  <c r="F44"/>
  <c r="G44" s="1"/>
  <c r="F50"/>
  <c r="F42"/>
  <c r="G42" s="1"/>
  <c r="F86"/>
  <c r="G86" s="1"/>
  <c r="F99"/>
  <c r="G99" s="1"/>
  <c r="F100"/>
  <c r="G100" s="1"/>
  <c r="F40"/>
  <c r="G40" s="1"/>
  <c r="F85"/>
  <c r="G85" s="1"/>
  <c r="D8" i="66" l="1"/>
  <c r="H10" i="62"/>
  <c r="H14" s="1"/>
  <c r="I14" s="1"/>
  <c r="G95" i="40"/>
  <c r="D33" i="66"/>
  <c r="G69" i="40"/>
  <c r="J36"/>
  <c r="G8"/>
  <c r="J15"/>
  <c r="D14" i="66"/>
  <c r="G28" i="40"/>
  <c r="E11" i="55"/>
  <c r="E18" s="1"/>
  <c r="E20" s="1"/>
  <c r="F102" i="40"/>
  <c r="G102" s="1"/>
  <c r="G36"/>
  <c r="G15"/>
  <c r="G84"/>
  <c r="G34"/>
  <c r="G48"/>
  <c r="D26" i="66"/>
  <c r="D30" s="1"/>
  <c r="F61" i="40"/>
  <c r="G61" s="1"/>
  <c r="G50"/>
  <c r="G60"/>
  <c r="G46"/>
  <c r="F49"/>
  <c r="G49" s="1"/>
  <c r="G93"/>
  <c r="G39"/>
  <c r="F43"/>
  <c r="G43" s="1"/>
  <c r="G14"/>
  <c r="F18"/>
  <c r="G18" s="1"/>
  <c r="G81"/>
  <c r="F83"/>
  <c r="F9"/>
  <c r="G10"/>
  <c r="G67"/>
  <c r="F72"/>
  <c r="G20"/>
  <c r="F25"/>
  <c r="G64"/>
  <c r="G33"/>
  <c r="F37"/>
  <c r="G37" s="1"/>
  <c r="D38" i="66" l="1"/>
  <c r="F52" i="40"/>
  <c r="F103"/>
  <c r="G103" s="1"/>
  <c r="J72"/>
  <c r="D17" i="66" s="1"/>
  <c r="D22" s="1"/>
  <c r="I15" i="62"/>
  <c r="H19"/>
  <c r="I19" s="1"/>
  <c r="G72" i="40"/>
  <c r="F65"/>
  <c r="G9"/>
  <c r="F12"/>
  <c r="G12" s="1"/>
  <c r="G25"/>
  <c r="G83"/>
  <c r="F87"/>
  <c r="D40" i="66" l="1"/>
  <c r="D42" s="1"/>
  <c r="F29" i="40"/>
  <c r="G29" s="1"/>
  <c r="G65"/>
  <c r="F76"/>
  <c r="G76" s="1"/>
  <c r="G52"/>
  <c r="G87"/>
  <c r="F54" l="1"/>
  <c r="G54" s="1"/>
  <c r="F89"/>
  <c r="F106" s="1"/>
  <c r="F110" l="1"/>
  <c r="G89"/>
  <c r="G106"/>
  <c r="G110" s="1"/>
  <c r="H110" l="1"/>
  <c r="I110"/>
</calcChain>
</file>

<file path=xl/sharedStrings.xml><?xml version="1.0" encoding="utf-8"?>
<sst xmlns="http://schemas.openxmlformats.org/spreadsheetml/2006/main" count="1034" uniqueCount="708">
  <si>
    <t>Provisions</t>
  </si>
  <si>
    <t>Share capital</t>
  </si>
  <si>
    <t>Trade receivables</t>
  </si>
  <si>
    <t>Other receivables</t>
  </si>
  <si>
    <t>ASSETS</t>
  </si>
  <si>
    <t>Retained earnings</t>
  </si>
  <si>
    <t>Total</t>
  </si>
  <si>
    <t>Land</t>
  </si>
  <si>
    <t>101</t>
  </si>
  <si>
    <t>442</t>
  </si>
  <si>
    <t>486</t>
  </si>
  <si>
    <t>I</t>
  </si>
  <si>
    <t>Assets</t>
  </si>
  <si>
    <t>Cash and cash equivalents</t>
  </si>
  <si>
    <t>Derivatives and financial assets classified as held for sale</t>
  </si>
  <si>
    <t>a)</t>
  </si>
  <si>
    <t xml:space="preserve">Derivatives </t>
  </si>
  <si>
    <t>b)</t>
  </si>
  <si>
    <t>Assets classified as held for sale</t>
  </si>
  <si>
    <t>Totali</t>
  </si>
  <si>
    <t>Other non-current assets</t>
  </si>
  <si>
    <t>c)</t>
  </si>
  <si>
    <t>d)</t>
  </si>
  <si>
    <t>Inventories</t>
  </si>
  <si>
    <t>Work in progress</t>
  </si>
  <si>
    <t>e)</t>
  </si>
  <si>
    <t>Prepayments for supplies</t>
  </si>
  <si>
    <t>Prepayments and deferred expenses</t>
  </si>
  <si>
    <t>II</t>
  </si>
  <si>
    <t>Long Term Aktive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</si>
  <si>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</si>
  <si>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</si>
  <si>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</si>
  <si>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</si>
  <si>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ç)</t>
  </si>
  <si>
    <t>Property, plant and equipment</t>
  </si>
  <si>
    <t>Buildings (net)</t>
  </si>
  <si>
    <t>Plant and equipment</t>
  </si>
  <si>
    <t>Other fixed assets</t>
  </si>
  <si>
    <t>Total Asset</t>
  </si>
  <si>
    <t>Derivatives</t>
  </si>
  <si>
    <t>Current loans and borrowings</t>
  </si>
  <si>
    <t>Current portion of long-term borrowings</t>
  </si>
  <si>
    <t>Convertibles shares</t>
  </si>
  <si>
    <t>Trade payables</t>
  </si>
  <si>
    <t>Payables toward employees</t>
  </si>
  <si>
    <t>Current tax payables</t>
  </si>
  <si>
    <t>Other borrowings</t>
  </si>
  <si>
    <t>Grants and deferred income</t>
  </si>
  <si>
    <t>Current provisions</t>
  </si>
  <si>
    <t>Total current liabilities</t>
  </si>
  <si>
    <t>Non-current loans and borrowings</t>
  </si>
  <si>
    <t xml:space="preserve">Loans, securities and financial leasing </t>
  </si>
  <si>
    <t>Other non-current borrowings</t>
  </si>
  <si>
    <t>Total non-current liabilities</t>
  </si>
  <si>
    <t>Total liabilities</t>
  </si>
  <si>
    <t>III</t>
  </si>
  <si>
    <t>Minority interest</t>
  </si>
  <si>
    <t>Equity holders of the Company</t>
  </si>
  <si>
    <t>Share premium</t>
  </si>
  <si>
    <t>Statutory reserves</t>
  </si>
  <si>
    <t>Legal reserves</t>
  </si>
  <si>
    <t>Other reserves</t>
  </si>
  <si>
    <t>Current year profit/loss</t>
  </si>
  <si>
    <t>f)</t>
  </si>
  <si>
    <t>g)</t>
  </si>
  <si>
    <t>h)</t>
  </si>
  <si>
    <t>Lek</t>
  </si>
  <si>
    <t>Pasqyra Financiare jane te konsoliduara</t>
  </si>
  <si>
    <t>Raw materials and auxiliary</t>
  </si>
  <si>
    <t>Finished goods</t>
  </si>
  <si>
    <t>Merchandaise</t>
  </si>
  <si>
    <t>Livestook</t>
  </si>
  <si>
    <t>Term loans made</t>
  </si>
  <si>
    <t>Good will</t>
  </si>
  <si>
    <t>Research and development</t>
  </si>
  <si>
    <t>Other intangible fixed assets</t>
  </si>
  <si>
    <t>Paid up capital</t>
  </si>
  <si>
    <t>Other fixed assets (in process)</t>
  </si>
  <si>
    <t>Treasury bills</t>
  </si>
  <si>
    <t>Prepayments received</t>
  </si>
  <si>
    <t>i)</t>
  </si>
  <si>
    <t xml:space="preserve">
 Ref.</t>
  </si>
  <si>
    <t>Nr.</t>
  </si>
  <si>
    <t>Net Sales</t>
  </si>
  <si>
    <t>Other sales</t>
  </si>
  <si>
    <t>Change of inventory of Finished Goods and Work in Process</t>
  </si>
  <si>
    <t>In-house investment</t>
  </si>
  <si>
    <t xml:space="preserve">Goods </t>
  </si>
  <si>
    <t>51211</t>
  </si>
  <si>
    <t>j)</t>
  </si>
  <si>
    <t>k)</t>
  </si>
  <si>
    <t>l)</t>
  </si>
  <si>
    <t>11/a</t>
  </si>
  <si>
    <t>11/b</t>
  </si>
  <si>
    <t>Notat Shpjeguese</t>
  </si>
  <si>
    <t>LOSS BROUGHT FORWARD</t>
  </si>
  <si>
    <t>b</t>
  </si>
  <si>
    <t>c</t>
  </si>
  <si>
    <t>NET BOOK PROFIT BEFORE TAX</t>
  </si>
  <si>
    <t>NON-DEDUCTIBLE EXPENSES (+)</t>
  </si>
  <si>
    <t>a</t>
  </si>
  <si>
    <t>EXCESS DEPRECIATION</t>
  </si>
  <si>
    <t xml:space="preserve">EXPENSES NOT ADMITTED </t>
  </si>
  <si>
    <t>PENALTIES (A/C 657)</t>
  </si>
  <si>
    <t>d</t>
  </si>
  <si>
    <t>PROVISIONS</t>
  </si>
  <si>
    <t>e</t>
  </si>
  <si>
    <t xml:space="preserve">OTHER(1) </t>
  </si>
  <si>
    <t>TAXABLE PROFIT (2+3)</t>
  </si>
  <si>
    <t>LOSS BROUGHT FORWARD (-)</t>
  </si>
  <si>
    <t>TAXABLE PROFIT/(LOSS CARRIED FORWARD)</t>
  </si>
  <si>
    <t>PREPAYMENTS (A/C 444101)</t>
  </si>
  <si>
    <t>BALANCE TO BE PAID</t>
  </si>
  <si>
    <t xml:space="preserve">FROM YEAR  </t>
  </si>
  <si>
    <t>INCOME TAX 10%</t>
  </si>
  <si>
    <t>NO</t>
  </si>
  <si>
    <t>LEK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</si>
  <si>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</si>
  <si>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</si>
  <si>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</si>
  <si>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</si>
  <si>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</si>
  <si>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</si>
  <si>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</si>
  <si>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Standarteve Nderkombetare te Raportimit Financiar  dhe </t>
  </si>
  <si>
    <t>Ligjit Nr. 9228 Date 29.04.2004     Per Kontabilitetin dhe Pasqyrat Financiare  )</t>
  </si>
  <si>
    <t>Pasqyra Financiare jane individuale</t>
  </si>
  <si>
    <t>Pasqyra Financiare jane te shprehura ne</t>
  </si>
  <si>
    <t>Pasqyra Financiare jane te rumbullakosura ne</t>
  </si>
  <si>
    <t>Nga</t>
  </si>
  <si>
    <t>Deri</t>
  </si>
  <si>
    <t>Individuale</t>
  </si>
  <si>
    <t>Periudha  Kontabel e Pasqyrave Financiare</t>
  </si>
  <si>
    <t>Data  e  mbylljes se Pasqyrave Financiare</t>
  </si>
  <si>
    <t>AKTIVET</t>
  </si>
  <si>
    <t>Aktivet Afatshkurtra</t>
  </si>
  <si>
    <t>Mjetet Monetare</t>
  </si>
  <si>
    <t>Derivate dhe Aktive Financiare te mbajtur per tregtim</t>
  </si>
  <si>
    <t xml:space="preserve"> Derivativet</t>
  </si>
  <si>
    <t xml:space="preserve"> Aktivet e mbajtur per tregtim</t>
  </si>
  <si>
    <t>Aktive afatshkurter</t>
  </si>
  <si>
    <t xml:space="preserve"> Llogari kerkesa te Arketueshme (kliente)</t>
  </si>
  <si>
    <t xml:space="preserve"> Llogari kerkesa te arketueshme tjera</t>
  </si>
  <si>
    <t xml:space="preserve"> Instrumente te tjera borxhi</t>
  </si>
  <si>
    <t xml:space="preserve"> Investime afatshkurter financiare</t>
  </si>
  <si>
    <t>Inventari</t>
  </si>
  <si>
    <t xml:space="preserve"> Lendet e para e materiale ndihmese</t>
  </si>
  <si>
    <t xml:space="preserve"> Prodhimi ne proces</t>
  </si>
  <si>
    <t xml:space="preserve"> Produkte te gatshme</t>
  </si>
  <si>
    <t xml:space="preserve"> Mallra per rishitje</t>
  </si>
  <si>
    <t xml:space="preserve"> Parapagesat per furnizime</t>
  </si>
  <si>
    <t>Aktive Biologjike afatshkurter</t>
  </si>
  <si>
    <t>Aktive Afatshkurtra te mbajtur per shitje</t>
  </si>
  <si>
    <t>Parapagime dhe shpenzime te shtyra</t>
  </si>
  <si>
    <t>Total i Aktiveve Afatshkurtra</t>
  </si>
  <si>
    <t>Aktivet Afatgjata</t>
  </si>
  <si>
    <t>Investime financiare afatgjata</t>
  </si>
  <si>
    <t>Aksione dhe pjesemarrje te tjera ne njesi te kontrolluara</t>
  </si>
  <si>
    <t>Aksione dhe investime te tjera ne pjesemarrje</t>
  </si>
  <si>
    <t>Aksione dhe letra te tjera me vlere</t>
  </si>
  <si>
    <t>Hua te dhena afat gjate</t>
  </si>
  <si>
    <t>Aktive Afatgjata Materiale</t>
  </si>
  <si>
    <t>Toka</t>
  </si>
  <si>
    <t>Ndertesa (neto)</t>
  </si>
  <si>
    <t xml:space="preserve">Makineri dhe pajisje </t>
  </si>
  <si>
    <t>Akitive te tjera afatgjata materiele</t>
  </si>
  <si>
    <t>Aktive Biologjike Afatgjate</t>
  </si>
  <si>
    <t>Aktive Afatgjata Jomateriale</t>
  </si>
  <si>
    <t>Emri i mire</t>
  </si>
  <si>
    <t>Shpenzimet e zhvillimit</t>
  </si>
  <si>
    <t>Akitive te tjera afatgjata jomateriele</t>
  </si>
  <si>
    <t>Kapitali aksionar i papaguar</t>
  </si>
  <si>
    <t>Aktive te tjera afatgjata (ne proces)</t>
  </si>
  <si>
    <t>Totali i Aktiveve Afatgjata</t>
  </si>
  <si>
    <t>TOTALI   AKTIVEVE</t>
  </si>
  <si>
    <t>PASIVET dhe KAPITALI</t>
  </si>
  <si>
    <t xml:space="preserve">Pasivet Afatshkurta </t>
  </si>
  <si>
    <t>Derivativet</t>
  </si>
  <si>
    <t>Huamarrjet afat shkurter</t>
  </si>
  <si>
    <t>Huate dhe obligacionet afatshkurtra</t>
  </si>
  <si>
    <t>Kthimet/Ripagimet e huave afatgjata</t>
  </si>
  <si>
    <t>Bono te konvertueshme</t>
  </si>
  <si>
    <t>Detyrime afat shkurter</t>
  </si>
  <si>
    <t>Detyrime per tu paguar (furnitoreve)</t>
  </si>
  <si>
    <t>Detyrime per tu paguar ndaj punonjesve</t>
  </si>
  <si>
    <t>Detyrimet ndaj institucioneve tatimore</t>
  </si>
  <si>
    <t>Parapagimet e arketueshme</t>
  </si>
  <si>
    <t>Grantet dhe te ardhura te shtyra</t>
  </si>
  <si>
    <t>Provizionet afatshkurtra</t>
  </si>
  <si>
    <t>Pasive Totale Afatshkurtra</t>
  </si>
  <si>
    <t>Pasivet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</si>
  <si>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</si>
  <si>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</si>
  <si>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</si>
  <si>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</si>
  <si>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</si>
  <si>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</si>
  <si>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>Pasive Totale Afatgjata</t>
  </si>
  <si>
    <t>Totali i pasiveve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</si>
  <si>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</si>
  <si>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</si>
  <si>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</si>
  <si>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</si>
  <si>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</si>
  <si>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</si>
  <si>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</si>
  <si>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</si>
  <si>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</si>
  <si>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</si>
  <si>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</si>
  <si>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</si>
  <si>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</si>
  <si>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Pershkrimi i Elementeve</t>
  </si>
  <si>
    <t>Shitje neto</t>
  </si>
  <si>
    <t>Te ardhura te tjera</t>
  </si>
  <si>
    <t>Ndryshimet ne inventarin e Produktit te Gatshem dhe Produktit ne Proces</t>
  </si>
  <si>
    <t>Puna e kryer nga njesia ek. per qellime te veta</t>
  </si>
  <si>
    <t xml:space="preserve">Mallra, lendet e para dhe sherbimet </t>
  </si>
  <si>
    <t>Mallra e materiale</t>
  </si>
  <si>
    <t>Qera</t>
  </si>
  <si>
    <t>Energji, Uje</t>
  </si>
  <si>
    <t>Sherbime Roje</t>
  </si>
  <si>
    <t>Siguracione</t>
  </si>
  <si>
    <t>Transport dhe karburant</t>
  </si>
  <si>
    <t>Riparime mirembajtje</t>
  </si>
  <si>
    <t>Telefona, internet, posta</t>
  </si>
  <si>
    <t>Te Tjera</t>
  </si>
  <si>
    <t>Shpenzime te tjera nga veprimtarite e shfrytezimit</t>
  </si>
  <si>
    <t>Shpenzimet e personelit</t>
  </si>
  <si>
    <t>Pagat</t>
  </si>
  <si>
    <t>Shpenzimet e sigurimeve shoqerore</t>
  </si>
  <si>
    <t>Shpenzimet te tjera per personelin</t>
  </si>
  <si>
    <t>Zhvleresime dhe amortizimi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</si>
  <si>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</si>
  <si>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</si>
  <si>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</si>
  <si>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</si>
  <si>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ardhura/shpenz. finan. nga investime financiare</t>
  </si>
  <si>
    <t>Te ardhura dhe shpenzime financiare nga interesi</t>
  </si>
  <si>
    <t>Fitimi dhe humbje nga kursi i kembimit</t>
  </si>
  <si>
    <t>Te ardhura dhe shpenzime te tjera financiare</t>
  </si>
  <si>
    <t>Totali i te ardhurave dhe shpenzimeve financiare</t>
  </si>
  <si>
    <t>Fitimi (humbja) para tatimit</t>
  </si>
  <si>
    <t>Tatim mbi fitimin</t>
  </si>
  <si>
    <t>Fitim (humbje) neto e vitit financiar</t>
  </si>
  <si>
    <t>Pjesa e fitimit neto per aksionaret e shoqerise meme</t>
  </si>
  <si>
    <t>Pjesa e fitimit neto per akisoneret e pakices</t>
  </si>
  <si>
    <t>HUMBJE E MBARTUR</t>
  </si>
  <si>
    <t>Fitimi neto para tatimit</t>
  </si>
  <si>
    <t>Shpenzime te panjohura fiskalisht</t>
  </si>
  <si>
    <t>Amortizim pertej normave te lejuara</t>
  </si>
  <si>
    <t>Shpenzime jo te zbritshme (*)</t>
  </si>
  <si>
    <t>Gjoba penalitete</t>
  </si>
  <si>
    <t>Provizione</t>
  </si>
  <si>
    <t>Te tjera</t>
  </si>
  <si>
    <t>Fitimi I tatueshem</t>
  </si>
  <si>
    <t>Minus humbjen e mbartur</t>
  </si>
  <si>
    <t>FITIMI I TATUESHEM</t>
  </si>
  <si>
    <t>Tatimi mbi fitimin</t>
  </si>
  <si>
    <t>Parapagime gjate vitit</t>
  </si>
  <si>
    <t>Balanca per tu paguar (rimbursuar)</t>
  </si>
  <si>
    <t>Pershkrimi</t>
  </si>
  <si>
    <t>Detyrime te tjera afat shkurter</t>
  </si>
  <si>
    <t>Inventari i Llogarive Bankare</t>
  </si>
  <si>
    <t>Emertimi i Bankes</t>
  </si>
  <si>
    <t>Numri i llogarise</t>
  </si>
  <si>
    <t>Shuma monedhe e huaj</t>
  </si>
  <si>
    <t>Shuma ne leke</t>
  </si>
  <si>
    <t>Shuma</t>
  </si>
  <si>
    <t>Nje pasqyre e pa Konsoliduar</t>
  </si>
  <si>
    <t>Kapitali aksionar</t>
  </si>
  <si>
    <t>Primi aksionit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</si>
  <si>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</si>
  <si>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</si>
  <si>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</si>
  <si>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</si>
  <si>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</si>
  <si>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</si>
  <si>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</si>
  <si>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</si>
  <si>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</si>
  <si>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</si>
  <si>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</si>
  <si>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</si>
  <si>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</si>
  <si>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</si>
  <si>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</si>
  <si>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</si>
  <si>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</si>
  <si>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</si>
  <si>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</si>
  <si>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</si>
  <si>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</si>
  <si>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</si>
  <si>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</si>
  <si>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</si>
  <si>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</si>
  <si>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</si>
  <si>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</si>
  <si>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</si>
  <si>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</si>
  <si>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</si>
  <si>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</si>
  <si>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</si>
  <si>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</si>
  <si>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</si>
  <si>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</si>
  <si>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</si>
  <si>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</si>
  <si>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</si>
  <si>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</si>
  <si>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</si>
  <si>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</si>
  <si>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</si>
  <si>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</si>
  <si>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</si>
  <si>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</si>
  <si>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</si>
  <si>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</si>
  <si>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</si>
  <si>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</si>
  <si>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</si>
  <si>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</si>
  <si>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Kompjutera e sisteme informacioni me 25 % te vleftes se mbetur</t>
  </si>
  <si>
    <t xml:space="preserve">                - Te gjitha AAM te tjera me 20 % te vleftes se mbetur</t>
  </si>
  <si>
    <t>Kodi</t>
  </si>
  <si>
    <t>llogari</t>
  </si>
  <si>
    <t xml:space="preserve">Debi </t>
  </si>
  <si>
    <t>Kredi</t>
  </si>
  <si>
    <t>Kapitali paguar</t>
  </si>
  <si>
    <t>Paga e shperblime</t>
  </si>
  <si>
    <t>TAP</t>
  </si>
  <si>
    <t>Shpenzime te periudha te ardhshme</t>
  </si>
  <si>
    <t>Veneto Banka - Lek</t>
  </si>
  <si>
    <t>Veneto Banka - Euro</t>
  </si>
  <si>
    <t>TVSH e kreditueshme</t>
  </si>
  <si>
    <t>Euro</t>
  </si>
  <si>
    <t>31.12.2011</t>
  </si>
  <si>
    <t>Guadagno dal cambio</t>
  </si>
  <si>
    <t>Furnitore</t>
  </si>
  <si>
    <t>GJENDJA E LLOGARIVE ME LEVIZJET</t>
  </si>
  <si>
    <t>Monedha Baze:</t>
  </si>
  <si>
    <t>Levizjet</t>
  </si>
  <si>
    <t xml:space="preserve">Gjendja </t>
  </si>
  <si>
    <t>Nr. Llogarie</t>
  </si>
  <si>
    <t>Emertimi i Llogarise</t>
  </si>
  <si>
    <t>Monedha</t>
  </si>
  <si>
    <t>Debitore</t>
  </si>
  <si>
    <t>Kreditore</t>
  </si>
  <si>
    <t>Debi</t>
  </si>
  <si>
    <t>Kapitali i paguar</t>
  </si>
  <si>
    <t>Fitimi/Humbja e pashpërndarë</t>
  </si>
  <si>
    <t>421</t>
  </si>
  <si>
    <t>Paga dhe shpërblime</t>
  </si>
  <si>
    <t>Tatim mbi të ardhurat personale</t>
  </si>
  <si>
    <t>4456</t>
  </si>
  <si>
    <t>Shteti – TVSH e zbritshme</t>
  </si>
  <si>
    <t>EUR</t>
  </si>
  <si>
    <t>581</t>
  </si>
  <si>
    <t>Xhirime të brendëshme</t>
  </si>
  <si>
    <t>628</t>
  </si>
  <si>
    <t>Shpenzime për shërbimet bankare</t>
  </si>
  <si>
    <t>634</t>
  </si>
  <si>
    <t>Taksa dhe tarifa vendore</t>
  </si>
  <si>
    <t>641</t>
  </si>
  <si>
    <t>Pagat dhe shpërblimet e personelit</t>
  </si>
  <si>
    <t>31 Dhjetor 2012</t>
  </si>
  <si>
    <t>Te gjitha balancat janë në LEKE</t>
  </si>
  <si>
    <t>FLUKSET</t>
  </si>
  <si>
    <t>SHENIME</t>
  </si>
  <si>
    <t>Periudha qe perfundon ne</t>
  </si>
  <si>
    <t>Fluksi monetar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</si>
  <si>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</si>
  <si>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</si>
  <si>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</si>
  <si>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</si>
  <si>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</si>
  <si>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f</t>
  </si>
  <si>
    <t>Shpenzime per interesa</t>
  </si>
  <si>
    <t>g</t>
  </si>
  <si>
    <t>Rritje/(renie) ne tepricen e kerkesave te arketueshme nga aktiviteti</t>
  </si>
  <si>
    <t>h</t>
  </si>
  <si>
    <t>Rritje/(renie) ne tepricen e kerkesave te arketueshme te tjera</t>
  </si>
  <si>
    <t>i</t>
  </si>
  <si>
    <t>Rritje/(renie) ne tepricen e inventarit</t>
  </si>
  <si>
    <t>j</t>
  </si>
  <si>
    <t>Rritje/(renie) ne tepricen e detyrimeve, per t'u paguar nga aktiviteti</t>
  </si>
  <si>
    <t>k</t>
  </si>
  <si>
    <t>Mjete monetare  perftuar nga aktivitetet</t>
  </si>
  <si>
    <t>l</t>
  </si>
  <si>
    <t>Interesi I paguar</t>
  </si>
  <si>
    <t>Tatim mbi fitimin I paguar</t>
  </si>
  <si>
    <t>Rritje/(renie) ne tepricen e detyrimeve, per t'u paguar ortakeve</t>
  </si>
  <si>
    <t>Mjete monetare neto nga veprimtarite e shfrytezimit</t>
  </si>
  <si>
    <t>Mjete monetare neto nga veprimtarite investuese</t>
  </si>
  <si>
    <t>Blerje e kompanise___ (-) parate e arketuara</t>
  </si>
  <si>
    <t>Blerje e Aktiveve afatgjata materiale (-)</t>
  </si>
  <si>
    <t>Te ardhura nga shitja e pajisjeve</t>
  </si>
  <si>
    <t>Interesi I arketuar</t>
  </si>
  <si>
    <t>Dividentet e arketuar</t>
  </si>
  <si>
    <t>Fluksi i mjeteve monetare nga veprimtarite financiare</t>
  </si>
  <si>
    <t>Te ardhura nga emetimi I kapitalit aksionar</t>
  </si>
  <si>
    <t>Te ardhura nga huamarje afat gjata</t>
  </si>
  <si>
    <t>Pagesat e detyrimeve te qerase financiare</t>
  </si>
  <si>
    <t>Dividente te paguar</t>
  </si>
  <si>
    <t>Mjete monetare neto nga veprimtarite financiare</t>
  </si>
  <si>
    <t>Rritja/(renia) neto e mjeteve monetare</t>
  </si>
  <si>
    <t>Mjete monetare në fillim te periudhes kontabel</t>
  </si>
  <si>
    <t>Mjete monetare ne fund te periudhes</t>
  </si>
  <si>
    <t>Nr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</si>
  <si>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</si>
  <si>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</si>
  <si>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</si>
  <si>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</si>
  <si>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</si>
  <si>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</si>
  <si>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</si>
  <si>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</si>
  <si>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</si>
  <si>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 xml:space="preserve">             TOTALI</t>
  </si>
  <si>
    <t>Makineri,paisje,vegla</t>
  </si>
  <si>
    <t xml:space="preserve">Administratori                        </t>
  </si>
  <si>
    <t>Viti   2013</t>
  </si>
  <si>
    <t>01.01.2013</t>
  </si>
  <si>
    <t>31.12.2013</t>
  </si>
  <si>
    <t>Periudha 01/01/2013-31/12/2013</t>
  </si>
  <si>
    <t>4671</t>
  </si>
  <si>
    <t>Total:</t>
  </si>
  <si>
    <t>31 Dhjetor 2013</t>
  </si>
  <si>
    <t>Bilanci verifikues 31.12.2013</t>
  </si>
  <si>
    <t>Pasqyra  e  Ndryshimeve  ne  Kapital  2013</t>
  </si>
  <si>
    <t>Pozicioni me 31 dhjetor 2013</t>
  </si>
  <si>
    <t>Spese bancarie</t>
  </si>
  <si>
    <t>Tasse Municipali</t>
  </si>
  <si>
    <t>Për fundvitin 31 Dhjetor 2013</t>
  </si>
  <si>
    <t>Nga viti 2010</t>
  </si>
  <si>
    <t>Nga viti 2011</t>
  </si>
  <si>
    <t>Nga viti 2012</t>
  </si>
  <si>
    <t>UJE SH.A</t>
  </si>
  <si>
    <t>L31929006G</t>
  </si>
  <si>
    <t>Rruga Irfan Tomini, Pallati 12/1,</t>
  </si>
  <si>
    <t>Tirane</t>
  </si>
  <si>
    <t>Zhvillimin e aktivitetit te projektimit, ndertimit, mirembajtjes dhe menaxhimit te impianteve: aktivitetin e prodhimit dhe shitjes se pajisjeve:  a-ne sektorin e energjise elektrike, suke perfshire dhe aktivitetin e prodhimit, importimit dhe eksportit, shperndarjes dhe shitjes, si dhe trasmisionit brenda kufijve te lejuar nga ligji ne fuqi. b-ne sektorin energjitik ne pergjithesi duke perfshire dhe karburantet.</t>
  </si>
  <si>
    <t>40101</t>
  </si>
  <si>
    <t>Gjergj Kongoli - Noter</t>
  </si>
  <si>
    <t>431</t>
  </si>
  <si>
    <t>Sigurime shoqërore dhe shëndetsore</t>
  </si>
  <si>
    <t>Credito / V.Cable System shpk</t>
  </si>
  <si>
    <t>Veneto Banka - Leke</t>
  </si>
  <si>
    <t>51241</t>
  </si>
  <si>
    <t>Veneto Banka - Eur</t>
  </si>
  <si>
    <t>6181</t>
  </si>
  <si>
    <t>Sherbime Noteriale</t>
  </si>
  <si>
    <t>644</t>
  </si>
  <si>
    <t>Sigurimet shoqërore dhe shëndetsore</t>
  </si>
  <si>
    <t>768</t>
  </si>
  <si>
    <t>Të ardhura të tjera financiare</t>
  </si>
  <si>
    <t>769</t>
  </si>
  <si>
    <t>Fitim nga kembimet valutore</t>
  </si>
  <si>
    <t>Printuar nga Alpha Business     www.imb.al</t>
  </si>
  <si>
    <t>Perdoruesi: q</t>
  </si>
  <si>
    <t>uje sha</t>
  </si>
  <si>
    <t>Kontribute Sig.Shoqerore</t>
  </si>
  <si>
    <t>Credito V./Cable System Shpk</t>
  </si>
  <si>
    <t>Stipendi Personale</t>
  </si>
  <si>
    <t>Spese Contributi Sociali</t>
  </si>
  <si>
    <t>Altri guadagni Finanziari</t>
  </si>
  <si>
    <t xml:space="preserve">Shpenzime Bankare </t>
  </si>
  <si>
    <t xml:space="preserve">Taksa &amp; Tarifa Vendore </t>
  </si>
  <si>
    <t>Pozicioni me 18/07/2013</t>
  </si>
  <si>
    <t>18.07.2013</t>
  </si>
  <si>
    <t>Administratori                       Elton META</t>
  </si>
  <si>
    <t>Shoqeria eshte themeluar me 18.07.2013 dhe regjistruar ne QKR me 29/07/2013 me objekt aktiviteti</t>
  </si>
  <si>
    <t>Zhvillimin e aktivitetit te projektimit, ndertimit, mirembajtjes dhe menaxhimit te impianteve:</t>
  </si>
  <si>
    <t xml:space="preserve">importimit dhe eksportit, shperndarjes dhe shitjes, si dhe trasmisionit brenda kufijve te lejuar </t>
  </si>
  <si>
    <t>nga ligji ne fuqi. b-ne sektorin energjitik ne pergjithesi duke perfshire dhe karburantet.</t>
  </si>
  <si>
    <t xml:space="preserve"> aktivitetin e prodhimit dhe shitjes se pajisjeve:  a-ne sektorin e energjise elektrike dhe aktivitetin e prodhimit, </t>
  </si>
  <si>
    <t>S H E N I M E T          S H P J E G U E S E</t>
  </si>
  <si>
    <t>Aktivet Afatgjata Materiale  me vlere fillestare   2013</t>
  </si>
  <si>
    <t>Amortizimi A.A.Materiale   2013</t>
  </si>
  <si>
    <t>Vlera Kontabel Neto e A.A.Materiale  2013</t>
  </si>
  <si>
    <t>Elton META</t>
  </si>
  <si>
    <t>Perfaqsuesi i Personit Juridik</t>
  </si>
  <si>
    <t>4561</t>
  </si>
  <si>
    <t>Capitale da Versare - BEG Spa</t>
  </si>
  <si>
    <t>4672</t>
  </si>
  <si>
    <t>Debito x il Versamento Capitale</t>
  </si>
  <si>
    <t>ANALIZA E ZERAVE  TE BILANCIT DHE PASQYRES TE ARDHURA SHPENZIME</t>
  </si>
  <si>
    <t>31 Dhjetor 2011</t>
  </si>
  <si>
    <t>Likuiditete ne Banke</t>
  </si>
  <si>
    <t xml:space="preserve">Likuiditete ne Arke </t>
  </si>
  <si>
    <t>Te tjera aktive afatshkurter</t>
  </si>
  <si>
    <t xml:space="preserve">Garanci Bankare </t>
  </si>
  <si>
    <t>Tatim fitimi</t>
  </si>
  <si>
    <t>Furnitore per mallra,produkte dhe sherbime</t>
  </si>
  <si>
    <t>Parapagime te dhena</t>
  </si>
  <si>
    <t>Investime te tjera financiare / Garanci qira</t>
  </si>
  <si>
    <t xml:space="preserve">Inventari eshte ne total 6.998.732 pesha specifike ne aktive 4.34 % </t>
  </si>
  <si>
    <t xml:space="preserve">Inventari </t>
  </si>
  <si>
    <t>Materiale</t>
  </si>
  <si>
    <t>Parapagime dhe shpenzime te shtyra pesha specifike ne aktiv 3.72%</t>
  </si>
  <si>
    <t>Parapagim Qera dhe Siguri Kapanoni</t>
  </si>
  <si>
    <t>Perfaqeson vleren e qirase dhe sigurise se objektit , shpenzime te cilat i perkasin periudhave te ardhme.</t>
  </si>
  <si>
    <t>Azhorno pershkrimin nese ka ndonj vecori specifike</t>
  </si>
  <si>
    <t>AKTIVET AFATGJATA</t>
  </si>
  <si>
    <t xml:space="preserve">Aktive te tjera Afatgjata </t>
  </si>
  <si>
    <t>Aktive ne Proces</t>
  </si>
  <si>
    <t>Kjo vlere perfaqeson pajisjet teknike televizive te ardhura nga importi dhe te pa instaluara.</t>
  </si>
  <si>
    <t xml:space="preserve"> Pesha specifike ne aktiv eshte 33.13 % </t>
  </si>
  <si>
    <t>Kontribute shoqerore dhe shendetsore</t>
  </si>
  <si>
    <t>Tatim mbi te ardhurat personale</t>
  </si>
  <si>
    <t xml:space="preserve">KAPITALI </t>
  </si>
  <si>
    <t>Kapitali Aksionar</t>
  </si>
  <si>
    <t>Fitim/ Humbja e vitit Financiar</t>
  </si>
  <si>
    <t>Detyrime tjera afat shkurter</t>
  </si>
  <si>
    <t>Detyrimet ndaj Kompanise meme</t>
  </si>
  <si>
    <t>Pasqyra e te ardhura dhe shpenzimeve (PASH)</t>
  </si>
  <si>
    <t>Te ardhura</t>
  </si>
  <si>
    <t>Te ardhura nga qerate</t>
  </si>
  <si>
    <t>Shitje sherbimesh</t>
  </si>
  <si>
    <t>SHPENZIMET</t>
  </si>
  <si>
    <t>Kosto e punes</t>
  </si>
  <si>
    <t>Pagat e Personelit</t>
  </si>
  <si>
    <t>Shpenzime per Sigurime shoqerore dhe shendetesore</t>
  </si>
  <si>
    <t>Shpenzime për shërbime bankare</t>
  </si>
  <si>
    <t>Te  ardhura dhe shpenzime Financiare</t>
  </si>
  <si>
    <t>Te ardhura (shpenzime) financiare</t>
  </si>
  <si>
    <t>Te ardhura nga interesat</t>
  </si>
  <si>
    <t>Fitime nga kembimet valutore</t>
  </si>
  <si>
    <t>Shpenzime (te ardhura) financiare neto</t>
  </si>
  <si>
    <t>FITIM (HUMBJA) Neto e vitit Financiar</t>
  </si>
  <si>
    <t>Keto pasqyra financiare jane pergatitur dhe aprovuar per perdorim nga:</t>
  </si>
  <si>
    <t>Ekspert Kontabel I Regjistruar</t>
  </si>
  <si>
    <t>Administratori</t>
  </si>
  <si>
    <t>Mimoza SULA</t>
  </si>
  <si>
    <t>TE DHENA MBI SHOQERINE</t>
  </si>
  <si>
    <t>Veprimtaria e entitetit rregullohet me:</t>
  </si>
  <si>
    <t xml:space="preserve"> Ligji nr. 9901, datë 14.04.2008 “Për tregtarët Shoqëritë Tregtare”,</t>
  </si>
  <si>
    <t xml:space="preserve">Ligji Nr. 9228, datë  29.04.2004  “Për Kontabilitetin dhe Pasqyrat Financiare”, ndryshuar me Ligjin Nr. 9477, datë 09.02.2006,  </t>
  </si>
  <si>
    <t>Legjislacioni Fiskal,</t>
  </si>
  <si>
    <t>Akte të tjera ligjore e nënligjore të shtetit Shqiptar.</t>
  </si>
  <si>
    <t>Drejtimi realizohet nga:</t>
  </si>
  <si>
    <t xml:space="preserve"> Administratori</t>
  </si>
  <si>
    <t>1.     PERMBLEDHJE E POLITIKAVE TE RENDESISHME TE KONTABILITETIT</t>
  </si>
  <si>
    <r>
      <t>1.1  Baza e përgatitjes së PF</t>
    </r>
    <r>
      <rPr>
        <sz val="10"/>
        <color indexed="8"/>
        <rFont val="Arial"/>
        <family val="2"/>
      </rPr>
      <t>,</t>
    </r>
  </si>
  <si>
    <t xml:space="preserve">Kontabiliteti mbahet me Programin ALPHA mbi bazen e parimeve dhe metodave që përcaktohen nga Këshilli Kombëtar i Kontabilitetit. </t>
  </si>
  <si>
    <t>Pasqyrat financiare janë pergatitur në përputhje me ligjin Nr. 9228 datë 29.04.2004 ‘Për Kontabilitetin dhe Pasqyrat Financiare”, i ndryshuar,</t>
  </si>
  <si>
    <t xml:space="preserve"> si dhe të Standardeve Kontabël të shpallura nga Ministri i Financave me urdhërin Nr.4292, datë 15.06.2006 në zbatim të këtij ligji. </t>
  </si>
  <si>
    <t xml:space="preserve">Ato janë përgatitur mbi bazën e të drejtave dhe detyrimeve të konstatuara. Sipas kësaj metode, efektet e transaksioneve dhe ngjarjeve të tjera </t>
  </si>
  <si>
    <t xml:space="preserve">njihen në pasqyrat financiare kur ato ndodhin dhe jo kur arkëtohen.Rregjistrimet kontabël janë kryer në mbështetje </t>
  </si>
  <si>
    <t>të dokumentave justifikuese, të vlerësuara përsa i përket vlefshmërisë për t’u pranuar në kontabilitet.</t>
  </si>
  <si>
    <t>Pasqyrat janë përgatitur në LEKE shqiptare,  monedha kombëtare e Republikës së Shqipërisë.</t>
  </si>
  <si>
    <t>Të gjitha transaksionet në monedha të tjera janë konvertuar në LEKE.</t>
  </si>
  <si>
    <t>1.2  Zbatimi Parimeve Kontabël,</t>
  </si>
  <si>
    <t>1.2.1       Parimi i kujdesit,</t>
  </si>
  <si>
    <t xml:space="preserve">Në përgjithësi pasqyrat financiare janë përgatitur në bazë të parimit të kujdesit. </t>
  </si>
  <si>
    <t>Janë rregjistruar vetëm  fitime që konsiderohen si të sigurta. Nuk u konstatuan mbivlerësime.</t>
  </si>
  <si>
    <t xml:space="preserve">1.2.2       Parimi i vijimësise së aktivitetit, </t>
  </si>
  <si>
    <t>Llogaritë vjetore janë përgatitur sipas parimit të vijushmërisë.</t>
  </si>
  <si>
    <t>1.2.3       Llogaritja e saktë dhe periudha përkatëse,</t>
  </si>
  <si>
    <t xml:space="preserve"> </t>
  </si>
  <si>
    <t xml:space="preserve">Të ardhurat dhe shpenzimet janë kontabilizuar në periudhën përkatëse raportuese. </t>
  </si>
  <si>
    <t>1.2.4       Saktësia e çeljes,</t>
  </si>
  <si>
    <r>
      <t>1.2.5       Moskompesimi i aktivit dhe detyrimeve, nëse nuk egziston një e drejte ligjore</t>
    </r>
    <r>
      <rPr>
        <sz val="10"/>
        <color indexed="8"/>
        <rFont val="Arial"/>
        <family val="2"/>
      </rPr>
      <t>, është zbatuar korekt.</t>
    </r>
  </si>
  <si>
    <t>1.2.6       Informacion i besueshem dhe i plotë për të gjitha transaksionet apo ngjarjet e konsiderueshme.</t>
  </si>
  <si>
    <t>Sistemi kontabël i përdorur e jep këtë siguri.</t>
  </si>
  <si>
    <r>
      <t xml:space="preserve">1.2.7       Krahasueshmëria, </t>
    </r>
    <r>
      <rPr>
        <sz val="10"/>
        <color indexed="8"/>
        <rFont val="Arial"/>
        <family val="2"/>
      </rPr>
      <t>Çdo post i bilancit dhe pasqyrës së rezultatit është paraqitur me shifra koresponduese.</t>
    </r>
  </si>
  <si>
    <r>
      <t>1.2.8       Parimi i sinqeritetit</t>
    </r>
    <r>
      <rPr>
        <sz val="10"/>
        <color indexed="8"/>
        <rFont val="Arial"/>
        <family val="2"/>
      </rPr>
      <t>, Llogaritë janë transparente dhe të kuptueshme, me përshkrim të plotë, të qartë dhe të ndershëm të gjëndjes së shoqërisë.</t>
    </r>
  </si>
  <si>
    <t>1.3  Metodat e vlerësimit,</t>
  </si>
  <si>
    <t>Vleresim dhe standart i njëjtë nga një periudhë në tjetrën.</t>
  </si>
  <si>
    <r>
      <t xml:space="preserve">1.3.1  Aktivet e qendrueshme, </t>
    </r>
    <r>
      <rPr>
        <sz val="10"/>
        <color indexed="8"/>
        <rFont val="Arial"/>
        <family val="2"/>
      </rPr>
      <t xml:space="preserve">Në hyrje vlerësohen me koston historike (koston e marjes) dhe më pas janë </t>
    </r>
  </si>
  <si>
    <t xml:space="preserve">vlerësuar me modelin e kostos. Per periudhen ushtrimore te marre ne analize, pajisjet nuk jane amortizuar </t>
  </si>
  <si>
    <r>
      <t>1.3.2       Gjëndje Inventari</t>
    </r>
    <r>
      <rPr>
        <sz val="10"/>
        <color indexed="8"/>
        <rFont val="Arial"/>
        <family val="2"/>
      </rPr>
      <t>,  Në hyrje janë vlerësuar me kosto. Në inventar me çmim mesatar</t>
    </r>
  </si>
  <si>
    <r>
      <t>1.3.3       Kërkesat për Arkëtim</t>
    </r>
    <r>
      <rPr>
        <sz val="10"/>
        <color indexed="8"/>
        <rFont val="Arial"/>
        <family val="2"/>
      </rPr>
      <t>, janë vlerësuar me koston e amortizuar në datën e bilancit.</t>
    </r>
  </si>
  <si>
    <r>
      <t>1.3.4       Detyrimet e tjera</t>
    </r>
    <r>
      <rPr>
        <sz val="10"/>
        <color indexed="8"/>
        <rFont val="Arial"/>
        <family val="2"/>
      </rPr>
      <t>, janë kontabilizuar me vlerën neto të realizueshme.</t>
    </r>
  </si>
  <si>
    <r>
      <t>1.3.5 Gjëndjet në valutë të huaj,</t>
    </r>
    <r>
      <rPr>
        <sz val="10"/>
        <color indexed="8"/>
        <rFont val="Arial"/>
        <family val="2"/>
      </rPr>
      <t xml:space="preserve">  </t>
    </r>
  </si>
  <si>
    <t>-        Asetet jo monetare, vlerësohen me kursin e shkëmbimit  në datën e transaksionit,</t>
  </si>
  <si>
    <t>-        Asetet monetare në valute vlerësohen me kursin zyrtar të publikuar nga Banka e Shqipërisë,</t>
  </si>
  <si>
    <t xml:space="preserve">-        Diferencat e kursit fitimet/(humbjet) kontabilizohen sipas përcaktimeve në kontabilitet. </t>
  </si>
  <si>
    <r>
      <t xml:space="preserve">UJE SHA </t>
    </r>
    <r>
      <rPr>
        <sz val="10"/>
        <color indexed="8"/>
        <rFont val="Arial"/>
        <family val="2"/>
      </rPr>
      <t xml:space="preserve"> ështe rregjistruar në QKR  , datë 29/07/2013</t>
    </r>
  </si>
  <si>
    <r>
      <t>Statusi juridik:</t>
    </r>
    <r>
      <rPr>
        <sz val="10"/>
        <color indexed="8"/>
        <rFont val="Arial"/>
        <family val="2"/>
      </rPr>
      <t xml:space="preserve"> Shoqeri Anonime  (Sh.a ) - i regjistruar ne TVSH.</t>
    </r>
  </si>
  <si>
    <r>
      <t>Selia e entitetit ndodhet në</t>
    </r>
    <r>
      <rPr>
        <sz val="10"/>
        <color indexed="8"/>
        <rFont val="Arial"/>
        <family val="2"/>
      </rPr>
      <t xml:space="preserve"> :  Rruga  Irfan Tomini Pall 12/1 , Tirane</t>
    </r>
  </si>
  <si>
    <t xml:space="preserve">Objekti I Aktivitetit : </t>
  </si>
  <si>
    <r>
      <t xml:space="preserve">Qarkullimi vjetor  </t>
    </r>
    <r>
      <rPr>
        <b/>
        <sz val="10"/>
        <color indexed="8"/>
        <rFont val="Arial"/>
        <family val="2"/>
      </rPr>
      <t xml:space="preserve">0   </t>
    </r>
    <r>
      <rPr>
        <sz val="10"/>
        <color indexed="8"/>
        <rFont val="Arial"/>
        <family val="2"/>
      </rPr>
      <t>LEKE (afarizmi).</t>
    </r>
  </si>
  <si>
    <t>Shoqeria ka filluar aktivitetin e saj me 29/07/2013</t>
  </si>
  <si>
    <t>UJE SHA</t>
  </si>
  <si>
    <t xml:space="preserve">L31929006G </t>
  </si>
  <si>
    <t>Perfaqeson vleren e parave ne banke. Vlerat ne monedha te huaja jane rivlersuar me kursin e kembimit te Bankes se Shqiperise ne daten e mbylljes se Bilancit. Euro = 140.20 Lek dhe USD= 101.86 Lek</t>
  </si>
  <si>
    <t xml:space="preserve">Aktive te tjera financiare afatshkurtera ne total jane 8.000,00 LEKE   </t>
  </si>
  <si>
    <t xml:space="preserve">Aktive monetare  </t>
  </si>
  <si>
    <t>3.b</t>
  </si>
  <si>
    <t>TVSH - e kreditueshme</t>
  </si>
  <si>
    <t xml:space="preserve">Perfaqeson Tvsh te deklaruar ne blerjet e shoqerise  </t>
  </si>
  <si>
    <t>1.ç</t>
  </si>
  <si>
    <t>Investime financiare Afat Gjata</t>
  </si>
  <si>
    <t>Hua te dhena Afatgjate</t>
  </si>
  <si>
    <t xml:space="preserve">AKTIVET </t>
  </si>
  <si>
    <t>PASIVET DHE KAPITALI</t>
  </si>
  <si>
    <t xml:space="preserve">Pasivet Afat Shkurtra </t>
  </si>
  <si>
    <t>3.c</t>
  </si>
  <si>
    <t>Detyrimet Afatshkurter</t>
  </si>
  <si>
    <t xml:space="preserve">Perfaqson  detyrimet fiskale qe lidhen me pagat </t>
  </si>
  <si>
    <t>per periudhen Nentor 2013 , DHJETOR 2013.</t>
  </si>
  <si>
    <t xml:space="preserve">Pasivet Afatgjata </t>
  </si>
  <si>
    <t xml:space="preserve">Hua Afatgjata </t>
  </si>
  <si>
    <t>7.a</t>
  </si>
  <si>
    <t>Shpenzime Noteriale</t>
  </si>
  <si>
    <t>Taksa dhe Tarifa Vendore</t>
  </si>
  <si>
    <t>11.a</t>
  </si>
  <si>
    <t>11.b</t>
  </si>
  <si>
    <t>5311</t>
  </si>
  <si>
    <t>Vlera monetare, në lekë</t>
  </si>
  <si>
    <t>Arka ne leke</t>
  </si>
  <si>
    <t>Xhirime te brendshme</t>
  </si>
  <si>
    <t xml:space="preserve">ANALISI DELLLE VOCI DEL BILANCIO E VOCI UTILI E SPESE  </t>
  </si>
  <si>
    <t>ATTIVI</t>
  </si>
  <si>
    <t>31 Dicembre 2013</t>
  </si>
  <si>
    <t>31  Dicembre 2012</t>
  </si>
  <si>
    <t>Liquidita in Banca</t>
  </si>
  <si>
    <t>Liquidita in Cassa</t>
  </si>
  <si>
    <t>Rappresenta il valore dei fondi in banca. I Valori in valuta straniera sono stati rivalutati al tasso di Cambio della Banca D'Albania nella data del Bilancio, Euro = 140.20 Lek e USD= 101.86 Lek</t>
  </si>
  <si>
    <t>31.12.2012</t>
  </si>
  <si>
    <t>TVSH - da rimborsare</t>
  </si>
  <si>
    <t>Credito V/BEG Spa - per il capitale Versato</t>
  </si>
  <si>
    <t xml:space="preserve">Lek </t>
  </si>
  <si>
    <t>Mezzi Liquidi</t>
  </si>
  <si>
    <t>Attivi di breve durata</t>
  </si>
  <si>
    <t>Mezzi liquidi</t>
  </si>
  <si>
    <t>Derivati e Attivi finanziari per commercio</t>
  </si>
  <si>
    <t>Derivati</t>
  </si>
  <si>
    <t>Attivi tenuti per commercio</t>
  </si>
  <si>
    <t>Totale</t>
  </si>
  <si>
    <t>Conti richieste incassabili (clienti)</t>
  </si>
  <si>
    <t>Conti richieste incassabili altro</t>
  </si>
  <si>
    <t>Altri strumenti di prestito</t>
  </si>
  <si>
    <t>Investimenti di breve durata finanziari</t>
  </si>
  <si>
    <t>Inventario</t>
  </si>
  <si>
    <t>Materia prima e materiali ausiliari</t>
  </si>
  <si>
    <t>Pruduzioni in corso</t>
  </si>
  <si>
    <t>Prodotti finito</t>
  </si>
  <si>
    <t>Merci per rivendita</t>
  </si>
  <si>
    <t>Anticipi per forniture</t>
  </si>
  <si>
    <t>Attvi Biologici di breve durata</t>
  </si>
  <si>
    <t>Attivi di breve durata per vendita</t>
  </si>
  <si>
    <t>Anticipi e spese posticipate</t>
  </si>
  <si>
    <t>Totale attivi di breve durata</t>
  </si>
  <si>
    <t>Attivi di Lunga durata</t>
  </si>
  <si>
    <t>Investimenti finanziari di lunga durata</t>
  </si>
  <si>
    <t>Azioni e partecipazioni in unità controllate</t>
  </si>
  <si>
    <t>Azioni e altri invesitmenti in partecipazione</t>
  </si>
  <si>
    <t>Azioni e altri valori</t>
  </si>
  <si>
    <t>Prestiti di lunga durata</t>
  </si>
  <si>
    <t>IMMOBILAZIONI MATERIALI</t>
  </si>
  <si>
    <t>Terre</t>
  </si>
  <si>
    <t>Edifici (Netto)</t>
  </si>
  <si>
    <t>Macchinari e atrezzature</t>
  </si>
  <si>
    <t>Attrezzature - Informatche e di sorveglianza</t>
  </si>
  <si>
    <t xml:space="preserve">Fondo amm. attrezzature </t>
  </si>
  <si>
    <t>Altri beni materiali</t>
  </si>
  <si>
    <t>Macchine d'ufficio</t>
  </si>
  <si>
    <t>Autovetture</t>
  </si>
  <si>
    <t>Fondo amm. macchine d'ufficio</t>
  </si>
  <si>
    <t>Fondo amm. autovetture</t>
  </si>
  <si>
    <t>Capitale azionario non pagato</t>
  </si>
  <si>
    <t>Totale Attivi di lunga durata</t>
  </si>
  <si>
    <t>TOTALE ATTIVI</t>
  </si>
  <si>
    <t>PASSIVI E CAPITALE</t>
  </si>
  <si>
    <t>Passivi di breve durata</t>
  </si>
  <si>
    <t>Prestiti di breve durata</t>
  </si>
  <si>
    <t>Prestiti e obbligazioni di breve durata</t>
  </si>
  <si>
    <t>Restituzioni/Ripagamenti dei prestiti di lunga durata</t>
  </si>
  <si>
    <t>Bono da convertire</t>
  </si>
  <si>
    <t>Obblighi di breve durata</t>
  </si>
  <si>
    <t>Obblighi da pagare (Fornitori)</t>
  </si>
  <si>
    <t>Obblighi da pagare al personale</t>
  </si>
  <si>
    <t>Obblighi verso le istituzioni fiscali</t>
  </si>
  <si>
    <t>Altri Obblighi di breve durata</t>
  </si>
  <si>
    <t>Anticipi da incassare</t>
  </si>
  <si>
    <t>Grante e introiti rimandati</t>
  </si>
  <si>
    <t>Provisioni di breve durata</t>
  </si>
  <si>
    <t>Totale passivi di breve durata</t>
  </si>
  <si>
    <t>Passivi di lunga durata</t>
  </si>
  <si>
    <t>Prestiti, Bono e obblighi dall'affitto finanziario</t>
  </si>
  <si>
    <t>Altri prestiti di lunga durata</t>
  </si>
  <si>
    <t>Provisioni di lunga durata</t>
  </si>
  <si>
    <t>Grante e  introiti rimandati</t>
  </si>
  <si>
    <t>Totale passivi di lunga durata</t>
  </si>
  <si>
    <t>Totale passivi</t>
  </si>
  <si>
    <t>Capitale</t>
  </si>
  <si>
    <t>Azioni minoranza</t>
  </si>
  <si>
    <t>Capitale azionari della società madre</t>
  </si>
  <si>
    <t>Capitale azionario</t>
  </si>
  <si>
    <t>Premio azione</t>
  </si>
  <si>
    <t>Unità o azioni del tesoro</t>
  </si>
  <si>
    <t>Riserve di statuto</t>
  </si>
  <si>
    <t>Riserve legali</t>
  </si>
  <si>
    <t>Altre riserve</t>
  </si>
  <si>
    <t>Perdita riportata anni precedenti</t>
  </si>
  <si>
    <t>Gudagno (Perdite) anno finaziario</t>
  </si>
  <si>
    <t>Totale Capitale</t>
  </si>
  <si>
    <t>Totale dei PASSIVI E CAPITALE</t>
  </si>
  <si>
    <t xml:space="preserve">Altri attivi di lunga durata (in corso) </t>
  </si>
  <si>
    <t xml:space="preserve">Perfaqsuesi i Personit Juridik </t>
  </si>
  <si>
    <t xml:space="preserve">       Per Drejtimin  e Njesise  Ekonomike                                                               UHY ELITE SHPK</t>
  </si>
  <si>
    <t xml:space="preserve">            Administratori   Elton META                                                           EKR        Mimoza SULA</t>
  </si>
  <si>
    <t>UHT ELITE SHPK</t>
  </si>
  <si>
    <t>EKR     Mimoza SULA</t>
  </si>
</sst>
</file>

<file path=xl/styles.xml><?xml version="1.0" encoding="utf-8"?>
<styleSheet xmlns="http://schemas.openxmlformats.org/spreadsheetml/2006/main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&quot;€&quot;_-;\-* #,##0.00\ &quot;€&quot;_-;_-* &quot;-&quot;??\ &quot;€&quot;_-;_-@_-"/>
    <numFmt numFmtId="166" formatCode="[$-409]mmm\-yy;@"/>
    <numFmt numFmtId="167" formatCode="0.0%"/>
    <numFmt numFmtId="168" formatCode="_(* #,##0.0_);_(* \(#,##0.0\);_(* &quot;-&quot;??_);_(@_)"/>
    <numFmt numFmtId="169" formatCode="_(* #,##0.00_);_(* \(#,##0.00\);_(* &quot;-&quot;_);_(@_)"/>
    <numFmt numFmtId="170" formatCode="#,##0.00_);\-#,##0.00"/>
    <numFmt numFmtId="171" formatCode="_-* #,##0.00_L_e_k_-;\-* #,##0.00_L_e_k_-;_-* &quot;-&quot;??_L_e_k_-;_-@_-"/>
    <numFmt numFmtId="172" formatCode="dd\/mm\/yyyy"/>
    <numFmt numFmtId="173" formatCode="0_);\(0\)"/>
    <numFmt numFmtId="174" formatCode="0.0_);\(0.0\)"/>
    <numFmt numFmtId="175" formatCode="#,##0.000"/>
    <numFmt numFmtId="176" formatCode="_-* #,##0_-;\-* #,##0_-;_-* &quot;-&quot;??_-;_-@_-"/>
    <numFmt numFmtId="177" formatCode="_([$€-2]\ * #,##0.00_);_([$€-2]\ * \(#,##0.00\);_([$€-2]\ * &quot;-&quot;??_);_(@_)"/>
    <numFmt numFmtId="178" formatCode="#,##0.0"/>
  </numFmts>
  <fonts count="128">
    <font>
      <sz val="9"/>
      <name val="Tahoma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Garamond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sz val="11"/>
      <name val="Arial"/>
      <family val="2"/>
      <charset val="178"/>
    </font>
    <font>
      <b/>
      <sz val="10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Calibri"/>
      <family val="2"/>
    </font>
    <font>
      <sz val="9"/>
      <name val="Calibri"/>
      <family val="2"/>
    </font>
    <font>
      <b/>
      <sz val="26"/>
      <name val="Calibri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sz val="8"/>
      <name val="Tahoma"/>
      <family val="2"/>
    </font>
    <font>
      <b/>
      <sz val="28"/>
      <name val="Calibri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18"/>
      <name val="Arial"/>
      <family val="2"/>
    </font>
    <font>
      <b/>
      <u val="singleAccounting"/>
      <sz val="10"/>
      <name val="Arial"/>
      <family val="2"/>
    </font>
    <font>
      <b/>
      <i/>
      <u val="singleAccounting"/>
      <sz val="10"/>
      <name val="Arial"/>
      <family val="2"/>
    </font>
    <font>
      <u/>
      <sz val="14"/>
      <name val="Arial"/>
      <family val="2"/>
    </font>
    <font>
      <u val="singleAccounting"/>
      <sz val="10"/>
      <name val="Arial"/>
      <family val="2"/>
    </font>
    <font>
      <b/>
      <i/>
      <u/>
      <sz val="11"/>
      <name val="Arial"/>
      <family val="2"/>
    </font>
    <font>
      <b/>
      <sz val="11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2"/>
      <name val="Times New Roman"/>
      <family val="1"/>
    </font>
    <font>
      <u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name val="Tahoma"/>
      <family val="2"/>
    </font>
    <font>
      <i/>
      <sz val="11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1"/>
      <color theme="0"/>
      <name val="Calibri"/>
      <family val="2"/>
      <scheme val="minor"/>
    </font>
    <font>
      <sz val="12"/>
      <color rgb="FF9C0006"/>
      <name val="Garamond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Garamond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color rgb="FF3F3F76"/>
      <name val="Calibri"/>
      <family val="2"/>
      <scheme val="minor"/>
    </font>
    <font>
      <sz val="12"/>
      <color rgb="FF3F3F76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Algerian"/>
      <family val="5"/>
    </font>
    <font>
      <sz val="12"/>
      <name val="Calibri"/>
      <family val="2"/>
      <scheme val="minor"/>
    </font>
    <font>
      <sz val="8"/>
      <color rgb="FF0070C0"/>
      <name val="Times New Roman"/>
      <family val="1"/>
    </font>
    <font>
      <sz val="16"/>
      <color rgb="FF0070C0"/>
      <name val="Algerian"/>
      <family val="5"/>
    </font>
    <font>
      <b/>
      <i/>
      <u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Times New Roman"/>
      <family val="1"/>
    </font>
    <font>
      <b/>
      <u/>
      <sz val="11"/>
      <name val="Arial"/>
      <family val="2"/>
    </font>
    <font>
      <b/>
      <sz val="12"/>
      <color indexed="8"/>
      <name val="Arial"/>
      <family val="2"/>
    </font>
    <font>
      <sz val="10"/>
      <color indexed="8"/>
      <name val="MS Sans Serif"/>
    </font>
    <font>
      <b/>
      <sz val="12"/>
      <color indexed="8"/>
      <name val="Arial"/>
    </font>
    <font>
      <b/>
      <sz val="13.9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b/>
      <sz val="9.9499999999999993"/>
      <color indexed="8"/>
      <name val="Tahoma"/>
    </font>
    <font>
      <sz val="9"/>
      <color indexed="8"/>
      <name val="Arial"/>
    </font>
    <font>
      <b/>
      <sz val="9"/>
      <color indexed="8"/>
      <name val="Arial"/>
    </font>
    <font>
      <i/>
      <sz val="6.95"/>
      <color indexed="8"/>
      <name val="Tahoma"/>
    </font>
    <font>
      <sz val="9.85"/>
      <color indexed="8"/>
      <name val="Times New Roman"/>
    </font>
    <font>
      <b/>
      <i/>
      <sz val="8.9"/>
      <color indexed="8"/>
      <name val="Arial"/>
    </font>
    <font>
      <b/>
      <sz val="14"/>
      <name val="Palatino Linotype"/>
      <family val="1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u/>
      <sz val="12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6">
    <xf numFmtId="166" fontId="0" fillId="0" borderId="0" applyBorder="0" applyProtection="0">
      <alignment horizontal="left" vertical="top" wrapText="1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8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8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8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8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8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8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5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8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8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8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8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8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8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24" fillId="1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166" fontId="80" fillId="39" borderId="0" applyNumberFormat="0" applyBorder="0" applyAlignment="0" applyProtection="0"/>
    <xf numFmtId="0" fontId="79" fillId="39" borderId="0" applyNumberFormat="0" applyBorder="0" applyAlignment="0" applyProtection="0"/>
    <xf numFmtId="167" fontId="9" fillId="16" borderId="0" applyNumberFormat="0" applyBorder="0" applyAlignment="0" applyProtection="0"/>
    <xf numFmtId="0" fontId="80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80" fillId="42" borderId="0" applyNumberFormat="0" applyBorder="0" applyAlignment="0" applyProtection="0"/>
    <xf numFmtId="166" fontId="80" fillId="43" borderId="0" applyNumberFormat="0" applyBorder="0" applyAlignment="0" applyProtection="0"/>
    <xf numFmtId="0" fontId="79" fillId="43" borderId="0" applyNumberFormat="0" applyBorder="0" applyAlignment="0" applyProtection="0"/>
    <xf numFmtId="0" fontId="80" fillId="43" borderId="0" applyNumberFormat="0" applyBorder="0" applyAlignment="0" applyProtection="0"/>
    <xf numFmtId="0" fontId="79" fillId="44" borderId="0" applyNumberFormat="0" applyBorder="0" applyAlignment="0" applyProtection="0"/>
    <xf numFmtId="166" fontId="80" fillId="45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7" borderId="0" applyNumberFormat="0" applyBorder="0" applyAlignment="0" applyProtection="0"/>
    <xf numFmtId="0" fontId="25" fillId="0" borderId="0" applyNumberFormat="0" applyFill="0" applyBorder="0" applyAlignment="0" applyProtection="0"/>
    <xf numFmtId="0" fontId="81" fillId="48" borderId="0" applyNumberFormat="0" applyBorder="0" applyAlignment="0" applyProtection="0"/>
    <xf numFmtId="0" fontId="26" fillId="13" borderId="1" applyNumberFormat="0" applyAlignment="0" applyProtection="0"/>
    <xf numFmtId="166" fontId="82" fillId="49" borderId="49" applyNumberFormat="0" applyAlignment="0" applyProtection="0"/>
    <xf numFmtId="0" fontId="83" fillId="49" borderId="49" applyNumberFormat="0" applyAlignment="0" applyProtection="0"/>
    <xf numFmtId="0" fontId="27" fillId="0" borderId="2" applyNumberFormat="0" applyFill="0" applyAlignment="0" applyProtection="0"/>
    <xf numFmtId="166" fontId="84" fillId="50" borderId="50" applyNumberFormat="0" applyAlignment="0" applyProtection="0"/>
    <xf numFmtId="0" fontId="84" fillId="50" borderId="50" applyNumberFormat="0" applyAlignment="0" applyProtection="0"/>
    <xf numFmtId="0" fontId="85" fillId="50" borderId="50" applyNumberFormat="0" applyAlignment="0" applyProtection="0"/>
    <xf numFmtId="43" fontId="10" fillId="0" borderId="0" applyFont="0" applyFill="0" applyBorder="0" applyAlignment="0" applyProtection="0"/>
    <xf numFmtId="166" fontId="19" fillId="0" borderId="0" applyBorder="0" applyProtection="0">
      <alignment horizontal="left" vertical="top" wrapText="1"/>
      <protection locked="0"/>
    </xf>
    <xf numFmtId="166" fontId="14" fillId="0" borderId="0" applyBorder="0" applyProtection="0">
      <alignment horizontal="left" vertical="top" wrapText="1"/>
      <protection locked="0"/>
    </xf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9" borderId="4" applyNumberFormat="0" applyFont="0" applyAlignment="0" applyProtection="0"/>
    <xf numFmtId="44" fontId="14" fillId="0" borderId="0" applyFont="0" applyFill="0" applyBorder="0" applyAlignment="0" applyProtection="0"/>
    <xf numFmtId="166" fontId="17" fillId="0" borderId="0" applyNumberFormat="0" applyFill="0" applyBorder="0" applyAlignment="0" applyProtection="0"/>
    <xf numFmtId="0" fontId="28" fillId="7" borderId="1" applyNumberFormat="0" applyAlignment="0" applyProtection="0"/>
    <xf numFmtId="165" fontId="1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51" borderId="0" applyNumberFormat="0" applyBorder="0" applyAlignment="0" applyProtection="0"/>
    <xf numFmtId="0" fontId="88" fillId="0" borderId="51" applyNumberFormat="0" applyFill="0" applyAlignment="0" applyProtection="0"/>
    <xf numFmtId="0" fontId="89" fillId="0" borderId="52" applyNumberFormat="0" applyFill="0" applyAlignment="0" applyProtection="0"/>
    <xf numFmtId="0" fontId="90" fillId="0" borderId="53" applyNumberFormat="0" applyFill="0" applyAlignment="0" applyProtection="0"/>
    <xf numFmtId="0" fontId="90" fillId="0" borderId="0" applyNumberFormat="0" applyFill="0" applyBorder="0" applyAlignment="0" applyProtection="0"/>
    <xf numFmtId="166" fontId="20" fillId="20" borderId="6" applyNumberFormat="0" applyFont="0" applyBorder="0" applyAlignment="0">
      <alignment vertical="center"/>
    </xf>
    <xf numFmtId="166" fontId="20" fillId="21" borderId="7" applyNumberFormat="0" applyFont="0" applyBorder="0" applyAlignment="0"/>
    <xf numFmtId="166" fontId="11" fillId="7" borderId="1" applyNumberFormat="0" applyAlignment="0" applyProtection="0"/>
    <xf numFmtId="166" fontId="91" fillId="52" borderId="49" applyNumberFormat="0" applyAlignment="0" applyProtection="0"/>
    <xf numFmtId="0" fontId="92" fillId="52" borderId="49" applyNumberFormat="0" applyAlignment="0" applyProtection="0"/>
    <xf numFmtId="0" fontId="29" fillId="3" borderId="0" applyNumberFormat="0" applyBorder="0" applyAlignment="0" applyProtection="0"/>
    <xf numFmtId="0" fontId="93" fillId="0" borderId="54" applyNumberFormat="0" applyFill="0" applyAlignment="0" applyProtection="0"/>
    <xf numFmtId="166" fontId="15" fillId="0" borderId="0" applyBorder="0" applyProtection="0">
      <alignment horizontal="left" vertical="top" wrapText="1"/>
      <protection locked="0"/>
    </xf>
    <xf numFmtId="4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94" fillId="53" borderId="0" applyNumberFormat="0" applyBorder="0" applyAlignment="0" applyProtection="0"/>
    <xf numFmtId="0" fontId="30" fillId="14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167" fontId="14" fillId="0" borderId="0" applyBorder="0" applyProtection="0">
      <alignment horizontal="left" vertical="top" wrapText="1"/>
      <protection locked="0"/>
    </xf>
    <xf numFmtId="167" fontId="14" fillId="0" borderId="0" applyBorder="0" applyProtection="0">
      <alignment horizontal="left" vertical="top" wrapText="1"/>
      <protection locked="0"/>
    </xf>
    <xf numFmtId="0" fontId="38" fillId="0" borderId="0"/>
    <xf numFmtId="0" fontId="77" fillId="0" borderId="0"/>
    <xf numFmtId="0" fontId="77" fillId="0" borderId="0"/>
    <xf numFmtId="166" fontId="10" fillId="0" borderId="0"/>
    <xf numFmtId="0" fontId="10" fillId="0" borderId="0"/>
    <xf numFmtId="167" fontId="10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66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66" fontId="77" fillId="0" borderId="0"/>
    <xf numFmtId="0" fontId="39" fillId="0" borderId="0"/>
    <xf numFmtId="166" fontId="77" fillId="0" borderId="0"/>
    <xf numFmtId="167" fontId="77" fillId="0" borderId="0"/>
    <xf numFmtId="166" fontId="77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0" fillId="0" borderId="0"/>
    <xf numFmtId="0" fontId="6" fillId="0" borderId="0"/>
    <xf numFmtId="166" fontId="18" fillId="0" borderId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5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0" fontId="3" fillId="54" borderId="55" applyNumberFormat="0" applyFont="0" applyAlignment="0" applyProtection="0"/>
    <xf numFmtId="166" fontId="12" fillId="13" borderId="8" applyNumberFormat="0" applyAlignment="0" applyProtection="0"/>
    <xf numFmtId="0" fontId="95" fillId="49" borderId="56" applyNumberFormat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32" fillId="13" borderId="8" applyNumberFormat="0" applyAlignment="0" applyProtection="0"/>
    <xf numFmtId="0" fontId="3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5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97" fillId="0" borderId="57" applyNumberFormat="0" applyFill="0" applyAlignment="0" applyProtection="0"/>
    <xf numFmtId="0" fontId="37" fillId="19" borderId="3" applyNumberFormat="0" applyAlignment="0" applyProtection="0"/>
    <xf numFmtId="0" fontId="98" fillId="0" borderId="0" applyNumberFormat="0" applyFill="0" applyBorder="0" applyAlignment="0" applyProtection="0"/>
    <xf numFmtId="171" fontId="10" fillId="0" borderId="0" applyFont="0" applyFill="0" applyBorder="0" applyAlignment="0" applyProtection="0"/>
    <xf numFmtId="0" fontId="111" fillId="0" borderId="0"/>
    <xf numFmtId="166" fontId="14" fillId="0" borderId="0" applyBorder="0" applyProtection="0">
      <alignment horizontal="left" vertical="top" wrapText="1"/>
      <protection locked="0"/>
    </xf>
    <xf numFmtId="166" fontId="14" fillId="0" borderId="0" applyBorder="0" applyProtection="0">
      <alignment horizontal="left" vertical="top" wrapText="1"/>
      <protection locked="0"/>
    </xf>
    <xf numFmtId="166" fontId="14" fillId="0" borderId="0" applyBorder="0" applyProtection="0">
      <alignment horizontal="left" vertical="top" wrapText="1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0" fillId="0" borderId="0" applyFont="0" applyFill="0" applyBorder="0" applyAlignment="0" applyProtection="0"/>
    <xf numFmtId="0" fontId="1" fillId="0" borderId="0"/>
    <xf numFmtId="0" fontId="1" fillId="0" borderId="0"/>
    <xf numFmtId="175" fontId="10" fillId="0" borderId="0"/>
    <xf numFmtId="176" fontId="10" fillId="0" borderId="0"/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5" fontId="14" fillId="0" borderId="0" applyBorder="0" applyProtection="0">
      <alignment horizontal="left" vertical="top" wrapText="1"/>
      <protection locked="0"/>
    </xf>
    <xf numFmtId="176" fontId="14" fillId="0" borderId="0" applyBorder="0" applyProtection="0">
      <alignment horizontal="left" vertical="top" wrapText="1"/>
      <protection locked="0"/>
    </xf>
  </cellStyleXfs>
  <cellXfs count="584">
    <xf numFmtId="166" fontId="0" fillId="0" borderId="0" xfId="0" applyFont="1">
      <alignment horizontal="left" vertical="top" wrapText="1"/>
      <protection locked="0"/>
    </xf>
    <xf numFmtId="0" fontId="22" fillId="22" borderId="0" xfId="256" applyFont="1" applyFill="1"/>
    <xf numFmtId="0" fontId="22" fillId="22" borderId="11" xfId="256" applyFont="1" applyFill="1" applyBorder="1"/>
    <xf numFmtId="0" fontId="22" fillId="22" borderId="12" xfId="256" applyFont="1" applyFill="1" applyBorder="1"/>
    <xf numFmtId="0" fontId="40" fillId="22" borderId="0" xfId="256" applyFont="1" applyFill="1"/>
    <xf numFmtId="0" fontId="40" fillId="22" borderId="14" xfId="256" applyFont="1" applyFill="1" applyBorder="1"/>
    <xf numFmtId="0" fontId="40" fillId="22" borderId="0" xfId="256" applyFont="1" applyFill="1" applyBorder="1"/>
    <xf numFmtId="0" fontId="41" fillId="22" borderId="12" xfId="256" applyFont="1" applyFill="1" applyBorder="1"/>
    <xf numFmtId="0" fontId="41" fillId="22" borderId="0" xfId="256" applyFont="1" applyFill="1" applyBorder="1"/>
    <xf numFmtId="0" fontId="40" fillId="22" borderId="15" xfId="256" applyFont="1" applyFill="1" applyBorder="1"/>
    <xf numFmtId="0" fontId="22" fillId="22" borderId="14" xfId="256" applyFont="1" applyFill="1" applyBorder="1"/>
    <xf numFmtId="0" fontId="22" fillId="22" borderId="0" xfId="256" applyFont="1" applyFill="1" applyBorder="1"/>
    <xf numFmtId="0" fontId="22" fillId="22" borderId="15" xfId="256" applyFont="1" applyFill="1" applyBorder="1"/>
    <xf numFmtId="0" fontId="41" fillId="22" borderId="0" xfId="256" applyFont="1" applyFill="1"/>
    <xf numFmtId="0" fontId="41" fillId="22" borderId="14" xfId="256" applyFont="1" applyFill="1" applyBorder="1"/>
    <xf numFmtId="0" fontId="41" fillId="22" borderId="15" xfId="256" applyFont="1" applyFill="1" applyBorder="1"/>
    <xf numFmtId="0" fontId="41" fillId="22" borderId="0" xfId="256" applyNumberFormat="1" applyFont="1" applyFill="1" applyBorder="1" applyAlignment="1">
      <alignment horizontal="center"/>
    </xf>
    <xf numFmtId="0" fontId="22" fillId="22" borderId="17" xfId="256" applyFont="1" applyFill="1" applyBorder="1"/>
    <xf numFmtId="0" fontId="22" fillId="22" borderId="18" xfId="256" applyFont="1" applyFill="1" applyBorder="1"/>
    <xf numFmtId="0" fontId="22" fillId="22" borderId="19" xfId="256" applyFont="1" applyFill="1" applyBorder="1"/>
    <xf numFmtId="0" fontId="10" fillId="0" borderId="0" xfId="256" applyFont="1"/>
    <xf numFmtId="0" fontId="10" fillId="0" borderId="0" xfId="256" applyFont="1" applyBorder="1"/>
    <xf numFmtId="0" fontId="44" fillId="0" borderId="0" xfId="256" applyFont="1" applyAlignment="1">
      <alignment horizontal="center" vertical="center"/>
    </xf>
    <xf numFmtId="0" fontId="44" fillId="0" borderId="0" xfId="256" applyFont="1" applyBorder="1" applyAlignment="1">
      <alignment vertical="center"/>
    </xf>
    <xf numFmtId="0" fontId="44" fillId="0" borderId="0" xfId="256" applyFont="1" applyAlignment="1">
      <alignment horizontal="center"/>
    </xf>
    <xf numFmtId="0" fontId="44" fillId="0" borderId="0" xfId="256" applyFont="1" applyBorder="1"/>
    <xf numFmtId="0" fontId="10" fillId="0" borderId="0" xfId="256" applyFont="1" applyAlignment="1">
      <alignment horizontal="center"/>
    </xf>
    <xf numFmtId="0" fontId="21" fillId="0" borderId="20" xfId="256" applyFont="1" applyFill="1" applyBorder="1" applyAlignment="1">
      <alignment horizontal="right"/>
    </xf>
    <xf numFmtId="0" fontId="21" fillId="0" borderId="20" xfId="256" applyFont="1" applyFill="1" applyBorder="1"/>
    <xf numFmtId="0" fontId="10" fillId="0" borderId="0" xfId="256" applyFont="1" applyFill="1"/>
    <xf numFmtId="0" fontId="44" fillId="0" borderId="0" xfId="256" applyFont="1"/>
    <xf numFmtId="0" fontId="10" fillId="0" borderId="20" xfId="256" applyFont="1" applyFill="1" applyBorder="1"/>
    <xf numFmtId="0" fontId="44" fillId="0" borderId="0" xfId="256" applyFont="1" applyAlignment="1">
      <alignment vertical="center"/>
    </xf>
    <xf numFmtId="0" fontId="10" fillId="0" borderId="0" xfId="292" applyNumberFormat="1" applyFont="1" applyAlignment="1">
      <alignment horizontal="center"/>
    </xf>
    <xf numFmtId="37" fontId="48" fillId="0" borderId="0" xfId="292" applyNumberFormat="1" applyFont="1"/>
    <xf numFmtId="37" fontId="10" fillId="0" borderId="0" xfId="292" applyNumberFormat="1" applyFont="1"/>
    <xf numFmtId="37" fontId="21" fillId="0" borderId="0" xfId="292" applyNumberFormat="1" applyFont="1"/>
    <xf numFmtId="37" fontId="21" fillId="0" borderId="21" xfId="292" applyNumberFormat="1" applyFont="1" applyFill="1" applyBorder="1"/>
    <xf numFmtId="37" fontId="21" fillId="0" borderId="22" xfId="292" applyNumberFormat="1" applyFont="1" applyFill="1" applyBorder="1" applyAlignment="1">
      <alignment horizontal="left" wrapText="1"/>
    </xf>
    <xf numFmtId="37" fontId="10" fillId="0" borderId="22" xfId="292" applyNumberFormat="1" applyFont="1" applyFill="1" applyBorder="1"/>
    <xf numFmtId="37" fontId="21" fillId="0" borderId="22" xfId="292" applyNumberFormat="1" applyFont="1" applyFill="1" applyBorder="1" applyAlignment="1">
      <alignment horizontal="right"/>
    </xf>
    <xf numFmtId="37" fontId="43" fillId="0" borderId="22" xfId="292" applyNumberFormat="1" applyFont="1" applyFill="1" applyBorder="1"/>
    <xf numFmtId="37" fontId="10" fillId="0" borderId="23" xfId="292" applyNumberFormat="1" applyFont="1" applyFill="1" applyBorder="1"/>
    <xf numFmtId="37" fontId="10" fillId="0" borderId="21" xfId="292" applyNumberFormat="1" applyFont="1" applyFill="1" applyBorder="1"/>
    <xf numFmtId="3" fontId="49" fillId="22" borderId="0" xfId="262" applyNumberFormat="1" applyFont="1" applyFill="1" applyBorder="1"/>
    <xf numFmtId="3" fontId="10" fillId="22" borderId="24" xfId="262" applyNumberFormat="1" applyFont="1" applyFill="1" applyBorder="1" applyAlignment="1">
      <alignment horizontal="center"/>
    </xf>
    <xf numFmtId="3" fontId="10" fillId="22" borderId="25" xfId="262" applyNumberFormat="1" applyFont="1" applyFill="1" applyBorder="1"/>
    <xf numFmtId="3" fontId="21" fillId="22" borderId="25" xfId="262" applyNumberFormat="1" applyFont="1" applyFill="1" applyBorder="1"/>
    <xf numFmtId="3" fontId="10" fillId="22" borderId="24" xfId="262" applyNumberFormat="1" applyFont="1" applyFill="1" applyBorder="1" applyAlignment="1">
      <alignment horizontal="left"/>
    </xf>
    <xf numFmtId="3" fontId="21" fillId="22" borderId="26" xfId="262" applyNumberFormat="1" applyFont="1" applyFill="1" applyBorder="1"/>
    <xf numFmtId="3" fontId="10" fillId="22" borderId="27" xfId="262" applyNumberFormat="1" applyFont="1" applyFill="1" applyBorder="1"/>
    <xf numFmtId="3" fontId="21" fillId="22" borderId="27" xfId="262" applyNumberFormat="1" applyFont="1" applyFill="1" applyBorder="1"/>
    <xf numFmtId="3" fontId="21" fillId="22" borderId="28" xfId="262" applyNumberFormat="1" applyFont="1" applyFill="1" applyBorder="1"/>
    <xf numFmtId="3" fontId="10" fillId="22" borderId="29" xfId="262" applyNumberFormat="1" applyFont="1" applyFill="1" applyBorder="1" applyAlignment="1">
      <alignment horizontal="left" vertical="center"/>
    </xf>
    <xf numFmtId="3" fontId="21" fillId="22" borderId="30" xfId="262" applyNumberFormat="1" applyFont="1" applyFill="1" applyBorder="1" applyAlignment="1">
      <alignment vertical="center"/>
    </xf>
    <xf numFmtId="3" fontId="21" fillId="22" borderId="31" xfId="262" applyNumberFormat="1" applyFont="1" applyFill="1" applyBorder="1" applyAlignment="1">
      <alignment horizontal="center"/>
    </xf>
    <xf numFmtId="0" fontId="10" fillId="0" borderId="0" xfId="256" applyFont="1" applyAlignment="1">
      <alignment horizontal="left"/>
    </xf>
    <xf numFmtId="37" fontId="10" fillId="0" borderId="0" xfId="292" applyNumberFormat="1" applyFont="1" applyAlignment="1">
      <alignment horizontal="left"/>
    </xf>
    <xf numFmtId="0" fontId="51" fillId="22" borderId="0" xfId="256" applyFont="1" applyFill="1" applyBorder="1" applyAlignment="1">
      <alignment vertical="top"/>
    </xf>
    <xf numFmtId="0" fontId="53" fillId="22" borderId="12" xfId="256" applyFont="1" applyFill="1" applyBorder="1"/>
    <xf numFmtId="0" fontId="44" fillId="0" borderId="0" xfId="256" applyFont="1" applyFill="1" applyAlignment="1">
      <alignment horizontal="center"/>
    </xf>
    <xf numFmtId="0" fontId="44" fillId="0" borderId="0" xfId="256" applyFont="1" applyFill="1" applyBorder="1"/>
    <xf numFmtId="0" fontId="10" fillId="0" borderId="0" xfId="256" applyFont="1" applyFill="1" applyAlignment="1">
      <alignment horizontal="center"/>
    </xf>
    <xf numFmtId="0" fontId="10" fillId="0" borderId="0" xfId="256" applyFont="1" applyFill="1" applyBorder="1"/>
    <xf numFmtId="0" fontId="10" fillId="0" borderId="0" xfId="292" applyNumberFormat="1" applyFont="1" applyFill="1" applyAlignment="1">
      <alignment horizontal="center"/>
    </xf>
    <xf numFmtId="37" fontId="21" fillId="0" borderId="0" xfId="292" applyNumberFormat="1" applyFont="1" applyFill="1"/>
    <xf numFmtId="37" fontId="10" fillId="0" borderId="0" xfId="292" applyNumberFormat="1" applyFont="1" applyFill="1"/>
    <xf numFmtId="41" fontId="10" fillId="0" borderId="0" xfId="252" applyNumberFormat="1" applyFont="1" applyFill="1" applyAlignment="1">
      <alignment horizontal="center"/>
    </xf>
    <xf numFmtId="41" fontId="10" fillId="0" borderId="0" xfId="252" applyNumberFormat="1" applyFont="1" applyFill="1"/>
    <xf numFmtId="0" fontId="10" fillId="0" borderId="0" xfId="0" applyNumberFormat="1" applyFont="1" applyFill="1" applyAlignment="1" applyProtection="1">
      <alignment horizontal="center"/>
    </xf>
    <xf numFmtId="0" fontId="10" fillId="0" borderId="0" xfId="252" applyNumberFormat="1" applyFont="1" applyFill="1" applyAlignment="1">
      <alignment horizontal="center"/>
    </xf>
    <xf numFmtId="41" fontId="21" fillId="0" borderId="0" xfId="252" applyNumberFormat="1" applyFont="1" applyFill="1" applyAlignment="1">
      <alignment horizontal="center"/>
    </xf>
    <xf numFmtId="41" fontId="56" fillId="0" borderId="0" xfId="252" applyNumberFormat="1" applyFont="1" applyFill="1" applyAlignment="1">
      <alignment horizontal="center"/>
    </xf>
    <xf numFmtId="0" fontId="10" fillId="0" borderId="20" xfId="0" applyNumberFormat="1" applyFont="1" applyFill="1" applyBorder="1" applyAlignment="1" applyProtection="1">
      <alignment horizontal="center"/>
    </xf>
    <xf numFmtId="0" fontId="10" fillId="0" borderId="20" xfId="0" applyNumberFormat="1" applyFont="1" applyFill="1" applyBorder="1" applyAlignment="1" applyProtection="1"/>
    <xf numFmtId="41" fontId="10" fillId="0" borderId="20" xfId="252" applyNumberFormat="1" applyFont="1" applyFill="1" applyBorder="1"/>
    <xf numFmtId="41" fontId="58" fillId="0" borderId="0" xfId="252" applyNumberFormat="1" applyFont="1" applyFill="1"/>
    <xf numFmtId="0" fontId="10" fillId="0" borderId="0" xfId="256" applyFont="1" applyFill="1" applyAlignment="1">
      <alignment horizontal="left"/>
    </xf>
    <xf numFmtId="37" fontId="46" fillId="0" borderId="20" xfId="227" applyNumberFormat="1" applyFont="1" applyFill="1" applyBorder="1"/>
    <xf numFmtId="0" fontId="43" fillId="0" borderId="20" xfId="256" applyFont="1" applyFill="1" applyBorder="1"/>
    <xf numFmtId="0" fontId="43" fillId="0" borderId="20" xfId="256" applyFont="1" applyFill="1" applyBorder="1" applyAlignment="1">
      <alignment horizontal="right"/>
    </xf>
    <xf numFmtId="0" fontId="21" fillId="0" borderId="20" xfId="256" applyFont="1" applyFill="1" applyBorder="1" applyAlignment="1">
      <alignment horizontal="left"/>
    </xf>
    <xf numFmtId="164" fontId="10" fillId="0" borderId="20" xfId="227" applyNumberFormat="1" applyFont="1" applyFill="1" applyBorder="1"/>
    <xf numFmtId="41" fontId="48" fillId="0" borderId="0" xfId="252" applyNumberFormat="1" applyFont="1" applyFill="1" applyAlignment="1">
      <alignment horizontal="center" vertical="center"/>
    </xf>
    <xf numFmtId="3" fontId="57" fillId="0" borderId="0" xfId="292" applyNumberFormat="1" applyFont="1" applyFill="1" applyAlignment="1">
      <alignment horizontal="center"/>
    </xf>
    <xf numFmtId="0" fontId="21" fillId="0" borderId="32" xfId="256" applyFont="1" applyBorder="1"/>
    <xf numFmtId="0" fontId="21" fillId="0" borderId="22" xfId="256" applyFont="1" applyBorder="1"/>
    <xf numFmtId="0" fontId="10" fillId="0" borderId="22" xfId="256" applyFont="1" applyBorder="1"/>
    <xf numFmtId="0" fontId="10" fillId="0" borderId="33" xfId="256" applyFont="1" applyBorder="1"/>
    <xf numFmtId="0" fontId="21" fillId="0" borderId="20" xfId="256" applyFont="1" applyBorder="1" applyAlignment="1">
      <alignment horizontal="right"/>
    </xf>
    <xf numFmtId="0" fontId="21" fillId="0" borderId="33" xfId="256" applyFont="1" applyBorder="1"/>
    <xf numFmtId="0" fontId="21" fillId="0" borderId="20" xfId="256" applyFont="1" applyBorder="1"/>
    <xf numFmtId="0" fontId="10" fillId="0" borderId="32" xfId="256" applyFont="1" applyBorder="1"/>
    <xf numFmtId="0" fontId="21" fillId="0" borderId="34" xfId="256" applyFont="1" applyBorder="1"/>
    <xf numFmtId="0" fontId="10" fillId="0" borderId="20" xfId="256" applyFont="1" applyBorder="1"/>
    <xf numFmtId="0" fontId="45" fillId="0" borderId="20" xfId="256" applyFont="1" applyBorder="1" applyAlignment="1">
      <alignment horizontal="center" vertical="center"/>
    </xf>
    <xf numFmtId="0" fontId="21" fillId="23" borderId="20" xfId="256" applyFont="1" applyFill="1" applyBorder="1"/>
    <xf numFmtId="0" fontId="21" fillId="0" borderId="22" xfId="256" applyFont="1" applyFill="1" applyBorder="1"/>
    <xf numFmtId="0" fontId="10" fillId="0" borderId="22" xfId="256" applyFont="1" applyFill="1" applyBorder="1"/>
    <xf numFmtId="37" fontId="21" fillId="0" borderId="7" xfId="292" applyNumberFormat="1" applyFont="1" applyFill="1" applyBorder="1" applyAlignment="1">
      <alignment vertical="center"/>
    </xf>
    <xf numFmtId="37" fontId="21" fillId="0" borderId="22" xfId="292" applyNumberFormat="1" applyFont="1" applyFill="1" applyBorder="1" applyAlignment="1">
      <alignment horizontal="left" vertical="center"/>
    </xf>
    <xf numFmtId="37" fontId="21" fillId="0" borderId="22" xfId="292" applyNumberFormat="1" applyFont="1" applyFill="1" applyBorder="1" applyAlignment="1">
      <alignment horizontal="left" vertical="center" wrapText="1"/>
    </xf>
    <xf numFmtId="37" fontId="10" fillId="0" borderId="22" xfId="292" applyNumberFormat="1" applyFont="1" applyFill="1" applyBorder="1" applyAlignment="1">
      <alignment horizontal="left" vertical="center"/>
    </xf>
    <xf numFmtId="37" fontId="21" fillId="0" borderId="22" xfId="292" applyNumberFormat="1" applyFont="1" applyFill="1" applyBorder="1" applyAlignment="1">
      <alignment vertical="center"/>
    </xf>
    <xf numFmtId="37" fontId="21" fillId="0" borderId="23" xfId="292" applyNumberFormat="1" applyFont="1" applyFill="1" applyBorder="1" applyAlignment="1">
      <alignment horizontal="left" vertical="center"/>
    </xf>
    <xf numFmtId="37" fontId="10" fillId="0" borderId="21" xfId="292" applyNumberFormat="1" applyFont="1" applyFill="1" applyBorder="1" applyAlignment="1">
      <alignment horizontal="left" vertical="center"/>
    </xf>
    <xf numFmtId="37" fontId="10" fillId="0" borderId="22" xfId="292" applyNumberFormat="1" applyFont="1" applyFill="1" applyBorder="1" applyAlignment="1">
      <alignment horizontal="right" vertical="center"/>
    </xf>
    <xf numFmtId="37" fontId="21" fillId="0" borderId="34" xfId="292" applyNumberFormat="1" applyFont="1" applyFill="1" applyBorder="1" applyAlignment="1">
      <alignment horizontal="left" vertical="center"/>
    </xf>
    <xf numFmtId="37" fontId="21" fillId="0" borderId="21" xfId="226" applyNumberFormat="1" applyFont="1" applyFill="1" applyBorder="1" applyAlignment="1">
      <alignment vertical="center"/>
    </xf>
    <xf numFmtId="37" fontId="10" fillId="0" borderId="21" xfId="226" applyNumberFormat="1" applyFont="1" applyFill="1" applyBorder="1" applyAlignment="1">
      <alignment vertical="center"/>
    </xf>
    <xf numFmtId="37" fontId="45" fillId="0" borderId="21" xfId="226" applyNumberFormat="1" applyFont="1" applyFill="1" applyBorder="1" applyAlignment="1">
      <alignment vertical="center"/>
    </xf>
    <xf numFmtId="37" fontId="21" fillId="0" borderId="22" xfId="226" applyNumberFormat="1" applyFont="1" applyFill="1" applyBorder="1" applyAlignment="1">
      <alignment vertical="center"/>
    </xf>
    <xf numFmtId="37" fontId="10" fillId="0" borderId="23" xfId="226" applyNumberFormat="1" applyFont="1" applyFill="1" applyBorder="1" applyAlignment="1">
      <alignment vertical="center"/>
    </xf>
    <xf numFmtId="37" fontId="21" fillId="0" borderId="20" xfId="226" applyNumberFormat="1" applyFont="1" applyFill="1" applyBorder="1" applyAlignment="1">
      <alignment vertical="center"/>
    </xf>
    <xf numFmtId="37" fontId="10" fillId="0" borderId="22" xfId="226" applyNumberFormat="1" applyFont="1" applyFill="1" applyBorder="1" applyAlignment="1">
      <alignment vertical="center"/>
    </xf>
    <xf numFmtId="37" fontId="10" fillId="0" borderId="34" xfId="226" applyNumberFormat="1" applyFont="1" applyFill="1" applyBorder="1" applyAlignment="1">
      <alignment vertical="center"/>
    </xf>
    <xf numFmtId="3" fontId="22" fillId="22" borderId="0" xfId="262" applyNumberFormat="1" applyFont="1" applyFill="1" applyAlignment="1">
      <alignment horizontal="center"/>
    </xf>
    <xf numFmtId="3" fontId="22" fillId="22" borderId="0" xfId="262" applyNumberFormat="1" applyFont="1" applyFill="1"/>
    <xf numFmtId="0" fontId="99" fillId="22" borderId="0" xfId="256" applyFont="1" applyFill="1" applyBorder="1"/>
    <xf numFmtId="3" fontId="22" fillId="22" borderId="32" xfId="262" applyNumberFormat="1" applyFont="1" applyFill="1" applyBorder="1" applyAlignment="1">
      <alignment horizontal="center"/>
    </xf>
    <xf numFmtId="3" fontId="22" fillId="22" borderId="18" xfId="262" applyNumberFormat="1" applyFont="1" applyFill="1" applyBorder="1"/>
    <xf numFmtId="3" fontId="22" fillId="22" borderId="0" xfId="262" applyNumberFormat="1" applyFont="1" applyFill="1" applyAlignment="1">
      <alignment horizontal="center" vertical="center"/>
    </xf>
    <xf numFmtId="3" fontId="22" fillId="22" borderId="0" xfId="262" applyNumberFormat="1" applyFont="1" applyFill="1" applyAlignment="1">
      <alignment vertical="center"/>
    </xf>
    <xf numFmtId="3" fontId="21" fillId="22" borderId="35" xfId="262" applyNumberFormat="1" applyFont="1" applyFill="1" applyBorder="1" applyAlignment="1">
      <alignment vertical="center"/>
    </xf>
    <xf numFmtId="3" fontId="10" fillId="22" borderId="26" xfId="262" applyNumberFormat="1" applyFont="1" applyFill="1" applyBorder="1"/>
    <xf numFmtId="3" fontId="61" fillId="22" borderId="0" xfId="262" applyNumberFormat="1" applyFont="1" applyFill="1"/>
    <xf numFmtId="3" fontId="22" fillId="22" borderId="0" xfId="262" applyNumberFormat="1" applyFont="1" applyFill="1" applyBorder="1" applyAlignment="1">
      <alignment horizontal="center"/>
    </xf>
    <xf numFmtId="3" fontId="22" fillId="22" borderId="0" xfId="262" applyNumberFormat="1" applyFont="1" applyFill="1" applyBorder="1"/>
    <xf numFmtId="3" fontId="62" fillId="22" borderId="0" xfId="262" applyNumberFormat="1" applyFont="1" applyFill="1" applyBorder="1"/>
    <xf numFmtId="0" fontId="45" fillId="0" borderId="20" xfId="256" applyFont="1" applyFill="1" applyBorder="1" applyAlignment="1">
      <alignment horizontal="center" vertical="center" wrapText="1"/>
    </xf>
    <xf numFmtId="0" fontId="10" fillId="0" borderId="20" xfId="256" applyFont="1" applyFill="1" applyBorder="1" applyAlignment="1">
      <alignment horizontal="right"/>
    </xf>
    <xf numFmtId="0" fontId="47" fillId="0" borderId="20" xfId="256" applyFont="1" applyFill="1" applyBorder="1" applyAlignment="1">
      <alignment horizontal="right"/>
    </xf>
    <xf numFmtId="0" fontId="45" fillId="0" borderId="20" xfId="256" applyFont="1" applyFill="1" applyBorder="1" applyAlignment="1">
      <alignment vertical="center"/>
    </xf>
    <xf numFmtId="37" fontId="59" fillId="0" borderId="20" xfId="227" applyNumberFormat="1" applyFont="1" applyFill="1" applyBorder="1" applyAlignment="1">
      <alignment vertical="center"/>
    </xf>
    <xf numFmtId="0" fontId="43" fillId="0" borderId="20" xfId="256" applyFont="1" applyBorder="1"/>
    <xf numFmtId="0" fontId="44" fillId="0" borderId="20" xfId="256" applyFont="1" applyFill="1" applyBorder="1" applyAlignment="1">
      <alignment vertical="center"/>
    </xf>
    <xf numFmtId="37" fontId="59" fillId="0" borderId="20" xfId="224" applyNumberFormat="1" applyFont="1" applyFill="1" applyBorder="1" applyAlignment="1">
      <alignment vertical="center"/>
    </xf>
    <xf numFmtId="0" fontId="43" fillId="0" borderId="32" xfId="256" applyFont="1" applyFill="1" applyBorder="1" applyAlignment="1">
      <alignment horizontal="center"/>
    </xf>
    <xf numFmtId="0" fontId="10" fillId="0" borderId="33" xfId="256" applyFont="1" applyFill="1" applyBorder="1" applyAlignment="1">
      <alignment horizontal="right"/>
    </xf>
    <xf numFmtId="0" fontId="21" fillId="0" borderId="22" xfId="256" applyFont="1" applyFill="1" applyBorder="1" applyAlignment="1">
      <alignment horizontal="center"/>
    </xf>
    <xf numFmtId="0" fontId="10" fillId="0" borderId="22" xfId="256" applyFont="1" applyFill="1" applyBorder="1" applyAlignment="1">
      <alignment horizontal="right"/>
    </xf>
    <xf numFmtId="0" fontId="21" fillId="0" borderId="32" xfId="256" applyFont="1" applyFill="1" applyBorder="1" applyAlignment="1">
      <alignment horizontal="center"/>
    </xf>
    <xf numFmtId="0" fontId="21" fillId="0" borderId="32" xfId="256" applyFont="1" applyFill="1" applyBorder="1"/>
    <xf numFmtId="164" fontId="10" fillId="0" borderId="33" xfId="227" applyNumberFormat="1" applyFont="1" applyFill="1" applyBorder="1"/>
    <xf numFmtId="164" fontId="10" fillId="0" borderId="22" xfId="227" applyNumberFormat="1" applyFont="1" applyFill="1" applyBorder="1"/>
    <xf numFmtId="0" fontId="21" fillId="0" borderId="33" xfId="256" applyFont="1" applyFill="1" applyBorder="1" applyAlignment="1">
      <alignment horizontal="center"/>
    </xf>
    <xf numFmtId="0" fontId="21" fillId="0" borderId="33" xfId="256" applyFont="1" applyFill="1" applyBorder="1"/>
    <xf numFmtId="0" fontId="47" fillId="0" borderId="33" xfId="256" applyFont="1" applyFill="1" applyBorder="1" applyAlignment="1">
      <alignment horizontal="right"/>
    </xf>
    <xf numFmtId="0" fontId="10" fillId="0" borderId="33" xfId="256" applyFont="1" applyFill="1" applyBorder="1"/>
    <xf numFmtId="0" fontId="43" fillId="0" borderId="32" xfId="256" applyFont="1" applyFill="1" applyBorder="1"/>
    <xf numFmtId="0" fontId="43" fillId="0" borderId="22" xfId="256" applyFont="1" applyFill="1" applyBorder="1"/>
    <xf numFmtId="0" fontId="47" fillId="0" borderId="22" xfId="256" applyFont="1" applyFill="1" applyBorder="1" applyAlignment="1">
      <alignment horizontal="right"/>
    </xf>
    <xf numFmtId="0" fontId="21" fillId="0" borderId="34" xfId="256" applyFont="1" applyFill="1" applyBorder="1" applyAlignment="1">
      <alignment horizontal="center"/>
    </xf>
    <xf numFmtId="0" fontId="43" fillId="0" borderId="34" xfId="256" applyFont="1" applyFill="1" applyBorder="1"/>
    <xf numFmtId="0" fontId="10" fillId="0" borderId="32" xfId="256" applyFont="1" applyFill="1" applyBorder="1"/>
    <xf numFmtId="0" fontId="43" fillId="0" borderId="22" xfId="256" applyFont="1" applyFill="1" applyBorder="1" applyAlignment="1">
      <alignment horizontal="center"/>
    </xf>
    <xf numFmtId="0" fontId="0" fillId="0" borderId="0" xfId="0" applyNumberFormat="1" applyFill="1" applyAlignment="1" applyProtection="1"/>
    <xf numFmtId="0" fontId="64" fillId="0" borderId="0" xfId="0" applyNumberFormat="1" applyFont="1" applyFill="1" applyAlignment="1" applyProtection="1"/>
    <xf numFmtId="0" fontId="65" fillId="0" borderId="0" xfId="0" applyNumberFormat="1" applyFont="1" applyFill="1" applyAlignment="1" applyProtection="1">
      <alignment horizontal="center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21" fillId="0" borderId="37" xfId="0" applyNumberFormat="1" applyFont="1" applyFill="1" applyBorder="1" applyAlignment="1" applyProtection="1">
      <alignment horizontal="center" vertical="center"/>
    </xf>
    <xf numFmtId="0" fontId="21" fillId="0" borderId="38" xfId="0" applyNumberFormat="1" applyFont="1" applyFill="1" applyBorder="1" applyAlignment="1" applyProtection="1">
      <alignment horizontal="center" vertical="center"/>
    </xf>
    <xf numFmtId="0" fontId="65" fillId="0" borderId="0" xfId="0" applyNumberFormat="1" applyFont="1" applyFill="1" applyAlignment="1" applyProtection="1">
      <alignment vertical="center"/>
    </xf>
    <xf numFmtId="0" fontId="66" fillId="0" borderId="39" xfId="0" applyNumberFormat="1" applyFont="1" applyFill="1" applyBorder="1" applyAlignment="1" applyProtection="1">
      <alignment horizontal="center" vertical="center"/>
    </xf>
    <xf numFmtId="0" fontId="66" fillId="0" borderId="40" xfId="0" applyNumberFormat="1" applyFont="1" applyFill="1" applyBorder="1" applyAlignment="1" applyProtection="1">
      <alignment vertical="center"/>
    </xf>
    <xf numFmtId="43" fontId="65" fillId="0" borderId="20" xfId="247" applyNumberFormat="1" applyFont="1" applyFill="1" applyBorder="1" applyAlignment="1" applyProtection="1">
      <alignment vertical="center"/>
    </xf>
    <xf numFmtId="43" fontId="65" fillId="0" borderId="41" xfId="247" applyNumberFormat="1" applyFont="1" applyFill="1" applyBorder="1" applyAlignment="1" applyProtection="1">
      <alignment vertical="center"/>
    </xf>
    <xf numFmtId="0" fontId="65" fillId="0" borderId="39" xfId="0" applyNumberFormat="1" applyFont="1" applyFill="1" applyBorder="1" applyAlignment="1" applyProtection="1">
      <alignment horizontal="center" vertical="center"/>
    </xf>
    <xf numFmtId="0" fontId="65" fillId="0" borderId="40" xfId="0" applyNumberFormat="1" applyFont="1" applyFill="1" applyBorder="1" applyAlignment="1" applyProtection="1">
      <alignment vertical="center"/>
    </xf>
    <xf numFmtId="0" fontId="65" fillId="0" borderId="6" xfId="0" applyNumberFormat="1" applyFont="1" applyFill="1" applyBorder="1" applyAlignment="1" applyProtection="1">
      <alignment horizontal="center" vertical="center"/>
    </xf>
    <xf numFmtId="0" fontId="65" fillId="0" borderId="19" xfId="0" applyNumberFormat="1" applyFont="1" applyFill="1" applyBorder="1" applyAlignment="1" applyProtection="1">
      <alignment vertical="center"/>
    </xf>
    <xf numFmtId="43" fontId="65" fillId="0" borderId="32" xfId="247" applyNumberFormat="1" applyFont="1" applyFill="1" applyBorder="1" applyAlignment="1" applyProtection="1">
      <alignment vertical="center"/>
    </xf>
    <xf numFmtId="43" fontId="65" fillId="0" borderId="42" xfId="247" applyNumberFormat="1" applyFont="1" applyFill="1" applyBorder="1" applyAlignment="1" applyProtection="1">
      <alignment vertical="center"/>
    </xf>
    <xf numFmtId="0" fontId="67" fillId="0" borderId="39" xfId="0" applyNumberFormat="1" applyFont="1" applyFill="1" applyBorder="1" applyAlignment="1" applyProtection="1">
      <alignment horizontal="center" vertical="center"/>
    </xf>
    <xf numFmtId="0" fontId="67" fillId="0" borderId="40" xfId="0" applyNumberFormat="1" applyFont="1" applyFill="1" applyBorder="1" applyAlignment="1" applyProtection="1">
      <alignment vertical="center"/>
    </xf>
    <xf numFmtId="0" fontId="68" fillId="0" borderId="43" xfId="0" applyNumberFormat="1" applyFont="1" applyFill="1" applyBorder="1" applyAlignment="1" applyProtection="1">
      <alignment horizontal="center" vertical="center"/>
    </xf>
    <xf numFmtId="0" fontId="68" fillId="0" borderId="44" xfId="0" applyNumberFormat="1" applyFont="1" applyFill="1" applyBorder="1" applyAlignment="1" applyProtection="1">
      <alignment vertical="center"/>
    </xf>
    <xf numFmtId="43" fontId="66" fillId="0" borderId="20" xfId="247" applyNumberFormat="1" applyFont="1" applyFill="1" applyBorder="1" applyAlignment="1" applyProtection="1">
      <alignment vertical="center"/>
    </xf>
    <xf numFmtId="43" fontId="66" fillId="0" borderId="41" xfId="247" applyNumberFormat="1" applyFon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Border="1" applyAlignment="1" applyProtection="1"/>
    <xf numFmtId="0" fontId="70" fillId="0" borderId="0" xfId="0" applyNumberFormat="1" applyFont="1" applyFill="1" applyBorder="1" applyAlignment="1" applyProtection="1">
      <alignment horizontal="right" vertical="center"/>
    </xf>
    <xf numFmtId="0" fontId="70" fillId="0" borderId="0" xfId="0" applyNumberFormat="1" applyFont="1" applyFill="1" applyBorder="1" applyAlignment="1" applyProtection="1">
      <alignment vertical="center"/>
    </xf>
    <xf numFmtId="0" fontId="71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Alignment="1" applyProtection="1"/>
    <xf numFmtId="0" fontId="73" fillId="0" borderId="0" xfId="0" applyNumberFormat="1" applyFont="1" applyFill="1" applyBorder="1" applyAlignment="1" applyProtection="1"/>
    <xf numFmtId="0" fontId="0" fillId="0" borderId="19" xfId="0" applyNumberFormat="1" applyFill="1" applyBorder="1" applyAlignment="1" applyProtection="1"/>
    <xf numFmtId="0" fontId="0" fillId="0" borderId="18" xfId="0" applyNumberFormat="1" applyFill="1" applyBorder="1" applyAlignment="1" applyProtection="1"/>
    <xf numFmtId="0" fontId="0" fillId="0" borderId="17" xfId="0" applyNumberFormat="1" applyFill="1" applyBorder="1" applyAlignment="1" applyProtection="1"/>
    <xf numFmtId="0" fontId="0" fillId="0" borderId="14" xfId="0" applyNumberFormat="1" applyFill="1" applyBorder="1" applyAlignment="1" applyProtection="1">
      <alignment vertical="center"/>
    </xf>
    <xf numFmtId="0" fontId="0" fillId="0" borderId="15" xfId="0" applyNumberFormat="1" applyFill="1" applyBorder="1" applyAlignment="1" applyProtection="1"/>
    <xf numFmtId="0" fontId="0" fillId="0" borderId="14" xfId="0" applyNumberForma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0" fillId="0" borderId="14" xfId="0" applyNumberFormat="1" applyFont="1" applyFill="1" applyBorder="1" applyAlignment="1" applyProtection="1"/>
    <xf numFmtId="0" fontId="72" fillId="0" borderId="14" xfId="0" applyNumberFormat="1" applyFont="1" applyFill="1" applyBorder="1" applyAlignment="1" applyProtection="1"/>
    <xf numFmtId="0" fontId="73" fillId="0" borderId="14" xfId="0" applyNumberFormat="1" applyFont="1" applyFill="1" applyBorder="1" applyAlignment="1" applyProtection="1"/>
    <xf numFmtId="0" fontId="0" fillId="0" borderId="13" xfId="0" applyNumberFormat="1" applyFill="1" applyBorder="1" applyAlignment="1" applyProtection="1"/>
    <xf numFmtId="0" fontId="0" fillId="0" borderId="12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37" fontId="100" fillId="0" borderId="0" xfId="292" applyNumberFormat="1" applyFont="1"/>
    <xf numFmtId="3" fontId="22" fillId="22" borderId="20" xfId="262" applyNumberFormat="1" applyFont="1" applyFill="1" applyBorder="1" applyAlignment="1">
      <alignment horizontal="center" vertical="center"/>
    </xf>
    <xf numFmtId="3" fontId="22" fillId="22" borderId="16" xfId="262" applyNumberFormat="1" applyFont="1" applyFill="1" applyBorder="1" applyAlignment="1">
      <alignment vertical="center"/>
    </xf>
    <xf numFmtId="0" fontId="45" fillId="0" borderId="32" xfId="256" applyFont="1" applyBorder="1" applyAlignment="1">
      <alignment horizontal="center" vertical="center" wrapText="1"/>
    </xf>
    <xf numFmtId="41" fontId="21" fillId="0" borderId="0" xfId="252" applyNumberFormat="1" applyFont="1" applyFill="1" applyAlignment="1">
      <alignment horizontal="center" vertical="center"/>
    </xf>
    <xf numFmtId="164" fontId="65" fillId="0" borderId="32" xfId="247" applyNumberFormat="1" applyFont="1" applyFill="1" applyBorder="1" applyAlignment="1" applyProtection="1">
      <alignment vertical="center"/>
    </xf>
    <xf numFmtId="164" fontId="65" fillId="0" borderId="42" xfId="247" applyNumberFormat="1" applyFont="1" applyFill="1" applyBorder="1" applyAlignment="1" applyProtection="1">
      <alignment vertical="center"/>
    </xf>
    <xf numFmtId="164" fontId="68" fillId="0" borderId="45" xfId="247" applyNumberFormat="1" applyFont="1" applyFill="1" applyBorder="1" applyAlignment="1" applyProtection="1">
      <alignment vertical="center"/>
    </xf>
    <xf numFmtId="166" fontId="101" fillId="0" borderId="0" xfId="0" applyFont="1" applyAlignment="1">
      <alignment vertical="top" wrapText="1"/>
      <protection locked="0"/>
    </xf>
    <xf numFmtId="4" fontId="100" fillId="0" borderId="20" xfId="0" applyNumberFormat="1" applyFont="1" applyBorder="1" applyAlignment="1">
      <alignment horizontal="center" vertical="center" wrapText="1"/>
      <protection locked="0"/>
    </xf>
    <xf numFmtId="3" fontId="102" fillId="0" borderId="20" xfId="0" applyNumberFormat="1" applyFont="1" applyBorder="1" applyAlignment="1">
      <alignment horizontal="center" vertical="center" wrapText="1"/>
      <protection locked="0"/>
    </xf>
    <xf numFmtId="1" fontId="102" fillId="0" borderId="20" xfId="0" applyNumberFormat="1" applyFont="1" applyBorder="1" applyAlignment="1">
      <alignment horizontal="center" vertical="center" wrapText="1"/>
      <protection locked="0"/>
    </xf>
    <xf numFmtId="4" fontId="102" fillId="0" borderId="20" xfId="0" applyNumberFormat="1" applyFont="1" applyBorder="1" applyAlignment="1">
      <alignment horizontal="right" vertical="center" wrapText="1"/>
      <protection locked="0"/>
    </xf>
    <xf numFmtId="166" fontId="103" fillId="0" borderId="0" xfId="0" applyFont="1" applyAlignment="1">
      <alignment vertical="top" wrapText="1"/>
      <protection locked="0"/>
    </xf>
    <xf numFmtId="166" fontId="103" fillId="0" borderId="0" xfId="0" applyFont="1" applyAlignment="1">
      <alignment vertical="center" wrapText="1"/>
      <protection locked="0"/>
    </xf>
    <xf numFmtId="0" fontId="45" fillId="0" borderId="46" xfId="256" applyFont="1" applyBorder="1" applyAlignment="1">
      <alignment horizontal="center" vertical="center" wrapText="1"/>
    </xf>
    <xf numFmtId="37" fontId="21" fillId="0" borderId="21" xfId="228" applyNumberFormat="1" applyFont="1" applyFill="1" applyBorder="1" applyAlignment="1">
      <alignment horizontal="center"/>
    </xf>
    <xf numFmtId="37" fontId="21" fillId="0" borderId="22" xfId="228" applyNumberFormat="1" applyFont="1" applyBorder="1" applyAlignment="1">
      <alignment horizontal="center"/>
    </xf>
    <xf numFmtId="37" fontId="10" fillId="0" borderId="21" xfId="228" applyNumberFormat="1" applyFont="1" applyFill="1" applyBorder="1" applyAlignment="1">
      <alignment horizontal="right"/>
    </xf>
    <xf numFmtId="37" fontId="47" fillId="0" borderId="22" xfId="228" applyNumberFormat="1" applyFont="1" applyFill="1" applyBorder="1" applyAlignment="1">
      <alignment horizontal="right"/>
    </xf>
    <xf numFmtId="37" fontId="47" fillId="0" borderId="21" xfId="228" applyNumberFormat="1" applyFont="1" applyFill="1" applyBorder="1" applyAlignment="1">
      <alignment horizontal="right"/>
    </xf>
    <xf numFmtId="37" fontId="21" fillId="0" borderId="23" xfId="228" applyNumberFormat="1" applyFont="1" applyBorder="1" applyAlignment="1">
      <alignment horizontal="center"/>
    </xf>
    <xf numFmtId="37" fontId="21" fillId="0" borderId="21" xfId="228" applyNumberFormat="1" applyFont="1" applyBorder="1" applyAlignment="1">
      <alignment horizontal="center"/>
    </xf>
    <xf numFmtId="37" fontId="10" fillId="0" borderId="22" xfId="228" applyNumberFormat="1" applyFont="1" applyBorder="1" applyAlignment="1">
      <alignment horizontal="right"/>
    </xf>
    <xf numFmtId="37" fontId="10" fillId="0" borderId="22" xfId="228" applyNumberFormat="1" applyFont="1" applyBorder="1"/>
    <xf numFmtId="37" fontId="10" fillId="0" borderId="22" xfId="228" applyNumberFormat="1" applyFont="1" applyFill="1" applyBorder="1"/>
    <xf numFmtId="37" fontId="47" fillId="0" borderId="22" xfId="228" applyNumberFormat="1" applyFont="1" applyBorder="1"/>
    <xf numFmtId="0" fontId="41" fillId="22" borderId="0" xfId="256" applyFont="1" applyFill="1" applyBorder="1" applyAlignment="1">
      <alignment horizontal="right"/>
    </xf>
    <xf numFmtId="166" fontId="104" fillId="0" borderId="14" xfId="0" applyFont="1" applyBorder="1" applyAlignment="1">
      <alignment wrapText="1"/>
      <protection locked="0"/>
    </xf>
    <xf numFmtId="47" fontId="44" fillId="0" borderId="20" xfId="256" applyNumberFormat="1" applyFont="1" applyFill="1" applyBorder="1" applyAlignment="1">
      <alignment horizontal="center" vertical="center" wrapText="1"/>
    </xf>
    <xf numFmtId="169" fontId="48" fillId="0" borderId="0" xfId="252" applyNumberFormat="1" applyFont="1" applyFill="1" applyAlignment="1">
      <alignment horizontal="center" vertical="center"/>
    </xf>
    <xf numFmtId="169" fontId="57" fillId="0" borderId="0" xfId="292" applyNumberFormat="1" applyFont="1" applyFill="1" applyAlignment="1">
      <alignment horizontal="center"/>
    </xf>
    <xf numFmtId="169" fontId="10" fillId="0" borderId="0" xfId="252" applyNumberFormat="1" applyFont="1" applyFill="1"/>
    <xf numFmtId="169" fontId="55" fillId="0" borderId="0" xfId="252" applyNumberFormat="1" applyFont="1" applyFill="1" applyAlignment="1">
      <alignment horizontal="center"/>
    </xf>
    <xf numFmtId="169" fontId="10" fillId="0" borderId="20" xfId="252" applyNumberFormat="1" applyFont="1" applyFill="1" applyBorder="1"/>
    <xf numFmtId="169" fontId="52" fillId="0" borderId="0" xfId="252" applyNumberFormat="1" applyFont="1" applyFill="1"/>
    <xf numFmtId="169" fontId="21" fillId="0" borderId="0" xfId="252" applyNumberFormat="1" applyFont="1" applyFill="1"/>
    <xf numFmtId="4" fontId="105" fillId="0" borderId="20" xfId="0" applyNumberFormat="1" applyFont="1" applyBorder="1" applyAlignment="1">
      <alignment horizontal="right" vertical="center" wrapText="1"/>
      <protection locked="0"/>
    </xf>
    <xf numFmtId="0" fontId="53" fillId="22" borderId="0" xfId="256" applyFont="1" applyFill="1" applyBorder="1"/>
    <xf numFmtId="0" fontId="10" fillId="0" borderId="20" xfId="0" applyNumberFormat="1" applyFont="1" applyFill="1" applyBorder="1" applyAlignment="1" applyProtection="1">
      <alignment vertical="center"/>
    </xf>
    <xf numFmtId="39" fontId="10" fillId="0" borderId="20" xfId="252" applyNumberFormat="1" applyFont="1" applyFill="1" applyBorder="1"/>
    <xf numFmtId="0" fontId="45" fillId="55" borderId="20" xfId="256" applyFont="1" applyFill="1" applyBorder="1"/>
    <xf numFmtId="0" fontId="45" fillId="55" borderId="20" xfId="256" applyFont="1" applyFill="1" applyBorder="1" applyAlignment="1">
      <alignment horizontal="center" vertical="center"/>
    </xf>
    <xf numFmtId="164" fontId="45" fillId="55" borderId="20" xfId="227" applyNumberFormat="1" applyFont="1" applyFill="1" applyBorder="1"/>
    <xf numFmtId="0" fontId="21" fillId="55" borderId="20" xfId="256" applyFont="1" applyFill="1" applyBorder="1"/>
    <xf numFmtId="0" fontId="21" fillId="55" borderId="20" xfId="256" applyFont="1" applyFill="1" applyBorder="1" applyAlignment="1">
      <alignment horizontal="center" vertical="center"/>
    </xf>
    <xf numFmtId="0" fontId="10" fillId="55" borderId="20" xfId="256" applyFont="1" applyFill="1" applyBorder="1"/>
    <xf numFmtId="0" fontId="44" fillId="0" borderId="0" xfId="256" applyFont="1" applyFill="1"/>
    <xf numFmtId="37" fontId="45" fillId="0" borderId="20" xfId="227" applyNumberFormat="1" applyFont="1" applyFill="1" applyBorder="1"/>
    <xf numFmtId="37" fontId="44" fillId="0" borderId="20" xfId="227" applyNumberFormat="1" applyFont="1" applyFill="1" applyBorder="1"/>
    <xf numFmtId="37" fontId="45" fillId="0" borderId="20" xfId="224" applyNumberFormat="1" applyFont="1" applyFill="1" applyBorder="1"/>
    <xf numFmtId="37" fontId="46" fillId="0" borderId="20" xfId="224" applyNumberFormat="1" applyFont="1" applyFill="1" applyBorder="1"/>
    <xf numFmtId="37" fontId="44" fillId="0" borderId="20" xfId="224" applyNumberFormat="1" applyFont="1" applyFill="1" applyBorder="1"/>
    <xf numFmtId="37" fontId="44" fillId="0" borderId="0" xfId="256" applyNumberFormat="1" applyFont="1" applyFill="1"/>
    <xf numFmtId="166" fontId="74" fillId="0" borderId="0" xfId="247" applyFont="1" applyFill="1" applyProtection="1">
      <alignment horizontal="left" vertical="top" wrapText="1"/>
    </xf>
    <xf numFmtId="43" fontId="44" fillId="0" borderId="0" xfId="256" applyNumberFormat="1" applyFont="1" applyFill="1"/>
    <xf numFmtId="41" fontId="44" fillId="0" borderId="0" xfId="252" applyNumberFormat="1" applyFont="1" applyFill="1" applyAlignment="1">
      <alignment horizontal="center"/>
    </xf>
    <xf numFmtId="39" fontId="46" fillId="0" borderId="20" xfId="227" applyNumberFormat="1" applyFont="1" applyFill="1" applyBorder="1" applyAlignment="1">
      <alignment vertical="center"/>
    </xf>
    <xf numFmtId="39" fontId="46" fillId="55" borderId="20" xfId="227" applyNumberFormat="1" applyFont="1" applyFill="1" applyBorder="1" applyAlignment="1">
      <alignment vertical="center"/>
    </xf>
    <xf numFmtId="39" fontId="75" fillId="0" borderId="20" xfId="227" applyNumberFormat="1" applyFont="1" applyFill="1" applyBorder="1" applyAlignment="1">
      <alignment vertical="center"/>
    </xf>
    <xf numFmtId="47" fontId="45" fillId="0" borderId="20" xfId="256" applyNumberFormat="1" applyFont="1" applyFill="1" applyBorder="1" applyAlignment="1">
      <alignment horizontal="center" vertical="center" wrapText="1"/>
    </xf>
    <xf numFmtId="166" fontId="107" fillId="0" borderId="0" xfId="0" applyFont="1" applyAlignment="1">
      <alignment horizontal="left" vertical="center" wrapText="1"/>
      <protection locked="0"/>
    </xf>
    <xf numFmtId="166" fontId="107" fillId="0" borderId="0" xfId="247" applyFont="1" applyAlignment="1">
      <alignment horizontal="left" vertical="center" wrapText="1"/>
      <protection locked="0"/>
    </xf>
    <xf numFmtId="166" fontId="107" fillId="0" borderId="12" xfId="0" applyFont="1" applyBorder="1" applyAlignment="1">
      <alignment horizontal="left" vertical="center" wrapText="1"/>
      <protection locked="0"/>
    </xf>
    <xf numFmtId="166" fontId="107" fillId="0" borderId="0" xfId="0" applyFont="1" applyBorder="1" applyAlignment="1">
      <alignment horizontal="left" vertical="center" wrapText="1"/>
      <protection locked="0"/>
    </xf>
    <xf numFmtId="169" fontId="10" fillId="0" borderId="20" xfId="252" applyNumberFormat="1" applyFont="1" applyFill="1" applyBorder="1" applyAlignment="1">
      <alignment vertical="center"/>
    </xf>
    <xf numFmtId="0" fontId="70" fillId="0" borderId="0" xfId="262" applyNumberFormat="1" applyFont="1" applyBorder="1" applyAlignment="1">
      <alignment horizontal="left"/>
    </xf>
    <xf numFmtId="0" fontId="108" fillId="0" borderId="0" xfId="262" applyNumberFormat="1" applyFont="1" applyAlignment="1">
      <alignment horizontal="left"/>
    </xf>
    <xf numFmtId="0" fontId="108" fillId="0" borderId="12" xfId="262" applyNumberFormat="1" applyFont="1" applyBorder="1" applyAlignment="1"/>
    <xf numFmtId="41" fontId="65" fillId="0" borderId="0" xfId="262" applyNumberFormat="1" applyFont="1"/>
    <xf numFmtId="41" fontId="65" fillId="0" borderId="48" xfId="262" applyNumberFormat="1" applyFont="1" applyBorder="1"/>
    <xf numFmtId="41" fontId="65" fillId="0" borderId="59" xfId="262" applyNumberFormat="1" applyFont="1" applyBorder="1"/>
    <xf numFmtId="41" fontId="65" fillId="0" borderId="60" xfId="262" applyNumberFormat="1" applyFont="1" applyBorder="1"/>
    <xf numFmtId="41" fontId="66" fillId="0" borderId="60" xfId="262" applyNumberFormat="1" applyFont="1" applyBorder="1"/>
    <xf numFmtId="41" fontId="65" fillId="0" borderId="61" xfId="262" applyNumberFormat="1" applyFont="1" applyBorder="1"/>
    <xf numFmtId="41" fontId="65" fillId="0" borderId="62" xfId="262" applyNumberFormat="1" applyFont="1" applyBorder="1"/>
    <xf numFmtId="41" fontId="66" fillId="0" borderId="63" xfId="262" applyNumberFormat="1" applyFont="1" applyBorder="1"/>
    <xf numFmtId="41" fontId="65" fillId="0" borderId="14" xfId="262" applyNumberFormat="1" applyFont="1" applyBorder="1"/>
    <xf numFmtId="41" fontId="66" fillId="0" borderId="59" xfId="262" applyNumberFormat="1" applyFont="1" applyBorder="1"/>
    <xf numFmtId="41" fontId="66" fillId="0" borderId="62" xfId="262" applyNumberFormat="1" applyFont="1" applyBorder="1"/>
    <xf numFmtId="37" fontId="10" fillId="0" borderId="0" xfId="256" applyNumberFormat="1" applyFont="1"/>
    <xf numFmtId="37" fontId="10" fillId="0" borderId="0" xfId="256" applyNumberFormat="1" applyFont="1" applyBorder="1"/>
    <xf numFmtId="0" fontId="2" fillId="0" borderId="0" xfId="262" applyNumberFormat="1" applyFont="1"/>
    <xf numFmtId="0" fontId="109" fillId="0" borderId="0" xfId="262" applyNumberFormat="1" applyFont="1" applyAlignment="1">
      <alignment horizontal="centerContinuous"/>
    </xf>
    <xf numFmtId="0" fontId="44" fillId="0" borderId="32" xfId="262" applyNumberFormat="1" applyFont="1" applyBorder="1" applyAlignment="1">
      <alignment horizontal="centerContinuous" vertical="center"/>
    </xf>
    <xf numFmtId="0" fontId="44" fillId="0" borderId="32" xfId="262" applyNumberFormat="1" applyFont="1" applyBorder="1" applyAlignment="1">
      <alignment horizontal="center"/>
    </xf>
    <xf numFmtId="0" fontId="44" fillId="0" borderId="33" xfId="262" applyNumberFormat="1" applyFont="1" applyBorder="1" applyAlignment="1">
      <alignment horizontal="centerContinuous" vertical="center"/>
    </xf>
    <xf numFmtId="14" fontId="44" fillId="0" borderId="33" xfId="262" applyNumberFormat="1" applyFont="1" applyBorder="1" applyAlignment="1">
      <alignment horizontal="center"/>
    </xf>
    <xf numFmtId="0" fontId="2" fillId="0" borderId="20" xfId="262" applyNumberFormat="1" applyFont="1" applyBorder="1" applyAlignment="1">
      <alignment horizontal="center"/>
    </xf>
    <xf numFmtId="0" fontId="44" fillId="0" borderId="0" xfId="262" applyNumberFormat="1" applyFont="1"/>
    <xf numFmtId="3" fontId="44" fillId="0" borderId="20" xfId="351" applyNumberFormat="1" applyFont="1" applyBorder="1"/>
    <xf numFmtId="0" fontId="44" fillId="0" borderId="20" xfId="262" applyNumberFormat="1" applyFont="1" applyBorder="1"/>
    <xf numFmtId="0" fontId="44" fillId="0" borderId="64" xfId="262" applyNumberFormat="1" applyFont="1" applyBorder="1" applyAlignment="1">
      <alignment vertical="center"/>
    </xf>
    <xf numFmtId="0" fontId="75" fillId="0" borderId="65" xfId="262" applyNumberFormat="1" applyFont="1" applyBorder="1" applyAlignment="1">
      <alignment vertical="center"/>
    </xf>
    <xf numFmtId="0" fontId="75" fillId="0" borderId="65" xfId="262" applyNumberFormat="1" applyFont="1" applyBorder="1" applyAlignment="1">
      <alignment horizontal="center" vertical="center"/>
    </xf>
    <xf numFmtId="3" fontId="75" fillId="0" borderId="65" xfId="351" applyNumberFormat="1" applyFont="1" applyBorder="1" applyAlignment="1">
      <alignment vertical="center"/>
    </xf>
    <xf numFmtId="3" fontId="75" fillId="0" borderId="66" xfId="351" applyNumberFormat="1" applyFont="1" applyBorder="1" applyAlignment="1">
      <alignment vertical="center"/>
    </xf>
    <xf numFmtId="1" fontId="2" fillId="0" borderId="20" xfId="262" applyNumberFormat="1" applyFont="1" applyBorder="1"/>
    <xf numFmtId="164" fontId="2" fillId="0" borderId="20" xfId="216" applyNumberFormat="1" applyFont="1" applyBorder="1"/>
    <xf numFmtId="1" fontId="2" fillId="0" borderId="0" xfId="262" applyNumberFormat="1" applyFont="1"/>
    <xf numFmtId="0" fontId="2" fillId="0" borderId="0" xfId="262" applyNumberFormat="1" applyFont="1" applyBorder="1"/>
    <xf numFmtId="3" fontId="2" fillId="0" borderId="0" xfId="262" applyNumberFormat="1" applyFont="1" applyBorder="1"/>
    <xf numFmtId="3" fontId="44" fillId="0" borderId="0" xfId="351" applyNumberFormat="1" applyFont="1" applyFill="1" applyBorder="1"/>
    <xf numFmtId="0" fontId="44" fillId="0" borderId="67" xfId="262" applyNumberFormat="1" applyFont="1" applyBorder="1" applyAlignment="1">
      <alignment vertical="center"/>
    </xf>
    <xf numFmtId="0" fontId="75" fillId="0" borderId="46" xfId="262" applyNumberFormat="1" applyFont="1" applyBorder="1" applyAlignment="1">
      <alignment vertical="center"/>
    </xf>
    <xf numFmtId="0" fontId="75" fillId="0" borderId="46" xfId="262" applyNumberFormat="1" applyFont="1" applyBorder="1" applyAlignment="1">
      <alignment horizontal="center" vertical="center"/>
    </xf>
    <xf numFmtId="3" fontId="75" fillId="0" borderId="46" xfId="351" applyNumberFormat="1" applyFont="1" applyBorder="1" applyAlignment="1">
      <alignment vertical="center"/>
    </xf>
    <xf numFmtId="3" fontId="75" fillId="0" borderId="68" xfId="351" applyNumberFormat="1" applyFont="1" applyBorder="1" applyAlignment="1">
      <alignment vertical="center"/>
    </xf>
    <xf numFmtId="166" fontId="63" fillId="0" borderId="0" xfId="0" applyFont="1" applyAlignment="1">
      <alignment vertical="center" wrapText="1"/>
      <protection locked="0"/>
    </xf>
    <xf numFmtId="166" fontId="63" fillId="0" borderId="0" xfId="0" applyFont="1" applyAlignment="1">
      <alignment horizontal="left" vertical="center"/>
      <protection locked="0"/>
    </xf>
    <xf numFmtId="0" fontId="100" fillId="0" borderId="15" xfId="0" applyNumberFormat="1" applyFont="1" applyFill="1" applyBorder="1" applyAlignment="1" applyProtection="1"/>
    <xf numFmtId="0" fontId="100" fillId="0" borderId="0" xfId="0" applyNumberFormat="1" applyFont="1" applyFill="1" applyBorder="1" applyAlignment="1" applyProtection="1"/>
    <xf numFmtId="0" fontId="102" fillId="0" borderId="15" xfId="0" applyNumberFormat="1" applyFont="1" applyFill="1" applyBorder="1" applyAlignment="1" applyProtection="1"/>
    <xf numFmtId="0" fontId="102" fillId="0" borderId="0" xfId="0" applyNumberFormat="1" applyFont="1" applyFill="1" applyBorder="1" applyAlignment="1" applyProtection="1"/>
    <xf numFmtId="166" fontId="99" fillId="0" borderId="0" xfId="0" applyFont="1" applyAlignment="1">
      <alignment horizontal="center" vertical="center" wrapText="1"/>
      <protection locked="0"/>
    </xf>
    <xf numFmtId="14" fontId="0" fillId="0" borderId="0" xfId="0" applyNumberFormat="1" applyFill="1" applyAlignment="1" applyProtection="1"/>
    <xf numFmtId="47" fontId="44" fillId="0" borderId="48" xfId="256" applyNumberFormat="1" applyFont="1" applyFill="1" applyBorder="1" applyAlignment="1">
      <alignment vertical="center" wrapText="1"/>
    </xf>
    <xf numFmtId="47" fontId="44" fillId="0" borderId="20" xfId="256" applyNumberFormat="1" applyFont="1" applyFill="1" applyBorder="1" applyAlignment="1">
      <alignment horizontal="center" vertical="center" wrapText="1"/>
    </xf>
    <xf numFmtId="37" fontId="21" fillId="56" borderId="20" xfId="226" applyNumberFormat="1" applyFont="1" applyFill="1" applyBorder="1" applyAlignment="1">
      <alignment vertical="center"/>
    </xf>
    <xf numFmtId="166" fontId="0" fillId="0" borderId="0" xfId="0" applyFont="1" applyAlignment="1">
      <alignment wrapText="1"/>
      <protection locked="0"/>
    </xf>
    <xf numFmtId="0" fontId="42" fillId="22" borderId="0" xfId="256" applyFont="1" applyFill="1" applyBorder="1" applyAlignment="1">
      <alignment horizontal="center"/>
    </xf>
    <xf numFmtId="0" fontId="42" fillId="22" borderId="14" xfId="256" applyFont="1" applyFill="1" applyBorder="1" applyAlignment="1">
      <alignment horizontal="center"/>
    </xf>
    <xf numFmtId="0" fontId="41" fillId="22" borderId="0" xfId="256" applyFont="1" applyFill="1" applyBorder="1" applyAlignment="1">
      <alignment horizontal="center"/>
    </xf>
    <xf numFmtId="0" fontId="76" fillId="0" borderId="0" xfId="0" applyNumberFormat="1" applyFont="1" applyFill="1" applyBorder="1" applyAlignment="1" applyProtection="1"/>
    <xf numFmtId="47" fontId="45" fillId="0" borderId="48" xfId="256" applyNumberFormat="1" applyFont="1" applyFill="1" applyBorder="1" applyAlignment="1">
      <alignment horizontal="center" vertical="center" wrapText="1"/>
    </xf>
    <xf numFmtId="0" fontId="44" fillId="55" borderId="48" xfId="256" applyFont="1" applyFill="1" applyBorder="1"/>
    <xf numFmtId="4" fontId="44" fillId="0" borderId="48" xfId="256" applyNumberFormat="1" applyFont="1" applyBorder="1" applyAlignment="1">
      <alignment vertical="center"/>
    </xf>
    <xf numFmtId="4" fontId="44" fillId="55" borderId="48" xfId="256" applyNumberFormat="1" applyFont="1" applyFill="1" applyBorder="1" applyAlignment="1">
      <alignment vertical="center"/>
    </xf>
    <xf numFmtId="4" fontId="46" fillId="0" borderId="48" xfId="256" applyNumberFormat="1" applyFont="1" applyBorder="1" applyAlignment="1">
      <alignment vertical="center"/>
    </xf>
    <xf numFmtId="4" fontId="45" fillId="0" borderId="48" xfId="256" applyNumberFormat="1" applyFont="1" applyBorder="1" applyAlignment="1">
      <alignment vertical="center"/>
    </xf>
    <xf numFmtId="4" fontId="59" fillId="0" borderId="48" xfId="256" applyNumberFormat="1" applyFont="1" applyBorder="1" applyAlignment="1">
      <alignment vertical="center"/>
    </xf>
    <xf numFmtId="3" fontId="99" fillId="0" borderId="0" xfId="292" applyNumberFormat="1" applyFont="1" applyBorder="1"/>
    <xf numFmtId="3" fontId="45" fillId="0" borderId="0" xfId="292" applyNumberFormat="1" applyFont="1" applyFill="1" applyBorder="1" applyAlignment="1"/>
    <xf numFmtId="0" fontId="10" fillId="0" borderId="15" xfId="256" applyFont="1" applyFill="1" applyBorder="1"/>
    <xf numFmtId="3" fontId="52" fillId="0" borderId="0" xfId="292" applyNumberFormat="1" applyFont="1" applyFill="1" applyBorder="1" applyAlignment="1"/>
    <xf numFmtId="4" fontId="10" fillId="0" borderId="0" xfId="292" applyNumberFormat="1" applyFont="1" applyFill="1" applyBorder="1" applyAlignment="1"/>
    <xf numFmtId="0" fontId="44" fillId="0" borderId="14" xfId="256" applyFont="1" applyFill="1" applyBorder="1"/>
    <xf numFmtId="0" fontId="60" fillId="22" borderId="0" xfId="256" applyFont="1" applyFill="1" applyBorder="1"/>
    <xf numFmtId="0" fontId="41" fillId="22" borderId="0" xfId="256" applyFont="1" applyFill="1" applyBorder="1" applyAlignment="1">
      <alignment horizontal="center" vertical="center"/>
    </xf>
    <xf numFmtId="0" fontId="40" fillId="22" borderId="13" xfId="256" applyFont="1" applyFill="1" applyBorder="1"/>
    <xf numFmtId="0" fontId="40" fillId="22" borderId="12" xfId="256" applyFont="1" applyFill="1" applyBorder="1"/>
    <xf numFmtId="0" fontId="112" fillId="0" borderId="0" xfId="352" applyFont="1" applyAlignment="1">
      <alignment horizontal="left" vertical="center"/>
    </xf>
    <xf numFmtId="0" fontId="111" fillId="0" borderId="0" xfId="352" applyNumberFormat="1" applyFill="1" applyBorder="1" applyAlignment="1" applyProtection="1"/>
    <xf numFmtId="0" fontId="113" fillId="0" borderId="0" xfId="352" applyFont="1" applyAlignment="1">
      <alignment horizontal="center" vertical="center"/>
    </xf>
    <xf numFmtId="0" fontId="114" fillId="0" borderId="0" xfId="352" applyFont="1" applyAlignment="1">
      <alignment horizontal="center" vertical="center"/>
    </xf>
    <xf numFmtId="0" fontId="115" fillId="0" borderId="0" xfId="352" applyFont="1" applyAlignment="1">
      <alignment horizontal="left" vertical="center"/>
    </xf>
    <xf numFmtId="0" fontId="115" fillId="0" borderId="0" xfId="352" applyFont="1" applyAlignment="1">
      <alignment vertical="center"/>
    </xf>
    <xf numFmtId="0" fontId="116" fillId="0" borderId="0" xfId="352" applyFont="1" applyAlignment="1">
      <alignment horizontal="right" vertical="center"/>
    </xf>
    <xf numFmtId="0" fontId="116" fillId="0" borderId="0" xfId="352" applyFont="1" applyAlignment="1">
      <alignment horizontal="left" vertical="center"/>
    </xf>
    <xf numFmtId="0" fontId="117" fillId="0" borderId="0" xfId="352" applyFont="1" applyAlignment="1">
      <alignment vertical="center"/>
    </xf>
    <xf numFmtId="0" fontId="117" fillId="0" borderId="0" xfId="352" applyFont="1" applyAlignment="1">
      <alignment horizontal="center" vertical="center"/>
    </xf>
    <xf numFmtId="170" fontId="117" fillId="0" borderId="0" xfId="352" applyNumberFormat="1" applyFont="1" applyAlignment="1">
      <alignment horizontal="center" vertical="center"/>
    </xf>
    <xf numFmtId="172" fontId="118" fillId="0" borderId="0" xfId="352" applyNumberFormat="1" applyFont="1" applyAlignment="1">
      <alignment vertical="center"/>
    </xf>
    <xf numFmtId="0" fontId="119" fillId="0" borderId="0" xfId="352" applyFont="1" applyAlignment="1">
      <alignment vertical="center"/>
    </xf>
    <xf numFmtId="3" fontId="120" fillId="0" borderId="0" xfId="352" applyNumberFormat="1" applyFont="1" applyAlignment="1">
      <alignment horizontal="right" vertical="center"/>
    </xf>
    <xf numFmtId="47" fontId="44" fillId="0" borderId="17" xfId="256" applyNumberFormat="1" applyFont="1" applyFill="1" applyBorder="1" applyAlignment="1">
      <alignment vertical="center" wrapText="1"/>
    </xf>
    <xf numFmtId="47" fontId="44" fillId="0" borderId="11" xfId="256" applyNumberFormat="1" applyFont="1" applyFill="1" applyBorder="1" applyAlignment="1">
      <alignment vertical="center" wrapText="1"/>
    </xf>
    <xf numFmtId="37" fontId="21" fillId="23" borderId="20" xfId="256" applyNumberFormat="1" applyFont="1" applyFill="1" applyBorder="1"/>
    <xf numFmtId="164" fontId="67" fillId="0" borderId="20" xfId="247" applyNumberFormat="1" applyFont="1" applyFill="1" applyBorder="1" applyAlignment="1" applyProtection="1">
      <alignment vertical="center"/>
    </xf>
    <xf numFmtId="41" fontId="45" fillId="0" borderId="0" xfId="252" applyNumberFormat="1" applyFont="1" applyFill="1" applyBorder="1" applyAlignment="1">
      <alignment vertical="center"/>
    </xf>
    <xf numFmtId="3" fontId="21" fillId="0" borderId="0" xfId="292" applyNumberFormat="1" applyFont="1" applyFill="1" applyBorder="1" applyAlignment="1"/>
    <xf numFmtId="166" fontId="63" fillId="0" borderId="0" xfId="0" applyFont="1" applyAlignment="1">
      <alignment vertical="center"/>
      <protection locked="0"/>
    </xf>
    <xf numFmtId="0" fontId="116" fillId="0" borderId="0" xfId="352" applyFont="1" applyAlignment="1">
      <alignment horizontal="center" vertical="center"/>
    </xf>
    <xf numFmtId="47" fontId="44" fillId="0" borderId="20" xfId="256" applyNumberFormat="1" applyFont="1" applyFill="1" applyBorder="1" applyAlignment="1">
      <alignment horizontal="center" vertical="center" wrapText="1"/>
    </xf>
    <xf numFmtId="0" fontId="121" fillId="0" borderId="0" xfId="352" applyFont="1" applyAlignment="1">
      <alignment horizontal="center" vertical="center"/>
    </xf>
    <xf numFmtId="170" fontId="118" fillId="0" borderId="0" xfId="352" applyNumberFormat="1" applyFont="1" applyAlignment="1">
      <alignment horizontal="center" vertical="center"/>
    </xf>
    <xf numFmtId="173" fontId="21" fillId="57" borderId="0" xfId="256" applyNumberFormat="1" applyFont="1" applyFill="1" applyAlignment="1">
      <alignment horizontal="center"/>
    </xf>
    <xf numFmtId="37" fontId="122" fillId="57" borderId="0" xfId="292" applyNumberFormat="1" applyFont="1" applyFill="1" applyAlignment="1"/>
    <xf numFmtId="37" fontId="10" fillId="57" borderId="0" xfId="256" applyNumberFormat="1" applyFont="1" applyFill="1" applyAlignment="1"/>
    <xf numFmtId="37" fontId="52" fillId="57" borderId="0" xfId="194" applyNumberFormat="1" applyFont="1" applyFill="1" applyAlignment="1" applyProtection="1">
      <alignment horizontal="left"/>
      <protection locked="0"/>
    </xf>
    <xf numFmtId="37" fontId="21" fillId="57" borderId="0" xfId="292" applyNumberFormat="1" applyFont="1" applyFill="1" applyAlignment="1"/>
    <xf numFmtId="37" fontId="21" fillId="57" borderId="12" xfId="256" applyNumberFormat="1" applyFont="1" applyFill="1" applyBorder="1" applyAlignment="1" applyProtection="1">
      <alignment horizontal="right" wrapText="1"/>
      <protection locked="0"/>
    </xf>
    <xf numFmtId="37" fontId="10" fillId="57" borderId="0" xfId="256" applyNumberFormat="1" applyFont="1" applyFill="1" applyAlignment="1" applyProtection="1">
      <alignment horizontal="right" wrapText="1"/>
      <protection locked="0"/>
    </xf>
    <xf numFmtId="37" fontId="21" fillId="57" borderId="0" xfId="194" applyNumberFormat="1" applyFont="1" applyFill="1" applyAlignment="1" applyProtection="1">
      <alignment horizontal="left"/>
      <protection locked="0"/>
    </xf>
    <xf numFmtId="37" fontId="21" fillId="57" borderId="0" xfId="194" applyNumberFormat="1" applyFont="1" applyFill="1" applyAlignment="1" applyProtection="1">
      <alignment horizontal="left" wrapText="1"/>
      <protection locked="0"/>
    </xf>
    <xf numFmtId="37" fontId="21" fillId="57" borderId="0" xfId="256" applyNumberFormat="1" applyFont="1" applyFill="1" applyAlignment="1"/>
    <xf numFmtId="37" fontId="10" fillId="57" borderId="0" xfId="353" applyNumberFormat="1" applyFont="1" applyFill="1" applyAlignment="1">
      <alignment horizontal="left" vertical="top" wrapText="1" indent="1"/>
      <protection locked="0"/>
    </xf>
    <xf numFmtId="37" fontId="10" fillId="57" borderId="0" xfId="256" applyNumberFormat="1" applyFont="1" applyFill="1" applyAlignment="1" applyProtection="1">
      <alignment horizontal="left" vertical="top" wrapText="1"/>
      <protection locked="0"/>
    </xf>
    <xf numFmtId="37" fontId="10" fillId="57" borderId="0" xfId="353" applyNumberFormat="1" applyFont="1" applyFill="1" applyAlignment="1">
      <alignment horizontal="right" vertical="top" wrapText="1"/>
      <protection locked="0"/>
    </xf>
    <xf numFmtId="37" fontId="10" fillId="57" borderId="0" xfId="256" applyNumberFormat="1" applyFont="1" applyFill="1" applyAlignment="1" applyProtection="1">
      <alignment horizontal="right" vertical="top" wrapText="1"/>
      <protection locked="0"/>
    </xf>
    <xf numFmtId="37" fontId="10" fillId="57" borderId="0" xfId="256" applyNumberFormat="1" applyFont="1" applyFill="1" applyAlignment="1">
      <alignment horizontal="right"/>
    </xf>
    <xf numFmtId="37" fontId="10" fillId="57" borderId="0" xfId="256" applyNumberFormat="1" applyFont="1" applyFill="1"/>
    <xf numFmtId="37" fontId="21" fillId="57" borderId="0" xfId="256" applyNumberFormat="1" applyFont="1" applyFill="1" applyBorder="1" applyAlignment="1" applyProtection="1">
      <alignment horizontal="left" wrapText="1"/>
      <protection locked="0"/>
    </xf>
    <xf numFmtId="37" fontId="10" fillId="57" borderId="0" xfId="256" applyNumberFormat="1" applyFont="1" applyFill="1" applyAlignment="1" applyProtection="1">
      <alignment horizontal="left" wrapText="1"/>
      <protection locked="0"/>
    </xf>
    <xf numFmtId="37" fontId="21" fillId="57" borderId="69" xfId="256" applyNumberFormat="1" applyFont="1" applyFill="1" applyBorder="1" applyAlignment="1" applyProtection="1">
      <alignment horizontal="right" wrapText="1"/>
      <protection locked="0"/>
    </xf>
    <xf numFmtId="37" fontId="10" fillId="0" borderId="0" xfId="194" applyNumberFormat="1" applyFont="1" applyFill="1" applyAlignment="1" applyProtection="1">
      <alignment vertical="top" wrapText="1"/>
      <protection locked="0"/>
    </xf>
    <xf numFmtId="37" fontId="10" fillId="0" borderId="0" xfId="194" applyNumberFormat="1" applyFont="1" applyFill="1" applyAlignment="1" applyProtection="1">
      <alignment vertical="top"/>
      <protection locked="0"/>
    </xf>
    <xf numFmtId="174" fontId="21" fillId="57" borderId="0" xfId="256" applyNumberFormat="1" applyFont="1" applyFill="1" applyAlignment="1">
      <alignment horizontal="center"/>
    </xf>
    <xf numFmtId="37" fontId="10" fillId="57" borderId="0" xfId="353" applyNumberFormat="1" applyFont="1" applyFill="1" applyAlignment="1">
      <alignment horizontal="left" wrapText="1" indent="1"/>
      <protection locked="0"/>
    </xf>
    <xf numFmtId="37" fontId="10" fillId="57" borderId="0" xfId="353" applyNumberFormat="1" applyFont="1" applyFill="1" applyAlignment="1">
      <alignment horizontal="right" wrapText="1"/>
      <protection locked="0"/>
    </xf>
    <xf numFmtId="37" fontId="21" fillId="57" borderId="0" xfId="256" applyNumberFormat="1" applyFont="1" applyFill="1" applyBorder="1" applyAlignment="1" applyProtection="1">
      <alignment horizontal="right" wrapText="1"/>
      <protection locked="0"/>
    </xf>
    <xf numFmtId="37" fontId="10" fillId="0" borderId="0" xfId="194" applyNumberFormat="1" applyFont="1" applyFill="1" applyAlignment="1" applyProtection="1">
      <alignment horizontal="justify" vertical="justify" wrapText="1"/>
      <protection locked="0"/>
    </xf>
    <xf numFmtId="37" fontId="10" fillId="57" borderId="0" xfId="353" applyNumberFormat="1" applyFont="1" applyFill="1" applyAlignment="1">
      <alignment wrapText="1"/>
      <protection locked="0"/>
    </xf>
    <xf numFmtId="37" fontId="10" fillId="57" borderId="0" xfId="354" applyNumberFormat="1" applyFont="1" applyFill="1" applyAlignment="1">
      <alignment wrapText="1"/>
      <protection locked="0"/>
    </xf>
    <xf numFmtId="37" fontId="10" fillId="0" borderId="0" xfId="353" applyNumberFormat="1" applyFont="1" applyFill="1" applyAlignment="1">
      <alignment wrapText="1"/>
      <protection locked="0"/>
    </xf>
    <xf numFmtId="37" fontId="10" fillId="0" borderId="0" xfId="194" applyNumberFormat="1" applyFont="1" applyFill="1" applyAlignment="1" applyProtection="1">
      <alignment vertical="top" wrapText="1"/>
      <protection locked="0"/>
    </xf>
    <xf numFmtId="37" fontId="21" fillId="57" borderId="0" xfId="256" applyNumberFormat="1" applyFont="1" applyFill="1" applyAlignment="1">
      <alignment vertical="center"/>
    </xf>
    <xf numFmtId="37" fontId="10" fillId="57" borderId="0" xfId="256" applyNumberFormat="1" applyFont="1" applyFill="1" applyAlignment="1">
      <alignment vertical="center"/>
    </xf>
    <xf numFmtId="37" fontId="10" fillId="0" borderId="0" xfId="194" applyNumberFormat="1" applyFont="1" applyFill="1" applyAlignment="1" applyProtection="1">
      <alignment horizontal="justify" vertical="justify" wrapText="1"/>
      <protection locked="0"/>
    </xf>
    <xf numFmtId="37" fontId="10" fillId="0" borderId="0" xfId="194" applyNumberFormat="1" applyFont="1" applyFill="1" applyAlignment="1" applyProtection="1">
      <alignment vertical="center"/>
      <protection locked="0"/>
    </xf>
    <xf numFmtId="37" fontId="21" fillId="57" borderId="0" xfId="256" applyNumberFormat="1" applyFont="1" applyFill="1"/>
    <xf numFmtId="37" fontId="10" fillId="57" borderId="0" xfId="353" applyNumberFormat="1" applyFont="1" applyFill="1" applyBorder="1" applyAlignment="1">
      <alignment horizontal="right" wrapText="1"/>
      <protection locked="0"/>
    </xf>
    <xf numFmtId="37" fontId="10" fillId="57" borderId="0" xfId="256" applyNumberFormat="1" applyFont="1" applyFill="1" applyBorder="1" applyAlignment="1">
      <alignment horizontal="right"/>
    </xf>
    <xf numFmtId="37" fontId="10" fillId="57" borderId="0" xfId="354" applyNumberFormat="1" applyFont="1" applyFill="1" applyAlignment="1">
      <alignment horizontal="left" wrapText="1" indent="1"/>
      <protection locked="0"/>
    </xf>
    <xf numFmtId="37" fontId="10" fillId="57" borderId="0" xfId="354" applyNumberFormat="1" applyFont="1" applyFill="1" applyAlignment="1">
      <alignment horizontal="right" wrapText="1"/>
      <protection locked="0"/>
    </xf>
    <xf numFmtId="173" fontId="21" fillId="0" borderId="0" xfId="256" applyNumberFormat="1" applyFont="1" applyFill="1" applyAlignment="1">
      <alignment horizontal="center"/>
    </xf>
    <xf numFmtId="37" fontId="21" fillId="0" borderId="0" xfId="194" applyNumberFormat="1" applyFont="1" applyFill="1" applyAlignment="1" applyProtection="1">
      <alignment horizontal="left"/>
      <protection locked="0"/>
    </xf>
    <xf numFmtId="37" fontId="10" fillId="0" borderId="0" xfId="256" applyNumberFormat="1" applyFont="1" applyFill="1" applyAlignment="1" applyProtection="1">
      <alignment horizontal="left" vertical="top" wrapText="1"/>
      <protection locked="0"/>
    </xf>
    <xf numFmtId="37" fontId="10" fillId="0" borderId="0" xfId="256" applyNumberFormat="1" applyFont="1" applyFill="1" applyAlignment="1" applyProtection="1">
      <alignment horizontal="right" wrapText="1"/>
      <protection locked="0"/>
    </xf>
    <xf numFmtId="37" fontId="21" fillId="0" borderId="0" xfId="256" applyNumberFormat="1" applyFont="1" applyFill="1" applyBorder="1" applyAlignment="1" applyProtection="1">
      <alignment horizontal="right" wrapText="1"/>
      <protection locked="0"/>
    </xf>
    <xf numFmtId="173" fontId="21" fillId="0" borderId="0" xfId="256" applyNumberFormat="1" applyFont="1" applyFill="1" applyAlignment="1">
      <alignment horizontal="center" vertical="center"/>
    </xf>
    <xf numFmtId="37" fontId="10" fillId="57" borderId="0" xfId="194" applyNumberFormat="1" applyFont="1" applyFill="1" applyAlignment="1" applyProtection="1">
      <alignment vertical="top" wrapText="1"/>
      <protection locked="0"/>
    </xf>
    <xf numFmtId="37" fontId="10" fillId="57" borderId="0" xfId="355" applyNumberFormat="1" applyFont="1" applyFill="1" applyAlignment="1">
      <alignment horizontal="left" wrapText="1" indent="1"/>
      <protection locked="0"/>
    </xf>
    <xf numFmtId="37" fontId="10" fillId="57" borderId="0" xfId="355" applyNumberFormat="1" applyFont="1" applyFill="1" applyAlignment="1">
      <alignment horizontal="right" wrapText="1"/>
      <protection locked="0"/>
    </xf>
    <xf numFmtId="37" fontId="10" fillId="57" borderId="0" xfId="194" applyNumberFormat="1" applyFont="1" applyFill="1" applyAlignment="1" applyProtection="1">
      <alignment horizontal="left" vertical="top" wrapText="1" indent="3"/>
      <protection locked="0"/>
    </xf>
    <xf numFmtId="37" fontId="10" fillId="57" borderId="0" xfId="194" applyNumberFormat="1" applyFont="1" applyFill="1" applyAlignment="1" applyProtection="1">
      <alignment horizontal="left" vertical="top" wrapText="1" indent="1"/>
      <protection locked="0"/>
    </xf>
    <xf numFmtId="37" fontId="21" fillId="57" borderId="0" xfId="256" applyNumberFormat="1" applyFont="1" applyFill="1" applyAlignment="1">
      <alignment horizontal="right"/>
    </xf>
    <xf numFmtId="37" fontId="10" fillId="57" borderId="0" xfId="355" applyNumberFormat="1" applyFont="1" applyFill="1" applyAlignment="1">
      <alignment horizontal="right" vertical="center" wrapText="1"/>
      <protection locked="0"/>
    </xf>
    <xf numFmtId="37" fontId="10" fillId="57" borderId="0" xfId="355" applyNumberFormat="1" applyFont="1" applyFill="1" applyAlignment="1">
      <alignment horizontal="right" vertical="top" wrapText="1"/>
      <protection locked="0"/>
    </xf>
    <xf numFmtId="0" fontId="123" fillId="0" borderId="0" xfId="352" applyNumberFormat="1" applyFont="1" applyFill="1" applyBorder="1" applyAlignment="1" applyProtection="1"/>
    <xf numFmtId="0" fontId="123" fillId="0" borderId="0" xfId="352" applyNumberFormat="1" applyFont="1" applyFill="1" applyBorder="1" applyAlignment="1" applyProtection="1">
      <alignment wrapText="1"/>
    </xf>
    <xf numFmtId="37" fontId="45" fillId="57" borderId="0" xfId="256" applyNumberFormat="1" applyFont="1" applyFill="1"/>
    <xf numFmtId="37" fontId="21" fillId="57" borderId="18" xfId="355" applyNumberFormat="1" applyFont="1" applyFill="1" applyBorder="1" applyAlignment="1">
      <alignment horizontal="right" wrapText="1"/>
      <protection locked="0"/>
    </xf>
    <xf numFmtId="37" fontId="47" fillId="57" borderId="0" xfId="194" applyNumberFormat="1" applyFont="1" applyFill="1" applyAlignment="1" applyProtection="1">
      <alignment horizontal="left" indent="2"/>
      <protection locked="0"/>
    </xf>
    <xf numFmtId="0" fontId="21" fillId="57" borderId="0" xfId="256" applyFont="1" applyFill="1" applyAlignment="1">
      <alignment horizontal="center"/>
    </xf>
    <xf numFmtId="0" fontId="10" fillId="57" borderId="0" xfId="256" applyFont="1" applyFill="1" applyAlignment="1">
      <alignment horizontal="left"/>
    </xf>
    <xf numFmtId="0" fontId="10" fillId="57" borderId="0" xfId="256" applyFont="1" applyFill="1" applyAlignment="1">
      <alignment horizontal="center"/>
    </xf>
    <xf numFmtId="0" fontId="10" fillId="57" borderId="0" xfId="256" applyFont="1" applyFill="1" applyBorder="1" applyAlignment="1">
      <alignment horizontal="center"/>
    </xf>
    <xf numFmtId="0" fontId="21" fillId="57" borderId="0" xfId="256" applyFont="1" applyFill="1" applyBorder="1" applyAlignment="1">
      <alignment horizontal="center"/>
    </xf>
    <xf numFmtId="0" fontId="124" fillId="0" borderId="0" xfId="352" applyNumberFormat="1" applyFont="1" applyFill="1" applyBorder="1" applyAlignment="1" applyProtection="1"/>
    <xf numFmtId="0" fontId="23" fillId="0" borderId="0" xfId="352" applyNumberFormat="1" applyFont="1" applyFill="1" applyBorder="1" applyAlignment="1" applyProtection="1">
      <alignment horizontal="justify"/>
    </xf>
    <xf numFmtId="0" fontId="124" fillId="0" borderId="0" xfId="352" applyNumberFormat="1" applyFont="1" applyFill="1" applyBorder="1" applyAlignment="1" applyProtection="1">
      <alignment horizontal="justify"/>
    </xf>
    <xf numFmtId="0" fontId="23" fillId="0" borderId="0" xfId="352" applyNumberFormat="1" applyFont="1" applyFill="1" applyBorder="1" applyAlignment="1" applyProtection="1"/>
    <xf numFmtId="0" fontId="124" fillId="0" borderId="0" xfId="352" applyNumberFormat="1" applyFont="1" applyFill="1" applyBorder="1" applyAlignment="1" applyProtection="1">
      <alignment horizontal="left"/>
    </xf>
    <xf numFmtId="0" fontId="125" fillId="0" borderId="0" xfId="352" applyNumberFormat="1" applyFont="1" applyFill="1" applyBorder="1" applyAlignment="1" applyProtection="1">
      <alignment horizontal="justify"/>
    </xf>
    <xf numFmtId="0" fontId="126" fillId="0" borderId="0" xfId="352" applyNumberFormat="1" applyFont="1" applyFill="1" applyBorder="1" applyAlignment="1" applyProtection="1">
      <alignment horizontal="justify"/>
    </xf>
    <xf numFmtId="37" fontId="43" fillId="57" borderId="0" xfId="354" applyNumberFormat="1" applyFont="1" applyFill="1" applyAlignment="1">
      <alignment horizontal="left" wrapText="1" indent="1"/>
      <protection locked="0"/>
    </xf>
    <xf numFmtId="37" fontId="10" fillId="58" borderId="0" xfId="256" applyNumberFormat="1" applyFont="1" applyFill="1" applyAlignment="1"/>
    <xf numFmtId="37" fontId="21" fillId="58" borderId="0" xfId="256" applyNumberFormat="1" applyFont="1" applyFill="1" applyAlignment="1">
      <alignment vertical="center"/>
    </xf>
    <xf numFmtId="0" fontId="21" fillId="57" borderId="0" xfId="256" applyFont="1" applyFill="1" applyAlignment="1">
      <alignment horizontal="center"/>
    </xf>
    <xf numFmtId="37" fontId="21" fillId="57" borderId="12" xfId="256" applyNumberFormat="1" applyFont="1" applyFill="1" applyBorder="1" applyAlignment="1" applyProtection="1">
      <alignment horizontal="right"/>
      <protection locked="0"/>
    </xf>
    <xf numFmtId="0" fontId="21" fillId="0" borderId="0" xfId="262" applyNumberFormat="1" applyFont="1" applyAlignment="1">
      <alignment horizontal="left"/>
    </xf>
    <xf numFmtId="0" fontId="10" fillId="0" borderId="0" xfId="262" applyNumberFormat="1" applyFont="1"/>
    <xf numFmtId="0" fontId="10" fillId="0" borderId="0" xfId="262" applyNumberFormat="1" applyFont="1" applyAlignment="1"/>
    <xf numFmtId="0" fontId="10" fillId="0" borderId="0" xfId="262" applyNumberFormat="1" applyFont="1" applyAlignment="1">
      <alignment horizontal="center"/>
    </xf>
    <xf numFmtId="0" fontId="10" fillId="0" borderId="20" xfId="262" applyNumberFormat="1" applyFont="1" applyBorder="1"/>
    <xf numFmtId="0" fontId="21" fillId="0" borderId="20" xfId="262" applyNumberFormat="1" applyFont="1" applyBorder="1" applyAlignment="1"/>
    <xf numFmtId="0" fontId="10" fillId="0" borderId="20" xfId="262" applyNumberFormat="1" applyFont="1" applyBorder="1" applyAlignment="1">
      <alignment horizontal="center"/>
    </xf>
    <xf numFmtId="0" fontId="10" fillId="0" borderId="48" xfId="262" applyNumberFormat="1" applyFont="1" applyBorder="1" applyAlignment="1">
      <alignment horizontal="center"/>
    </xf>
    <xf numFmtId="0" fontId="10" fillId="0" borderId="58" xfId="262" applyNumberFormat="1" applyFont="1" applyBorder="1"/>
    <xf numFmtId="0" fontId="10" fillId="0" borderId="58" xfId="262" applyNumberFormat="1" applyFont="1" applyBorder="1" applyAlignment="1"/>
    <xf numFmtId="0" fontId="10" fillId="0" borderId="58" xfId="262" applyNumberFormat="1" applyFont="1" applyBorder="1" applyAlignment="1">
      <alignment horizontal="center"/>
    </xf>
    <xf numFmtId="37" fontId="10" fillId="0" borderId="59" xfId="262" applyNumberFormat="1" applyFont="1" applyBorder="1" applyAlignment="1">
      <alignment horizontal="right" vertical="center"/>
    </xf>
    <xf numFmtId="0" fontId="10" fillId="0" borderId="22" xfId="262" applyNumberFormat="1" applyFont="1" applyBorder="1"/>
    <xf numFmtId="0" fontId="10" fillId="0" borderId="22" xfId="262" applyNumberFormat="1" applyFont="1" applyBorder="1" applyAlignment="1"/>
    <xf numFmtId="0" fontId="10" fillId="0" borderId="22" xfId="262" applyNumberFormat="1" applyFont="1" applyBorder="1" applyAlignment="1">
      <alignment horizontal="center"/>
    </xf>
    <xf numFmtId="0" fontId="10" fillId="0" borderId="60" xfId="262" applyNumberFormat="1" applyFont="1" applyBorder="1" applyAlignment="1">
      <alignment horizontal="right" vertical="center"/>
    </xf>
    <xf numFmtId="37" fontId="10" fillId="0" borderId="60" xfId="262" applyNumberFormat="1" applyFont="1" applyBorder="1" applyAlignment="1">
      <alignment horizontal="right" vertical="center"/>
    </xf>
    <xf numFmtId="0" fontId="21" fillId="0" borderId="22" xfId="262" applyNumberFormat="1" applyFont="1" applyBorder="1" applyAlignment="1"/>
    <xf numFmtId="0" fontId="10" fillId="0" borderId="23" xfId="262" applyNumberFormat="1" applyFont="1" applyBorder="1"/>
    <xf numFmtId="0" fontId="10" fillId="0" borderId="23" xfId="262" applyNumberFormat="1" applyFont="1" applyBorder="1" applyAlignment="1">
      <alignment horizontal="center"/>
    </xf>
    <xf numFmtId="0" fontId="10" fillId="0" borderId="61" xfId="262" applyNumberFormat="1" applyFont="1" applyBorder="1" applyAlignment="1">
      <alignment horizontal="right" vertical="center"/>
    </xf>
    <xf numFmtId="0" fontId="10" fillId="0" borderId="34" xfId="262" applyNumberFormat="1" applyFont="1" applyBorder="1"/>
    <xf numFmtId="0" fontId="10" fillId="0" borderId="34" xfId="262" applyNumberFormat="1" applyFont="1" applyBorder="1" applyAlignment="1">
      <alignment horizontal="center"/>
    </xf>
    <xf numFmtId="0" fontId="10" fillId="0" borderId="62" xfId="262" applyNumberFormat="1" applyFont="1" applyBorder="1" applyAlignment="1">
      <alignment horizontal="right" vertical="center"/>
    </xf>
    <xf numFmtId="41" fontId="21" fillId="0" borderId="63" xfId="262" applyNumberFormat="1" applyFont="1" applyBorder="1" applyAlignment="1">
      <alignment horizontal="right" vertical="center"/>
    </xf>
    <xf numFmtId="0" fontId="10" fillId="0" borderId="7" xfId="262" applyNumberFormat="1" applyFont="1" applyBorder="1"/>
    <xf numFmtId="0" fontId="10" fillId="0" borderId="7" xfId="262" applyNumberFormat="1" applyFont="1" applyBorder="1" applyAlignment="1"/>
    <xf numFmtId="0" fontId="10" fillId="0" borderId="7" xfId="262" applyNumberFormat="1" applyFont="1" applyBorder="1" applyAlignment="1">
      <alignment horizontal="center"/>
    </xf>
    <xf numFmtId="0" fontId="10" fillId="0" borderId="14" xfId="262" applyNumberFormat="1" applyFont="1" applyBorder="1" applyAlignment="1">
      <alignment horizontal="right" vertical="center"/>
    </xf>
    <xf numFmtId="0" fontId="10" fillId="0" borderId="48" xfId="262" applyNumberFormat="1" applyFont="1" applyBorder="1" applyAlignment="1">
      <alignment horizontal="right" vertical="center"/>
    </xf>
    <xf numFmtId="0" fontId="10" fillId="0" borderId="34" xfId="262" applyNumberFormat="1" applyFont="1" applyBorder="1" applyAlignment="1"/>
    <xf numFmtId="0" fontId="21" fillId="0" borderId="7" xfId="262" applyNumberFormat="1" applyFont="1" applyBorder="1" applyAlignment="1"/>
    <xf numFmtId="0" fontId="21" fillId="0" borderId="20" xfId="262" applyNumberFormat="1" applyFont="1" applyBorder="1"/>
    <xf numFmtId="0" fontId="10" fillId="0" borderId="23" xfId="262" applyNumberFormat="1" applyFont="1" applyBorder="1" applyAlignment="1"/>
    <xf numFmtId="0" fontId="21" fillId="0" borderId="58" xfId="262" applyNumberFormat="1" applyFont="1" applyBorder="1" applyAlignment="1"/>
    <xf numFmtId="41" fontId="21" fillId="0" borderId="59" xfId="262" applyNumberFormat="1" applyFont="1" applyBorder="1" applyAlignment="1">
      <alignment horizontal="right" vertical="center"/>
    </xf>
    <xf numFmtId="41" fontId="21" fillId="0" borderId="62" xfId="262" applyNumberFormat="1" applyFont="1" applyBorder="1" applyAlignment="1">
      <alignment horizontal="right" vertical="center"/>
    </xf>
    <xf numFmtId="0" fontId="21" fillId="0" borderId="34" xfId="262" applyNumberFormat="1" applyFont="1" applyBorder="1" applyAlignment="1"/>
    <xf numFmtId="177" fontId="10" fillId="57" borderId="0" xfId="256" applyNumberFormat="1" applyFont="1" applyFill="1" applyAlignment="1"/>
    <xf numFmtId="37" fontId="21" fillId="57" borderId="20" xfId="256" applyNumberFormat="1" applyFont="1" applyFill="1" applyBorder="1" applyAlignment="1" applyProtection="1">
      <alignment horizontal="right" wrapText="1"/>
      <protection locked="0"/>
    </xf>
    <xf numFmtId="37" fontId="21" fillId="57" borderId="7" xfId="256" applyNumberFormat="1" applyFont="1" applyFill="1" applyBorder="1" applyAlignment="1"/>
    <xf numFmtId="37" fontId="10" fillId="57" borderId="7" xfId="353" applyNumberFormat="1" applyFont="1" applyFill="1" applyBorder="1" applyAlignment="1">
      <alignment horizontal="right" vertical="top" wrapText="1"/>
      <protection locked="0"/>
    </xf>
    <xf numFmtId="37" fontId="66" fillId="57" borderId="20" xfId="256" applyNumberFormat="1" applyFont="1" applyFill="1" applyBorder="1" applyAlignment="1" applyProtection="1">
      <alignment horizontal="right"/>
      <protection locked="0"/>
    </xf>
    <xf numFmtId="177" fontId="10" fillId="57" borderId="7" xfId="353" applyNumberFormat="1" applyFont="1" applyFill="1" applyBorder="1" applyAlignment="1">
      <alignment horizontal="right" vertical="top" wrapText="1"/>
      <protection locked="0"/>
    </xf>
    <xf numFmtId="177" fontId="21" fillId="57" borderId="20" xfId="256" applyNumberFormat="1" applyFont="1" applyFill="1" applyBorder="1" applyAlignment="1" applyProtection="1">
      <alignment horizontal="right" wrapText="1"/>
      <protection locked="0"/>
    </xf>
    <xf numFmtId="37" fontId="21" fillId="57" borderId="20" xfId="256" applyNumberFormat="1" applyFont="1" applyFill="1" applyBorder="1" applyAlignment="1" applyProtection="1">
      <alignment horizontal="right"/>
      <protection locked="0"/>
    </xf>
    <xf numFmtId="37" fontId="10" fillId="57" borderId="20" xfId="256" applyNumberFormat="1" applyFont="1" applyFill="1" applyBorder="1" applyAlignment="1" applyProtection="1">
      <alignment horizontal="right" wrapText="1"/>
      <protection locked="0"/>
    </xf>
    <xf numFmtId="37" fontId="65" fillId="57" borderId="20" xfId="256" applyNumberFormat="1" applyFont="1" applyFill="1" applyBorder="1" applyAlignment="1" applyProtection="1">
      <alignment horizontal="right"/>
      <protection locked="0"/>
    </xf>
    <xf numFmtId="0" fontId="46" fillId="0" borderId="20" xfId="256" applyFont="1" applyFill="1" applyBorder="1" applyAlignment="1">
      <alignment horizontal="left"/>
    </xf>
    <xf numFmtId="0" fontId="43" fillId="0" borderId="20" xfId="256" applyFont="1" applyFill="1" applyBorder="1" applyAlignment="1">
      <alignment horizontal="left"/>
    </xf>
    <xf numFmtId="164" fontId="10" fillId="0" borderId="20" xfId="227" applyNumberFormat="1" applyFont="1" applyFill="1" applyBorder="1" applyAlignment="1">
      <alignment horizontal="left"/>
    </xf>
    <xf numFmtId="0" fontId="46" fillId="0" borderId="20" xfId="256" applyFont="1" applyFill="1" applyBorder="1" applyAlignment="1">
      <alignment horizontal="right"/>
    </xf>
    <xf numFmtId="0" fontId="10" fillId="0" borderId="20" xfId="256" applyFont="1" applyFill="1" applyBorder="1" applyAlignment="1">
      <alignment horizontal="left"/>
    </xf>
    <xf numFmtId="0" fontId="43" fillId="0" borderId="47" xfId="256" applyFont="1" applyFill="1" applyBorder="1" applyAlignment="1">
      <alignment horizontal="left"/>
    </xf>
    <xf numFmtId="0" fontId="127" fillId="0" borderId="46" xfId="256" applyFont="1" applyFill="1" applyBorder="1" applyAlignment="1">
      <alignment horizontal="center" vertical="center"/>
    </xf>
    <xf numFmtId="178" fontId="43" fillId="0" borderId="20" xfId="256" applyNumberFormat="1" applyFont="1" applyFill="1" applyBorder="1" applyAlignment="1">
      <alignment horizontal="left"/>
    </xf>
    <xf numFmtId="3" fontId="10" fillId="0" borderId="20" xfId="256" applyNumberFormat="1" applyFont="1" applyFill="1" applyBorder="1" applyAlignment="1">
      <alignment horizontal="left"/>
    </xf>
    <xf numFmtId="178" fontId="10" fillId="0" borderId="20" xfId="256" applyNumberFormat="1" applyFont="1" applyFill="1" applyBorder="1" applyAlignment="1">
      <alignment horizontal="left"/>
    </xf>
    <xf numFmtId="176" fontId="21" fillId="0" borderId="20" xfId="224" applyNumberFormat="1" applyFont="1" applyFill="1" applyBorder="1" applyAlignment="1">
      <alignment horizontal="left"/>
    </xf>
    <xf numFmtId="178" fontId="21" fillId="0" borderId="20" xfId="256" applyNumberFormat="1" applyFont="1" applyFill="1" applyBorder="1" applyAlignment="1">
      <alignment horizontal="left"/>
    </xf>
    <xf numFmtId="178" fontId="21" fillId="0" borderId="20" xfId="224" applyNumberFormat="1" applyFont="1" applyFill="1" applyBorder="1" applyAlignment="1">
      <alignment horizontal="left"/>
    </xf>
    <xf numFmtId="0" fontId="10" fillId="0" borderId="47" xfId="256" applyFont="1" applyFill="1" applyBorder="1" applyAlignment="1">
      <alignment horizontal="left"/>
    </xf>
    <xf numFmtId="0" fontId="127" fillId="0" borderId="73" xfId="256" applyFont="1" applyFill="1" applyBorder="1" applyAlignment="1">
      <alignment horizontal="center" vertical="center" wrapText="1"/>
    </xf>
    <xf numFmtId="0" fontId="45" fillId="55" borderId="20" xfId="256" applyFont="1" applyFill="1" applyBorder="1" applyAlignment="1">
      <alignment horizontal="left" vertical="center"/>
    </xf>
    <xf numFmtId="37" fontId="21" fillId="57" borderId="7" xfId="194" applyNumberFormat="1" applyFont="1" applyFill="1" applyBorder="1" applyAlignment="1" applyProtection="1">
      <alignment horizontal="left"/>
      <protection locked="0"/>
    </xf>
    <xf numFmtId="37" fontId="10" fillId="57" borderId="7" xfId="353" applyNumberFormat="1" applyFont="1" applyFill="1" applyBorder="1" applyAlignment="1">
      <alignment horizontal="right" vertical="top"/>
      <protection locked="0"/>
    </xf>
    <xf numFmtId="37" fontId="10" fillId="57" borderId="0" xfId="256" applyNumberFormat="1" applyFont="1" applyFill="1" applyAlignment="1" applyProtection="1">
      <alignment horizontal="right"/>
      <protection locked="0"/>
    </xf>
    <xf numFmtId="37" fontId="10" fillId="57" borderId="0" xfId="353" applyNumberFormat="1" applyFont="1" applyFill="1" applyAlignment="1">
      <alignment horizontal="right"/>
      <protection locked="0"/>
    </xf>
    <xf numFmtId="37" fontId="21" fillId="57" borderId="69" xfId="256" applyNumberFormat="1" applyFont="1" applyFill="1" applyBorder="1" applyAlignment="1" applyProtection="1">
      <alignment horizontal="right"/>
      <protection locked="0"/>
    </xf>
    <xf numFmtId="37" fontId="10" fillId="0" borderId="0" xfId="194" applyNumberFormat="1" applyFont="1" applyFill="1" applyAlignment="1" applyProtection="1">
      <alignment horizontal="justify" vertical="justify"/>
      <protection locked="0"/>
    </xf>
    <xf numFmtId="37" fontId="21" fillId="57" borderId="0" xfId="256" applyNumberFormat="1" applyFont="1" applyFill="1" applyBorder="1" applyAlignment="1" applyProtection="1">
      <alignment horizontal="right"/>
      <protection locked="0"/>
    </xf>
    <xf numFmtId="37" fontId="10" fillId="57" borderId="0" xfId="353" applyNumberFormat="1" applyFont="1" applyFill="1" applyAlignment="1">
      <alignment horizontal="right" vertical="top"/>
      <protection locked="0"/>
    </xf>
    <xf numFmtId="37" fontId="10" fillId="57" borderId="0" xfId="354" applyNumberFormat="1" applyFont="1" applyFill="1" applyAlignment="1">
      <alignment horizontal="right"/>
      <protection locked="0"/>
    </xf>
    <xf numFmtId="37" fontId="21" fillId="0" borderId="0" xfId="256" applyNumberFormat="1" applyFont="1" applyFill="1" applyBorder="1" applyAlignment="1" applyProtection="1">
      <alignment horizontal="right"/>
      <protection locked="0"/>
    </xf>
    <xf numFmtId="37" fontId="10" fillId="57" borderId="0" xfId="355" applyNumberFormat="1" applyFont="1" applyFill="1" applyAlignment="1">
      <alignment horizontal="right"/>
      <protection locked="0"/>
    </xf>
    <xf numFmtId="37" fontId="10" fillId="57" borderId="0" xfId="355" applyNumberFormat="1" applyFont="1" applyFill="1" applyAlignment="1">
      <alignment horizontal="right" vertical="top"/>
      <protection locked="0"/>
    </xf>
    <xf numFmtId="37" fontId="21" fillId="57" borderId="18" xfId="355" applyNumberFormat="1" applyFont="1" applyFill="1" applyBorder="1" applyAlignment="1">
      <alignment horizontal="right"/>
      <protection locked="0"/>
    </xf>
    <xf numFmtId="0" fontId="10" fillId="0" borderId="32" xfId="262" applyNumberFormat="1" applyFont="1" applyFill="1" applyBorder="1" applyAlignment="1">
      <alignment horizontal="left"/>
    </xf>
    <xf numFmtId="0" fontId="10" fillId="0" borderId="33" xfId="262" applyNumberFormat="1" applyFont="1" applyFill="1" applyBorder="1" applyAlignment="1">
      <alignment horizontal="center"/>
    </xf>
    <xf numFmtId="41" fontId="21" fillId="0" borderId="48" xfId="262" applyNumberFormat="1" applyFont="1" applyFill="1" applyBorder="1" applyAlignment="1">
      <alignment horizontal="center"/>
    </xf>
    <xf numFmtId="41" fontId="66" fillId="0" borderId="48" xfId="262" applyNumberFormat="1" applyFont="1" applyFill="1" applyBorder="1" applyAlignment="1">
      <alignment horizontal="center"/>
    </xf>
    <xf numFmtId="0" fontId="21" fillId="0" borderId="0" xfId="262" applyNumberFormat="1" applyFont="1" applyBorder="1" applyAlignment="1"/>
    <xf numFmtId="0" fontId="10" fillId="0" borderId="0" xfId="262" applyNumberFormat="1" applyFont="1" applyBorder="1" applyAlignment="1">
      <alignment horizontal="center"/>
    </xf>
    <xf numFmtId="0" fontId="21" fillId="57" borderId="0" xfId="256" applyFont="1" applyFill="1" applyAlignment="1">
      <alignment horizontal="center"/>
    </xf>
    <xf numFmtId="0" fontId="41" fillId="22" borderId="0" xfId="256" applyFont="1" applyFill="1" applyBorder="1" applyAlignment="1">
      <alignment horizontal="center"/>
    </xf>
    <xf numFmtId="14" fontId="41" fillId="22" borderId="0" xfId="256" applyNumberFormat="1" applyFont="1" applyFill="1" applyBorder="1" applyAlignment="1">
      <alignment horizontal="center"/>
    </xf>
    <xf numFmtId="166" fontId="104" fillId="0" borderId="0" xfId="0" applyFont="1" applyBorder="1" applyAlignment="1">
      <alignment horizontal="left" wrapText="1"/>
      <protection locked="0"/>
    </xf>
    <xf numFmtId="0" fontId="22" fillId="22" borderId="0" xfId="256" applyNumberFormat="1" applyFont="1" applyFill="1" applyBorder="1" applyAlignment="1">
      <alignment horizontal="left" vertical="center" wrapText="1"/>
    </xf>
    <xf numFmtId="0" fontId="22" fillId="22" borderId="14" xfId="256" applyNumberFormat="1" applyFont="1" applyFill="1" applyBorder="1" applyAlignment="1">
      <alignment horizontal="left" vertical="center" wrapText="1"/>
    </xf>
    <xf numFmtId="46" fontId="41" fillId="22" borderId="0" xfId="256" applyNumberFormat="1" applyFont="1" applyFill="1" applyBorder="1" applyAlignment="1">
      <alignment horizontal="center"/>
    </xf>
    <xf numFmtId="0" fontId="116" fillId="0" borderId="0" xfId="352" applyFont="1" applyAlignment="1">
      <alignment horizontal="center" vertical="center"/>
    </xf>
    <xf numFmtId="169" fontId="10" fillId="0" borderId="0" xfId="252" applyNumberFormat="1" applyFont="1" applyFill="1" applyAlignment="1">
      <alignment horizontal="center"/>
    </xf>
    <xf numFmtId="3" fontId="57" fillId="0" borderId="0" xfId="292" applyNumberFormat="1" applyFont="1" applyFill="1" applyAlignment="1">
      <alignment horizontal="center"/>
    </xf>
    <xf numFmtId="166" fontId="101" fillId="0" borderId="0" xfId="0" applyFont="1" applyAlignment="1">
      <alignment horizontal="center" vertical="top" wrapText="1"/>
      <protection locked="0"/>
    </xf>
    <xf numFmtId="47" fontId="44" fillId="0" borderId="40" xfId="256" applyNumberFormat="1" applyFont="1" applyFill="1" applyBorder="1" applyAlignment="1">
      <alignment horizontal="center" vertical="center" wrapText="1"/>
    </xf>
    <xf numFmtId="47" fontId="44" fillId="0" borderId="48" xfId="256" applyNumberFormat="1" applyFont="1" applyFill="1" applyBorder="1" applyAlignment="1">
      <alignment horizontal="center" vertical="center" wrapText="1"/>
    </xf>
    <xf numFmtId="0" fontId="54" fillId="0" borderId="70" xfId="256" applyFont="1" applyFill="1" applyBorder="1" applyAlignment="1">
      <alignment horizontal="center" vertical="center" wrapText="1"/>
    </xf>
    <xf numFmtId="0" fontId="54" fillId="0" borderId="71" xfId="256" applyFont="1" applyFill="1" applyBorder="1" applyAlignment="1">
      <alignment horizontal="center" vertical="center" wrapText="1"/>
    </xf>
    <xf numFmtId="0" fontId="54" fillId="0" borderId="72" xfId="256" applyFont="1" applyFill="1" applyBorder="1" applyAlignment="1">
      <alignment horizontal="center" vertical="center" wrapText="1"/>
    </xf>
    <xf numFmtId="0" fontId="54" fillId="0" borderId="14" xfId="256" applyFont="1" applyFill="1" applyBorder="1" applyAlignment="1">
      <alignment horizontal="center" vertical="center" wrapText="1"/>
    </xf>
    <xf numFmtId="0" fontId="54" fillId="0" borderId="32" xfId="256" applyFont="1" applyFill="1" applyBorder="1" applyAlignment="1">
      <alignment horizontal="center" vertical="center" wrapText="1"/>
    </xf>
    <xf numFmtId="0" fontId="54" fillId="0" borderId="33" xfId="256" applyFont="1" applyFill="1" applyBorder="1" applyAlignment="1">
      <alignment horizontal="center" vertical="center" wrapText="1"/>
    </xf>
    <xf numFmtId="0" fontId="54" fillId="0" borderId="32" xfId="256" applyFont="1" applyBorder="1" applyAlignment="1">
      <alignment horizontal="center" vertical="center" wrapText="1"/>
    </xf>
    <xf numFmtId="0" fontId="54" fillId="0" borderId="33" xfId="256" applyFont="1" applyBorder="1" applyAlignment="1">
      <alignment horizontal="center" vertical="center" wrapText="1"/>
    </xf>
    <xf numFmtId="47" fontId="44" fillId="0" borderId="20" xfId="256" applyNumberFormat="1" applyFont="1" applyFill="1" applyBorder="1" applyAlignment="1">
      <alignment horizontal="center" vertical="center" wrapText="1"/>
    </xf>
    <xf numFmtId="37" fontId="21" fillId="0" borderId="20" xfId="292" applyNumberFormat="1" applyFont="1" applyBorder="1" applyAlignment="1">
      <alignment horizontal="center" vertical="center" wrapText="1"/>
    </xf>
    <xf numFmtId="37" fontId="21" fillId="0" borderId="47" xfId="292" applyNumberFormat="1" applyFont="1" applyBorder="1" applyAlignment="1">
      <alignment horizontal="center" vertical="center" wrapText="1"/>
    </xf>
    <xf numFmtId="0" fontId="45" fillId="0" borderId="32" xfId="256" applyFont="1" applyBorder="1" applyAlignment="1">
      <alignment horizontal="center" vertical="center" wrapText="1"/>
    </xf>
    <xf numFmtId="0" fontId="45" fillId="0" borderId="33" xfId="256" applyFont="1" applyBorder="1" applyAlignment="1">
      <alignment horizontal="center" vertical="center" wrapText="1"/>
    </xf>
    <xf numFmtId="47" fontId="44" fillId="0" borderId="32" xfId="256" applyNumberFormat="1" applyFont="1" applyFill="1" applyBorder="1" applyAlignment="1">
      <alignment horizontal="center" vertical="center" wrapText="1"/>
    </xf>
    <xf numFmtId="47" fontId="44" fillId="0" borderId="33" xfId="256" applyNumberFormat="1" applyFont="1" applyFill="1" applyBorder="1" applyAlignment="1">
      <alignment horizontal="center" vertical="center" wrapText="1"/>
    </xf>
    <xf numFmtId="41" fontId="21" fillId="0" borderId="40" xfId="262" applyNumberFormat="1" applyFont="1" applyFill="1" applyBorder="1" applyAlignment="1">
      <alignment horizontal="center" wrapText="1"/>
    </xf>
    <xf numFmtId="41" fontId="21" fillId="0" borderId="16" xfId="262" applyNumberFormat="1" applyFont="1" applyFill="1" applyBorder="1" applyAlignment="1">
      <alignment horizontal="center" wrapText="1"/>
    </xf>
    <xf numFmtId="41" fontId="21" fillId="0" borderId="48" xfId="262" applyNumberFormat="1" applyFont="1" applyFill="1" applyBorder="1" applyAlignment="1">
      <alignment horizontal="center" wrapText="1"/>
    </xf>
    <xf numFmtId="0" fontId="48" fillId="0" borderId="19" xfId="262" applyNumberFormat="1" applyFont="1" applyFill="1" applyBorder="1" applyAlignment="1">
      <alignment horizontal="center" vertical="center"/>
    </xf>
    <xf numFmtId="0" fontId="48" fillId="0" borderId="17" xfId="262" applyNumberFormat="1" applyFont="1" applyFill="1" applyBorder="1" applyAlignment="1">
      <alignment horizontal="center" vertical="center"/>
    </xf>
    <xf numFmtId="0" fontId="48" fillId="0" borderId="13" xfId="262" applyNumberFormat="1" applyFont="1" applyFill="1" applyBorder="1" applyAlignment="1">
      <alignment horizontal="center" vertical="center"/>
    </xf>
    <xf numFmtId="0" fontId="48" fillId="0" borderId="11" xfId="262" applyNumberFormat="1" applyFont="1" applyFill="1" applyBorder="1" applyAlignment="1">
      <alignment horizontal="center" vertical="center"/>
    </xf>
    <xf numFmtId="166" fontId="103" fillId="0" borderId="0" xfId="0" applyFont="1" applyAlignment="1">
      <alignment horizontal="center" vertical="center" wrapText="1"/>
      <protection locked="0"/>
    </xf>
    <xf numFmtId="166" fontId="101" fillId="0" borderId="0" xfId="0" applyFont="1" applyAlignment="1">
      <alignment horizontal="center" vertical="center" wrapText="1"/>
      <protection locked="0"/>
    </xf>
    <xf numFmtId="0" fontId="109" fillId="0" borderId="0" xfId="262" applyNumberFormat="1" applyFont="1" applyAlignment="1">
      <alignment horizontal="center"/>
    </xf>
    <xf numFmtId="166" fontId="106" fillId="0" borderId="0" xfId="0" applyFont="1" applyAlignment="1">
      <alignment horizontal="center" vertical="center"/>
      <protection locked="0"/>
    </xf>
    <xf numFmtId="166" fontId="103" fillId="0" borderId="0" xfId="0" applyFont="1" applyAlignment="1">
      <alignment horizontal="center" vertical="top" wrapText="1"/>
      <protection locked="0"/>
    </xf>
    <xf numFmtId="0" fontId="52" fillId="0" borderId="0" xfId="0" applyNumberFormat="1" applyFont="1" applyFill="1" applyAlignment="1" applyProtection="1">
      <alignment horizontal="center" vertical="center"/>
    </xf>
    <xf numFmtId="166" fontId="99" fillId="0" borderId="0" xfId="0" applyFont="1" applyAlignment="1">
      <alignment horizontal="center" vertical="center" wrapText="1"/>
      <protection locked="0"/>
    </xf>
    <xf numFmtId="4" fontId="99" fillId="0" borderId="40" xfId="0" applyNumberFormat="1" applyFont="1" applyBorder="1" applyAlignment="1">
      <alignment horizontal="center" vertical="center" wrapText="1"/>
      <protection locked="0"/>
    </xf>
    <xf numFmtId="4" fontId="99" fillId="0" borderId="16" xfId="0" applyNumberFormat="1" applyFont="1" applyBorder="1" applyAlignment="1">
      <alignment horizontal="center" vertical="center" wrapText="1"/>
      <protection locked="0"/>
    </xf>
    <xf numFmtId="4" fontId="99" fillId="0" borderId="48" xfId="0" applyNumberFormat="1" applyFont="1" applyBorder="1" applyAlignment="1">
      <alignment horizontal="center" vertical="center" wrapText="1"/>
      <protection locked="0"/>
    </xf>
    <xf numFmtId="166" fontId="106" fillId="0" borderId="0" xfId="0" applyFont="1" applyAlignment="1">
      <alignment horizontal="center" vertical="center" wrapText="1"/>
      <protection locked="0"/>
    </xf>
    <xf numFmtId="166" fontId="63" fillId="0" borderId="0" xfId="0" applyFont="1" applyAlignment="1">
      <alignment horizontal="center" vertical="center" wrapText="1"/>
      <protection locked="0"/>
    </xf>
    <xf numFmtId="0" fontId="69" fillId="0" borderId="15" xfId="0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Fill="1" applyBorder="1" applyAlignment="1" applyProtection="1">
      <alignment horizontal="center" vertical="center"/>
    </xf>
    <xf numFmtId="37" fontId="10" fillId="0" borderId="0" xfId="194" applyNumberFormat="1" applyFont="1" applyFill="1" applyAlignment="1" applyProtection="1">
      <alignment horizontal="justify" vertical="justify" wrapText="1"/>
      <protection locked="0"/>
    </xf>
    <xf numFmtId="0" fontId="21" fillId="57" borderId="0" xfId="256" applyFont="1" applyFill="1" applyAlignment="1">
      <alignment horizontal="left"/>
    </xf>
    <xf numFmtId="0" fontId="21" fillId="57" borderId="0" xfId="256" applyFont="1" applyFill="1" applyAlignment="1">
      <alignment horizontal="center"/>
    </xf>
    <xf numFmtId="37" fontId="52" fillId="57" borderId="0" xfId="194" applyNumberFormat="1" applyFont="1" applyFill="1" applyAlignment="1" applyProtection="1">
      <alignment horizontal="center"/>
      <protection locked="0"/>
    </xf>
    <xf numFmtId="37" fontId="10" fillId="0" borderId="0" xfId="194" applyNumberFormat="1" applyFont="1" applyFill="1" applyAlignment="1" applyProtection="1">
      <alignment horizontal="left" vertical="top" wrapText="1" indent="1"/>
      <protection locked="0"/>
    </xf>
    <xf numFmtId="37" fontId="10" fillId="57" borderId="0" xfId="194" applyNumberFormat="1" applyFont="1" applyFill="1" applyAlignment="1" applyProtection="1">
      <alignment horizontal="left" wrapText="1"/>
      <protection locked="0"/>
    </xf>
    <xf numFmtId="37" fontId="10" fillId="0" borderId="0" xfId="194" applyNumberFormat="1" applyFont="1" applyFill="1" applyAlignment="1" applyProtection="1">
      <alignment vertical="top" wrapText="1"/>
      <protection locked="0"/>
    </xf>
    <xf numFmtId="37" fontId="45" fillId="0" borderId="0" xfId="194" applyNumberFormat="1" applyFont="1" applyFill="1" applyAlignment="1" applyProtection="1">
      <alignment horizontal="justify" vertical="center" wrapText="1"/>
      <protection locked="0"/>
    </xf>
    <xf numFmtId="47" fontId="44" fillId="0" borderId="20" xfId="256" applyNumberFormat="1" applyFont="1" applyFill="1" applyBorder="1" applyAlignment="1">
      <alignment vertical="center"/>
    </xf>
  </cellXfs>
  <cellStyles count="376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 10" xfId="7"/>
    <cellStyle name="20% - Accent1 11" xfId="8"/>
    <cellStyle name="20% - Accent1 12" xfId="9"/>
    <cellStyle name="20% - Accent1 13" xfId="10"/>
    <cellStyle name="20% - Accent1 14" xfId="11"/>
    <cellStyle name="20% - Accent1 15" xfId="12"/>
    <cellStyle name="20% - Accent1 2" xfId="13"/>
    <cellStyle name="20% - Accent1 3" xfId="14"/>
    <cellStyle name="20% - Accent1 4" xfId="15"/>
    <cellStyle name="20% - Accent1 5" xfId="16"/>
    <cellStyle name="20% - Accent1 6" xfId="17"/>
    <cellStyle name="20% - Accent1 7" xfId="18"/>
    <cellStyle name="20% - Accent1 8" xfId="19"/>
    <cellStyle name="20% - Accent1 9" xfId="20"/>
    <cellStyle name="20% - Accent2 10" xfId="21"/>
    <cellStyle name="20% - Accent2 11" xfId="22"/>
    <cellStyle name="20% - Accent2 12" xfId="23"/>
    <cellStyle name="20% - Accent2 13" xfId="24"/>
    <cellStyle name="20% - Accent2 14" xfId="25"/>
    <cellStyle name="20% - Accent2 15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12" xfId="37"/>
    <cellStyle name="20% - Accent3 13" xfId="38"/>
    <cellStyle name="20% - Accent3 14" xfId="39"/>
    <cellStyle name="20% - Accent3 15" xfId="40"/>
    <cellStyle name="20% - Accent3 2" xfId="41"/>
    <cellStyle name="20% - Accent3 3" xfId="42"/>
    <cellStyle name="20% - Accent3 4" xfId="43"/>
    <cellStyle name="20% - Accent3 5" xfId="44"/>
    <cellStyle name="20% - Accent3 6" xfId="45"/>
    <cellStyle name="20% - Accent3 7" xfId="46"/>
    <cellStyle name="20% - Accent3 8" xfId="47"/>
    <cellStyle name="20% - Accent3 9" xfId="48"/>
    <cellStyle name="20% - Accent4 10" xfId="49"/>
    <cellStyle name="20% - Accent4 11" xfId="50"/>
    <cellStyle name="20% - Accent4 12" xfId="51"/>
    <cellStyle name="20% - Accent4 13" xfId="52"/>
    <cellStyle name="20% - Accent4 14" xfId="53"/>
    <cellStyle name="20% - Accent4 15" xfId="54"/>
    <cellStyle name="20% - Accent4 2" xfId="55"/>
    <cellStyle name="20% - Accent4 3" xfId="56"/>
    <cellStyle name="20% - Accent4 4" xfId="57"/>
    <cellStyle name="20% - Accent4 5" xfId="58"/>
    <cellStyle name="20% - Accent4 6" xfId="59"/>
    <cellStyle name="20% - Accent4 7" xfId="60"/>
    <cellStyle name="20% - Accent4 8" xfId="61"/>
    <cellStyle name="20% - Accent4 9" xfId="62"/>
    <cellStyle name="20% - Accent5 10" xfId="63"/>
    <cellStyle name="20% - Accent5 11" xfId="64"/>
    <cellStyle name="20% - Accent5 12" xfId="65"/>
    <cellStyle name="20% - Accent5 13" xfId="66"/>
    <cellStyle name="20% - Accent5 14" xfId="67"/>
    <cellStyle name="20% - Accent5 15" xfId="68"/>
    <cellStyle name="20% - Accent5 2" xfId="69"/>
    <cellStyle name="20% - Accent5 3" xfId="70"/>
    <cellStyle name="20% - Accent5 4" xfId="71"/>
    <cellStyle name="20% - Accent5 5" xfId="72"/>
    <cellStyle name="20% - Accent5 6" xfId="73"/>
    <cellStyle name="20% - Accent5 7" xfId="74"/>
    <cellStyle name="20% - Accent5 8" xfId="75"/>
    <cellStyle name="20% - Accent5 9" xfId="76"/>
    <cellStyle name="20% - Accent6 10" xfId="77"/>
    <cellStyle name="20% - Accent6 11" xfId="78"/>
    <cellStyle name="20% - Accent6 12" xfId="79"/>
    <cellStyle name="20% - Accent6 13" xfId="80"/>
    <cellStyle name="20% - Accent6 14" xfId="81"/>
    <cellStyle name="20% - Accent6 15" xfId="82"/>
    <cellStyle name="20% - Accent6 2" xfId="83"/>
    <cellStyle name="20% - Accent6 3" xfId="84"/>
    <cellStyle name="20% - Accent6 4" xfId="85"/>
    <cellStyle name="20% - Accent6 5" xfId="86"/>
    <cellStyle name="20% - Accent6 6" xfId="87"/>
    <cellStyle name="20% - Accent6 7" xfId="88"/>
    <cellStyle name="20% - Accent6 8" xfId="89"/>
    <cellStyle name="20% - Accent6 9" xfId="90"/>
    <cellStyle name="40 % - Accent1" xfId="91"/>
    <cellStyle name="40 % - Accent2" xfId="92"/>
    <cellStyle name="40 % - Accent3" xfId="93"/>
    <cellStyle name="40 % - Accent4" xfId="94"/>
    <cellStyle name="40 % - Accent5" xfId="95"/>
    <cellStyle name="40 % - Accent6" xfId="96"/>
    <cellStyle name="40% - Accent1 10" xfId="97"/>
    <cellStyle name="40% - Accent1 11" xfId="98"/>
    <cellStyle name="40% - Accent1 12" xfId="99"/>
    <cellStyle name="40% - Accent1 13" xfId="100"/>
    <cellStyle name="40% - Accent1 14" xfId="101"/>
    <cellStyle name="40% - Accent1 15" xfId="102"/>
    <cellStyle name="40% - Accent1 2" xfId="103"/>
    <cellStyle name="40% - Accent1 3" xfId="104"/>
    <cellStyle name="40% - Accent1 4" xfId="105"/>
    <cellStyle name="40% - Accent1 5" xfId="106"/>
    <cellStyle name="40% - Accent1 6" xfId="107"/>
    <cellStyle name="40% - Accent1 7" xfId="108"/>
    <cellStyle name="40% - Accent1 8" xfId="109"/>
    <cellStyle name="40% - Accent1 9" xfId="110"/>
    <cellStyle name="40% - Accent2 10" xfId="111"/>
    <cellStyle name="40% - Accent2 11" xfId="112"/>
    <cellStyle name="40% - Accent2 12" xfId="113"/>
    <cellStyle name="40% - Accent2 13" xfId="114"/>
    <cellStyle name="40% - Accent2 14" xfId="115"/>
    <cellStyle name="40% - Accent2 15" xfId="116"/>
    <cellStyle name="40% - Accent2 2" xfId="117"/>
    <cellStyle name="40% - Accent2 3" xfId="118"/>
    <cellStyle name="40% - Accent2 4" xfId="119"/>
    <cellStyle name="40% - Accent2 5" xfId="120"/>
    <cellStyle name="40% - Accent2 6" xfId="121"/>
    <cellStyle name="40% - Accent2 7" xfId="122"/>
    <cellStyle name="40% - Accent2 8" xfId="123"/>
    <cellStyle name="40% - Accent2 9" xfId="124"/>
    <cellStyle name="40% - Accent3 10" xfId="125"/>
    <cellStyle name="40% - Accent3 11" xfId="126"/>
    <cellStyle name="40% - Accent3 12" xfId="127"/>
    <cellStyle name="40% - Accent3 13" xfId="128"/>
    <cellStyle name="40% - Accent3 14" xfId="129"/>
    <cellStyle name="40% - Accent3 15" xfId="130"/>
    <cellStyle name="40% - Accent3 2" xfId="131"/>
    <cellStyle name="40% - Accent3 3" xfId="132"/>
    <cellStyle name="40% - Accent3 4" xfId="133"/>
    <cellStyle name="40% - Accent3 5" xfId="134"/>
    <cellStyle name="40% - Accent3 6" xfId="135"/>
    <cellStyle name="40% - Accent3 7" xfId="136"/>
    <cellStyle name="40% - Accent3 8" xfId="137"/>
    <cellStyle name="40% - Accent3 9" xfId="138"/>
    <cellStyle name="40% - Accent4 10" xfId="139"/>
    <cellStyle name="40% - Accent4 11" xfId="140"/>
    <cellStyle name="40% - Accent4 12" xfId="141"/>
    <cellStyle name="40% - Accent4 13" xfId="142"/>
    <cellStyle name="40% - Accent4 14" xfId="143"/>
    <cellStyle name="40% - Accent4 15" xfId="144"/>
    <cellStyle name="40% - Accent4 16" xfId="145"/>
    <cellStyle name="40% - Accent4 2" xfId="146"/>
    <cellStyle name="40% - Accent4 3" xfId="147"/>
    <cellStyle name="40% - Accent4 4" xfId="148"/>
    <cellStyle name="40% - Accent4 5" xfId="149"/>
    <cellStyle name="40% - Accent4 6" xfId="150"/>
    <cellStyle name="40% - Accent4 7" xfId="151"/>
    <cellStyle name="40% - Accent4 8" xfId="152"/>
    <cellStyle name="40% - Accent4 9" xfId="153"/>
    <cellStyle name="40% - Accent5 10" xfId="154"/>
    <cellStyle name="40% - Accent5 11" xfId="155"/>
    <cellStyle name="40% - Accent5 12" xfId="156"/>
    <cellStyle name="40% - Accent5 13" xfId="157"/>
    <cellStyle name="40% - Accent5 14" xfId="158"/>
    <cellStyle name="40% - Accent5 15" xfId="159"/>
    <cellStyle name="40% - Accent5 2" xfId="160"/>
    <cellStyle name="40% - Accent5 3" xfId="161"/>
    <cellStyle name="40% - Accent5 4" xfId="162"/>
    <cellStyle name="40% - Accent5 5" xfId="163"/>
    <cellStyle name="40% - Accent5 6" xfId="164"/>
    <cellStyle name="40% - Accent5 7" xfId="165"/>
    <cellStyle name="40% - Accent5 8" xfId="166"/>
    <cellStyle name="40% - Accent5 9" xfId="167"/>
    <cellStyle name="40% - Accent6 10" xfId="168"/>
    <cellStyle name="40% - Accent6 11" xfId="169"/>
    <cellStyle name="40% - Accent6 12" xfId="170"/>
    <cellStyle name="40% - Accent6 13" xfId="171"/>
    <cellStyle name="40% - Accent6 14" xfId="172"/>
    <cellStyle name="40% - Accent6 15" xfId="173"/>
    <cellStyle name="40% - Accent6 2" xfId="174"/>
    <cellStyle name="40% - Accent6 3" xfId="175"/>
    <cellStyle name="40% - Accent6 4" xfId="176"/>
    <cellStyle name="40% - Accent6 5" xfId="177"/>
    <cellStyle name="40% - Accent6 6" xfId="178"/>
    <cellStyle name="40% - Accent6 7" xfId="179"/>
    <cellStyle name="40% - Accent6 8" xfId="180"/>
    <cellStyle name="40% - Accent6 9" xfId="181"/>
    <cellStyle name="60 % - Accent1" xfId="182"/>
    <cellStyle name="60 % - Accent2" xfId="183"/>
    <cellStyle name="60 % - Accent3" xfId="184"/>
    <cellStyle name="60 % - Accent4" xfId="185"/>
    <cellStyle name="60 % - Accent5" xfId="186"/>
    <cellStyle name="60 % - Accent6" xfId="187"/>
    <cellStyle name="60% - Accent1 2" xfId="188"/>
    <cellStyle name="60% - Accent2 2" xfId="189"/>
    <cellStyle name="60% - Accent3 2" xfId="190"/>
    <cellStyle name="60% - Accent4 2" xfId="191"/>
    <cellStyle name="60% - Accent4 3" xfId="192"/>
    <cellStyle name="60% - Accent4 4" xfId="193"/>
    <cellStyle name="60% - Accent4 5" xfId="194"/>
    <cellStyle name="60% - Accent5 2" xfId="195"/>
    <cellStyle name="60% - Accent6 2" xfId="196"/>
    <cellStyle name="Accent1 2" xfId="197"/>
    <cellStyle name="Accent1 3" xfId="198"/>
    <cellStyle name="Accent2 2" xfId="199"/>
    <cellStyle name="Accent2 3" xfId="200"/>
    <cellStyle name="Accent2 4" xfId="201"/>
    <cellStyle name="Accent3 2" xfId="202"/>
    <cellStyle name="Accent4 2" xfId="203"/>
    <cellStyle name="Accent4 3" xfId="204"/>
    <cellStyle name="Accent5 2" xfId="205"/>
    <cellStyle name="Accent6 2" xfId="206"/>
    <cellStyle name="Avertissement" xfId="207"/>
    <cellStyle name="Bad 2" xfId="208"/>
    <cellStyle name="Calcul" xfId="209"/>
    <cellStyle name="Calculation 2" xfId="210"/>
    <cellStyle name="Calculation 3" xfId="211"/>
    <cellStyle name="Cellule liée" xfId="212"/>
    <cellStyle name="Check Cell 2" xfId="213"/>
    <cellStyle name="Check Cell 2 2" xfId="214"/>
    <cellStyle name="Check Cell 3" xfId="215"/>
    <cellStyle name="Comma" xfId="247" builtinId="3"/>
    <cellStyle name="Comma 10" xfId="356"/>
    <cellStyle name="Comma 11" xfId="357"/>
    <cellStyle name="Comma 12" xfId="358"/>
    <cellStyle name="Comma 13" xfId="359"/>
    <cellStyle name="Comma 14" xfId="360"/>
    <cellStyle name="Comma 15" xfId="361"/>
    <cellStyle name="Comma 2" xfId="216"/>
    <cellStyle name="Comma 3" xfId="217"/>
    <cellStyle name="Comma 3 2" xfId="218"/>
    <cellStyle name="Comma 4" xfId="219"/>
    <cellStyle name="Comma 4 2" xfId="220"/>
    <cellStyle name="Comma 5" xfId="221"/>
    <cellStyle name="Comma 6" xfId="222"/>
    <cellStyle name="Comma 7" xfId="223"/>
    <cellStyle name="Comma 7 2" xfId="224"/>
    <cellStyle name="Comma 8" xfId="225"/>
    <cellStyle name="Comma 8 2" xfId="226"/>
    <cellStyle name="Comma 9" xfId="362"/>
    <cellStyle name="Comma_1" xfId="353"/>
    <cellStyle name="Comma_1 2" xfId="354"/>
    <cellStyle name="Comma_1 3" xfId="355"/>
    <cellStyle name="Comma_21.Aktivet Afatgjata Materiale  09" xfId="351"/>
    <cellStyle name="Comma_Bilanci Albavia" xfId="227"/>
    <cellStyle name="Comma_Profit &amp; Loss acc. Albavia" xfId="228"/>
    <cellStyle name="Commentaire" xfId="229"/>
    <cellStyle name="Currency 2" xfId="230"/>
    <cellStyle name="E&amp;Y House" xfId="231"/>
    <cellStyle name="Entrée" xfId="232"/>
    <cellStyle name="Euro" xfId="233"/>
    <cellStyle name="Explanatory Text 2" xfId="234"/>
    <cellStyle name="Good 2" xfId="235"/>
    <cellStyle name="Heading 1 2" xfId="236"/>
    <cellStyle name="Heading 2 2" xfId="237"/>
    <cellStyle name="Heading 3 2" xfId="238"/>
    <cellStyle name="Heading 4 2" xfId="239"/>
    <cellStyle name="HMRCalculated" xfId="240"/>
    <cellStyle name="HMRInput" xfId="241"/>
    <cellStyle name="Input" xfId="242" builtinId="20" customBuiltin="1"/>
    <cellStyle name="Input 2" xfId="243"/>
    <cellStyle name="Input 3" xfId="244"/>
    <cellStyle name="Insatisfaisant" xfId="245"/>
    <cellStyle name="Linked Cell 2" xfId="246"/>
    <cellStyle name="Migliaia 2" xfId="248"/>
    <cellStyle name="Migliaia 3" xfId="249"/>
    <cellStyle name="Neutral 2" xfId="250"/>
    <cellStyle name="Neutre" xfId="251"/>
    <cellStyle name="Normal" xfId="0" builtinId="0"/>
    <cellStyle name="Normal 10" xfId="252"/>
    <cellStyle name="Normal 10 2" xfId="363"/>
    <cellStyle name="Normal 10 3" xfId="364"/>
    <cellStyle name="Normal 11" xfId="253"/>
    <cellStyle name="Normal 12" xfId="254"/>
    <cellStyle name="Normal 13" xfId="255"/>
    <cellStyle name="Normal 14" xfId="256"/>
    <cellStyle name="Normal 15" xfId="257"/>
    <cellStyle name="Normal 16" xfId="258"/>
    <cellStyle name="Normal 17" xfId="259"/>
    <cellStyle name="Normal 18" xfId="260"/>
    <cellStyle name="Normal 19" xfId="261"/>
    <cellStyle name="Normal 2" xfId="262"/>
    <cellStyle name="Normal 2 2" xfId="263"/>
    <cellStyle name="Normal 2 3" xfId="264"/>
    <cellStyle name="Normal 2 4" xfId="365"/>
    <cellStyle name="Normal 2 5" xfId="366"/>
    <cellStyle name="Normal 2_ECF Store Final Summary" xfId="265"/>
    <cellStyle name="Normal 20" xfId="266"/>
    <cellStyle name="Normal 21" xfId="267"/>
    <cellStyle name="Normal 22" xfId="268"/>
    <cellStyle name="Normal 23" xfId="269"/>
    <cellStyle name="Normal 24" xfId="270"/>
    <cellStyle name="Normal 25" xfId="271"/>
    <cellStyle name="Normal 26" xfId="272"/>
    <cellStyle name="Normal 27" xfId="273"/>
    <cellStyle name="Normal 28" xfId="274"/>
    <cellStyle name="Normal 29" xfId="275"/>
    <cellStyle name="Normal 3" xfId="276"/>
    <cellStyle name="Normal 30" xfId="277"/>
    <cellStyle name="Normal 31" xfId="278"/>
    <cellStyle name="Normal 32" xfId="279"/>
    <cellStyle name="Normal 33" xfId="280"/>
    <cellStyle name="Normal 34" xfId="281"/>
    <cellStyle name="Normal 35" xfId="282"/>
    <cellStyle name="Normal 36" xfId="283"/>
    <cellStyle name="Normal 37" xfId="352"/>
    <cellStyle name="Normal 38" xfId="367"/>
    <cellStyle name="Normal 39" xfId="368"/>
    <cellStyle name="Normal 4" xfId="284"/>
    <cellStyle name="Normal 4 2" xfId="285"/>
    <cellStyle name="Normal 40" xfId="369"/>
    <cellStyle name="Normal 41" xfId="370"/>
    <cellStyle name="Normal 42" xfId="371"/>
    <cellStyle name="Normal 43" xfId="372"/>
    <cellStyle name="Normal 44" xfId="373"/>
    <cellStyle name="Normal 45" xfId="374"/>
    <cellStyle name="Normal 46" xfId="375"/>
    <cellStyle name="Normal 5" xfId="286"/>
    <cellStyle name="Normal 5 2" xfId="287"/>
    <cellStyle name="Normal 6" xfId="288"/>
    <cellStyle name="Normal 7" xfId="289"/>
    <cellStyle name="Normal 8" xfId="290"/>
    <cellStyle name="Normal 9" xfId="291"/>
    <cellStyle name="Normal_Profit &amp; Loss acc. Albavia" xfId="292"/>
    <cellStyle name="Normale 2" xfId="293"/>
    <cellStyle name="Normale 3" xfId="294"/>
    <cellStyle name="Normalny_AKTYWA" xfId="295"/>
    <cellStyle name="Note 10" xfId="296"/>
    <cellStyle name="Note 11" xfId="297"/>
    <cellStyle name="Note 12" xfId="298"/>
    <cellStyle name="Note 13" xfId="299"/>
    <cellStyle name="Note 14" xfId="300"/>
    <cellStyle name="Note 15" xfId="301"/>
    <cellStyle name="Note 16" xfId="302"/>
    <cellStyle name="Note 17" xfId="303"/>
    <cellStyle name="Note 18" xfId="304"/>
    <cellStyle name="Note 19" xfId="305"/>
    <cellStyle name="Note 2" xfId="306"/>
    <cellStyle name="Note 20" xfId="307"/>
    <cellStyle name="Note 21" xfId="308"/>
    <cellStyle name="Note 22" xfId="309"/>
    <cellStyle name="Note 23" xfId="310"/>
    <cellStyle name="Note 24" xfId="311"/>
    <cellStyle name="Note 25" xfId="312"/>
    <cellStyle name="Note 26" xfId="313"/>
    <cellStyle name="Note 27" xfId="314"/>
    <cellStyle name="Note 28" xfId="315"/>
    <cellStyle name="Note 29" xfId="316"/>
    <cellStyle name="Note 3" xfId="317"/>
    <cellStyle name="Note 30" xfId="318"/>
    <cellStyle name="Note 31" xfId="319"/>
    <cellStyle name="Note 32" xfId="320"/>
    <cellStyle name="Note 33" xfId="321"/>
    <cellStyle name="Note 34" xfId="322"/>
    <cellStyle name="Note 35" xfId="323"/>
    <cellStyle name="Note 36" xfId="324"/>
    <cellStyle name="Note 4" xfId="325"/>
    <cellStyle name="Note 5" xfId="326"/>
    <cellStyle name="Note 6" xfId="327"/>
    <cellStyle name="Note 7" xfId="328"/>
    <cellStyle name="Note 8" xfId="329"/>
    <cellStyle name="Note 9" xfId="330"/>
    <cellStyle name="Output" xfId="331" builtinId="21" customBuiltin="1"/>
    <cellStyle name="Output 2" xfId="332"/>
    <cellStyle name="Percent 2" xfId="333"/>
    <cellStyle name="Percent 2 2" xfId="334"/>
    <cellStyle name="Percent 3" xfId="335"/>
    <cellStyle name="Percent 3 2" xfId="336"/>
    <cellStyle name="Percent 4" xfId="337"/>
    <cellStyle name="Percentuale 2" xfId="338"/>
    <cellStyle name="Satisfaisant" xfId="339"/>
    <cellStyle name="Sortie" xfId="340"/>
    <cellStyle name="Texte explicatif" xfId="341"/>
    <cellStyle name="Title 2" xfId="342"/>
    <cellStyle name="Titre" xfId="343"/>
    <cellStyle name="Titre 1" xfId="344"/>
    <cellStyle name="Titre 2" xfId="345"/>
    <cellStyle name="Titre 3" xfId="346"/>
    <cellStyle name="Titre 4" xfId="347"/>
    <cellStyle name="Total 2" xfId="348"/>
    <cellStyle name="Vérification" xfId="349"/>
    <cellStyle name="Warning Text 2" xfId="3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6699FF"/>
      <color rgb="FF99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BILANCE%202013/AGS-2012/AGS%20BILANC%202012%20FINAL%20I%20modifiku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M-Pasqyrat%20Financiare%202012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Gjendje Llogarie"/>
      <sheetName val="Bilanc SKK"/>
      <sheetName val="PASH"/>
      <sheetName val="R. Fiscale 2012"/>
      <sheetName val="cash flow"/>
      <sheetName val="Pasq.nd.kap"/>
      <sheetName val="AMM"/>
      <sheetName val="INV.LLOG.BANKARE"/>
      <sheetName val="GJENDJA E MAGAZINES 31.12.2012"/>
      <sheetName val="Shenime 2"/>
      <sheetName val="Shenime 1"/>
      <sheetName val="Shenime 2 dhene kontroll tat"/>
    </sheetNames>
    <sheetDataSet>
      <sheetData sheetId="0"/>
      <sheetData sheetId="1">
        <row r="60">
          <cell r="F60">
            <v>31407.75</v>
          </cell>
        </row>
        <row r="75">
          <cell r="F75">
            <v>4057741.71</v>
          </cell>
        </row>
        <row r="76">
          <cell r="F76">
            <v>2512620</v>
          </cell>
        </row>
        <row r="81">
          <cell r="F81">
            <v>2024055</v>
          </cell>
        </row>
        <row r="82">
          <cell r="F82">
            <v>636530.4</v>
          </cell>
        </row>
        <row r="88">
          <cell r="F88">
            <v>62815500</v>
          </cell>
        </row>
        <row r="89">
          <cell r="F89">
            <v>8471543.0399999991</v>
          </cell>
        </row>
        <row r="94">
          <cell r="F94">
            <v>289.57970000000932</v>
          </cell>
        </row>
        <row r="101">
          <cell r="D101">
            <v>4187700</v>
          </cell>
        </row>
        <row r="102">
          <cell r="D102">
            <v>697950</v>
          </cell>
        </row>
        <row r="103">
          <cell r="D103">
            <v>5299950</v>
          </cell>
        </row>
      </sheetData>
      <sheetData sheetId="2">
        <row r="51">
          <cell r="D51">
            <v>53092167.210000001</v>
          </cell>
        </row>
      </sheetData>
      <sheetData sheetId="3">
        <row r="17">
          <cell r="B17" t="str">
            <v>Shpenzime te tjera nga veprimtarite e shfrytezimit</v>
          </cell>
        </row>
      </sheetData>
      <sheetData sheetId="4"/>
      <sheetData sheetId="5"/>
      <sheetData sheetId="6"/>
      <sheetData sheetId="7"/>
      <sheetData sheetId="8"/>
      <sheetData sheetId="9">
        <row r="22">
          <cell r="F22">
            <v>6998732.2120000003</v>
          </cell>
        </row>
      </sheetData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V 2011"/>
      <sheetName val="KAPAK "/>
      <sheetName val="BV Actual"/>
      <sheetName val="BV 2010"/>
      <sheetName val="Bilanc"/>
      <sheetName val="PASH"/>
      <sheetName val="CFS"/>
      <sheetName val="TAX"/>
      <sheetName val="Kapitali"/>
      <sheetName val="AMM"/>
      <sheetName val="Shenime 1"/>
      <sheetName val="Shenime 2"/>
      <sheetName val="BANKAT"/>
      <sheetName val="Auto"/>
      <sheetName val="Kliente"/>
      <sheetName val="Furnitor"/>
      <sheetName val="Pasqyra 1"/>
      <sheetName val="Pasqyra 2"/>
      <sheetName val="Pasqyra 3"/>
      <sheetName val="Deklarate"/>
    </sheetNames>
    <sheetDataSet>
      <sheetData sheetId="0"/>
      <sheetData sheetId="1"/>
      <sheetData sheetId="2">
        <row r="57">
          <cell r="I57">
            <v>-2697039.7400000095</v>
          </cell>
        </row>
        <row r="58">
          <cell r="I58">
            <v>-1390440.6</v>
          </cell>
        </row>
        <row r="150">
          <cell r="F150">
            <v>0</v>
          </cell>
        </row>
      </sheetData>
      <sheetData sheetId="3"/>
      <sheetData sheetId="4">
        <row r="14">
          <cell r="F14">
            <v>58913606.349999905</v>
          </cell>
        </row>
        <row r="15">
          <cell r="F15">
            <v>2706837.0000000028</v>
          </cell>
          <cell r="H15">
            <v>278671681.80000001</v>
          </cell>
        </row>
        <row r="16">
          <cell r="F16">
            <v>0</v>
          </cell>
          <cell r="H16">
            <v>0</v>
          </cell>
        </row>
        <row r="67">
          <cell r="F67">
            <v>45899867.159999967</v>
          </cell>
          <cell r="H67">
            <v>163221630.82999998</v>
          </cell>
        </row>
        <row r="71">
          <cell r="F71">
            <v>0</v>
          </cell>
          <cell r="H71">
            <v>12930205.33</v>
          </cell>
        </row>
      </sheetData>
      <sheetData sheetId="5">
        <row r="12">
          <cell r="F12">
            <v>-154543918.93000001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K47"/>
  <sheetViews>
    <sheetView zoomScaleSheetLayoutView="100" workbookViewId="0">
      <selection activeCell="I16" sqref="I16"/>
    </sheetView>
  </sheetViews>
  <sheetFormatPr defaultColWidth="9.125" defaultRowHeight="13.8"/>
  <cols>
    <col min="1" max="1" width="5.625" style="1" customWidth="1"/>
    <col min="2" max="3" width="9.125" style="1"/>
    <col min="4" max="4" width="9.25" style="1" customWidth="1"/>
    <col min="5" max="5" width="11.375" style="1" customWidth="1"/>
    <col min="6" max="6" width="5.75" style="1" customWidth="1"/>
    <col min="7" max="7" width="12" style="1" bestFit="1" customWidth="1"/>
    <col min="8" max="9" width="9.125" style="1"/>
    <col min="10" max="10" width="3.125" style="1" customWidth="1"/>
    <col min="11" max="11" width="23" style="1" customWidth="1"/>
    <col min="12" max="12" width="1.875" style="1" customWidth="1"/>
    <col min="13" max="16384" width="9.125" style="1"/>
  </cols>
  <sheetData>
    <row r="1" spans="1:11" ht="6.75" customHeight="1"/>
    <row r="2" spans="1:11">
      <c r="A2" s="19"/>
      <c r="B2" s="18"/>
      <c r="C2" s="18"/>
      <c r="D2" s="18"/>
      <c r="E2" s="18"/>
      <c r="F2" s="18"/>
      <c r="G2" s="18"/>
      <c r="H2" s="18"/>
      <c r="I2" s="18"/>
      <c r="J2" s="18"/>
      <c r="K2" s="17"/>
    </row>
    <row r="3" spans="1:11" s="13" customFormat="1" ht="23.25" customHeight="1">
      <c r="A3" s="15"/>
      <c r="B3" s="8"/>
      <c r="C3" s="8" t="s">
        <v>118</v>
      </c>
      <c r="D3" s="8"/>
      <c r="E3" s="8"/>
      <c r="F3" s="529" t="s">
        <v>439</v>
      </c>
      <c r="G3" s="529"/>
      <c r="H3" s="529"/>
      <c r="I3" s="529"/>
      <c r="J3" s="529"/>
      <c r="K3" s="230"/>
    </row>
    <row r="4" spans="1:11" s="13" customFormat="1" ht="16.5" customHeight="1">
      <c r="A4" s="15"/>
      <c r="B4" s="8"/>
      <c r="C4" s="8" t="s">
        <v>119</v>
      </c>
      <c r="D4" s="8"/>
      <c r="E4" s="8"/>
      <c r="F4" s="240" t="s">
        <v>440</v>
      </c>
      <c r="G4" s="229"/>
      <c r="H4" s="324"/>
      <c r="I4" s="8"/>
      <c r="J4" s="8"/>
      <c r="K4" s="14"/>
    </row>
    <row r="5" spans="1:11" s="13" customFormat="1" ht="18" customHeight="1">
      <c r="A5" s="15"/>
      <c r="B5" s="8"/>
      <c r="C5" s="8" t="s">
        <v>120</v>
      </c>
      <c r="D5" s="8"/>
      <c r="E5" s="8"/>
      <c r="F5" s="339" t="s">
        <v>441</v>
      </c>
      <c r="G5" s="8"/>
      <c r="H5" s="8"/>
      <c r="I5" s="8"/>
      <c r="J5" s="8"/>
      <c r="K5" s="14"/>
    </row>
    <row r="6" spans="1:11" s="13" customFormat="1" ht="14.1" customHeight="1">
      <c r="A6" s="15"/>
      <c r="B6" s="8"/>
      <c r="C6" s="8"/>
      <c r="D6" s="8"/>
      <c r="E6" s="8"/>
      <c r="F6" s="339" t="s">
        <v>442</v>
      </c>
      <c r="G6" s="8"/>
      <c r="H6" s="8"/>
      <c r="I6" s="8"/>
      <c r="J6" s="8"/>
      <c r="K6" s="14"/>
    </row>
    <row r="7" spans="1:11" s="13" customFormat="1" ht="14.1" customHeight="1">
      <c r="A7" s="15"/>
      <c r="B7" s="8"/>
      <c r="C7" s="8"/>
      <c r="D7" s="8"/>
      <c r="E7" s="8"/>
      <c r="F7" s="324"/>
      <c r="G7" s="16"/>
      <c r="H7" s="8"/>
      <c r="I7" s="8"/>
      <c r="J7" s="8"/>
      <c r="K7" s="14"/>
    </row>
    <row r="8" spans="1:11" s="13" customFormat="1" ht="14.1" customHeight="1">
      <c r="A8" s="15"/>
      <c r="B8" s="8"/>
      <c r="C8" s="8" t="s">
        <v>121</v>
      </c>
      <c r="D8" s="8"/>
      <c r="E8" s="8"/>
      <c r="F8" s="528">
        <v>41473</v>
      </c>
      <c r="G8" s="528"/>
      <c r="H8" s="8"/>
      <c r="I8" s="8"/>
      <c r="J8" s="8"/>
      <c r="K8" s="14"/>
    </row>
    <row r="9" spans="1:11" s="13" customFormat="1" ht="14.1" customHeight="1">
      <c r="A9" s="15"/>
      <c r="B9" s="8"/>
      <c r="C9" s="8" t="s">
        <v>122</v>
      </c>
      <c r="D9" s="8"/>
      <c r="E9" s="8"/>
      <c r="F9" s="340"/>
      <c r="G9" s="8"/>
      <c r="H9" s="8"/>
      <c r="I9" s="8"/>
      <c r="J9" s="8"/>
      <c r="K9" s="14"/>
    </row>
    <row r="10" spans="1:11" s="13" customFormat="1" ht="14.1" customHeight="1">
      <c r="A10" s="15"/>
      <c r="B10" s="8"/>
      <c r="C10" s="8"/>
      <c r="D10" s="8"/>
      <c r="E10" s="8"/>
      <c r="F10" s="8"/>
      <c r="G10" s="8"/>
      <c r="H10" s="8"/>
      <c r="I10" s="8"/>
      <c r="J10" s="8"/>
      <c r="K10" s="14"/>
    </row>
    <row r="11" spans="1:11" s="13" customFormat="1" ht="14.1" customHeight="1">
      <c r="A11" s="15"/>
      <c r="B11" s="8"/>
      <c r="C11" s="8" t="s">
        <v>123</v>
      </c>
      <c r="D11" s="8"/>
      <c r="E11" s="8"/>
      <c r="F11" s="530" t="s">
        <v>443</v>
      </c>
      <c r="G11" s="530"/>
      <c r="H11" s="530"/>
      <c r="I11" s="530"/>
      <c r="J11" s="530"/>
      <c r="K11" s="531"/>
    </row>
    <row r="12" spans="1:11" s="13" customFormat="1" ht="71.400000000000006" customHeight="1">
      <c r="A12" s="15"/>
      <c r="B12" s="8"/>
      <c r="C12" s="8"/>
      <c r="D12" s="8"/>
      <c r="E12" s="8"/>
      <c r="F12" s="530"/>
      <c r="G12" s="530"/>
      <c r="H12" s="530"/>
      <c r="I12" s="530"/>
      <c r="J12" s="530"/>
      <c r="K12" s="531"/>
    </row>
    <row r="13" spans="1:11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0"/>
    </row>
    <row r="14" spans="1:11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0"/>
    </row>
    <row r="15" spans="1:11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0"/>
    </row>
    <row r="16" spans="1:1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0"/>
    </row>
    <row r="17" spans="1:1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 spans="1:11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0"/>
    </row>
    <row r="19" spans="1:11" ht="36.6">
      <c r="A19" s="12"/>
      <c r="B19" s="11"/>
      <c r="C19" s="11"/>
      <c r="D19" s="11"/>
      <c r="E19" s="11"/>
      <c r="F19" s="58"/>
      <c r="G19" s="11"/>
      <c r="H19" s="11"/>
      <c r="I19" s="11"/>
      <c r="J19" s="11"/>
      <c r="K19" s="10"/>
    </row>
    <row r="20" spans="1:11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0"/>
    </row>
    <row r="21" spans="1:11">
      <c r="A21" s="12"/>
      <c r="B21" s="11"/>
      <c r="C21" s="11"/>
      <c r="D21" s="11"/>
      <c r="E21" s="11"/>
      <c r="F21" s="11"/>
      <c r="G21" s="11"/>
      <c r="H21" s="11"/>
      <c r="I21" s="11"/>
      <c r="J21" s="11"/>
      <c r="K21" s="10"/>
    </row>
    <row r="22" spans="1:11" ht="33.6">
      <c r="A22" s="12"/>
      <c r="B22" s="11"/>
      <c r="C22" s="11"/>
      <c r="D22" s="11"/>
      <c r="E22" s="11"/>
      <c r="F22" s="322"/>
      <c r="G22" s="322"/>
      <c r="H22" s="322"/>
      <c r="I22" s="322"/>
      <c r="J22" s="322"/>
      <c r="K22" s="323"/>
    </row>
    <row r="23" spans="1:11">
      <c r="A23" s="12"/>
      <c r="B23" s="11"/>
      <c r="C23" s="11"/>
      <c r="D23" s="11"/>
      <c r="E23" s="11"/>
      <c r="F23" s="324"/>
      <c r="G23" s="324"/>
      <c r="H23" s="324"/>
      <c r="I23" s="324"/>
      <c r="J23" s="324"/>
      <c r="K23" s="10"/>
    </row>
    <row r="24" spans="1:11" ht="33.6">
      <c r="A24" s="12"/>
      <c r="B24" s="11"/>
      <c r="C24" s="322"/>
      <c r="D24" s="322"/>
      <c r="E24" s="11"/>
      <c r="F24" s="11"/>
      <c r="G24" s="322" t="s">
        <v>124</v>
      </c>
      <c r="H24" s="324"/>
      <c r="I24" s="324"/>
      <c r="J24" s="324"/>
      <c r="K24" s="10"/>
    </row>
    <row r="25" spans="1:11">
      <c r="A25" s="12"/>
      <c r="B25" s="11"/>
      <c r="C25" s="11"/>
      <c r="D25" s="324"/>
      <c r="E25" s="324"/>
      <c r="F25" s="324" t="s">
        <v>125</v>
      </c>
      <c r="G25" s="11"/>
      <c r="H25" s="11"/>
      <c r="I25" s="11"/>
      <c r="J25" s="11"/>
      <c r="K25" s="10"/>
    </row>
    <row r="26" spans="1:11">
      <c r="A26" s="12"/>
      <c r="B26" s="11"/>
      <c r="C26" s="11"/>
      <c r="D26" s="324"/>
      <c r="E26" s="324"/>
      <c r="F26" s="324" t="s">
        <v>126</v>
      </c>
      <c r="G26" s="11"/>
      <c r="H26" s="11"/>
      <c r="I26" s="11"/>
      <c r="J26" s="11"/>
      <c r="K26" s="10"/>
    </row>
    <row r="27" spans="1:11" ht="33.6">
      <c r="A27" s="12"/>
      <c r="B27" s="11"/>
      <c r="C27" s="11"/>
      <c r="D27" s="11"/>
      <c r="E27" s="11"/>
      <c r="F27" s="322" t="s">
        <v>423</v>
      </c>
      <c r="G27" s="11"/>
      <c r="H27" s="11"/>
      <c r="I27" s="11"/>
      <c r="J27" s="11"/>
      <c r="K27" s="10"/>
    </row>
    <row r="28" spans="1:11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0"/>
    </row>
    <row r="29" spans="1:11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0"/>
    </row>
    <row r="30" spans="1:11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0"/>
    </row>
    <row r="31" spans="1:11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0"/>
    </row>
    <row r="32" spans="1:11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0"/>
    </row>
    <row r="33" spans="1:11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0"/>
    </row>
    <row r="34" spans="1:11" ht="9" customHeight="1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0"/>
    </row>
    <row r="35" spans="1:11">
      <c r="A35" s="12"/>
      <c r="B35" s="11"/>
      <c r="C35" s="11"/>
      <c r="D35" s="11"/>
      <c r="E35" s="11"/>
      <c r="F35" s="8"/>
      <c r="G35" s="8"/>
      <c r="H35" s="11"/>
      <c r="I35" s="11"/>
      <c r="J35" s="8"/>
      <c r="K35" s="14"/>
    </row>
    <row r="36" spans="1:11">
      <c r="A36" s="12"/>
      <c r="B36" s="11"/>
      <c r="C36" s="11"/>
      <c r="D36" s="11"/>
      <c r="E36" s="11"/>
      <c r="F36" s="8"/>
      <c r="G36" s="8"/>
      <c r="H36" s="11"/>
      <c r="I36" s="11"/>
      <c r="J36" s="8"/>
      <c r="K36" s="14"/>
    </row>
    <row r="37" spans="1:11" s="13" customFormat="1" ht="12.9" customHeight="1">
      <c r="A37" s="15"/>
      <c r="B37" s="8"/>
      <c r="C37" s="8" t="s">
        <v>127</v>
      </c>
      <c r="D37" s="8"/>
      <c r="E37" s="8"/>
      <c r="F37" s="8"/>
      <c r="G37" s="8"/>
      <c r="H37" s="527" t="s">
        <v>132</v>
      </c>
      <c r="I37" s="527"/>
      <c r="J37" s="8"/>
      <c r="K37" s="14"/>
    </row>
    <row r="38" spans="1:11" s="13" customFormat="1" ht="12.9" customHeight="1">
      <c r="A38" s="15"/>
      <c r="B38" s="8"/>
      <c r="C38" s="8" t="s">
        <v>68</v>
      </c>
      <c r="D38" s="8"/>
      <c r="E38" s="8"/>
      <c r="F38" s="8"/>
      <c r="G38" s="8"/>
      <c r="H38" s="527" t="s">
        <v>116</v>
      </c>
      <c r="I38" s="527"/>
      <c r="J38" s="8"/>
      <c r="K38" s="14"/>
    </row>
    <row r="39" spans="1:11" s="13" customFormat="1" ht="12.9" customHeight="1">
      <c r="A39" s="15"/>
      <c r="B39" s="8"/>
      <c r="C39" s="8" t="s">
        <v>128</v>
      </c>
      <c r="D39" s="8"/>
      <c r="E39" s="8"/>
      <c r="F39" s="11"/>
      <c r="G39" s="11"/>
      <c r="H39" s="527" t="s">
        <v>67</v>
      </c>
      <c r="I39" s="527"/>
      <c r="J39" s="11"/>
      <c r="K39" s="10"/>
    </row>
    <row r="40" spans="1:11" s="13" customFormat="1" ht="12.9" customHeight="1">
      <c r="A40" s="15"/>
      <c r="B40" s="8"/>
      <c r="C40" s="8" t="s">
        <v>129</v>
      </c>
      <c r="D40" s="8"/>
      <c r="E40" s="8"/>
      <c r="F40" s="8"/>
      <c r="G40" s="8"/>
      <c r="H40" s="527" t="s">
        <v>67</v>
      </c>
      <c r="I40" s="527"/>
      <c r="J40" s="6"/>
      <c r="K40" s="5"/>
    </row>
    <row r="41" spans="1:11" ht="15.6">
      <c r="A41" s="12"/>
      <c r="B41" s="11"/>
      <c r="C41" s="11"/>
      <c r="D41" s="11"/>
      <c r="E41" s="11"/>
      <c r="F41" s="8"/>
      <c r="G41" s="324" t="s">
        <v>130</v>
      </c>
      <c r="H41" s="528" t="s">
        <v>471</v>
      </c>
      <c r="I41" s="527"/>
      <c r="J41" s="6"/>
      <c r="K41" s="5"/>
    </row>
    <row r="42" spans="1:11" s="4" customFormat="1" ht="12.9" customHeight="1">
      <c r="A42" s="9"/>
      <c r="B42" s="6"/>
      <c r="C42" s="8" t="s">
        <v>133</v>
      </c>
      <c r="D42" s="8"/>
      <c r="E42" s="8"/>
      <c r="F42" s="8"/>
      <c r="G42" s="324" t="s">
        <v>131</v>
      </c>
      <c r="H42" s="532" t="s">
        <v>425</v>
      </c>
      <c r="I42" s="532"/>
      <c r="J42" s="6"/>
      <c r="K42" s="5"/>
    </row>
    <row r="43" spans="1:11" s="4" customFormat="1" ht="12.9" customHeight="1">
      <c r="A43" s="9"/>
      <c r="B43" s="6"/>
      <c r="C43" s="8" t="s">
        <v>134</v>
      </c>
      <c r="D43" s="8"/>
      <c r="E43" s="8"/>
      <c r="F43" s="324"/>
      <c r="G43" s="8"/>
      <c r="H43" s="528">
        <v>41724</v>
      </c>
      <c r="I43" s="527"/>
      <c r="J43" s="6"/>
      <c r="K43" s="5"/>
    </row>
    <row r="44" spans="1:11" s="4" customFormat="1" ht="7.5" customHeight="1">
      <c r="A44" s="341"/>
      <c r="B44" s="342"/>
      <c r="C44" s="7"/>
      <c r="D44" s="7"/>
      <c r="E44" s="7"/>
      <c r="F44" s="3"/>
      <c r="G44" s="3"/>
      <c r="H44" s="3"/>
      <c r="I44" s="3"/>
      <c r="J44" s="3"/>
      <c r="K44" s="2"/>
    </row>
    <row r="45" spans="1:11" s="4" customFormat="1" ht="12.9" customHeight="1">
      <c r="B45" s="6"/>
      <c r="D45" s="8"/>
      <c r="E45" s="8"/>
      <c r="F45" s="11"/>
      <c r="G45" s="11"/>
      <c r="H45" s="11"/>
      <c r="I45" s="11"/>
      <c r="J45" s="11"/>
      <c r="K45" s="11"/>
    </row>
    <row r="46" spans="1:11" ht="22.5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6.75" customHeight="1"/>
  </sheetData>
  <sheetProtection password="CEE2" sheet="1" formatCells="0" formatColumns="0" formatRows="0" insertColumns="0" insertRows="0" insertHyperlinks="0" deleteColumns="0" deleteRows="0" sort="0" autoFilter="0" pivotTables="0"/>
  <mergeCells count="10">
    <mergeCell ref="H40:I40"/>
    <mergeCell ref="F8:G8"/>
    <mergeCell ref="H43:I43"/>
    <mergeCell ref="F3:J3"/>
    <mergeCell ref="H41:I41"/>
    <mergeCell ref="H37:I37"/>
    <mergeCell ref="H38:I38"/>
    <mergeCell ref="F11:K12"/>
    <mergeCell ref="H42:I42"/>
    <mergeCell ref="H39:I39"/>
  </mergeCells>
  <pageMargins left="0.7" right="0.75" top="0.61" bottom="0.69" header="0.5" footer="0.5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36"/>
  <sheetViews>
    <sheetView workbookViewId="0">
      <selection activeCell="F10" sqref="F10"/>
    </sheetView>
  </sheetViews>
  <sheetFormatPr defaultColWidth="9.125" defaultRowHeight="12"/>
  <cols>
    <col min="1" max="1" width="3.875" style="263" customWidth="1"/>
    <col min="2" max="2" width="5.875" style="263" customWidth="1"/>
    <col min="3" max="3" width="36.375" style="263" customWidth="1"/>
    <col min="4" max="5" width="17.875" style="263" customWidth="1"/>
    <col min="6" max="6" width="17.75" style="263" customWidth="1"/>
    <col min="7" max="16384" width="9.125" style="263"/>
  </cols>
  <sheetData>
    <row r="3" spans="2:10" ht="28.5" customHeight="1">
      <c r="B3" s="562"/>
      <c r="C3" s="562"/>
      <c r="D3" s="562"/>
      <c r="E3" s="562"/>
      <c r="F3" s="562"/>
    </row>
    <row r="11" spans="2:10" ht="27" customHeight="1">
      <c r="B11" s="567" t="s">
        <v>264</v>
      </c>
      <c r="C11" s="567"/>
      <c r="D11" s="567"/>
      <c r="E11" s="567"/>
      <c r="F11" s="567"/>
    </row>
    <row r="12" spans="2:10" ht="21.75" customHeight="1">
      <c r="F12" s="316" t="s">
        <v>425</v>
      </c>
    </row>
    <row r="13" spans="2:10" ht="36.75" customHeight="1">
      <c r="B13" s="211" t="s">
        <v>83</v>
      </c>
      <c r="C13" s="211" t="s">
        <v>265</v>
      </c>
      <c r="D13" s="211" t="s">
        <v>266</v>
      </c>
      <c r="E13" s="211" t="s">
        <v>267</v>
      </c>
      <c r="F13" s="211" t="s">
        <v>268</v>
      </c>
    </row>
    <row r="14" spans="2:10" ht="25.5" customHeight="1">
      <c r="B14" s="212">
        <v>1</v>
      </c>
      <c r="C14" s="241" t="s">
        <v>334</v>
      </c>
      <c r="D14" s="213"/>
      <c r="E14" s="214"/>
      <c r="F14" s="267">
        <v>78</v>
      </c>
      <c r="J14" s="264"/>
    </row>
    <row r="15" spans="2:10" ht="27" customHeight="1">
      <c r="B15" s="212">
        <v>2</v>
      </c>
      <c r="C15" s="241" t="s">
        <v>335</v>
      </c>
      <c r="D15" s="213"/>
      <c r="E15" s="214">
        <f>+F15/140.2</f>
        <v>1752.3599857346649</v>
      </c>
      <c r="F15" s="267">
        <v>245680.87</v>
      </c>
    </row>
    <row r="16" spans="2:10" ht="35.25" customHeight="1">
      <c r="B16" s="568" t="s">
        <v>269</v>
      </c>
      <c r="C16" s="569"/>
      <c r="D16" s="569"/>
      <c r="E16" s="570"/>
      <c r="F16" s="239">
        <f>SUM(F14:F15)</f>
        <v>245758.87</v>
      </c>
    </row>
    <row r="18" spans="4:6" ht="19.5" customHeight="1">
      <c r="D18" s="571" t="s">
        <v>703</v>
      </c>
      <c r="E18" s="571"/>
      <c r="F18" s="571"/>
    </row>
    <row r="19" spans="4:6" ht="21.75" customHeight="1"/>
    <row r="20" spans="4:6" ht="18" customHeight="1">
      <c r="D20" s="265"/>
      <c r="E20" s="265"/>
      <c r="F20" s="265"/>
    </row>
    <row r="21" spans="4:6" ht="16.5" customHeight="1"/>
    <row r="22" spans="4:6" ht="18.75" customHeight="1">
      <c r="D22" s="572" t="s">
        <v>472</v>
      </c>
      <c r="E22" s="572"/>
      <c r="F22" s="572"/>
    </row>
    <row r="23" spans="4:6" ht="15" customHeight="1">
      <c r="D23" s="266"/>
      <c r="E23" s="266"/>
      <c r="F23" s="266"/>
    </row>
    <row r="25" spans="4:6" ht="14.4">
      <c r="D25" s="571"/>
      <c r="E25" s="571"/>
      <c r="F25" s="571"/>
    </row>
    <row r="34" spans="1:6">
      <c r="A34" s="561"/>
      <c r="B34" s="561"/>
      <c r="C34" s="561"/>
      <c r="D34" s="561"/>
      <c r="E34" s="561"/>
      <c r="F34" s="561"/>
    </row>
    <row r="35" spans="1:6">
      <c r="A35" s="561"/>
      <c r="B35" s="561"/>
      <c r="C35" s="561"/>
      <c r="D35" s="561"/>
      <c r="E35" s="561"/>
      <c r="F35" s="561"/>
    </row>
    <row r="36" spans="1:6">
      <c r="A36" s="561"/>
      <c r="B36" s="561"/>
      <c r="C36" s="561"/>
      <c r="D36" s="561"/>
      <c r="E36" s="561"/>
      <c r="F36" s="561"/>
    </row>
  </sheetData>
  <sheetProtection password="CEA2" sheet="1" formatCells="0" formatColumns="0" formatRows="0" insertColumns="0" insertRows="0" insertHyperlinks="0" deleteColumns="0" deleteRows="0" sort="0" autoFilter="0" pivotTables="0"/>
  <mergeCells count="9">
    <mergeCell ref="B3:F3"/>
    <mergeCell ref="A34:F34"/>
    <mergeCell ref="A35:F35"/>
    <mergeCell ref="A36:F36"/>
    <mergeCell ref="B11:F11"/>
    <mergeCell ref="B16:E16"/>
    <mergeCell ref="D18:F18"/>
    <mergeCell ref="D25:F25"/>
    <mergeCell ref="D22:F22"/>
  </mergeCells>
  <pageMargins left="0.7" right="0.53" top="0.52" bottom="0.75" header="0.3" footer="0.3"/>
  <pageSetup paperSize="9" orientation="portrait" r:id="rId1"/>
  <headerFooter>
    <oddHeader>&amp;LUJE SHA
NIPT L31929006G
INVETARI I LLOGARIVE BANKARE ME 31.12.2013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2:H55"/>
  <sheetViews>
    <sheetView tabSelected="1" workbookViewId="0">
      <selection activeCell="H22" sqref="H22"/>
    </sheetView>
  </sheetViews>
  <sheetFormatPr defaultColWidth="4.75" defaultRowHeight="11.4"/>
  <cols>
    <col min="1" max="1" width="3" style="156" customWidth="1"/>
    <col min="2" max="2" width="4.25" style="156" customWidth="1"/>
    <col min="3" max="3" width="5.25" style="156" customWidth="1"/>
    <col min="4" max="4" width="78.25" style="156" customWidth="1"/>
    <col min="5" max="5" width="4.875" style="156" customWidth="1"/>
    <col min="6" max="6" width="10.75" style="156" customWidth="1"/>
    <col min="7" max="16384" width="4.75" style="156"/>
  </cols>
  <sheetData>
    <row r="2" spans="2:6">
      <c r="B2" s="189"/>
      <c r="C2" s="190"/>
      <c r="D2" s="190"/>
      <c r="E2" s="190"/>
      <c r="F2" s="191"/>
    </row>
    <row r="3" spans="2:6" s="180" customFormat="1" ht="33" customHeight="1">
      <c r="B3" s="573" t="s">
        <v>478</v>
      </c>
      <c r="C3" s="574"/>
      <c r="D3" s="574"/>
      <c r="E3" s="574"/>
      <c r="F3" s="192"/>
    </row>
    <row r="4" spans="2:6" ht="5.25" customHeight="1">
      <c r="B4" s="193"/>
      <c r="C4" s="181"/>
      <c r="D4" s="181"/>
      <c r="E4" s="181"/>
      <c r="F4" s="194"/>
    </row>
    <row r="5" spans="2:6" ht="15.6">
      <c r="B5" s="193"/>
      <c r="C5" s="182" t="s">
        <v>287</v>
      </c>
      <c r="D5" s="183" t="s">
        <v>288</v>
      </c>
      <c r="E5" s="181"/>
      <c r="F5" s="194"/>
    </row>
    <row r="6" spans="2:6" ht="6" customHeight="1">
      <c r="B6" s="193"/>
      <c r="C6" s="184"/>
      <c r="D6" s="181"/>
      <c r="E6" s="181"/>
      <c r="F6" s="194"/>
    </row>
    <row r="7" spans="2:6" ht="13.2">
      <c r="B7" s="193"/>
      <c r="C7" s="185">
        <v>1</v>
      </c>
      <c r="D7" s="186" t="s">
        <v>289</v>
      </c>
      <c r="E7" s="181"/>
      <c r="F7" s="194"/>
    </row>
    <row r="8" spans="2:6" ht="13.2">
      <c r="B8" s="193"/>
      <c r="C8" s="185">
        <v>2</v>
      </c>
      <c r="D8" s="186" t="s">
        <v>290</v>
      </c>
      <c r="E8" s="181"/>
      <c r="F8" s="194"/>
    </row>
    <row r="9" spans="2:6" ht="13.2">
      <c r="B9" s="193"/>
      <c r="C9" s="186">
        <v>3</v>
      </c>
      <c r="D9" s="186" t="s">
        <v>291</v>
      </c>
      <c r="E9" s="181"/>
      <c r="F9" s="194"/>
    </row>
    <row r="10" spans="2:6" s="187" customFormat="1" ht="13.2">
      <c r="B10" s="195"/>
      <c r="C10" s="186">
        <v>4</v>
      </c>
      <c r="D10" s="186" t="s">
        <v>292</v>
      </c>
      <c r="E10" s="186"/>
      <c r="F10" s="196"/>
    </row>
    <row r="11" spans="2:6" s="187" customFormat="1" ht="13.2">
      <c r="B11" s="195"/>
      <c r="C11" s="186"/>
      <c r="D11" s="186" t="s">
        <v>293</v>
      </c>
      <c r="E11" s="186"/>
      <c r="F11" s="196"/>
    </row>
    <row r="12" spans="2:6" s="187" customFormat="1" ht="13.2">
      <c r="B12" s="195"/>
      <c r="C12" s="186" t="s">
        <v>294</v>
      </c>
      <c r="D12" s="186"/>
      <c r="E12" s="186"/>
      <c r="F12" s="196"/>
    </row>
    <row r="13" spans="2:6" s="187" customFormat="1" ht="13.2">
      <c r="B13" s="195"/>
      <c r="C13" s="186"/>
      <c r="D13" s="186" t="s">
        <v>295</v>
      </c>
      <c r="E13" s="186"/>
      <c r="F13" s="196"/>
    </row>
    <row r="14" spans="2:6" s="187" customFormat="1" ht="13.2">
      <c r="B14" s="195"/>
      <c r="C14" s="186" t="s">
        <v>296</v>
      </c>
      <c r="D14" s="186"/>
      <c r="E14" s="186"/>
      <c r="F14" s="196"/>
    </row>
    <row r="15" spans="2:6" s="187" customFormat="1" ht="13.2">
      <c r="B15" s="195"/>
      <c r="C15" s="186"/>
      <c r="D15" s="186" t="s">
        <v>297</v>
      </c>
      <c r="E15" s="186"/>
      <c r="F15" s="196"/>
    </row>
    <row r="16" spans="2:6" s="187" customFormat="1" ht="13.2">
      <c r="B16" s="195"/>
      <c r="C16" s="186" t="s">
        <v>298</v>
      </c>
      <c r="D16" s="186"/>
      <c r="E16" s="186"/>
      <c r="F16" s="196"/>
    </row>
    <row r="17" spans="2:6" s="187" customFormat="1" ht="13.2">
      <c r="B17" s="195"/>
      <c r="C17" s="186"/>
      <c r="D17" s="186" t="s">
        <v>299</v>
      </c>
      <c r="E17" s="186"/>
      <c r="F17" s="196"/>
    </row>
    <row r="18" spans="2:6" s="187" customFormat="1" ht="13.2">
      <c r="B18" s="195"/>
      <c r="C18" s="186" t="s">
        <v>300</v>
      </c>
      <c r="D18" s="186"/>
      <c r="E18" s="186"/>
      <c r="F18" s="196"/>
    </row>
    <row r="19" spans="2:6" s="187" customFormat="1" ht="13.2">
      <c r="B19" s="195"/>
      <c r="C19" s="186" t="s">
        <v>301</v>
      </c>
      <c r="D19" s="186"/>
      <c r="E19" s="186"/>
      <c r="F19" s="196"/>
    </row>
    <row r="20" spans="2:6" s="187" customFormat="1" ht="13.2">
      <c r="B20" s="195"/>
      <c r="C20" s="186"/>
      <c r="D20" s="186" t="s">
        <v>302</v>
      </c>
      <c r="E20" s="186"/>
      <c r="F20" s="196"/>
    </row>
    <row r="21" spans="2:6" s="187" customFormat="1" ht="13.2">
      <c r="B21" s="195"/>
      <c r="C21" s="186" t="s">
        <v>303</v>
      </c>
      <c r="D21" s="186"/>
      <c r="E21" s="186"/>
      <c r="F21" s="196"/>
    </row>
    <row r="22" spans="2:6" s="187" customFormat="1" ht="13.2">
      <c r="B22" s="195"/>
      <c r="C22" s="186"/>
      <c r="D22" s="186" t="s">
        <v>304</v>
      </c>
      <c r="E22" s="186"/>
      <c r="F22" s="196"/>
    </row>
    <row r="23" spans="2:6" s="187" customFormat="1" ht="13.2">
      <c r="B23" s="195"/>
      <c r="C23" s="186" t="s">
        <v>305</v>
      </c>
      <c r="D23" s="186"/>
      <c r="E23" s="186"/>
      <c r="F23" s="196"/>
    </row>
    <row r="24" spans="2:6" s="187" customFormat="1" ht="13.2">
      <c r="B24" s="195"/>
      <c r="C24" s="186" t="s">
        <v>306</v>
      </c>
      <c r="D24" s="186" t="s">
        <v>307</v>
      </c>
      <c r="E24" s="186"/>
      <c r="F24" s="196"/>
    </row>
    <row r="25" spans="2:6" s="187" customFormat="1" ht="13.2">
      <c r="B25" s="195"/>
      <c r="C25" s="186"/>
      <c r="D25" s="186" t="s">
        <v>308</v>
      </c>
      <c r="E25" s="186"/>
      <c r="F25" s="196"/>
    </row>
    <row r="26" spans="2:6" s="187" customFormat="1" ht="13.2">
      <c r="B26" s="195"/>
      <c r="C26" s="186"/>
      <c r="D26" s="186" t="s">
        <v>309</v>
      </c>
      <c r="E26" s="186"/>
      <c r="F26" s="196"/>
    </row>
    <row r="27" spans="2:6" s="187" customFormat="1" ht="13.2">
      <c r="B27" s="195"/>
      <c r="C27" s="186"/>
      <c r="D27" s="186" t="s">
        <v>310</v>
      </c>
      <c r="E27" s="186"/>
      <c r="F27" s="196"/>
    </row>
    <row r="28" spans="2:6" s="187" customFormat="1" ht="13.2">
      <c r="B28" s="195"/>
      <c r="C28" s="186"/>
      <c r="D28" s="186" t="s">
        <v>311</v>
      </c>
      <c r="E28" s="186"/>
      <c r="F28" s="196"/>
    </row>
    <row r="29" spans="2:6" s="187" customFormat="1" ht="13.2">
      <c r="B29" s="195"/>
      <c r="C29" s="186"/>
      <c r="D29" s="186" t="s">
        <v>312</v>
      </c>
      <c r="E29" s="186"/>
      <c r="F29" s="196"/>
    </row>
    <row r="30" spans="2:6" s="187" customFormat="1" ht="13.2">
      <c r="B30" s="195"/>
      <c r="C30" s="186"/>
      <c r="D30" s="186" t="s">
        <v>313</v>
      </c>
      <c r="E30" s="186"/>
      <c r="F30" s="196"/>
    </row>
    <row r="31" spans="2:6" s="187" customFormat="1" ht="6" customHeight="1">
      <c r="B31" s="195"/>
      <c r="C31" s="186"/>
      <c r="D31" s="186"/>
      <c r="E31" s="186"/>
      <c r="F31" s="196"/>
    </row>
    <row r="32" spans="2:6" s="187" customFormat="1" ht="15.6">
      <c r="B32" s="195"/>
      <c r="C32" s="182" t="s">
        <v>314</v>
      </c>
      <c r="D32" s="183" t="s">
        <v>315</v>
      </c>
      <c r="E32" s="186"/>
      <c r="F32" s="196"/>
    </row>
    <row r="33" spans="2:8" s="187" customFormat="1" ht="4.5" customHeight="1">
      <c r="B33" s="195"/>
      <c r="C33" s="186"/>
      <c r="D33" s="186"/>
      <c r="E33" s="186"/>
      <c r="F33" s="196"/>
    </row>
    <row r="34" spans="2:8" s="187" customFormat="1" ht="13.2">
      <c r="B34" s="195"/>
      <c r="C34" s="186"/>
      <c r="D34" s="186" t="s">
        <v>316</v>
      </c>
      <c r="E34" s="186"/>
      <c r="F34" s="196"/>
    </row>
    <row r="35" spans="2:8" s="187" customFormat="1" ht="13.2">
      <c r="B35" s="195"/>
      <c r="C35" s="186" t="s">
        <v>317</v>
      </c>
      <c r="D35" s="186"/>
      <c r="E35" s="186"/>
      <c r="F35" s="196"/>
    </row>
    <row r="36" spans="2:8" s="187" customFormat="1" ht="13.2">
      <c r="B36" s="195"/>
      <c r="C36" s="186"/>
      <c r="D36" s="186" t="s">
        <v>318</v>
      </c>
      <c r="E36" s="186"/>
      <c r="F36" s="196"/>
    </row>
    <row r="37" spans="2:8" s="187" customFormat="1" ht="13.2">
      <c r="B37" s="195"/>
      <c r="C37" s="186" t="s">
        <v>319</v>
      </c>
      <c r="D37" s="186"/>
      <c r="E37" s="186"/>
      <c r="F37" s="196"/>
    </row>
    <row r="38" spans="2:8" s="187" customFormat="1" ht="13.2">
      <c r="B38" s="195"/>
      <c r="C38" s="186"/>
      <c r="D38" s="186" t="s">
        <v>320</v>
      </c>
      <c r="E38" s="186"/>
      <c r="F38" s="196"/>
    </row>
    <row r="39" spans="2:8" s="187" customFormat="1" ht="13.2">
      <c r="B39" s="195"/>
      <c r="C39" s="186" t="s">
        <v>321</v>
      </c>
      <c r="D39" s="186"/>
      <c r="E39" s="186"/>
      <c r="F39" s="196"/>
    </row>
    <row r="40" spans="2:8" s="187" customFormat="1" ht="13.2">
      <c r="B40" s="195"/>
      <c r="C40" s="186" t="s">
        <v>322</v>
      </c>
      <c r="D40" s="186"/>
      <c r="E40" s="186"/>
      <c r="F40" s="196"/>
    </row>
    <row r="41" spans="2:8" s="187" customFormat="1" ht="13.2">
      <c r="B41" s="195"/>
      <c r="C41" s="186" t="s">
        <v>323</v>
      </c>
      <c r="D41" s="186"/>
      <c r="E41" s="186"/>
      <c r="F41" s="196"/>
    </row>
    <row r="42" spans="2:8" s="187" customFormat="1" ht="13.2">
      <c r="B42" s="195"/>
      <c r="C42" s="186"/>
      <c r="D42" s="186" t="s">
        <v>324</v>
      </c>
      <c r="E42" s="186"/>
      <c r="F42" s="196"/>
    </row>
    <row r="43" spans="2:8" s="187" customFormat="1" ht="13.2">
      <c r="B43" s="195"/>
      <c r="C43" s="186"/>
      <c r="D43" s="186" t="s">
        <v>325</v>
      </c>
      <c r="E43" s="186"/>
      <c r="F43" s="196"/>
    </row>
    <row r="44" spans="2:8" s="187" customFormat="1" ht="13.2">
      <c r="B44" s="195"/>
      <c r="C44" s="186"/>
      <c r="D44" s="186"/>
      <c r="E44" s="186"/>
      <c r="F44" s="196"/>
    </row>
    <row r="45" spans="2:8" ht="13.2">
      <c r="B45" s="193"/>
      <c r="C45" s="186" t="s">
        <v>473</v>
      </c>
      <c r="E45" s="181"/>
      <c r="F45" s="194"/>
    </row>
    <row r="46" spans="2:8" ht="13.2">
      <c r="B46" s="193"/>
      <c r="C46" s="186" t="s">
        <v>474</v>
      </c>
      <c r="E46" s="181"/>
      <c r="F46" s="194"/>
    </row>
    <row r="47" spans="2:8" ht="13.2">
      <c r="B47" s="193"/>
      <c r="C47" s="186" t="s">
        <v>477</v>
      </c>
      <c r="E47" s="181"/>
      <c r="F47" s="194"/>
      <c r="H47" s="317"/>
    </row>
    <row r="48" spans="2:8" ht="13.2">
      <c r="B48" s="193"/>
      <c r="C48" s="186" t="s">
        <v>475</v>
      </c>
      <c r="E48" s="181"/>
      <c r="F48" s="194"/>
    </row>
    <row r="49" spans="2:6" ht="13.2">
      <c r="B49" s="193"/>
      <c r="C49" s="186" t="s">
        <v>476</v>
      </c>
      <c r="E49" s="181"/>
      <c r="F49" s="194"/>
    </row>
    <row r="50" spans="2:6" ht="13.2">
      <c r="B50" s="193"/>
      <c r="C50" s="325"/>
      <c r="D50" s="181"/>
      <c r="E50" s="181"/>
      <c r="F50" s="194"/>
    </row>
    <row r="51" spans="2:6">
      <c r="B51" s="193"/>
      <c r="C51" s="181"/>
      <c r="D51" s="181"/>
      <c r="E51" s="181"/>
      <c r="F51" s="194"/>
    </row>
    <row r="52" spans="2:6" ht="15.6">
      <c r="B52" s="314" t="s">
        <v>704</v>
      </c>
      <c r="C52" s="315"/>
      <c r="D52" s="315"/>
      <c r="E52" s="315"/>
      <c r="F52" s="197"/>
    </row>
    <row r="53" spans="2:6">
      <c r="B53" s="193"/>
      <c r="C53" s="181"/>
      <c r="D53" s="181"/>
      <c r="E53" s="181"/>
      <c r="F53" s="194"/>
    </row>
    <row r="54" spans="2:6" ht="15.6">
      <c r="B54" s="312" t="s">
        <v>705</v>
      </c>
      <c r="C54" s="313"/>
      <c r="D54" s="313"/>
      <c r="E54" s="188"/>
      <c r="F54" s="198"/>
    </row>
    <row r="55" spans="2:6">
      <c r="B55" s="199"/>
      <c r="C55" s="200"/>
      <c r="D55" s="200"/>
      <c r="E55" s="200"/>
      <c r="F55" s="201"/>
    </row>
  </sheetData>
  <sheetProtection password="CEA2" sheet="1" formatCells="0" formatColumns="0" formatRows="0" insertColumns="0" insertRows="0" insertHyperlinks="0" deleteColumns="0" deleteRows="0" sort="0" autoFilter="0" pivotTables="0"/>
  <mergeCells count="1">
    <mergeCell ref="B3:E3"/>
  </mergeCells>
  <pageMargins left="0.4" right="0.35" top="0.75" bottom="0.41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83"/>
  <sheetViews>
    <sheetView topLeftCell="A67" workbookViewId="0">
      <selection activeCell="A2" sqref="A2"/>
    </sheetView>
  </sheetViews>
  <sheetFormatPr defaultRowHeight="12.6"/>
  <cols>
    <col min="1" max="1" width="137.25" style="344" customWidth="1"/>
    <col min="2" max="2" width="38.75" style="344" customWidth="1"/>
    <col min="3" max="16384" width="9" style="344"/>
  </cols>
  <sheetData>
    <row r="2" spans="1:1" ht="13.2">
      <c r="A2" s="431" t="s">
        <v>536</v>
      </c>
    </row>
    <row r="3" spans="1:1" ht="13.2">
      <c r="A3" s="432"/>
    </row>
    <row r="4" spans="1:1" ht="13.2">
      <c r="A4" s="433" t="s">
        <v>580</v>
      </c>
    </row>
    <row r="5" spans="1:1" ht="13.2">
      <c r="A5" s="433" t="s">
        <v>581</v>
      </c>
    </row>
    <row r="6" spans="1:1" ht="13.2">
      <c r="A6" s="431" t="s">
        <v>582</v>
      </c>
    </row>
    <row r="7" spans="1:1" ht="13.2">
      <c r="A7" s="431" t="s">
        <v>583</v>
      </c>
    </row>
    <row r="8" spans="1:1" ht="13.2">
      <c r="A8" s="186" t="s">
        <v>474</v>
      </c>
    </row>
    <row r="9" spans="1:1" ht="13.2">
      <c r="A9" s="186" t="s">
        <v>477</v>
      </c>
    </row>
    <row r="10" spans="1:1" ht="13.2">
      <c r="A10" s="186" t="s">
        <v>475</v>
      </c>
    </row>
    <row r="11" spans="1:1" ht="13.2">
      <c r="A11" s="186" t="s">
        <v>476</v>
      </c>
    </row>
    <row r="12" spans="1:1" ht="13.2">
      <c r="A12" s="434"/>
    </row>
    <row r="13" spans="1:1" ht="13.2">
      <c r="A13" s="431" t="s">
        <v>537</v>
      </c>
    </row>
    <row r="14" spans="1:1" ht="13.2">
      <c r="A14" s="432" t="s">
        <v>538</v>
      </c>
    </row>
    <row r="15" spans="1:1" ht="13.2">
      <c r="A15" s="432" t="s">
        <v>539</v>
      </c>
    </row>
    <row r="16" spans="1:1" ht="13.2">
      <c r="A16" s="432" t="s">
        <v>540</v>
      </c>
    </row>
    <row r="17" spans="1:1" ht="13.2">
      <c r="A17" s="432" t="s">
        <v>541</v>
      </c>
    </row>
    <row r="18" spans="1:1" ht="13.2">
      <c r="A18" s="431" t="s">
        <v>542</v>
      </c>
    </row>
    <row r="19" spans="1:1" ht="13.2">
      <c r="A19" s="432" t="s">
        <v>543</v>
      </c>
    </row>
    <row r="20" spans="1:1" ht="13.2">
      <c r="A20" s="434"/>
    </row>
    <row r="21" spans="1:1" ht="13.2">
      <c r="A21" s="434" t="s">
        <v>584</v>
      </c>
    </row>
    <row r="22" spans="1:1" ht="13.2">
      <c r="A22" s="432"/>
    </row>
    <row r="23" spans="1:1" ht="13.2">
      <c r="A23" s="433" t="s">
        <v>544</v>
      </c>
    </row>
    <row r="24" spans="1:1" ht="13.2">
      <c r="A24" s="432"/>
    </row>
    <row r="25" spans="1:1" ht="13.2">
      <c r="A25" s="433" t="s">
        <v>545</v>
      </c>
    </row>
    <row r="26" spans="1:1" ht="13.2">
      <c r="A26" s="432"/>
    </row>
    <row r="27" spans="1:1" ht="13.2">
      <c r="A27" s="434" t="s">
        <v>546</v>
      </c>
    </row>
    <row r="28" spans="1:1" ht="13.2">
      <c r="A28" s="434" t="s">
        <v>547</v>
      </c>
    </row>
    <row r="29" spans="1:1" ht="13.2">
      <c r="A29" s="434" t="s">
        <v>548</v>
      </c>
    </row>
    <row r="30" spans="1:1" ht="13.2">
      <c r="A30" s="434" t="s">
        <v>549</v>
      </c>
    </row>
    <row r="31" spans="1:1" ht="13.2">
      <c r="A31" s="434" t="s">
        <v>550</v>
      </c>
    </row>
    <row r="32" spans="1:1" ht="13.2">
      <c r="A32" s="434" t="s">
        <v>551</v>
      </c>
    </row>
    <row r="33" spans="1:1" ht="13.2">
      <c r="A33" s="434" t="s">
        <v>552</v>
      </c>
    </row>
    <row r="34" spans="1:1" ht="13.2">
      <c r="A34" s="434" t="s">
        <v>553</v>
      </c>
    </row>
    <row r="35" spans="1:1" ht="13.2">
      <c r="A35" s="432"/>
    </row>
    <row r="36" spans="1:1" ht="13.2">
      <c r="A36" s="433" t="s">
        <v>554</v>
      </c>
    </row>
    <row r="37" spans="1:1" ht="13.2">
      <c r="A37" s="432"/>
    </row>
    <row r="38" spans="1:1" ht="13.2">
      <c r="A38" s="433" t="s">
        <v>555</v>
      </c>
    </row>
    <row r="39" spans="1:1" ht="13.2">
      <c r="A39" s="433"/>
    </row>
    <row r="40" spans="1:1" ht="13.2">
      <c r="A40" s="432" t="s">
        <v>556</v>
      </c>
    </row>
    <row r="41" spans="1:1" ht="13.2">
      <c r="A41" s="432" t="s">
        <v>557</v>
      </c>
    </row>
    <row r="42" spans="1:1" ht="13.2">
      <c r="A42" s="433"/>
    </row>
    <row r="43" spans="1:1" ht="13.2">
      <c r="A43" s="433" t="s">
        <v>558</v>
      </c>
    </row>
    <row r="44" spans="1:1" ht="13.2">
      <c r="A44" s="433"/>
    </row>
    <row r="45" spans="1:1" ht="13.2">
      <c r="A45" s="432" t="s">
        <v>559</v>
      </c>
    </row>
    <row r="46" spans="1:1" ht="13.2">
      <c r="A46" s="432"/>
    </row>
    <row r="47" spans="1:1" ht="13.2">
      <c r="A47" s="433" t="s">
        <v>560</v>
      </c>
    </row>
    <row r="48" spans="1:1" ht="13.2">
      <c r="A48" s="432" t="s">
        <v>561</v>
      </c>
    </row>
    <row r="49" spans="1:1" ht="13.2">
      <c r="A49" s="432" t="s">
        <v>562</v>
      </c>
    </row>
    <row r="50" spans="1:1" ht="13.2">
      <c r="A50" s="432"/>
    </row>
    <row r="51" spans="1:1" ht="13.2">
      <c r="A51" s="433" t="s">
        <v>563</v>
      </c>
    </row>
    <row r="52" spans="1:1" ht="13.2">
      <c r="A52" s="432"/>
    </row>
    <row r="53" spans="1:1" ht="13.2">
      <c r="A53" s="432" t="s">
        <v>585</v>
      </c>
    </row>
    <row r="54" spans="1:1" ht="13.2">
      <c r="A54" s="432"/>
    </row>
    <row r="55" spans="1:1" ht="13.2">
      <c r="A55" s="433" t="s">
        <v>564</v>
      </c>
    </row>
    <row r="56" spans="1:1" ht="13.2">
      <c r="A56" s="432"/>
    </row>
    <row r="57" spans="1:1" ht="13.2">
      <c r="A57" s="433" t="s">
        <v>565</v>
      </c>
    </row>
    <row r="58" spans="1:1" ht="13.2">
      <c r="A58" s="433"/>
    </row>
    <row r="59" spans="1:1" ht="13.2">
      <c r="A59" s="432" t="s">
        <v>566</v>
      </c>
    </row>
    <row r="60" spans="1:1" ht="13.2">
      <c r="A60" s="432"/>
    </row>
    <row r="61" spans="1:1" ht="13.2">
      <c r="A61" s="433" t="s">
        <v>567</v>
      </c>
    </row>
    <row r="62" spans="1:1" ht="13.2">
      <c r="A62" s="433"/>
    </row>
    <row r="63" spans="1:1" ht="26.4">
      <c r="A63" s="433" t="s">
        <v>568</v>
      </c>
    </row>
    <row r="64" spans="1:1" ht="13.2">
      <c r="A64" s="433"/>
    </row>
    <row r="65" spans="1:1" ht="13.2">
      <c r="A65" s="433" t="s">
        <v>569</v>
      </c>
    </row>
    <row r="66" spans="1:1" ht="13.2">
      <c r="A66" s="433"/>
    </row>
    <row r="67" spans="1:1" ht="13.2">
      <c r="A67" s="432" t="s">
        <v>570</v>
      </c>
    </row>
    <row r="68" spans="1:1" ht="13.2">
      <c r="A68" s="434"/>
    </row>
    <row r="69" spans="1:1" ht="13.2">
      <c r="A69" s="435" t="s">
        <v>571</v>
      </c>
    </row>
    <row r="70" spans="1:1" ht="13.2">
      <c r="A70" s="434" t="s">
        <v>572</v>
      </c>
    </row>
    <row r="71" spans="1:1" ht="13.2">
      <c r="A71" s="434"/>
    </row>
    <row r="72" spans="1:1" ht="13.2">
      <c r="A72" s="433" t="s">
        <v>573</v>
      </c>
    </row>
    <row r="73" spans="1:1" ht="13.2">
      <c r="A73" s="431"/>
    </row>
    <row r="74" spans="1:1" ht="13.2">
      <c r="A74" s="435" t="s">
        <v>574</v>
      </c>
    </row>
    <row r="75" spans="1:1" ht="13.2">
      <c r="A75" s="433"/>
    </row>
    <row r="76" spans="1:1" ht="13.2">
      <c r="A76" s="433" t="s">
        <v>575</v>
      </c>
    </row>
    <row r="77" spans="1:1" ht="13.2">
      <c r="A77" s="432"/>
    </row>
    <row r="78" spans="1:1" ht="13.2">
      <c r="A78" s="433" t="s">
        <v>576</v>
      </c>
    </row>
    <row r="79" spans="1:1" ht="13.2">
      <c r="A79" s="432" t="s">
        <v>577</v>
      </c>
    </row>
    <row r="80" spans="1:1" ht="13.2">
      <c r="A80" s="432" t="s">
        <v>578</v>
      </c>
    </row>
    <row r="81" spans="1:1" ht="13.2">
      <c r="A81" s="432" t="s">
        <v>579</v>
      </c>
    </row>
    <row r="82" spans="1:1" ht="15.6">
      <c r="A82" s="436"/>
    </row>
    <row r="83" spans="1:1" ht="15.6">
      <c r="A83" s="437"/>
    </row>
  </sheetData>
  <pageMargins left="0.42" right="0.19" top="0.73" bottom="0.55000000000000004" header="0.19166666666666701" footer="0.3"/>
  <pageSetup paperSize="9" scale="90" orientation="portrait" r:id="rId1"/>
  <headerFooter>
    <oddHeader>&amp;L 
&amp;R&amp;"Arial,Regular"UJE SHA
Shenimet per Pasqyrat Financiare 2013
(Te gjitha balancat jane ne leke)</oddHeader>
  </headerFooter>
  <rowBreaks count="1" manualBreakCount="1">
    <brk id="6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K120"/>
  <sheetViews>
    <sheetView topLeftCell="A57" zoomScaleSheetLayoutView="90" workbookViewId="0">
      <selection activeCell="A2" sqref="A2"/>
    </sheetView>
  </sheetViews>
  <sheetFormatPr defaultColWidth="9.125" defaultRowHeight="13.2"/>
  <cols>
    <col min="1" max="1" width="6.125" style="368" customWidth="1"/>
    <col min="2" max="2" width="49.625" style="383" customWidth="1"/>
    <col min="3" max="3" width="2.125" style="383" customWidth="1"/>
    <col min="4" max="4" width="18.625" style="383" customWidth="1"/>
    <col min="5" max="5" width="2.625" style="383" customWidth="1"/>
    <col min="6" max="6" width="18.625" style="383" customWidth="1"/>
    <col min="7" max="7" width="2.625" style="383" customWidth="1"/>
    <col min="8" max="8" width="3.875" style="383" customWidth="1"/>
    <col min="9" max="9" width="14.875" style="370" customWidth="1"/>
    <col min="10" max="10" width="14" style="383" bestFit="1" customWidth="1"/>
    <col min="11" max="16384" width="9.125" style="383"/>
  </cols>
  <sheetData>
    <row r="1" spans="1:11" s="370" customFormat="1" ht="17.25" customHeight="1">
      <c r="A1" s="368"/>
      <c r="B1" s="369" t="s">
        <v>586</v>
      </c>
    </row>
    <row r="2" spans="1:11" s="370" customFormat="1" ht="17.25" customHeight="1">
      <c r="A2" s="368"/>
      <c r="B2" s="369" t="s">
        <v>587</v>
      </c>
    </row>
    <row r="3" spans="1:11" s="370" customFormat="1" ht="18" customHeight="1">
      <c r="A3" s="368"/>
      <c r="B3" s="371" t="s">
        <v>488</v>
      </c>
    </row>
    <row r="4" spans="1:11" s="370" customFormat="1" ht="18" customHeight="1">
      <c r="A4" s="368"/>
      <c r="B4" s="578" t="s">
        <v>597</v>
      </c>
      <c r="C4" s="578"/>
      <c r="D4" s="578"/>
      <c r="E4" s="578"/>
      <c r="F4" s="578"/>
    </row>
    <row r="5" spans="1:11" s="370" customFormat="1" ht="17.25" customHeight="1">
      <c r="A5" s="368"/>
      <c r="B5" s="372"/>
      <c r="D5" s="373" t="s">
        <v>429</v>
      </c>
      <c r="E5" s="374"/>
      <c r="F5" s="373" t="s">
        <v>367</v>
      </c>
    </row>
    <row r="6" spans="1:11" s="377" customFormat="1" ht="18" customHeight="1">
      <c r="A6" s="368">
        <v>1</v>
      </c>
      <c r="B6" s="375" t="s">
        <v>590</v>
      </c>
      <c r="C6" s="376"/>
      <c r="E6" s="376"/>
      <c r="F6" s="376"/>
    </row>
    <row r="7" spans="1:11">
      <c r="B7" s="378" t="s">
        <v>490</v>
      </c>
      <c r="C7" s="379"/>
      <c r="D7" s="380">
        <f>+'Sheet1 (2)'!F22+'Sheet1 (2)'!F23</f>
        <v>245758.87460000039</v>
      </c>
      <c r="E7" s="381"/>
      <c r="F7" s="380">
        <v>0</v>
      </c>
      <c r="G7" s="382"/>
    </row>
    <row r="8" spans="1:11">
      <c r="B8" s="378" t="s">
        <v>491</v>
      </c>
      <c r="C8" s="379"/>
      <c r="D8" s="380">
        <v>0</v>
      </c>
      <c r="E8" s="381"/>
      <c r="F8" s="380"/>
      <c r="G8" s="382"/>
    </row>
    <row r="9" spans="1:11" s="370" customFormat="1" ht="16.5" customHeight="1" thickBot="1">
      <c r="A9" s="368"/>
      <c r="B9" s="384"/>
      <c r="C9" s="385"/>
      <c r="D9" s="386">
        <f>SUM(D7:D8)</f>
        <v>245758.87460000039</v>
      </c>
      <c r="E9" s="374"/>
      <c r="F9" s="386">
        <f>SUM(F7:F7)</f>
        <v>0</v>
      </c>
      <c r="G9" s="382"/>
    </row>
    <row r="10" spans="1:11" ht="7.5" customHeight="1" thickTop="1">
      <c r="D10" s="382"/>
      <c r="E10" s="382"/>
      <c r="F10" s="382"/>
      <c r="G10" s="382"/>
    </row>
    <row r="11" spans="1:11" ht="42" customHeight="1">
      <c r="A11" s="387"/>
      <c r="B11" s="579" t="s">
        <v>588</v>
      </c>
      <c r="C11" s="579"/>
      <c r="D11" s="579"/>
      <c r="E11" s="579"/>
      <c r="F11" s="579"/>
      <c r="G11" s="387"/>
      <c r="H11" s="387"/>
      <c r="I11" s="388"/>
      <c r="J11" s="387"/>
      <c r="K11" s="387"/>
    </row>
    <row r="12" spans="1:11" s="370" customFormat="1" ht="20.25" customHeight="1">
      <c r="A12" s="368">
        <v>3</v>
      </c>
      <c r="B12" s="375" t="s">
        <v>589</v>
      </c>
      <c r="C12" s="385"/>
      <c r="D12" s="374"/>
      <c r="E12" s="374"/>
      <c r="F12" s="374"/>
      <c r="G12" s="382"/>
    </row>
    <row r="13" spans="1:11" s="370" customFormat="1" ht="20.25" customHeight="1">
      <c r="A13" s="368"/>
      <c r="B13" s="375"/>
      <c r="C13" s="385"/>
      <c r="D13" s="373" t="s">
        <v>429</v>
      </c>
      <c r="E13" s="374"/>
      <c r="F13" s="373" t="s">
        <v>367</v>
      </c>
      <c r="G13" s="382"/>
    </row>
    <row r="14" spans="1:11" s="370" customFormat="1" ht="19.5" customHeight="1">
      <c r="A14" s="389" t="s">
        <v>591</v>
      </c>
      <c r="B14" s="390" t="s">
        <v>592</v>
      </c>
      <c r="C14" s="385"/>
      <c r="D14" s="391">
        <v>8000</v>
      </c>
      <c r="E14" s="374"/>
      <c r="F14" s="391">
        <v>0</v>
      </c>
      <c r="G14" s="382"/>
    </row>
    <row r="15" spans="1:11" ht="18" customHeight="1" thickBot="1">
      <c r="B15" s="375"/>
      <c r="C15" s="379"/>
      <c r="D15" s="386">
        <f>SUM(D14:D14)</f>
        <v>8000</v>
      </c>
      <c r="E15" s="374"/>
      <c r="F15" s="386">
        <f>SUM(F14:F14)</f>
        <v>0</v>
      </c>
      <c r="G15" s="382"/>
      <c r="J15" s="370"/>
    </row>
    <row r="16" spans="1:11" ht="26.4" customHeight="1" thickTop="1">
      <c r="B16" s="580" t="s">
        <v>593</v>
      </c>
      <c r="C16" s="580"/>
      <c r="D16" s="580"/>
      <c r="E16" s="580"/>
      <c r="F16" s="580"/>
      <c r="G16" s="382"/>
    </row>
    <row r="17" spans="1:10" ht="8.25" customHeight="1">
      <c r="B17" s="393"/>
      <c r="C17" s="393"/>
      <c r="D17" s="393"/>
      <c r="E17" s="393"/>
      <c r="F17" s="393"/>
      <c r="G17" s="382"/>
    </row>
    <row r="18" spans="1:10" hidden="1">
      <c r="A18" s="389">
        <v>2.2000000000000002</v>
      </c>
      <c r="B18" s="375" t="s">
        <v>492</v>
      </c>
      <c r="C18" s="385"/>
      <c r="D18" s="373" t="s">
        <v>367</v>
      </c>
      <c r="E18" s="374"/>
      <c r="F18" s="373" t="s">
        <v>489</v>
      </c>
      <c r="G18" s="382"/>
    </row>
    <row r="19" spans="1:10" ht="16.5" hidden="1" customHeight="1">
      <c r="B19" s="394" t="s">
        <v>493</v>
      </c>
      <c r="C19" s="385"/>
      <c r="D19" s="391">
        <v>0</v>
      </c>
      <c r="E19" s="374"/>
      <c r="F19" s="391">
        <v>277860000</v>
      </c>
      <c r="G19" s="382"/>
    </row>
    <row r="20" spans="1:10" ht="16.5" hidden="1" customHeight="1">
      <c r="B20" s="395" t="s">
        <v>494</v>
      </c>
      <c r="C20" s="385"/>
      <c r="D20" s="391">
        <f>+'[3]Gjendje Llogarie'!F94</f>
        <v>289.57970000000932</v>
      </c>
      <c r="E20" s="374"/>
      <c r="F20" s="391">
        <v>0</v>
      </c>
      <c r="G20" s="382"/>
    </row>
    <row r="21" spans="1:10" ht="16.5" hidden="1" customHeight="1">
      <c r="B21" s="396" t="s">
        <v>495</v>
      </c>
      <c r="C21" s="385"/>
      <c r="D21" s="391">
        <f>+'[3]Gjendje Llogarie'!F60+'[3]Gjendje Llogarie'!F75+'[3]Gjendje Llogarie'!F76+'[3]Gjendje Llogarie'!F81+'[3]Gjendje Llogarie'!F82</f>
        <v>9262354.8600000013</v>
      </c>
      <c r="E21" s="374"/>
      <c r="F21" s="391">
        <v>0</v>
      </c>
      <c r="G21" s="382"/>
    </row>
    <row r="22" spans="1:10" ht="16.5" hidden="1" customHeight="1">
      <c r="B22" s="396" t="s">
        <v>496</v>
      </c>
      <c r="C22" s="385"/>
      <c r="D22" s="391">
        <f>+'[3]Gjendje Llogarie'!F88+'[3]Gjendje Llogarie'!F89</f>
        <v>71287043.039999992</v>
      </c>
      <c r="E22" s="374"/>
      <c r="F22" s="391"/>
      <c r="G22" s="382"/>
    </row>
    <row r="23" spans="1:10" ht="16.5" hidden="1" customHeight="1">
      <c r="B23" s="396" t="s">
        <v>497</v>
      </c>
      <c r="C23" s="385"/>
      <c r="D23" s="391">
        <f>+'[3]Gjendje Llogarie'!D101</f>
        <v>4187700</v>
      </c>
      <c r="E23" s="374"/>
      <c r="F23" s="391"/>
      <c r="G23" s="382"/>
    </row>
    <row r="24" spans="1:10" ht="13.8" hidden="1" thickBot="1">
      <c r="C24" s="379"/>
      <c r="D24" s="386">
        <f>SUM(D19:D23)</f>
        <v>84737387.479699999</v>
      </c>
      <c r="E24" s="374"/>
      <c r="F24" s="386">
        <v>0</v>
      </c>
      <c r="G24" s="382"/>
      <c r="I24" s="370">
        <f>+D24-[4]Bilanc!F15-[4]Bilanc!F16</f>
        <v>82030550.479699999</v>
      </c>
      <c r="J24" s="383">
        <f>+F24-[4]Bilanc!H15-[4]Bilanc!H16</f>
        <v>-278671681.80000001</v>
      </c>
    </row>
    <row r="25" spans="1:10" ht="13.8" hidden="1" thickTop="1">
      <c r="C25" s="379"/>
      <c r="D25" s="392"/>
      <c r="E25" s="374"/>
      <c r="F25" s="392"/>
      <c r="G25" s="382"/>
    </row>
    <row r="26" spans="1:10" hidden="1">
      <c r="A26" s="368">
        <v>3</v>
      </c>
      <c r="B26" s="375" t="s">
        <v>498</v>
      </c>
      <c r="C26" s="385"/>
      <c r="D26" s="374"/>
      <c r="E26" s="374"/>
      <c r="F26" s="374"/>
      <c r="G26" s="382"/>
    </row>
    <row r="27" spans="1:10" hidden="1">
      <c r="B27" s="375"/>
      <c r="C27" s="385"/>
      <c r="D27" s="374"/>
      <c r="E27" s="374"/>
      <c r="F27" s="374"/>
      <c r="G27" s="382"/>
    </row>
    <row r="28" spans="1:10" hidden="1">
      <c r="B28" s="375" t="s">
        <v>499</v>
      </c>
      <c r="C28" s="385"/>
      <c r="D28" s="373" t="s">
        <v>367</v>
      </c>
      <c r="E28" s="374"/>
      <c r="F28" s="373" t="s">
        <v>489</v>
      </c>
      <c r="G28" s="382"/>
    </row>
    <row r="29" spans="1:10" hidden="1">
      <c r="A29" s="389">
        <v>3.1</v>
      </c>
      <c r="B29" s="394" t="s">
        <v>500</v>
      </c>
      <c r="C29" s="385"/>
      <c r="D29" s="391">
        <f>+'[3]GJENDJA E MAGAZINES 31.12.2012'!F22</f>
        <v>6998732.2120000003</v>
      </c>
      <c r="E29" s="374"/>
      <c r="F29" s="391">
        <v>0</v>
      </c>
      <c r="G29" s="382"/>
    </row>
    <row r="30" spans="1:10" ht="13.8" hidden="1" thickBot="1">
      <c r="C30" s="379"/>
      <c r="D30" s="386">
        <f>SUM(D29:D29)</f>
        <v>6998732.2120000003</v>
      </c>
      <c r="E30" s="374"/>
      <c r="F30" s="386">
        <v>0</v>
      </c>
      <c r="G30" s="382"/>
    </row>
    <row r="31" spans="1:10" ht="13.8" hidden="1" thickTop="1">
      <c r="B31" s="581"/>
      <c r="C31" s="581"/>
      <c r="D31" s="581"/>
      <c r="E31" s="581"/>
      <c r="F31" s="581"/>
      <c r="G31" s="377"/>
      <c r="H31" s="377"/>
      <c r="I31" s="398"/>
      <c r="J31" s="377"/>
    </row>
    <row r="32" spans="1:10" hidden="1">
      <c r="A32" s="368">
        <v>4</v>
      </c>
      <c r="B32" s="375" t="s">
        <v>501</v>
      </c>
      <c r="C32" s="385"/>
      <c r="D32" s="374"/>
      <c r="E32" s="374"/>
      <c r="F32" s="374"/>
      <c r="G32" s="382"/>
      <c r="H32" s="370"/>
      <c r="I32" s="399"/>
      <c r="J32" s="370"/>
    </row>
    <row r="33" spans="1:10" hidden="1">
      <c r="B33" s="375"/>
      <c r="C33" s="385"/>
      <c r="D33" s="374"/>
      <c r="E33" s="374"/>
      <c r="F33" s="374"/>
      <c r="G33" s="382"/>
      <c r="H33" s="370"/>
      <c r="I33" s="399"/>
      <c r="J33" s="370"/>
    </row>
    <row r="34" spans="1:10" hidden="1">
      <c r="B34" s="375"/>
      <c r="C34" s="385"/>
      <c r="D34" s="373" t="s">
        <v>367</v>
      </c>
      <c r="E34" s="374"/>
      <c r="F34" s="373" t="s">
        <v>489</v>
      </c>
      <c r="G34" s="382"/>
      <c r="H34" s="370"/>
      <c r="I34" s="399"/>
      <c r="J34" s="370"/>
    </row>
    <row r="35" spans="1:10" hidden="1">
      <c r="A35" s="389">
        <v>4.0999999999999996</v>
      </c>
      <c r="B35" s="390" t="s">
        <v>502</v>
      </c>
      <c r="C35" s="379"/>
      <c r="D35" s="380">
        <f>+'[3]Gjendje Llogarie'!D103+'[3]Gjendje Llogarie'!D102</f>
        <v>5997900</v>
      </c>
      <c r="E35" s="381"/>
      <c r="F35" s="380">
        <v>0</v>
      </c>
      <c r="G35" s="382"/>
      <c r="H35" s="370"/>
      <c r="I35" s="383"/>
      <c r="J35" s="370"/>
    </row>
    <row r="36" spans="1:10" ht="13.8" hidden="1" thickBot="1">
      <c r="B36" s="375"/>
      <c r="C36" s="379"/>
      <c r="D36" s="386">
        <f>SUM(D35:D35)</f>
        <v>5997900</v>
      </c>
      <c r="E36" s="374"/>
      <c r="F36" s="386">
        <f>SUM(F35:F35)</f>
        <v>0</v>
      </c>
      <c r="G36" s="382"/>
      <c r="H36" s="370"/>
      <c r="I36" s="399" t="e">
        <f>#REF!-[4]Bilanc!F67</f>
        <v>#REF!</v>
      </c>
      <c r="J36" s="370" t="e">
        <f>#REF!-[4]Bilanc!H67</f>
        <v>#REF!</v>
      </c>
    </row>
    <row r="37" spans="1:10" ht="13.8" hidden="1" thickTop="1">
      <c r="D37" s="382"/>
      <c r="E37" s="382"/>
      <c r="F37" s="382"/>
      <c r="G37" s="382"/>
      <c r="I37" s="399"/>
    </row>
    <row r="38" spans="1:10" ht="27.75" hidden="1" customHeight="1">
      <c r="B38" s="575" t="s">
        <v>503</v>
      </c>
      <c r="C38" s="575"/>
      <c r="D38" s="575"/>
      <c r="E38" s="575"/>
      <c r="F38" s="575"/>
      <c r="G38" s="387"/>
      <c r="H38" s="387"/>
      <c r="I38" s="401" t="s">
        <v>504</v>
      </c>
      <c r="J38" s="387"/>
    </row>
    <row r="39" spans="1:10">
      <c r="D39" s="382"/>
      <c r="E39" s="382"/>
      <c r="F39" s="382"/>
      <c r="G39" s="382"/>
    </row>
    <row r="40" spans="1:10">
      <c r="A40" s="368" t="s">
        <v>28</v>
      </c>
      <c r="B40" s="402" t="s">
        <v>505</v>
      </c>
      <c r="D40" s="382"/>
      <c r="E40" s="382"/>
      <c r="F40" s="382"/>
      <c r="G40" s="382"/>
    </row>
    <row r="41" spans="1:10">
      <c r="B41" s="402"/>
      <c r="D41" s="382"/>
      <c r="E41" s="382"/>
      <c r="F41" s="382"/>
      <c r="G41" s="382"/>
    </row>
    <row r="42" spans="1:10">
      <c r="A42" s="389" t="s">
        <v>594</v>
      </c>
      <c r="B42" s="402" t="s">
        <v>595</v>
      </c>
      <c r="D42" s="373" t="s">
        <v>429</v>
      </c>
      <c r="E42" s="374"/>
      <c r="F42" s="373" t="s">
        <v>367</v>
      </c>
      <c r="G42" s="382"/>
    </row>
    <row r="43" spans="1:10">
      <c r="B43" s="383" t="s">
        <v>596</v>
      </c>
      <c r="D43" s="391">
        <v>2201140</v>
      </c>
      <c r="E43" s="403"/>
      <c r="F43" s="391">
        <v>0</v>
      </c>
      <c r="G43" s="382"/>
    </row>
    <row r="44" spans="1:10" ht="13.8" thickBot="1">
      <c r="D44" s="386">
        <f>SUM(D43:D43)</f>
        <v>2201140</v>
      </c>
      <c r="E44" s="392"/>
      <c r="F44" s="386">
        <v>0</v>
      </c>
      <c r="G44" s="382"/>
    </row>
    <row r="45" spans="1:10" ht="13.8" thickTop="1">
      <c r="D45" s="382"/>
      <c r="E45" s="404"/>
      <c r="F45" s="382"/>
      <c r="G45" s="382"/>
      <c r="I45" s="439">
        <f>+D44+D15+D9</f>
        <v>2454898.8746000002</v>
      </c>
    </row>
    <row r="46" spans="1:10" ht="15.6">
      <c r="A46" s="578" t="s">
        <v>598</v>
      </c>
      <c r="B46" s="578"/>
      <c r="C46" s="578"/>
      <c r="D46" s="578"/>
      <c r="E46" s="578"/>
      <c r="F46" s="578"/>
      <c r="G46" s="382"/>
    </row>
    <row r="47" spans="1:10" hidden="1">
      <c r="A47" s="368">
        <v>6</v>
      </c>
      <c r="B47" s="402" t="s">
        <v>506</v>
      </c>
      <c r="D47" s="382"/>
      <c r="E47" s="382"/>
      <c r="F47" s="382"/>
      <c r="G47" s="382"/>
    </row>
    <row r="48" spans="1:10" hidden="1">
      <c r="B48" s="402"/>
      <c r="D48" s="373" t="s">
        <v>367</v>
      </c>
      <c r="E48" s="374"/>
      <c r="F48" s="373" t="s">
        <v>489</v>
      </c>
      <c r="G48" s="382"/>
    </row>
    <row r="49" spans="1:10" hidden="1">
      <c r="A49" s="389">
        <v>6.1</v>
      </c>
      <c r="B49" s="383" t="s">
        <v>507</v>
      </c>
      <c r="D49" s="380">
        <f>+'[3]Bilanc SKK'!D51</f>
        <v>53092167.210000001</v>
      </c>
      <c r="E49" s="382"/>
      <c r="F49" s="382"/>
      <c r="G49" s="382"/>
    </row>
    <row r="50" spans="1:10" ht="13.8" hidden="1" thickBot="1">
      <c r="D50" s="386">
        <f>SUM(D49:D49)</f>
        <v>53092167.210000001</v>
      </c>
      <c r="E50" s="382"/>
      <c r="F50" s="382"/>
      <c r="G50" s="382"/>
    </row>
    <row r="51" spans="1:10" ht="13.8" hidden="1" thickTop="1">
      <c r="D51" s="382"/>
      <c r="E51" s="382"/>
      <c r="F51" s="382"/>
      <c r="G51" s="382"/>
    </row>
    <row r="52" spans="1:10" hidden="1">
      <c r="B52" s="383" t="s">
        <v>508</v>
      </c>
      <c r="D52" s="382"/>
      <c r="E52" s="382"/>
      <c r="F52" s="382"/>
      <c r="G52" s="382"/>
    </row>
    <row r="53" spans="1:10" hidden="1">
      <c r="B53" s="383" t="s">
        <v>509</v>
      </c>
      <c r="D53" s="382"/>
      <c r="E53" s="382"/>
      <c r="F53" s="382"/>
      <c r="G53" s="382"/>
    </row>
    <row r="54" spans="1:10">
      <c r="D54" s="382"/>
      <c r="E54" s="382"/>
      <c r="F54" s="382"/>
      <c r="G54" s="382"/>
    </row>
    <row r="55" spans="1:10">
      <c r="A55" s="368" t="s">
        <v>11</v>
      </c>
      <c r="B55" s="375" t="s">
        <v>599</v>
      </c>
      <c r="C55" s="376"/>
      <c r="D55" s="377"/>
      <c r="E55" s="376"/>
      <c r="F55" s="376"/>
      <c r="G55" s="377"/>
      <c r="H55" s="377"/>
      <c r="I55" s="398"/>
      <c r="J55" s="377"/>
    </row>
    <row r="56" spans="1:10" ht="17.25" customHeight="1">
      <c r="A56" s="368">
        <v>3</v>
      </c>
      <c r="B56" s="402" t="s">
        <v>601</v>
      </c>
      <c r="C56" s="376"/>
      <c r="D56" s="373" t="s">
        <v>429</v>
      </c>
      <c r="E56" s="374"/>
      <c r="F56" s="373" t="s">
        <v>367</v>
      </c>
      <c r="G56" s="382"/>
      <c r="I56" s="399"/>
    </row>
    <row r="57" spans="1:10">
      <c r="A57" s="368" t="s">
        <v>600</v>
      </c>
      <c r="B57" s="438" t="s">
        <v>186</v>
      </c>
      <c r="C57" s="385"/>
      <c r="D57" s="406"/>
      <c r="E57" s="374"/>
      <c r="F57" s="406">
        <v>0</v>
      </c>
      <c r="G57" s="382"/>
      <c r="I57" s="399"/>
    </row>
    <row r="58" spans="1:10">
      <c r="B58" s="405" t="s">
        <v>510</v>
      </c>
      <c r="C58" s="385"/>
      <c r="D58" s="406">
        <f>+'Sheet1 (2)'!G16</f>
        <v>53082</v>
      </c>
      <c r="E58" s="374"/>
      <c r="F58" s="406"/>
      <c r="G58" s="382"/>
      <c r="I58" s="399"/>
    </row>
    <row r="59" spans="1:10">
      <c r="B59" s="405" t="s">
        <v>511</v>
      </c>
      <c r="C59" s="385"/>
      <c r="D59" s="406">
        <f>+'Sheet1 (2)'!G17</f>
        <v>80592</v>
      </c>
      <c r="E59" s="374"/>
      <c r="F59" s="406"/>
      <c r="G59" s="382"/>
      <c r="I59" s="399"/>
    </row>
    <row r="60" spans="1:10" ht="13.8" thickBot="1">
      <c r="B60" s="384"/>
      <c r="C60" s="385"/>
      <c r="D60" s="386">
        <f>SUM(D57:D59)</f>
        <v>133674</v>
      </c>
      <c r="E60" s="374"/>
      <c r="F60" s="386">
        <f>SUM(F57:F57)</f>
        <v>0</v>
      </c>
      <c r="G60" s="382"/>
      <c r="I60" s="399"/>
    </row>
    <row r="61" spans="1:10" ht="13.8" hidden="1" thickTop="1">
      <c r="D61" s="382"/>
      <c r="E61" s="382"/>
      <c r="F61" s="382"/>
      <c r="G61" s="382"/>
      <c r="I61" s="399"/>
    </row>
    <row r="62" spans="1:10" ht="13.8" thickTop="1">
      <c r="B62" s="388" t="s">
        <v>602</v>
      </c>
      <c r="C62" s="388"/>
      <c r="D62" s="388"/>
      <c r="E62" s="388"/>
      <c r="F62" s="388"/>
      <c r="G62" s="382"/>
      <c r="I62" s="399"/>
    </row>
    <row r="63" spans="1:10" ht="12.6" customHeight="1">
      <c r="B63" s="383" t="s">
        <v>603</v>
      </c>
      <c r="G63" s="382"/>
      <c r="I63" s="399"/>
    </row>
    <row r="64" spans="1:10" ht="12.6" customHeight="1">
      <c r="G64" s="382"/>
      <c r="I64" s="399"/>
    </row>
    <row r="65" spans="1:10" ht="12.6" customHeight="1">
      <c r="A65" s="389" t="s">
        <v>28</v>
      </c>
      <c r="B65" s="402" t="s">
        <v>604</v>
      </c>
      <c r="G65" s="382"/>
      <c r="I65" s="399"/>
    </row>
    <row r="66" spans="1:10" ht="20.399999999999999" customHeight="1">
      <c r="A66" s="368">
        <v>1</v>
      </c>
      <c r="B66" s="402" t="s">
        <v>605</v>
      </c>
      <c r="D66" s="373" t="s">
        <v>429</v>
      </c>
      <c r="E66" s="374"/>
      <c r="F66" s="373" t="s">
        <v>367</v>
      </c>
      <c r="G66" s="382"/>
      <c r="I66" s="399"/>
    </row>
    <row r="67" spans="1:10" ht="17.25" customHeight="1">
      <c r="B67" s="383" t="s">
        <v>605</v>
      </c>
      <c r="D67" s="406">
        <v>939340</v>
      </c>
      <c r="G67" s="382"/>
      <c r="I67" s="399"/>
    </row>
    <row r="68" spans="1:10" ht="17.25" customHeight="1" thickBot="1">
      <c r="D68" s="386">
        <f>SUM(D63:D67)</f>
        <v>939340</v>
      </c>
      <c r="G68" s="382"/>
      <c r="I68" s="399"/>
    </row>
    <row r="69" spans="1:10" ht="17.25" customHeight="1" thickTop="1">
      <c r="D69" s="392"/>
      <c r="G69" s="382"/>
      <c r="I69" s="399"/>
    </row>
    <row r="70" spans="1:10">
      <c r="A70" s="368">
        <v>8</v>
      </c>
      <c r="B70" s="375" t="s">
        <v>512</v>
      </c>
      <c r="C70" s="385"/>
      <c r="D70" s="373" t="s">
        <v>429</v>
      </c>
      <c r="E70" s="374"/>
      <c r="F70" s="373" t="s">
        <v>367</v>
      </c>
      <c r="G70" s="382"/>
      <c r="I70" s="399"/>
    </row>
    <row r="71" spans="1:10" ht="17.25" customHeight="1">
      <c r="B71" s="405" t="s">
        <v>513</v>
      </c>
      <c r="C71" s="385"/>
      <c r="D71" s="406">
        <v>3500000</v>
      </c>
      <c r="E71" s="374"/>
      <c r="F71" s="406">
        <v>0</v>
      </c>
      <c r="G71" s="382"/>
      <c r="I71" s="399"/>
    </row>
    <row r="72" spans="1:10">
      <c r="B72" s="405" t="s">
        <v>514</v>
      </c>
      <c r="C72" s="385"/>
      <c r="D72" s="406">
        <v>-2118115</v>
      </c>
      <c r="E72" s="374"/>
      <c r="F72" s="406">
        <v>0</v>
      </c>
      <c r="G72" s="382"/>
      <c r="I72" s="399"/>
    </row>
    <row r="73" spans="1:10" ht="13.8" hidden="1" thickBot="1">
      <c r="B73" s="375"/>
      <c r="C73" s="379"/>
      <c r="D73" s="386">
        <f>SUM(D71:D72)</f>
        <v>1381885</v>
      </c>
      <c r="E73" s="374"/>
      <c r="F73" s="386">
        <f>SUM(F71:F72)</f>
        <v>0</v>
      </c>
      <c r="G73" s="382"/>
      <c r="I73" s="399"/>
    </row>
    <row r="74" spans="1:10" hidden="1">
      <c r="A74" s="368">
        <v>9</v>
      </c>
      <c r="B74" s="375" t="s">
        <v>515</v>
      </c>
      <c r="C74" s="385"/>
      <c r="D74" s="374"/>
      <c r="E74" s="374"/>
      <c r="F74" s="374"/>
      <c r="G74" s="382"/>
      <c r="I74" s="399"/>
    </row>
    <row r="75" spans="1:10" hidden="1">
      <c r="B75" s="405"/>
      <c r="C75" s="385"/>
      <c r="D75" s="406"/>
      <c r="E75" s="374"/>
      <c r="F75" s="406"/>
      <c r="G75" s="382"/>
      <c r="I75" s="399"/>
    </row>
    <row r="76" spans="1:10" hidden="1">
      <c r="B76" s="405" t="s">
        <v>516</v>
      </c>
      <c r="C76" s="385"/>
      <c r="D76" s="406">
        <f>-'[4]BV Actual'!I58-'[4]BV Actual'!I57</f>
        <v>4087480.3400000096</v>
      </c>
      <c r="E76" s="374"/>
      <c r="F76" s="406">
        <v>72692840.609999999</v>
      </c>
      <c r="G76" s="382"/>
      <c r="I76" s="399" t="e">
        <f>#REF!-[4]Bilanc!F71</f>
        <v>#REF!</v>
      </c>
      <c r="J76" s="383" t="e">
        <f>#REF!-[4]Bilanc!H71</f>
        <v>#REF!</v>
      </c>
    </row>
    <row r="77" spans="1:10" ht="13.8" hidden="1" thickBot="1">
      <c r="B77" s="375"/>
      <c r="C77" s="379"/>
      <c r="D77" s="386">
        <f>SUM(D75:D76)</f>
        <v>4087480.3400000096</v>
      </c>
      <c r="E77" s="374"/>
      <c r="F77" s="386">
        <f>SUM(F75:F76)</f>
        <v>72692840.609999999</v>
      </c>
      <c r="G77" s="382"/>
      <c r="I77" s="399"/>
    </row>
    <row r="78" spans="1:10" s="377" customFormat="1" ht="18" customHeight="1" thickBot="1">
      <c r="A78" s="407"/>
      <c r="B78" s="408"/>
      <c r="C78" s="409"/>
      <c r="D78" s="386">
        <f>SUM(D71:D72)</f>
        <v>1381885</v>
      </c>
      <c r="E78" s="410"/>
      <c r="F78" s="411"/>
      <c r="I78" s="440">
        <f>+D78+D68+D60</f>
        <v>2454899</v>
      </c>
    </row>
    <row r="79" spans="1:10" s="370" customFormat="1" ht="33.6" customHeight="1" thickTop="1">
      <c r="A79" s="412"/>
      <c r="B79" s="582" t="s">
        <v>517</v>
      </c>
      <c r="C79" s="582"/>
      <c r="D79" s="582"/>
      <c r="E79" s="582"/>
      <c r="F79" s="582"/>
      <c r="G79" s="382"/>
      <c r="I79" s="399"/>
    </row>
    <row r="80" spans="1:10" s="370" customFormat="1" hidden="1">
      <c r="A80" s="368"/>
      <c r="B80" s="383"/>
      <c r="C80" s="383"/>
      <c r="D80" s="382"/>
      <c r="E80" s="382"/>
      <c r="F80" s="382"/>
      <c r="G80" s="382"/>
      <c r="I80" s="399"/>
    </row>
    <row r="81" spans="1:11" s="370" customFormat="1">
      <c r="A81" s="368">
        <v>1</v>
      </c>
      <c r="B81" s="402" t="s">
        <v>214</v>
      </c>
      <c r="C81" s="383"/>
      <c r="D81" s="382"/>
      <c r="E81" s="382"/>
      <c r="F81" s="382"/>
      <c r="G81" s="382"/>
      <c r="I81" s="399"/>
    </row>
    <row r="82" spans="1:11">
      <c r="A82" s="368" t="s">
        <v>561</v>
      </c>
      <c r="B82" s="375" t="s">
        <v>518</v>
      </c>
      <c r="C82" s="376"/>
      <c r="D82" s="373" t="s">
        <v>429</v>
      </c>
      <c r="E82" s="374"/>
      <c r="F82" s="373" t="s">
        <v>367</v>
      </c>
      <c r="G82" s="413"/>
      <c r="H82" s="387"/>
      <c r="I82" s="401"/>
      <c r="J82" s="387"/>
      <c r="K82" s="387"/>
    </row>
    <row r="83" spans="1:11">
      <c r="B83" s="414" t="s">
        <v>214</v>
      </c>
      <c r="C83" s="385"/>
      <c r="D83" s="415">
        <v>0</v>
      </c>
      <c r="E83" s="374"/>
      <c r="F83" s="415">
        <v>0</v>
      </c>
      <c r="G83" s="413"/>
      <c r="H83" s="387"/>
      <c r="I83" s="401"/>
      <c r="J83" s="387"/>
      <c r="K83" s="387"/>
    </row>
    <row r="84" spans="1:11" hidden="1">
      <c r="B84" s="414" t="s">
        <v>519</v>
      </c>
      <c r="C84" s="385"/>
      <c r="D84" s="415">
        <v>0</v>
      </c>
      <c r="E84" s="374"/>
      <c r="F84" s="415">
        <v>0</v>
      </c>
      <c r="G84" s="413"/>
      <c r="H84" s="387"/>
      <c r="I84" s="401"/>
      <c r="J84" s="387"/>
      <c r="K84" s="387"/>
    </row>
    <row r="85" spans="1:11" ht="15" customHeight="1" thickBot="1">
      <c r="B85" s="384"/>
      <c r="C85" s="385"/>
      <c r="D85" s="386">
        <f>SUM(D83:D84)</f>
        <v>0</v>
      </c>
      <c r="E85" s="374"/>
      <c r="F85" s="386">
        <f>SUM(F83:F84)</f>
        <v>0</v>
      </c>
      <c r="G85" s="413"/>
      <c r="H85" s="387"/>
      <c r="I85" s="401"/>
      <c r="J85" s="387"/>
      <c r="K85" s="387"/>
    </row>
    <row r="86" spans="1:11" ht="13.8" thickTop="1">
      <c r="D86" s="382"/>
      <c r="E86" s="382"/>
      <c r="F86" s="382"/>
      <c r="G86" s="413"/>
      <c r="H86" s="387"/>
      <c r="I86" s="401"/>
      <c r="J86" s="387"/>
      <c r="K86" s="387"/>
    </row>
    <row r="87" spans="1:11">
      <c r="A87" s="413"/>
      <c r="B87" s="575"/>
      <c r="C87" s="575"/>
      <c r="D87" s="575"/>
      <c r="E87" s="575"/>
      <c r="F87" s="575"/>
      <c r="G87" s="413"/>
      <c r="H87" s="387"/>
      <c r="I87" s="401"/>
      <c r="J87" s="387"/>
      <c r="K87" s="387"/>
    </row>
    <row r="88" spans="1:11" hidden="1">
      <c r="A88" s="413"/>
      <c r="B88" s="416" t="s">
        <v>520</v>
      </c>
      <c r="C88" s="417"/>
      <c r="D88" s="415">
        <f>+D83</f>
        <v>0</v>
      </c>
      <c r="E88" s="374"/>
      <c r="F88" s="415">
        <f>+F83</f>
        <v>0</v>
      </c>
      <c r="G88" s="413"/>
      <c r="H88" s="387"/>
      <c r="I88" s="401"/>
      <c r="J88" s="387"/>
      <c r="K88" s="387"/>
    </row>
    <row r="89" spans="1:11">
      <c r="D89" s="382"/>
      <c r="E89" s="382"/>
      <c r="F89" s="382"/>
      <c r="G89" s="382"/>
      <c r="I89" s="399"/>
    </row>
    <row r="90" spans="1:11">
      <c r="A90" s="368" t="s">
        <v>561</v>
      </c>
      <c r="B90" s="402" t="s">
        <v>521</v>
      </c>
      <c r="C90" s="402"/>
      <c r="D90" s="418"/>
      <c r="E90" s="418"/>
      <c r="F90" s="418"/>
      <c r="G90" s="382"/>
      <c r="I90" s="399"/>
    </row>
    <row r="91" spans="1:11">
      <c r="B91" s="402"/>
      <c r="C91" s="402"/>
      <c r="D91" s="418"/>
      <c r="E91" s="418"/>
      <c r="F91" s="418"/>
      <c r="G91" s="382"/>
      <c r="I91" s="399"/>
    </row>
    <row r="92" spans="1:11">
      <c r="A92" s="368">
        <v>6</v>
      </c>
      <c r="B92" s="375" t="str">
        <f>+[3]PASH!B17</f>
        <v>Shpenzime te tjera nga veprimtarite e shfrytezimit</v>
      </c>
      <c r="C92" s="385"/>
      <c r="D92" s="373" t="s">
        <v>429</v>
      </c>
      <c r="E92" s="374"/>
      <c r="F92" s="373" t="s">
        <v>367</v>
      </c>
      <c r="G92" s="382"/>
      <c r="I92" s="399"/>
    </row>
    <row r="93" spans="1:11">
      <c r="B93" s="421" t="s">
        <v>607</v>
      </c>
      <c r="C93" s="385"/>
      <c r="D93" s="415">
        <v>40000</v>
      </c>
      <c r="E93" s="415"/>
      <c r="F93" s="415">
        <f>+'[3]Gjendje Llogarie'!H115+'[3]Gjendje Llogarie'!H114</f>
        <v>0</v>
      </c>
      <c r="G93" s="382"/>
      <c r="I93" s="399"/>
    </row>
    <row r="94" spans="1:11">
      <c r="B94" s="422" t="s">
        <v>525</v>
      </c>
      <c r="C94" s="379"/>
      <c r="D94" s="415">
        <f>+'B.V. Lek'!E23</f>
        <v>9014.26</v>
      </c>
      <c r="E94" s="374"/>
      <c r="F94" s="415">
        <f>+'[3]Gjendje Llogarie'!H122+'[3]Gjendje Llogarie'!H121</f>
        <v>0</v>
      </c>
      <c r="G94" s="382"/>
      <c r="I94" s="399"/>
    </row>
    <row r="95" spans="1:11">
      <c r="B95" s="422" t="s">
        <v>608</v>
      </c>
      <c r="C95" s="379"/>
      <c r="D95" s="415">
        <f>+'B.V. Lek'!E24</f>
        <v>12620</v>
      </c>
      <c r="E95" s="374"/>
      <c r="F95" s="415">
        <f>+'[3]Gjendje Llogarie'!H123+'[3]Gjendje Llogarie'!H122</f>
        <v>0</v>
      </c>
      <c r="G95" s="382"/>
      <c r="I95" s="399"/>
    </row>
    <row r="96" spans="1:11" ht="13.8" thickBot="1">
      <c r="B96" s="375"/>
      <c r="C96" s="379"/>
      <c r="D96" s="386">
        <f>-SUM(D93:D95)</f>
        <v>-61634.26</v>
      </c>
      <c r="E96" s="374"/>
      <c r="F96" s="386">
        <v>0</v>
      </c>
      <c r="G96" s="382"/>
      <c r="I96" s="399"/>
    </row>
    <row r="97" spans="1:10" ht="13.8" thickTop="1">
      <c r="B97" s="402"/>
      <c r="C97" s="402"/>
      <c r="D97" s="418"/>
      <c r="E97" s="418"/>
      <c r="F97" s="418"/>
      <c r="G97" s="382"/>
      <c r="I97" s="399"/>
    </row>
    <row r="98" spans="1:10" ht="18" customHeight="1">
      <c r="A98" s="389" t="s">
        <v>606</v>
      </c>
      <c r="B98" s="375" t="s">
        <v>522</v>
      </c>
      <c r="C98" s="385"/>
      <c r="D98" s="373" t="s">
        <v>429</v>
      </c>
      <c r="E98" s="374"/>
      <c r="F98" s="373" t="s">
        <v>367</v>
      </c>
      <c r="G98" s="382"/>
      <c r="I98" s="399"/>
    </row>
    <row r="99" spans="1:10">
      <c r="B99" s="414" t="s">
        <v>523</v>
      </c>
      <c r="C99" s="385"/>
      <c r="D99" s="415">
        <v>2009303</v>
      </c>
      <c r="E99" s="374"/>
      <c r="F99" s="415">
        <v>0</v>
      </c>
      <c r="G99" s="382"/>
      <c r="I99" s="399"/>
    </row>
    <row r="100" spans="1:10" ht="26.4">
      <c r="B100" s="414" t="s">
        <v>524</v>
      </c>
      <c r="C100" s="379"/>
      <c r="D100" s="419">
        <v>79434</v>
      </c>
      <c r="E100" s="381"/>
      <c r="F100" s="420">
        <v>0</v>
      </c>
      <c r="G100" s="382"/>
      <c r="I100" s="399"/>
      <c r="J100" s="399"/>
    </row>
    <row r="101" spans="1:10" ht="13.8" thickBot="1">
      <c r="B101" s="375"/>
      <c r="C101" s="379"/>
      <c r="D101" s="386">
        <f>-SUM(D99:D100)</f>
        <v>-2088737</v>
      </c>
      <c r="E101" s="374"/>
      <c r="F101" s="386">
        <f>SUM(F99:F100)</f>
        <v>0</v>
      </c>
      <c r="G101" s="382"/>
      <c r="I101" s="399"/>
    </row>
    <row r="102" spans="1:10" ht="13.8" thickTop="1">
      <c r="B102" s="375"/>
      <c r="C102" s="379"/>
      <c r="D102" s="392"/>
      <c r="E102" s="374"/>
      <c r="F102" s="392"/>
      <c r="G102" s="382"/>
      <c r="I102" s="399"/>
    </row>
    <row r="103" spans="1:10">
      <c r="A103" s="383"/>
      <c r="G103" s="382"/>
      <c r="I103" s="399"/>
    </row>
    <row r="104" spans="1:10" ht="17.25" customHeight="1">
      <c r="A104" s="368">
        <v>11</v>
      </c>
      <c r="B104" s="423" t="s">
        <v>526</v>
      </c>
      <c r="D104" s="382"/>
      <c r="E104" s="382"/>
      <c r="F104" s="382"/>
      <c r="G104" s="382"/>
      <c r="I104" s="399"/>
    </row>
    <row r="105" spans="1:10" ht="17.25" customHeight="1">
      <c r="A105" s="389" t="s">
        <v>609</v>
      </c>
      <c r="B105" s="375" t="s">
        <v>527</v>
      </c>
      <c r="C105" s="385"/>
      <c r="D105" s="373" t="s">
        <v>429</v>
      </c>
      <c r="E105" s="374"/>
      <c r="F105" s="373" t="s">
        <v>367</v>
      </c>
      <c r="G105" s="382"/>
      <c r="I105" s="399"/>
      <c r="J105" s="399"/>
    </row>
    <row r="106" spans="1:10">
      <c r="B106" s="414" t="s">
        <v>528</v>
      </c>
      <c r="C106" s="385"/>
      <c r="D106" s="415">
        <f>'[4]BV Actual'!F150</f>
        <v>0</v>
      </c>
      <c r="E106" s="374"/>
      <c r="F106" s="415">
        <v>0</v>
      </c>
      <c r="G106" s="382"/>
      <c r="I106" s="399"/>
    </row>
    <row r="107" spans="1:10">
      <c r="B107" s="414" t="s">
        <v>529</v>
      </c>
      <c r="C107" s="385"/>
      <c r="D107" s="415">
        <v>30256</v>
      </c>
      <c r="E107" s="374"/>
      <c r="F107" s="415">
        <v>0</v>
      </c>
      <c r="G107" s="382"/>
      <c r="I107" s="399"/>
    </row>
    <row r="108" spans="1:10">
      <c r="B108" s="414"/>
      <c r="C108" s="385"/>
      <c r="D108" s="424">
        <f>SUM(D106:D107)</f>
        <v>30256</v>
      </c>
      <c r="E108" s="374"/>
      <c r="F108" s="424">
        <f>SUM(F106:F107)</f>
        <v>0</v>
      </c>
      <c r="G108" s="382"/>
      <c r="I108" s="399"/>
    </row>
    <row r="109" spans="1:10">
      <c r="A109" s="368" t="s">
        <v>610</v>
      </c>
      <c r="B109" s="414" t="s">
        <v>241</v>
      </c>
      <c r="C109" s="385"/>
      <c r="D109" s="415">
        <v>2000</v>
      </c>
      <c r="E109" s="374"/>
      <c r="F109" s="415">
        <v>0</v>
      </c>
      <c r="I109" s="399"/>
    </row>
    <row r="110" spans="1:10">
      <c r="B110" s="414"/>
      <c r="C110" s="385"/>
      <c r="D110" s="424">
        <f>SUM(D109:D109)</f>
        <v>2000</v>
      </c>
      <c r="E110" s="374"/>
      <c r="F110" s="424">
        <f>SUM(F109:F109)</f>
        <v>0</v>
      </c>
    </row>
    <row r="111" spans="1:10" ht="13.8" thickBot="1">
      <c r="B111" s="425" t="s">
        <v>530</v>
      </c>
      <c r="C111" s="379"/>
      <c r="D111" s="386">
        <f>+D110+D108</f>
        <v>32256</v>
      </c>
      <c r="E111" s="374"/>
      <c r="F111" s="386">
        <f>+F108-F110</f>
        <v>0</v>
      </c>
    </row>
    <row r="112" spans="1:10" ht="13.8" thickTop="1">
      <c r="D112" s="382"/>
      <c r="E112" s="382"/>
      <c r="F112" s="382"/>
    </row>
    <row r="113" spans="1:6">
      <c r="A113" s="368">
        <v>13</v>
      </c>
      <c r="B113" s="402" t="s">
        <v>531</v>
      </c>
      <c r="D113" s="402">
        <f>+D96+D101+D111</f>
        <v>-2118115.2599999998</v>
      </c>
    </row>
    <row r="116" spans="1:6">
      <c r="B116" s="576" t="s">
        <v>532</v>
      </c>
      <c r="C116" s="576"/>
      <c r="D116" s="576"/>
      <c r="E116" s="576"/>
      <c r="F116" s="576"/>
    </row>
    <row r="117" spans="1:6">
      <c r="B117" s="426"/>
      <c r="C117" s="426"/>
      <c r="D117" s="577"/>
      <c r="E117" s="577"/>
      <c r="F117" s="577"/>
    </row>
    <row r="118" spans="1:6">
      <c r="B118" s="427"/>
      <c r="C118" s="428"/>
      <c r="D118" s="428"/>
      <c r="E118" s="428"/>
      <c r="F118" s="428"/>
    </row>
    <row r="119" spans="1:6">
      <c r="B119" s="526" t="s">
        <v>706</v>
      </c>
      <c r="C119" s="429"/>
      <c r="E119" s="426"/>
      <c r="F119" s="426" t="s">
        <v>534</v>
      </c>
    </row>
    <row r="120" spans="1:6">
      <c r="B120" s="430" t="s">
        <v>707</v>
      </c>
      <c r="C120" s="429"/>
      <c r="E120" s="430"/>
      <c r="F120" s="430" t="s">
        <v>482</v>
      </c>
    </row>
  </sheetData>
  <mergeCells count="10">
    <mergeCell ref="B87:F87"/>
    <mergeCell ref="B116:F116"/>
    <mergeCell ref="D117:F117"/>
    <mergeCell ref="B4:F4"/>
    <mergeCell ref="A46:F46"/>
    <mergeCell ref="B11:F11"/>
    <mergeCell ref="B16:F16"/>
    <mergeCell ref="B31:F31"/>
    <mergeCell ref="B38:F38"/>
    <mergeCell ref="B79:F79"/>
  </mergeCells>
  <pageMargins left="0.59055118110236204" right="0.511811023622047" top="0.33" bottom="0.15" header="0.31496062992126" footer="0.31496062992126"/>
  <pageSetup paperSize="9" fitToHeight="0" orientation="portrait" r:id="rId1"/>
  <rowBreaks count="1" manualBreakCount="1">
    <brk id="7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K122"/>
  <sheetViews>
    <sheetView topLeftCell="A106" zoomScaleSheetLayoutView="90" workbookViewId="0">
      <selection activeCell="A2" sqref="A2"/>
    </sheetView>
  </sheetViews>
  <sheetFormatPr defaultColWidth="9.125" defaultRowHeight="13.2"/>
  <cols>
    <col min="1" max="1" width="6.125" style="368" customWidth="1"/>
    <col min="2" max="2" width="49.625" style="383" customWidth="1"/>
    <col min="3" max="3" width="2.125" style="383" customWidth="1"/>
    <col min="4" max="4" width="18.625" style="383" customWidth="1"/>
    <col min="5" max="5" width="16.375" style="383" customWidth="1"/>
    <col min="6" max="6" width="14.375" style="370" customWidth="1"/>
    <col min="7" max="7" width="2.625" style="383" customWidth="1"/>
    <col min="8" max="8" width="3.875" style="383" customWidth="1"/>
    <col min="9" max="9" width="14.875" style="370" customWidth="1"/>
    <col min="10" max="10" width="14" style="383" bestFit="1" customWidth="1"/>
    <col min="11" max="16384" width="9.125" style="383"/>
  </cols>
  <sheetData>
    <row r="1" spans="1:11" s="370" customFormat="1" ht="17.25" customHeight="1">
      <c r="A1" s="368"/>
      <c r="B1" s="369" t="s">
        <v>586</v>
      </c>
    </row>
    <row r="2" spans="1:11" s="370" customFormat="1" ht="17.25" customHeight="1">
      <c r="A2" s="368"/>
      <c r="B2" s="369" t="s">
        <v>587</v>
      </c>
    </row>
    <row r="3" spans="1:11" s="370" customFormat="1" ht="18" customHeight="1">
      <c r="A3" s="368"/>
      <c r="B3" s="371" t="s">
        <v>615</v>
      </c>
      <c r="F3" s="481">
        <v>140.19999999999999</v>
      </c>
    </row>
    <row r="4" spans="1:11" s="370" customFormat="1" ht="18" customHeight="1">
      <c r="A4" s="368"/>
      <c r="B4" s="578" t="s">
        <v>616</v>
      </c>
      <c r="C4" s="578"/>
      <c r="D4" s="578"/>
      <c r="E4" s="578"/>
      <c r="F4" s="578"/>
    </row>
    <row r="5" spans="1:11" s="370" customFormat="1" ht="17.25" customHeight="1">
      <c r="A5" s="368"/>
      <c r="B5" s="372"/>
      <c r="D5" s="482" t="s">
        <v>425</v>
      </c>
      <c r="E5" s="485" t="s">
        <v>425</v>
      </c>
      <c r="F5" s="488" t="s">
        <v>622</v>
      </c>
    </row>
    <row r="6" spans="1:11" s="370" customFormat="1" ht="13.2" customHeight="1">
      <c r="A6" s="368"/>
      <c r="B6" s="372"/>
      <c r="D6" s="489" t="s">
        <v>625</v>
      </c>
      <c r="E6" s="490" t="s">
        <v>337</v>
      </c>
      <c r="F6" s="488"/>
    </row>
    <row r="7" spans="1:11" s="377" customFormat="1" ht="9.6" customHeight="1">
      <c r="A7" s="368">
        <v>1</v>
      </c>
      <c r="B7" s="375" t="s">
        <v>626</v>
      </c>
      <c r="C7" s="376"/>
      <c r="D7" s="483"/>
      <c r="E7" s="483"/>
      <c r="F7" s="507"/>
    </row>
    <row r="8" spans="1:11">
      <c r="B8" s="378" t="s">
        <v>619</v>
      </c>
      <c r="C8" s="379"/>
      <c r="D8" s="484">
        <f>+'Sheet1 (2)'!F22+'Sheet1 (2)'!F23</f>
        <v>245758.87460000039</v>
      </c>
      <c r="E8" s="486">
        <f>+D8/F3</f>
        <v>1752.9163666191184</v>
      </c>
      <c r="F8" s="508">
        <v>0</v>
      </c>
      <c r="G8" s="382"/>
    </row>
    <row r="9" spans="1:11">
      <c r="B9" s="378" t="s">
        <v>620</v>
      </c>
      <c r="C9" s="379"/>
      <c r="D9" s="484">
        <v>0</v>
      </c>
      <c r="E9" s="486"/>
      <c r="F9" s="508"/>
      <c r="G9" s="382"/>
    </row>
    <row r="10" spans="1:11" s="370" customFormat="1" ht="16.5" customHeight="1">
      <c r="A10" s="368"/>
      <c r="B10" s="384"/>
      <c r="C10" s="385"/>
      <c r="D10" s="482">
        <f>SUM(D8:D9)</f>
        <v>245758.87460000039</v>
      </c>
      <c r="E10" s="487">
        <f>SUM(E8:E9)</f>
        <v>1752.9163666191184</v>
      </c>
      <c r="F10" s="488">
        <f>SUM(F8:F8)</f>
        <v>0</v>
      </c>
      <c r="G10" s="382"/>
    </row>
    <row r="11" spans="1:11" ht="7.5" customHeight="1">
      <c r="D11" s="382"/>
      <c r="E11" s="382"/>
      <c r="F11" s="382"/>
      <c r="G11" s="382"/>
    </row>
    <row r="12" spans="1:11" ht="42" customHeight="1">
      <c r="A12" s="397"/>
      <c r="B12" s="579" t="s">
        <v>621</v>
      </c>
      <c r="C12" s="579"/>
      <c r="D12" s="579"/>
      <c r="E12" s="579"/>
      <c r="F12" s="579"/>
      <c r="G12" s="397"/>
      <c r="H12" s="397"/>
      <c r="I12" s="388"/>
      <c r="J12" s="397"/>
      <c r="K12" s="397"/>
    </row>
    <row r="13" spans="1:11" s="370" customFormat="1" ht="20.25" customHeight="1">
      <c r="A13" s="368">
        <v>3</v>
      </c>
      <c r="B13" s="375" t="s">
        <v>589</v>
      </c>
      <c r="C13" s="385"/>
      <c r="D13" s="374"/>
      <c r="E13" s="374"/>
      <c r="F13" s="509"/>
      <c r="G13" s="382"/>
    </row>
    <row r="14" spans="1:11" s="370" customFormat="1" ht="20.25" customHeight="1">
      <c r="A14" s="368"/>
      <c r="B14" s="375"/>
      <c r="C14" s="385"/>
      <c r="D14" s="373" t="s">
        <v>617</v>
      </c>
      <c r="E14" s="374"/>
      <c r="F14" s="442" t="s">
        <v>618</v>
      </c>
      <c r="G14" s="382"/>
    </row>
    <row r="15" spans="1:11" s="370" customFormat="1" ht="19.5" customHeight="1">
      <c r="A15" s="389" t="s">
        <v>591</v>
      </c>
      <c r="B15" s="390" t="s">
        <v>623</v>
      </c>
      <c r="C15" s="385"/>
      <c r="D15" s="391">
        <v>8000</v>
      </c>
      <c r="E15" s="374"/>
      <c r="F15" s="510">
        <v>0</v>
      </c>
      <c r="G15" s="382"/>
    </row>
    <row r="16" spans="1:11" s="370" customFormat="1" ht="19.5" customHeight="1">
      <c r="A16" s="389"/>
      <c r="B16" s="390" t="s">
        <v>624</v>
      </c>
      <c r="C16" s="385"/>
      <c r="D16" s="391">
        <f>+'B.V. Lek'!E14</f>
        <v>939340</v>
      </c>
      <c r="E16" s="374"/>
      <c r="F16" s="510"/>
      <c r="G16" s="382"/>
    </row>
    <row r="17" spans="1:10" ht="18" customHeight="1" thickBot="1">
      <c r="B17" s="375"/>
      <c r="C17" s="379"/>
      <c r="D17" s="386">
        <f>SUM(D15:D16)</f>
        <v>947340</v>
      </c>
      <c r="E17" s="374"/>
      <c r="F17" s="511">
        <f>SUM(F15:F15)</f>
        <v>0</v>
      </c>
      <c r="G17" s="382"/>
      <c r="J17" s="370"/>
    </row>
    <row r="18" spans="1:10" ht="26.4" customHeight="1" thickTop="1">
      <c r="B18" s="580" t="s">
        <v>593</v>
      </c>
      <c r="C18" s="580"/>
      <c r="D18" s="580"/>
      <c r="E18" s="580"/>
      <c r="F18" s="580"/>
      <c r="G18" s="382"/>
    </row>
    <row r="19" spans="1:10" ht="8.25" customHeight="1">
      <c r="B19" s="400"/>
      <c r="C19" s="400"/>
      <c r="D19" s="400"/>
      <c r="E19" s="400"/>
      <c r="F19" s="512"/>
      <c r="G19" s="382"/>
    </row>
    <row r="20" spans="1:10" hidden="1">
      <c r="A20" s="389">
        <v>2.2000000000000002</v>
      </c>
      <c r="B20" s="375" t="s">
        <v>492</v>
      </c>
      <c r="C20" s="385"/>
      <c r="D20" s="373" t="s">
        <v>367</v>
      </c>
      <c r="E20" s="374"/>
      <c r="F20" s="442" t="s">
        <v>489</v>
      </c>
      <c r="G20" s="382"/>
    </row>
    <row r="21" spans="1:10" ht="16.5" hidden="1" customHeight="1">
      <c r="B21" s="394" t="s">
        <v>493</v>
      </c>
      <c r="C21" s="385"/>
      <c r="D21" s="391">
        <v>0</v>
      </c>
      <c r="E21" s="374"/>
      <c r="F21" s="510">
        <v>277860000</v>
      </c>
      <c r="G21" s="382"/>
    </row>
    <row r="22" spans="1:10" ht="16.5" hidden="1" customHeight="1">
      <c r="B22" s="395" t="s">
        <v>494</v>
      </c>
      <c r="C22" s="385"/>
      <c r="D22" s="391">
        <f>+'[3]Gjendje Llogarie'!F94</f>
        <v>289.57970000000932</v>
      </c>
      <c r="E22" s="374"/>
      <c r="F22" s="510">
        <v>0</v>
      </c>
      <c r="G22" s="382"/>
    </row>
    <row r="23" spans="1:10" ht="16.5" hidden="1" customHeight="1">
      <c r="B23" s="396" t="s">
        <v>495</v>
      </c>
      <c r="C23" s="385"/>
      <c r="D23" s="391">
        <f>+'[3]Gjendje Llogarie'!F60+'[3]Gjendje Llogarie'!F75+'[3]Gjendje Llogarie'!F76+'[3]Gjendje Llogarie'!F81+'[3]Gjendje Llogarie'!F82</f>
        <v>9262354.8600000013</v>
      </c>
      <c r="E23" s="374"/>
      <c r="F23" s="510">
        <v>0</v>
      </c>
      <c r="G23" s="382"/>
    </row>
    <row r="24" spans="1:10" ht="16.5" hidden="1" customHeight="1">
      <c r="B24" s="396" t="s">
        <v>496</v>
      </c>
      <c r="C24" s="385"/>
      <c r="D24" s="391">
        <f>+'[3]Gjendje Llogarie'!F88+'[3]Gjendje Llogarie'!F89</f>
        <v>71287043.039999992</v>
      </c>
      <c r="E24" s="374"/>
      <c r="F24" s="510"/>
      <c r="G24" s="382"/>
    </row>
    <row r="25" spans="1:10" ht="16.5" hidden="1" customHeight="1">
      <c r="B25" s="396" t="s">
        <v>497</v>
      </c>
      <c r="C25" s="385"/>
      <c r="D25" s="391">
        <f>+'[3]Gjendje Llogarie'!D101</f>
        <v>4187700</v>
      </c>
      <c r="E25" s="374"/>
      <c r="F25" s="510"/>
      <c r="G25" s="382"/>
    </row>
    <row r="26" spans="1:10" ht="13.8" hidden="1" thickBot="1">
      <c r="C26" s="379"/>
      <c r="D26" s="386">
        <f>SUM(D21:D25)</f>
        <v>84737387.479699999</v>
      </c>
      <c r="E26" s="374"/>
      <c r="F26" s="511">
        <v>0</v>
      </c>
      <c r="G26" s="382"/>
      <c r="I26" s="370">
        <f>+D26-[4]Bilanc!F15-[4]Bilanc!F16</f>
        <v>82030550.479699999</v>
      </c>
      <c r="J26" s="383">
        <f>+F26-[4]Bilanc!H15-[4]Bilanc!H16</f>
        <v>-278671681.80000001</v>
      </c>
    </row>
    <row r="27" spans="1:10" hidden="1">
      <c r="C27" s="379"/>
      <c r="D27" s="392"/>
      <c r="E27" s="374"/>
      <c r="F27" s="513"/>
      <c r="G27" s="382"/>
    </row>
    <row r="28" spans="1:10" hidden="1">
      <c r="A28" s="368">
        <v>3</v>
      </c>
      <c r="B28" s="375" t="s">
        <v>498</v>
      </c>
      <c r="C28" s="385"/>
      <c r="D28" s="374"/>
      <c r="E28" s="374"/>
      <c r="F28" s="509"/>
      <c r="G28" s="382"/>
    </row>
    <row r="29" spans="1:10" hidden="1">
      <c r="B29" s="375"/>
      <c r="C29" s="385"/>
      <c r="D29" s="374"/>
      <c r="E29" s="374"/>
      <c r="F29" s="509"/>
      <c r="G29" s="382"/>
    </row>
    <row r="30" spans="1:10" hidden="1">
      <c r="B30" s="375" t="s">
        <v>499</v>
      </c>
      <c r="C30" s="385"/>
      <c r="D30" s="373" t="s">
        <v>367</v>
      </c>
      <c r="E30" s="374"/>
      <c r="F30" s="442" t="s">
        <v>489</v>
      </c>
      <c r="G30" s="382"/>
    </row>
    <row r="31" spans="1:10" hidden="1">
      <c r="A31" s="389">
        <v>3.1</v>
      </c>
      <c r="B31" s="394" t="s">
        <v>500</v>
      </c>
      <c r="C31" s="385"/>
      <c r="D31" s="391">
        <f>+'[3]GJENDJA E MAGAZINES 31.12.2012'!F22</f>
        <v>6998732.2120000003</v>
      </c>
      <c r="E31" s="374"/>
      <c r="F31" s="510">
        <v>0</v>
      </c>
      <c r="G31" s="382"/>
    </row>
    <row r="32" spans="1:10" ht="13.8" hidden="1" thickBot="1">
      <c r="C32" s="379"/>
      <c r="D32" s="386">
        <f>SUM(D31:D31)</f>
        <v>6998732.2120000003</v>
      </c>
      <c r="E32" s="374"/>
      <c r="F32" s="511">
        <v>0</v>
      </c>
      <c r="G32" s="382"/>
    </row>
    <row r="33" spans="1:10" hidden="1">
      <c r="B33" s="581"/>
      <c r="C33" s="581"/>
      <c r="D33" s="581"/>
      <c r="E33" s="581"/>
      <c r="F33" s="581"/>
      <c r="G33" s="377"/>
      <c r="H33" s="377"/>
      <c r="I33" s="398"/>
      <c r="J33" s="377"/>
    </row>
    <row r="34" spans="1:10" hidden="1">
      <c r="A34" s="368">
        <v>4</v>
      </c>
      <c r="B34" s="375" t="s">
        <v>501</v>
      </c>
      <c r="C34" s="385"/>
      <c r="D34" s="374"/>
      <c r="E34" s="374"/>
      <c r="F34" s="509"/>
      <c r="G34" s="382"/>
      <c r="H34" s="370"/>
      <c r="I34" s="399"/>
      <c r="J34" s="370"/>
    </row>
    <row r="35" spans="1:10" hidden="1">
      <c r="B35" s="375"/>
      <c r="C35" s="385"/>
      <c r="D35" s="374"/>
      <c r="E35" s="374"/>
      <c r="F35" s="509"/>
      <c r="G35" s="382"/>
      <c r="H35" s="370"/>
      <c r="I35" s="399"/>
      <c r="J35" s="370"/>
    </row>
    <row r="36" spans="1:10" hidden="1">
      <c r="B36" s="375"/>
      <c r="C36" s="385"/>
      <c r="D36" s="373" t="s">
        <v>367</v>
      </c>
      <c r="E36" s="374"/>
      <c r="F36" s="442" t="s">
        <v>489</v>
      </c>
      <c r="G36" s="382"/>
      <c r="H36" s="370"/>
      <c r="I36" s="399"/>
      <c r="J36" s="370"/>
    </row>
    <row r="37" spans="1:10" hidden="1">
      <c r="A37" s="389">
        <v>4.0999999999999996</v>
      </c>
      <c r="B37" s="390" t="s">
        <v>502</v>
      </c>
      <c r="C37" s="379"/>
      <c r="D37" s="380">
        <f>+'[3]Gjendje Llogarie'!D103+'[3]Gjendje Llogarie'!D102</f>
        <v>5997900</v>
      </c>
      <c r="E37" s="381"/>
      <c r="F37" s="514">
        <v>0</v>
      </c>
      <c r="G37" s="382"/>
      <c r="H37" s="370"/>
      <c r="I37" s="383"/>
      <c r="J37" s="370"/>
    </row>
    <row r="38" spans="1:10" ht="13.8" hidden="1" thickBot="1">
      <c r="B38" s="375"/>
      <c r="C38" s="379"/>
      <c r="D38" s="386">
        <f>SUM(D37:D37)</f>
        <v>5997900</v>
      </c>
      <c r="E38" s="374"/>
      <c r="F38" s="511">
        <f>SUM(F37:F37)</f>
        <v>0</v>
      </c>
      <c r="G38" s="382"/>
      <c r="H38" s="370"/>
      <c r="I38" s="399" t="e">
        <f>#REF!-[4]Bilanc!F67</f>
        <v>#REF!</v>
      </c>
      <c r="J38" s="370" t="e">
        <f>#REF!-[4]Bilanc!H67</f>
        <v>#REF!</v>
      </c>
    </row>
    <row r="39" spans="1:10" hidden="1">
      <c r="D39" s="382"/>
      <c r="E39" s="382"/>
      <c r="F39" s="382"/>
      <c r="G39" s="382"/>
      <c r="I39" s="399"/>
    </row>
    <row r="40" spans="1:10" ht="27.75" hidden="1" customHeight="1">
      <c r="B40" s="575" t="s">
        <v>503</v>
      </c>
      <c r="C40" s="575"/>
      <c r="D40" s="575"/>
      <c r="E40" s="575"/>
      <c r="F40" s="575"/>
      <c r="G40" s="397"/>
      <c r="H40" s="397"/>
      <c r="I40" s="401" t="s">
        <v>504</v>
      </c>
      <c r="J40" s="397"/>
    </row>
    <row r="41" spans="1:10">
      <c r="D41" s="382"/>
      <c r="E41" s="382"/>
      <c r="F41" s="382"/>
      <c r="G41" s="382"/>
    </row>
    <row r="42" spans="1:10">
      <c r="A42" s="368" t="s">
        <v>28</v>
      </c>
      <c r="B42" s="402" t="s">
        <v>505</v>
      </c>
      <c r="D42" s="382"/>
      <c r="E42" s="382"/>
      <c r="F42" s="382"/>
      <c r="G42" s="382"/>
    </row>
    <row r="43" spans="1:10">
      <c r="B43" s="402"/>
      <c r="D43" s="382"/>
      <c r="E43" s="382"/>
      <c r="F43" s="382"/>
      <c r="G43" s="382"/>
    </row>
    <row r="44" spans="1:10">
      <c r="A44" s="389" t="s">
        <v>594</v>
      </c>
      <c r="B44" s="402" t="s">
        <v>595</v>
      </c>
      <c r="D44" s="373" t="s">
        <v>429</v>
      </c>
      <c r="E44" s="374"/>
      <c r="F44" s="442" t="s">
        <v>367</v>
      </c>
      <c r="G44" s="382"/>
    </row>
    <row r="45" spans="1:10">
      <c r="B45" s="383" t="s">
        <v>596</v>
      </c>
      <c r="D45" s="391">
        <v>2201140</v>
      </c>
      <c r="E45" s="403"/>
      <c r="F45" s="510">
        <v>0</v>
      </c>
      <c r="G45" s="382"/>
    </row>
    <row r="46" spans="1:10" ht="13.8" thickBot="1">
      <c r="D46" s="386">
        <f>SUM(D45:D45)</f>
        <v>2201140</v>
      </c>
      <c r="E46" s="392"/>
      <c r="F46" s="511">
        <v>0</v>
      </c>
      <c r="G46" s="382"/>
    </row>
    <row r="47" spans="1:10" ht="13.8" thickTop="1">
      <c r="D47" s="382"/>
      <c r="E47" s="404"/>
      <c r="F47" s="382"/>
      <c r="G47" s="382"/>
      <c r="I47" s="439">
        <f>+D46+D17+D10</f>
        <v>3394238.8746000002</v>
      </c>
    </row>
    <row r="48" spans="1:10" ht="15.6">
      <c r="A48" s="578" t="s">
        <v>598</v>
      </c>
      <c r="B48" s="578"/>
      <c r="C48" s="578"/>
      <c r="D48" s="578"/>
      <c r="E48" s="578"/>
      <c r="F48" s="578"/>
      <c r="G48" s="382"/>
    </row>
    <row r="49" spans="1:10" hidden="1">
      <c r="A49" s="368">
        <v>6</v>
      </c>
      <c r="B49" s="402" t="s">
        <v>506</v>
      </c>
      <c r="D49" s="382"/>
      <c r="E49" s="382"/>
      <c r="F49" s="382"/>
      <c r="G49" s="382"/>
    </row>
    <row r="50" spans="1:10" hidden="1">
      <c r="B50" s="402"/>
      <c r="D50" s="373" t="s">
        <v>367</v>
      </c>
      <c r="E50" s="374"/>
      <c r="F50" s="442" t="s">
        <v>489</v>
      </c>
      <c r="G50" s="382"/>
    </row>
    <row r="51" spans="1:10" hidden="1">
      <c r="A51" s="389">
        <v>6.1</v>
      </c>
      <c r="B51" s="383" t="s">
        <v>507</v>
      </c>
      <c r="D51" s="380">
        <f>+'[3]Bilanc SKK'!D51</f>
        <v>53092167.210000001</v>
      </c>
      <c r="E51" s="382"/>
      <c r="F51" s="382"/>
      <c r="G51" s="382"/>
    </row>
    <row r="52" spans="1:10" ht="13.8" hidden="1" thickBot="1">
      <c r="D52" s="386">
        <f>SUM(D51:D51)</f>
        <v>53092167.210000001</v>
      </c>
      <c r="E52" s="382"/>
      <c r="F52" s="382"/>
      <c r="G52" s="382"/>
    </row>
    <row r="53" spans="1:10" hidden="1">
      <c r="D53" s="382"/>
      <c r="E53" s="382"/>
      <c r="F53" s="382"/>
      <c r="G53" s="382"/>
    </row>
    <row r="54" spans="1:10" hidden="1">
      <c r="B54" s="383" t="s">
        <v>508</v>
      </c>
      <c r="D54" s="382"/>
      <c r="E54" s="382"/>
      <c r="F54" s="382"/>
      <c r="G54" s="382"/>
    </row>
    <row r="55" spans="1:10" hidden="1">
      <c r="B55" s="383" t="s">
        <v>509</v>
      </c>
      <c r="D55" s="382"/>
      <c r="E55" s="382"/>
      <c r="F55" s="382"/>
      <c r="G55" s="382"/>
    </row>
    <row r="56" spans="1:10">
      <c r="D56" s="382"/>
      <c r="E56" s="382"/>
      <c r="F56" s="382"/>
      <c r="G56" s="382"/>
    </row>
    <row r="57" spans="1:10">
      <c r="A57" s="368" t="s">
        <v>11</v>
      </c>
      <c r="B57" s="375" t="s">
        <v>599</v>
      </c>
      <c r="C57" s="376"/>
      <c r="D57" s="377"/>
      <c r="E57" s="376"/>
      <c r="F57" s="375"/>
      <c r="G57" s="377"/>
      <c r="H57" s="377"/>
      <c r="I57" s="398"/>
      <c r="J57" s="377"/>
    </row>
    <row r="58" spans="1:10" ht="17.25" customHeight="1">
      <c r="A58" s="368">
        <v>3</v>
      </c>
      <c r="B58" s="402" t="s">
        <v>601</v>
      </c>
      <c r="C58" s="376"/>
      <c r="D58" s="373" t="s">
        <v>429</v>
      </c>
      <c r="E58" s="374"/>
      <c r="F58" s="442" t="s">
        <v>367</v>
      </c>
      <c r="G58" s="382"/>
      <c r="I58" s="399"/>
    </row>
    <row r="59" spans="1:10">
      <c r="A59" s="368" t="s">
        <v>600</v>
      </c>
      <c r="B59" s="438" t="s">
        <v>186</v>
      </c>
      <c r="C59" s="385"/>
      <c r="D59" s="406"/>
      <c r="E59" s="374"/>
      <c r="F59" s="515">
        <v>0</v>
      </c>
      <c r="G59" s="382"/>
      <c r="I59" s="399"/>
    </row>
    <row r="60" spans="1:10">
      <c r="B60" s="405" t="s">
        <v>510</v>
      </c>
      <c r="C60" s="385"/>
      <c r="D60" s="406">
        <f>+'Sheet1 (2)'!G16</f>
        <v>53082</v>
      </c>
      <c r="E60" s="374"/>
      <c r="F60" s="515"/>
      <c r="G60" s="382"/>
      <c r="I60" s="399"/>
    </row>
    <row r="61" spans="1:10">
      <c r="B61" s="405" t="s">
        <v>511</v>
      </c>
      <c r="C61" s="385"/>
      <c r="D61" s="406">
        <f>+'Sheet1 (2)'!G17</f>
        <v>80592</v>
      </c>
      <c r="E61" s="374"/>
      <c r="F61" s="515"/>
      <c r="G61" s="382"/>
      <c r="I61" s="399"/>
    </row>
    <row r="62" spans="1:10" ht="13.8" thickBot="1">
      <c r="B62" s="384"/>
      <c r="C62" s="385"/>
      <c r="D62" s="386">
        <f>SUM(D59:D61)</f>
        <v>133674</v>
      </c>
      <c r="E62" s="374"/>
      <c r="F62" s="511">
        <f>SUM(F59:F59)</f>
        <v>0</v>
      </c>
      <c r="G62" s="382"/>
      <c r="I62" s="399"/>
    </row>
    <row r="63" spans="1:10" ht="13.8" hidden="1" thickTop="1">
      <c r="D63" s="382"/>
      <c r="E63" s="382"/>
      <c r="F63" s="382"/>
      <c r="G63" s="382"/>
      <c r="I63" s="399"/>
    </row>
    <row r="64" spans="1:10" ht="13.8" thickTop="1">
      <c r="B64" s="388" t="s">
        <v>602</v>
      </c>
      <c r="C64" s="388"/>
      <c r="D64" s="388"/>
      <c r="E64" s="388"/>
      <c r="F64" s="388"/>
      <c r="G64" s="382"/>
      <c r="I64" s="399"/>
    </row>
    <row r="65" spans="1:10" ht="12.6" customHeight="1">
      <c r="B65" s="383" t="s">
        <v>603</v>
      </c>
      <c r="G65" s="382"/>
      <c r="I65" s="399"/>
    </row>
    <row r="66" spans="1:10" ht="12.6" customHeight="1">
      <c r="G66" s="382"/>
      <c r="I66" s="399"/>
    </row>
    <row r="67" spans="1:10" ht="12.6" customHeight="1">
      <c r="A67" s="389" t="s">
        <v>28</v>
      </c>
      <c r="B67" s="402" t="s">
        <v>604</v>
      </c>
      <c r="G67" s="382"/>
      <c r="I67" s="399"/>
    </row>
    <row r="68" spans="1:10" ht="20.399999999999999" customHeight="1">
      <c r="A68" s="368">
        <v>1</v>
      </c>
      <c r="B68" s="402" t="s">
        <v>605</v>
      </c>
      <c r="D68" s="373" t="s">
        <v>429</v>
      </c>
      <c r="E68" s="374"/>
      <c r="F68" s="442" t="s">
        <v>367</v>
      </c>
      <c r="G68" s="382"/>
      <c r="I68" s="399"/>
    </row>
    <row r="69" spans="1:10" ht="17.25" customHeight="1">
      <c r="B69" s="383" t="s">
        <v>605</v>
      </c>
      <c r="D69" s="406">
        <v>939340</v>
      </c>
      <c r="G69" s="382"/>
      <c r="I69" s="399"/>
    </row>
    <row r="70" spans="1:10" ht="17.25" customHeight="1" thickBot="1">
      <c r="D70" s="386">
        <f>SUM(D65:D69)</f>
        <v>939340</v>
      </c>
      <c r="G70" s="382"/>
      <c r="I70" s="399"/>
    </row>
    <row r="71" spans="1:10" ht="17.25" customHeight="1" thickTop="1">
      <c r="D71" s="392"/>
      <c r="G71" s="382"/>
      <c r="I71" s="399"/>
    </row>
    <row r="72" spans="1:10">
      <c r="A72" s="368">
        <v>8</v>
      </c>
      <c r="B72" s="375" t="s">
        <v>512</v>
      </c>
      <c r="C72" s="385"/>
      <c r="D72" s="373" t="s">
        <v>429</v>
      </c>
      <c r="E72" s="374"/>
      <c r="F72" s="442" t="s">
        <v>367</v>
      </c>
      <c r="G72" s="382"/>
      <c r="I72" s="399"/>
    </row>
    <row r="73" spans="1:10" ht="17.25" customHeight="1">
      <c r="B73" s="405" t="s">
        <v>513</v>
      </c>
      <c r="C73" s="385"/>
      <c r="D73" s="406">
        <v>3500000</v>
      </c>
      <c r="E73" s="374"/>
      <c r="F73" s="515">
        <v>0</v>
      </c>
      <c r="G73" s="382"/>
      <c r="I73" s="399"/>
    </row>
    <row r="74" spans="1:10">
      <c r="B74" s="405" t="s">
        <v>514</v>
      </c>
      <c r="C74" s="385"/>
      <c r="D74" s="406">
        <v>-2118115</v>
      </c>
      <c r="E74" s="374"/>
      <c r="F74" s="515">
        <v>0</v>
      </c>
      <c r="G74" s="382"/>
      <c r="I74" s="399"/>
    </row>
    <row r="75" spans="1:10" ht="13.8" hidden="1" thickBot="1">
      <c r="B75" s="375"/>
      <c r="C75" s="379"/>
      <c r="D75" s="386">
        <f>SUM(D73:D74)</f>
        <v>1381885</v>
      </c>
      <c r="E75" s="374"/>
      <c r="F75" s="511">
        <f>SUM(F73:F74)</f>
        <v>0</v>
      </c>
      <c r="G75" s="382"/>
      <c r="I75" s="399"/>
    </row>
    <row r="76" spans="1:10" hidden="1">
      <c r="A76" s="368">
        <v>9</v>
      </c>
      <c r="B76" s="375" t="s">
        <v>515</v>
      </c>
      <c r="C76" s="385"/>
      <c r="D76" s="374"/>
      <c r="E76" s="374"/>
      <c r="F76" s="509"/>
      <c r="G76" s="382"/>
      <c r="I76" s="399"/>
    </row>
    <row r="77" spans="1:10" hidden="1">
      <c r="B77" s="405"/>
      <c r="C77" s="385"/>
      <c r="D77" s="406"/>
      <c r="E77" s="374"/>
      <c r="F77" s="515"/>
      <c r="G77" s="382"/>
      <c r="I77" s="399"/>
    </row>
    <row r="78" spans="1:10" hidden="1">
      <c r="B78" s="405" t="s">
        <v>516</v>
      </c>
      <c r="C78" s="385"/>
      <c r="D78" s="406">
        <f>-'[4]BV Actual'!I58-'[4]BV Actual'!I57</f>
        <v>4087480.3400000096</v>
      </c>
      <c r="E78" s="374"/>
      <c r="F78" s="515">
        <v>72692840.609999999</v>
      </c>
      <c r="G78" s="382"/>
      <c r="I78" s="399" t="e">
        <f>#REF!-[4]Bilanc!F71</f>
        <v>#REF!</v>
      </c>
      <c r="J78" s="383" t="e">
        <f>#REF!-[4]Bilanc!H71</f>
        <v>#REF!</v>
      </c>
    </row>
    <row r="79" spans="1:10" ht="13.8" hidden="1" thickBot="1">
      <c r="B79" s="375"/>
      <c r="C79" s="379"/>
      <c r="D79" s="386">
        <f>SUM(D77:D78)</f>
        <v>4087480.3400000096</v>
      </c>
      <c r="E79" s="374"/>
      <c r="F79" s="511">
        <f>SUM(F77:F78)</f>
        <v>72692840.609999999</v>
      </c>
      <c r="G79" s="382"/>
      <c r="I79" s="399"/>
    </row>
    <row r="80" spans="1:10" s="377" customFormat="1" ht="18" customHeight="1" thickBot="1">
      <c r="A80" s="407"/>
      <c r="B80" s="408"/>
      <c r="C80" s="409"/>
      <c r="D80" s="386">
        <f>SUM(D73:D74)</f>
        <v>1381885</v>
      </c>
      <c r="E80" s="410"/>
      <c r="F80" s="516"/>
      <c r="I80" s="440">
        <f>+D80+D70+D62</f>
        <v>2454899</v>
      </c>
    </row>
    <row r="81" spans="1:11" s="370" customFormat="1" ht="33.6" customHeight="1" thickTop="1">
      <c r="A81" s="412"/>
      <c r="B81" s="582" t="s">
        <v>517</v>
      </c>
      <c r="C81" s="582"/>
      <c r="D81" s="582"/>
      <c r="E81" s="582"/>
      <c r="F81" s="582"/>
      <c r="G81" s="382"/>
      <c r="I81" s="399"/>
    </row>
    <row r="82" spans="1:11" s="370" customFormat="1" hidden="1">
      <c r="A82" s="368"/>
      <c r="B82" s="383"/>
      <c r="C82" s="383"/>
      <c r="D82" s="382"/>
      <c r="E82" s="382"/>
      <c r="F82" s="382"/>
      <c r="G82" s="382"/>
      <c r="I82" s="399"/>
    </row>
    <row r="83" spans="1:11" s="370" customFormat="1">
      <c r="A83" s="368">
        <v>1</v>
      </c>
      <c r="B83" s="402" t="s">
        <v>214</v>
      </c>
      <c r="C83" s="383"/>
      <c r="D83" s="382"/>
      <c r="E83" s="382"/>
      <c r="F83" s="382"/>
      <c r="G83" s="382"/>
      <c r="I83" s="399"/>
    </row>
    <row r="84" spans="1:11">
      <c r="A84" s="368" t="s">
        <v>561</v>
      </c>
      <c r="B84" s="375" t="s">
        <v>518</v>
      </c>
      <c r="C84" s="376"/>
      <c r="D84" s="373" t="s">
        <v>429</v>
      </c>
      <c r="E84" s="374"/>
      <c r="F84" s="442" t="s">
        <v>367</v>
      </c>
      <c r="G84" s="413"/>
      <c r="H84" s="397"/>
      <c r="I84" s="401"/>
      <c r="J84" s="397"/>
      <c r="K84" s="397"/>
    </row>
    <row r="85" spans="1:11">
      <c r="B85" s="414" t="s">
        <v>214</v>
      </c>
      <c r="C85" s="385"/>
      <c r="D85" s="415">
        <v>0</v>
      </c>
      <c r="E85" s="374"/>
      <c r="F85" s="517">
        <v>0</v>
      </c>
      <c r="G85" s="413"/>
      <c r="H85" s="397"/>
      <c r="I85" s="401"/>
      <c r="J85" s="397"/>
      <c r="K85" s="397"/>
    </row>
    <row r="86" spans="1:11" hidden="1">
      <c r="B86" s="414" t="s">
        <v>519</v>
      </c>
      <c r="C86" s="385"/>
      <c r="D86" s="415">
        <v>0</v>
      </c>
      <c r="E86" s="374"/>
      <c r="F86" s="517">
        <v>0</v>
      </c>
      <c r="G86" s="413"/>
      <c r="H86" s="397"/>
      <c r="I86" s="401"/>
      <c r="J86" s="397"/>
      <c r="K86" s="397"/>
    </row>
    <row r="87" spans="1:11" ht="15" customHeight="1" thickBot="1">
      <c r="B87" s="384"/>
      <c r="C87" s="385"/>
      <c r="D87" s="386">
        <f>SUM(D85:D86)</f>
        <v>0</v>
      </c>
      <c r="E87" s="374"/>
      <c r="F87" s="511">
        <f>SUM(F85:F86)</f>
        <v>0</v>
      </c>
      <c r="G87" s="413"/>
      <c r="H87" s="397"/>
      <c r="I87" s="401"/>
      <c r="J87" s="397"/>
      <c r="K87" s="397"/>
    </row>
    <row r="88" spans="1:11" ht="13.8" thickTop="1">
      <c r="D88" s="382"/>
      <c r="E88" s="382"/>
      <c r="F88" s="382"/>
      <c r="G88" s="413"/>
      <c r="H88" s="397"/>
      <c r="I88" s="401"/>
      <c r="J88" s="397"/>
      <c r="K88" s="397"/>
    </row>
    <row r="89" spans="1:11">
      <c r="A89" s="413"/>
      <c r="B89" s="575"/>
      <c r="C89" s="575"/>
      <c r="D89" s="575"/>
      <c r="E89" s="575"/>
      <c r="F89" s="575"/>
      <c r="G89" s="413"/>
      <c r="H89" s="397"/>
      <c r="I89" s="401"/>
      <c r="J89" s="397"/>
      <c r="K89" s="397"/>
    </row>
    <row r="90" spans="1:11" hidden="1">
      <c r="A90" s="413"/>
      <c r="B90" s="416" t="s">
        <v>520</v>
      </c>
      <c r="C90" s="417"/>
      <c r="D90" s="415">
        <f>+D85</f>
        <v>0</v>
      </c>
      <c r="E90" s="374"/>
      <c r="F90" s="517">
        <f>+F85</f>
        <v>0</v>
      </c>
      <c r="G90" s="413"/>
      <c r="H90" s="397"/>
      <c r="I90" s="401"/>
      <c r="J90" s="397"/>
      <c r="K90" s="397"/>
    </row>
    <row r="91" spans="1:11">
      <c r="D91" s="382"/>
      <c r="E91" s="382"/>
      <c r="F91" s="382"/>
      <c r="G91" s="382"/>
      <c r="I91" s="399"/>
    </row>
    <row r="92" spans="1:11">
      <c r="A92" s="368" t="s">
        <v>561</v>
      </c>
      <c r="B92" s="402" t="s">
        <v>521</v>
      </c>
      <c r="C92" s="402"/>
      <c r="D92" s="418"/>
      <c r="E92" s="418"/>
      <c r="F92" s="418"/>
      <c r="G92" s="382"/>
      <c r="I92" s="399"/>
    </row>
    <row r="93" spans="1:11">
      <c r="B93" s="402"/>
      <c r="C93" s="402"/>
      <c r="D93" s="418"/>
      <c r="E93" s="418"/>
      <c r="F93" s="418"/>
      <c r="G93" s="382"/>
      <c r="I93" s="399"/>
    </row>
    <row r="94" spans="1:11">
      <c r="A94" s="368">
        <v>6</v>
      </c>
      <c r="B94" s="375" t="str">
        <f>+[3]PASH!B17</f>
        <v>Shpenzime te tjera nga veprimtarite e shfrytezimit</v>
      </c>
      <c r="C94" s="385"/>
      <c r="D94" s="373" t="s">
        <v>429</v>
      </c>
      <c r="E94" s="374"/>
      <c r="F94" s="442" t="s">
        <v>367</v>
      </c>
      <c r="G94" s="382"/>
      <c r="I94" s="399"/>
    </row>
    <row r="95" spans="1:11">
      <c r="B95" s="421" t="s">
        <v>607</v>
      </c>
      <c r="C95" s="385"/>
      <c r="D95" s="415">
        <v>40000</v>
      </c>
      <c r="E95" s="415"/>
      <c r="F95" s="517">
        <f>+'[3]Gjendje Llogarie'!H115+'[3]Gjendje Llogarie'!H114</f>
        <v>0</v>
      </c>
      <c r="G95" s="382"/>
      <c r="I95" s="399"/>
    </row>
    <row r="96" spans="1:11">
      <c r="B96" s="422" t="s">
        <v>525</v>
      </c>
      <c r="C96" s="379"/>
      <c r="D96" s="415">
        <f>+'B.V. Lek'!E23</f>
        <v>9014.26</v>
      </c>
      <c r="E96" s="374"/>
      <c r="F96" s="517">
        <f>+'[3]Gjendje Llogarie'!H122+'[3]Gjendje Llogarie'!H121</f>
        <v>0</v>
      </c>
      <c r="G96" s="382"/>
      <c r="I96" s="399"/>
    </row>
    <row r="97" spans="1:10">
      <c r="B97" s="422" t="s">
        <v>608</v>
      </c>
      <c r="C97" s="379"/>
      <c r="D97" s="415">
        <f>+'B.V. Lek'!E24</f>
        <v>12620</v>
      </c>
      <c r="E97" s="374"/>
      <c r="F97" s="517">
        <f>+'[3]Gjendje Llogarie'!H123+'[3]Gjendje Llogarie'!H122</f>
        <v>0</v>
      </c>
      <c r="G97" s="382"/>
      <c r="I97" s="399"/>
    </row>
    <row r="98" spans="1:10" ht="13.8" thickBot="1">
      <c r="B98" s="375"/>
      <c r="C98" s="379"/>
      <c r="D98" s="386">
        <f>-SUM(D95:D97)</f>
        <v>-61634.26</v>
      </c>
      <c r="E98" s="374"/>
      <c r="F98" s="511">
        <v>0</v>
      </c>
      <c r="G98" s="382"/>
      <c r="I98" s="399"/>
    </row>
    <row r="99" spans="1:10" ht="13.8" thickTop="1">
      <c r="B99" s="402"/>
      <c r="C99" s="402"/>
      <c r="D99" s="418"/>
      <c r="E99" s="418"/>
      <c r="F99" s="418"/>
      <c r="G99" s="382"/>
      <c r="I99" s="399"/>
    </row>
    <row r="100" spans="1:10" ht="18" customHeight="1">
      <c r="A100" s="389" t="s">
        <v>606</v>
      </c>
      <c r="B100" s="375" t="s">
        <v>522</v>
      </c>
      <c r="C100" s="385"/>
      <c r="D100" s="373" t="s">
        <v>429</v>
      </c>
      <c r="E100" s="374"/>
      <c r="F100" s="442" t="s">
        <v>367</v>
      </c>
      <c r="G100" s="382"/>
      <c r="I100" s="399"/>
    </row>
    <row r="101" spans="1:10">
      <c r="B101" s="414" t="s">
        <v>523</v>
      </c>
      <c r="C101" s="385"/>
      <c r="D101" s="415">
        <v>2009303</v>
      </c>
      <c r="E101" s="374"/>
      <c r="F101" s="517">
        <v>0</v>
      </c>
      <c r="G101" s="382"/>
      <c r="I101" s="399"/>
    </row>
    <row r="102" spans="1:10" ht="26.4">
      <c r="B102" s="414" t="s">
        <v>524</v>
      </c>
      <c r="C102" s="379"/>
      <c r="D102" s="419">
        <v>79434</v>
      </c>
      <c r="E102" s="381"/>
      <c r="F102" s="518">
        <v>0</v>
      </c>
      <c r="G102" s="382"/>
      <c r="I102" s="399"/>
      <c r="J102" s="399"/>
    </row>
    <row r="103" spans="1:10" ht="13.8" thickBot="1">
      <c r="B103" s="375"/>
      <c r="C103" s="379"/>
      <c r="D103" s="386">
        <f>-SUM(D101:D102)</f>
        <v>-2088737</v>
      </c>
      <c r="E103" s="374"/>
      <c r="F103" s="511">
        <f>SUM(F101:F102)</f>
        <v>0</v>
      </c>
      <c r="G103" s="382"/>
      <c r="I103" s="399"/>
    </row>
    <row r="104" spans="1:10" ht="13.8" thickTop="1">
      <c r="B104" s="375"/>
      <c r="C104" s="379"/>
      <c r="D104" s="392"/>
      <c r="E104" s="374"/>
      <c r="F104" s="513"/>
      <c r="G104" s="382"/>
      <c r="I104" s="399"/>
    </row>
    <row r="105" spans="1:10">
      <c r="A105" s="383"/>
      <c r="G105" s="382"/>
      <c r="I105" s="399"/>
    </row>
    <row r="106" spans="1:10" ht="17.25" customHeight="1">
      <c r="A106" s="368">
        <v>11</v>
      </c>
      <c r="B106" s="423" t="s">
        <v>526</v>
      </c>
      <c r="D106" s="382"/>
      <c r="E106" s="382"/>
      <c r="F106" s="382"/>
      <c r="G106" s="382"/>
      <c r="I106" s="399"/>
    </row>
    <row r="107" spans="1:10" ht="17.25" customHeight="1">
      <c r="A107" s="389" t="s">
        <v>609</v>
      </c>
      <c r="B107" s="375" t="s">
        <v>527</v>
      </c>
      <c r="C107" s="385"/>
      <c r="D107" s="373" t="s">
        <v>429</v>
      </c>
      <c r="E107" s="374"/>
      <c r="F107" s="442" t="s">
        <v>367</v>
      </c>
      <c r="G107" s="382"/>
      <c r="I107" s="399"/>
      <c r="J107" s="399"/>
    </row>
    <row r="108" spans="1:10">
      <c r="B108" s="414" t="s">
        <v>528</v>
      </c>
      <c r="C108" s="385"/>
      <c r="D108" s="415">
        <f>'[4]BV Actual'!F150</f>
        <v>0</v>
      </c>
      <c r="E108" s="374"/>
      <c r="F108" s="517">
        <v>0</v>
      </c>
      <c r="G108" s="382"/>
      <c r="I108" s="399"/>
    </row>
    <row r="109" spans="1:10">
      <c r="B109" s="414" t="s">
        <v>529</v>
      </c>
      <c r="C109" s="385"/>
      <c r="D109" s="415">
        <v>30256</v>
      </c>
      <c r="E109" s="374"/>
      <c r="F109" s="517">
        <v>0</v>
      </c>
      <c r="G109" s="382"/>
      <c r="I109" s="399"/>
    </row>
    <row r="110" spans="1:10">
      <c r="B110" s="414"/>
      <c r="C110" s="385"/>
      <c r="D110" s="424">
        <f>SUM(D108:D109)</f>
        <v>30256</v>
      </c>
      <c r="E110" s="374"/>
      <c r="F110" s="519">
        <f>SUM(F108:F109)</f>
        <v>0</v>
      </c>
      <c r="G110" s="382"/>
      <c r="I110" s="399"/>
    </row>
    <row r="111" spans="1:10">
      <c r="A111" s="368" t="s">
        <v>610</v>
      </c>
      <c r="B111" s="414" t="s">
        <v>241</v>
      </c>
      <c r="C111" s="385"/>
      <c r="D111" s="415">
        <v>2000</v>
      </c>
      <c r="E111" s="374"/>
      <c r="F111" s="517">
        <v>0</v>
      </c>
      <c r="I111" s="399"/>
    </row>
    <row r="112" spans="1:10">
      <c r="B112" s="414"/>
      <c r="C112" s="385"/>
      <c r="D112" s="424">
        <f>SUM(D111:D111)</f>
        <v>2000</v>
      </c>
      <c r="E112" s="374"/>
      <c r="F112" s="519">
        <f>SUM(F111:F111)</f>
        <v>0</v>
      </c>
    </row>
    <row r="113" spans="1:6" ht="13.8" thickBot="1">
      <c r="B113" s="425" t="s">
        <v>530</v>
      </c>
      <c r="C113" s="379"/>
      <c r="D113" s="386">
        <f>+D112+D110</f>
        <v>32256</v>
      </c>
      <c r="E113" s="374"/>
      <c r="F113" s="511">
        <f>+F110-F112</f>
        <v>0</v>
      </c>
    </row>
    <row r="114" spans="1:6" ht="13.8" thickTop="1">
      <c r="D114" s="382"/>
      <c r="E114" s="382"/>
      <c r="F114" s="382"/>
    </row>
    <row r="115" spans="1:6">
      <c r="A115" s="368">
        <v>13</v>
      </c>
      <c r="B115" s="402" t="s">
        <v>531</v>
      </c>
      <c r="D115" s="402">
        <f>+D98+D103+D113</f>
        <v>-2118115.2599999998</v>
      </c>
    </row>
    <row r="118" spans="1:6">
      <c r="B118" s="576" t="s">
        <v>532</v>
      </c>
      <c r="C118" s="576"/>
      <c r="D118" s="576"/>
      <c r="E118" s="576"/>
      <c r="F118" s="576"/>
    </row>
    <row r="119" spans="1:6">
      <c r="B119" s="426"/>
      <c r="C119" s="426"/>
      <c r="D119" s="577"/>
      <c r="E119" s="577"/>
      <c r="F119" s="577"/>
    </row>
    <row r="120" spans="1:6">
      <c r="B120" s="427"/>
      <c r="C120" s="428"/>
      <c r="D120" s="428"/>
      <c r="E120" s="428"/>
      <c r="F120" s="428"/>
    </row>
    <row r="121" spans="1:6">
      <c r="B121" s="426" t="s">
        <v>533</v>
      </c>
      <c r="C121" s="429"/>
      <c r="E121" s="426"/>
      <c r="F121" s="441" t="s">
        <v>534</v>
      </c>
    </row>
    <row r="122" spans="1:6">
      <c r="B122" s="430" t="s">
        <v>535</v>
      </c>
      <c r="C122" s="429"/>
      <c r="E122" s="430"/>
      <c r="F122" s="430" t="s">
        <v>482</v>
      </c>
    </row>
  </sheetData>
  <mergeCells count="10">
    <mergeCell ref="B81:F81"/>
    <mergeCell ref="B89:F89"/>
    <mergeCell ref="B118:F118"/>
    <mergeCell ref="D119:F119"/>
    <mergeCell ref="B4:F4"/>
    <mergeCell ref="B12:F12"/>
    <mergeCell ref="B18:F18"/>
    <mergeCell ref="B33:F33"/>
    <mergeCell ref="B40:F40"/>
    <mergeCell ref="A48:F48"/>
  </mergeCells>
  <pageMargins left="0.59055118110236204" right="0.511811023622047" top="0.33" bottom="0.15" header="0.31496062992126" footer="0.31496062992126"/>
  <pageSetup paperSize="9" scale="95" fitToHeight="0" orientation="portrait" r:id="rId1"/>
  <rowBreaks count="1" manualBreakCount="1"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H38"/>
  <sheetViews>
    <sheetView topLeftCell="A16" workbookViewId="0">
      <selection activeCell="B39" sqref="B39"/>
    </sheetView>
  </sheetViews>
  <sheetFormatPr defaultColWidth="13" defaultRowHeight="12.6"/>
  <cols>
    <col min="1" max="1" width="13" style="344"/>
    <col min="2" max="2" width="32" style="344" bestFit="1" customWidth="1"/>
    <col min="3" max="3" width="13" style="344"/>
    <col min="4" max="4" width="14.375" style="344" customWidth="1"/>
    <col min="5" max="5" width="14.875" style="344" customWidth="1"/>
    <col min="6" max="257" width="13" style="344"/>
    <col min="258" max="258" width="32" style="344" bestFit="1" customWidth="1"/>
    <col min="259" max="513" width="13" style="344"/>
    <col min="514" max="514" width="32" style="344" bestFit="1" customWidth="1"/>
    <col min="515" max="769" width="13" style="344"/>
    <col min="770" max="770" width="32" style="344" bestFit="1" customWidth="1"/>
    <col min="771" max="1025" width="13" style="344"/>
    <col min="1026" max="1026" width="32" style="344" bestFit="1" customWidth="1"/>
    <col min="1027" max="1281" width="13" style="344"/>
    <col min="1282" max="1282" width="32" style="344" bestFit="1" customWidth="1"/>
    <col min="1283" max="1537" width="13" style="344"/>
    <col min="1538" max="1538" width="32" style="344" bestFit="1" customWidth="1"/>
    <col min="1539" max="1793" width="13" style="344"/>
    <col min="1794" max="1794" width="32" style="344" bestFit="1" customWidth="1"/>
    <col min="1795" max="2049" width="13" style="344"/>
    <col min="2050" max="2050" width="32" style="344" bestFit="1" customWidth="1"/>
    <col min="2051" max="2305" width="13" style="344"/>
    <col min="2306" max="2306" width="32" style="344" bestFit="1" customWidth="1"/>
    <col min="2307" max="2561" width="13" style="344"/>
    <col min="2562" max="2562" width="32" style="344" bestFit="1" customWidth="1"/>
    <col min="2563" max="2817" width="13" style="344"/>
    <col min="2818" max="2818" width="32" style="344" bestFit="1" customWidth="1"/>
    <col min="2819" max="3073" width="13" style="344"/>
    <col min="3074" max="3074" width="32" style="344" bestFit="1" customWidth="1"/>
    <col min="3075" max="3329" width="13" style="344"/>
    <col min="3330" max="3330" width="32" style="344" bestFit="1" customWidth="1"/>
    <col min="3331" max="3585" width="13" style="344"/>
    <col min="3586" max="3586" width="32" style="344" bestFit="1" customWidth="1"/>
    <col min="3587" max="3841" width="13" style="344"/>
    <col min="3842" max="3842" width="32" style="344" bestFit="1" customWidth="1"/>
    <col min="3843" max="4097" width="13" style="344"/>
    <col min="4098" max="4098" width="32" style="344" bestFit="1" customWidth="1"/>
    <col min="4099" max="4353" width="13" style="344"/>
    <col min="4354" max="4354" width="32" style="344" bestFit="1" customWidth="1"/>
    <col min="4355" max="4609" width="13" style="344"/>
    <col min="4610" max="4610" width="32" style="344" bestFit="1" customWidth="1"/>
    <col min="4611" max="4865" width="13" style="344"/>
    <col min="4866" max="4866" width="32" style="344" bestFit="1" customWidth="1"/>
    <col min="4867" max="5121" width="13" style="344"/>
    <col min="5122" max="5122" width="32" style="344" bestFit="1" customWidth="1"/>
    <col min="5123" max="5377" width="13" style="344"/>
    <col min="5378" max="5378" width="32" style="344" bestFit="1" customWidth="1"/>
    <col min="5379" max="5633" width="13" style="344"/>
    <col min="5634" max="5634" width="32" style="344" bestFit="1" customWidth="1"/>
    <col min="5635" max="5889" width="13" style="344"/>
    <col min="5890" max="5890" width="32" style="344" bestFit="1" customWidth="1"/>
    <col min="5891" max="6145" width="13" style="344"/>
    <col min="6146" max="6146" width="32" style="344" bestFit="1" customWidth="1"/>
    <col min="6147" max="6401" width="13" style="344"/>
    <col min="6402" max="6402" width="32" style="344" bestFit="1" customWidth="1"/>
    <col min="6403" max="6657" width="13" style="344"/>
    <col min="6658" max="6658" width="32" style="344" bestFit="1" customWidth="1"/>
    <col min="6659" max="6913" width="13" style="344"/>
    <col min="6914" max="6914" width="32" style="344" bestFit="1" customWidth="1"/>
    <col min="6915" max="7169" width="13" style="344"/>
    <col min="7170" max="7170" width="32" style="344" bestFit="1" customWidth="1"/>
    <col min="7171" max="7425" width="13" style="344"/>
    <col min="7426" max="7426" width="32" style="344" bestFit="1" customWidth="1"/>
    <col min="7427" max="7681" width="13" style="344"/>
    <col min="7682" max="7682" width="32" style="344" bestFit="1" customWidth="1"/>
    <col min="7683" max="7937" width="13" style="344"/>
    <col min="7938" max="7938" width="32" style="344" bestFit="1" customWidth="1"/>
    <col min="7939" max="8193" width="13" style="344"/>
    <col min="8194" max="8194" width="32" style="344" bestFit="1" customWidth="1"/>
    <col min="8195" max="8449" width="13" style="344"/>
    <col min="8450" max="8450" width="32" style="344" bestFit="1" customWidth="1"/>
    <col min="8451" max="8705" width="13" style="344"/>
    <col min="8706" max="8706" width="32" style="344" bestFit="1" customWidth="1"/>
    <col min="8707" max="8961" width="13" style="344"/>
    <col min="8962" max="8962" width="32" style="344" bestFit="1" customWidth="1"/>
    <col min="8963" max="9217" width="13" style="344"/>
    <col min="9218" max="9218" width="32" style="344" bestFit="1" customWidth="1"/>
    <col min="9219" max="9473" width="13" style="344"/>
    <col min="9474" max="9474" width="32" style="344" bestFit="1" customWidth="1"/>
    <col min="9475" max="9729" width="13" style="344"/>
    <col min="9730" max="9730" width="32" style="344" bestFit="1" customWidth="1"/>
    <col min="9731" max="9985" width="13" style="344"/>
    <col min="9986" max="9986" width="32" style="344" bestFit="1" customWidth="1"/>
    <col min="9987" max="10241" width="13" style="344"/>
    <col min="10242" max="10242" width="32" style="344" bestFit="1" customWidth="1"/>
    <col min="10243" max="10497" width="13" style="344"/>
    <col min="10498" max="10498" width="32" style="344" bestFit="1" customWidth="1"/>
    <col min="10499" max="10753" width="13" style="344"/>
    <col min="10754" max="10754" width="32" style="344" bestFit="1" customWidth="1"/>
    <col min="10755" max="11009" width="13" style="344"/>
    <col min="11010" max="11010" width="32" style="344" bestFit="1" customWidth="1"/>
    <col min="11011" max="11265" width="13" style="344"/>
    <col min="11266" max="11266" width="32" style="344" bestFit="1" customWidth="1"/>
    <col min="11267" max="11521" width="13" style="344"/>
    <col min="11522" max="11522" width="32" style="344" bestFit="1" customWidth="1"/>
    <col min="11523" max="11777" width="13" style="344"/>
    <col min="11778" max="11778" width="32" style="344" bestFit="1" customWidth="1"/>
    <col min="11779" max="12033" width="13" style="344"/>
    <col min="12034" max="12034" width="32" style="344" bestFit="1" customWidth="1"/>
    <col min="12035" max="12289" width="13" style="344"/>
    <col min="12290" max="12290" width="32" style="344" bestFit="1" customWidth="1"/>
    <col min="12291" max="12545" width="13" style="344"/>
    <col min="12546" max="12546" width="32" style="344" bestFit="1" customWidth="1"/>
    <col min="12547" max="12801" width="13" style="344"/>
    <col min="12802" max="12802" width="32" style="344" bestFit="1" customWidth="1"/>
    <col min="12803" max="13057" width="13" style="344"/>
    <col min="13058" max="13058" width="32" style="344" bestFit="1" customWidth="1"/>
    <col min="13059" max="13313" width="13" style="344"/>
    <col min="13314" max="13314" width="32" style="344" bestFit="1" customWidth="1"/>
    <col min="13315" max="13569" width="13" style="344"/>
    <col min="13570" max="13570" width="32" style="344" bestFit="1" customWidth="1"/>
    <col min="13571" max="13825" width="13" style="344"/>
    <col min="13826" max="13826" width="32" style="344" bestFit="1" customWidth="1"/>
    <col min="13827" max="14081" width="13" style="344"/>
    <col min="14082" max="14082" width="32" style="344" bestFit="1" customWidth="1"/>
    <col min="14083" max="14337" width="13" style="344"/>
    <col min="14338" max="14338" width="32" style="344" bestFit="1" customWidth="1"/>
    <col min="14339" max="14593" width="13" style="344"/>
    <col min="14594" max="14594" width="32" style="344" bestFit="1" customWidth="1"/>
    <col min="14595" max="14849" width="13" style="344"/>
    <col min="14850" max="14850" width="32" style="344" bestFit="1" customWidth="1"/>
    <col min="14851" max="15105" width="13" style="344"/>
    <col min="15106" max="15106" width="32" style="344" bestFit="1" customWidth="1"/>
    <col min="15107" max="15361" width="13" style="344"/>
    <col min="15362" max="15362" width="32" style="344" bestFit="1" customWidth="1"/>
    <col min="15363" max="15617" width="13" style="344"/>
    <col min="15618" max="15618" width="32" style="344" bestFit="1" customWidth="1"/>
    <col min="15619" max="15873" width="13" style="344"/>
    <col min="15874" max="15874" width="32" style="344" bestFit="1" customWidth="1"/>
    <col min="15875" max="16129" width="13" style="344"/>
    <col min="16130" max="16130" width="32" style="344" bestFit="1" customWidth="1"/>
    <col min="16131" max="16384" width="13" style="344"/>
  </cols>
  <sheetData>
    <row r="2" spans="1:7" ht="15.6">
      <c r="A2" s="343" t="s">
        <v>439</v>
      </c>
    </row>
    <row r="4" spans="1:7" ht="17.399999999999999">
      <c r="B4" s="345" t="s">
        <v>341</v>
      </c>
    </row>
    <row r="5" spans="1:7" ht="13.2">
      <c r="B5" s="346" t="s">
        <v>426</v>
      </c>
    </row>
    <row r="9" spans="1:7" ht="13.2">
      <c r="A9" s="347" t="s">
        <v>342</v>
      </c>
      <c r="B9" s="348" t="s">
        <v>117</v>
      </c>
    </row>
    <row r="10" spans="1:7" ht="13.2">
      <c r="D10" s="533" t="s">
        <v>343</v>
      </c>
      <c r="E10" s="533"/>
      <c r="F10" s="533" t="s">
        <v>344</v>
      </c>
      <c r="G10" s="533"/>
    </row>
    <row r="12" spans="1:7" ht="13.2">
      <c r="A12" s="349" t="s">
        <v>345</v>
      </c>
      <c r="B12" s="350" t="s">
        <v>346</v>
      </c>
      <c r="C12" s="364" t="s">
        <v>347</v>
      </c>
      <c r="D12" s="364" t="s">
        <v>348</v>
      </c>
      <c r="E12" s="364" t="s">
        <v>349</v>
      </c>
      <c r="F12" s="364" t="s">
        <v>350</v>
      </c>
      <c r="G12" s="364" t="s">
        <v>329</v>
      </c>
    </row>
    <row r="13" spans="1:7">
      <c r="A13" s="351" t="s">
        <v>8</v>
      </c>
      <c r="B13" s="351" t="s">
        <v>351</v>
      </c>
      <c r="C13" s="352" t="s">
        <v>117</v>
      </c>
      <c r="E13" s="353">
        <v>3499999.9998000003</v>
      </c>
      <c r="G13" s="353">
        <v>3499999.9998000003</v>
      </c>
    </row>
    <row r="14" spans="1:7">
      <c r="A14" s="351" t="s">
        <v>444</v>
      </c>
      <c r="B14" s="351" t="s">
        <v>445</v>
      </c>
      <c r="C14" s="352" t="s">
        <v>117</v>
      </c>
      <c r="D14" s="353">
        <v>48000</v>
      </c>
      <c r="E14" s="353">
        <v>48000</v>
      </c>
    </row>
    <row r="15" spans="1:7">
      <c r="A15" s="351" t="s">
        <v>353</v>
      </c>
      <c r="B15" s="351" t="s">
        <v>354</v>
      </c>
      <c r="C15" s="352" t="s">
        <v>117</v>
      </c>
      <c r="D15" s="353">
        <v>1755101</v>
      </c>
      <c r="E15" s="353">
        <v>1755101</v>
      </c>
    </row>
    <row r="16" spans="1:7">
      <c r="A16" s="351" t="s">
        <v>446</v>
      </c>
      <c r="B16" s="351" t="s">
        <v>447</v>
      </c>
      <c r="C16" s="352" t="s">
        <v>117</v>
      </c>
      <c r="D16" s="353">
        <v>79624</v>
      </c>
      <c r="E16" s="353">
        <v>132706</v>
      </c>
      <c r="G16" s="353">
        <v>53082</v>
      </c>
    </row>
    <row r="17" spans="1:7">
      <c r="A17" s="351" t="s">
        <v>9</v>
      </c>
      <c r="B17" s="351" t="s">
        <v>355</v>
      </c>
      <c r="C17" s="352" t="s">
        <v>117</v>
      </c>
      <c r="D17" s="353">
        <v>120659</v>
      </c>
      <c r="E17" s="353">
        <v>201251</v>
      </c>
      <c r="G17" s="353">
        <v>80592</v>
      </c>
    </row>
    <row r="18" spans="1:7">
      <c r="A18" s="351" t="s">
        <v>356</v>
      </c>
      <c r="B18" s="351" t="s">
        <v>357</v>
      </c>
      <c r="C18" s="352" t="s">
        <v>117</v>
      </c>
      <c r="D18" s="353">
        <v>8000</v>
      </c>
      <c r="F18" s="353">
        <v>8000</v>
      </c>
    </row>
    <row r="19" spans="1:7">
      <c r="A19" s="351" t="s">
        <v>484</v>
      </c>
      <c r="B19" s="351" t="s">
        <v>485</v>
      </c>
      <c r="C19" s="352" t="s">
        <v>358</v>
      </c>
      <c r="D19" s="353">
        <v>939340</v>
      </c>
      <c r="F19" s="353">
        <v>939340</v>
      </c>
    </row>
    <row r="20" spans="1:7">
      <c r="A20" s="351" t="s">
        <v>427</v>
      </c>
      <c r="B20" s="351" t="s">
        <v>448</v>
      </c>
      <c r="C20" s="352" t="s">
        <v>358</v>
      </c>
      <c r="D20" s="353">
        <v>2032715</v>
      </c>
      <c r="E20" s="353">
        <v>770915</v>
      </c>
      <c r="F20" s="353">
        <v>1261800</v>
      </c>
    </row>
    <row r="21" spans="1:7">
      <c r="A21" s="351" t="s">
        <v>486</v>
      </c>
      <c r="B21" s="351" t="s">
        <v>487</v>
      </c>
      <c r="C21" s="352" t="s">
        <v>358</v>
      </c>
      <c r="E21" s="353">
        <v>939340</v>
      </c>
      <c r="G21" s="353">
        <v>939340</v>
      </c>
    </row>
    <row r="22" spans="1:7">
      <c r="A22" s="351" t="s">
        <v>89</v>
      </c>
      <c r="B22" s="351" t="s">
        <v>449</v>
      </c>
      <c r="C22" s="352" t="s">
        <v>117</v>
      </c>
      <c r="D22" s="353">
        <v>259480</v>
      </c>
      <c r="E22" s="353">
        <v>259402</v>
      </c>
      <c r="F22" s="353">
        <v>78</v>
      </c>
    </row>
    <row r="23" spans="1:7">
      <c r="A23" s="351" t="s">
        <v>450</v>
      </c>
      <c r="B23" s="351" t="s">
        <v>451</v>
      </c>
      <c r="C23" s="352" t="s">
        <v>358</v>
      </c>
      <c r="D23" s="353">
        <v>4297150.1298000002</v>
      </c>
      <c r="E23" s="353">
        <v>4051469.2552</v>
      </c>
      <c r="F23" s="353">
        <v>245680.87460000039</v>
      </c>
    </row>
    <row r="24" spans="1:7">
      <c r="A24" s="351" t="s">
        <v>611</v>
      </c>
      <c r="B24" s="351" t="s">
        <v>612</v>
      </c>
      <c r="C24" s="352" t="s">
        <v>117</v>
      </c>
      <c r="D24" s="353">
        <v>931300</v>
      </c>
      <c r="E24" s="353">
        <v>931300</v>
      </c>
    </row>
    <row r="25" spans="1:7">
      <c r="A25" s="351" t="s">
        <v>359</v>
      </c>
      <c r="B25" s="351" t="s">
        <v>360</v>
      </c>
      <c r="C25" s="352" t="s">
        <v>117</v>
      </c>
      <c r="D25" s="353">
        <v>1190780</v>
      </c>
      <c r="E25" s="353">
        <v>1190780</v>
      </c>
    </row>
    <row r="26" spans="1:7">
      <c r="A26" s="351" t="s">
        <v>452</v>
      </c>
      <c r="B26" s="351" t="s">
        <v>453</v>
      </c>
      <c r="C26" s="352" t="s">
        <v>117</v>
      </c>
      <c r="D26" s="353">
        <v>40000</v>
      </c>
      <c r="F26" s="353">
        <v>40000</v>
      </c>
    </row>
    <row r="27" spans="1:7">
      <c r="A27" s="351" t="s">
        <v>361</v>
      </c>
      <c r="B27" s="351" t="s">
        <v>362</v>
      </c>
      <c r="C27" s="352" t="s">
        <v>117</v>
      </c>
      <c r="D27" s="353">
        <v>9014.2551999999996</v>
      </c>
      <c r="F27" s="353">
        <v>9014.2551999999996</v>
      </c>
    </row>
    <row r="28" spans="1:7">
      <c r="A28" s="351" t="s">
        <v>363</v>
      </c>
      <c r="B28" s="351" t="s">
        <v>364</v>
      </c>
      <c r="C28" s="352" t="s">
        <v>117</v>
      </c>
      <c r="D28" s="353">
        <v>12620</v>
      </c>
      <c r="F28" s="353">
        <v>12620</v>
      </c>
    </row>
    <row r="29" spans="1:7">
      <c r="A29" s="351" t="s">
        <v>365</v>
      </c>
      <c r="B29" s="351" t="s">
        <v>366</v>
      </c>
      <c r="C29" s="352" t="s">
        <v>117</v>
      </c>
      <c r="D29" s="353">
        <v>2009303</v>
      </c>
      <c r="F29" s="353">
        <v>2009303</v>
      </c>
    </row>
    <row r="30" spans="1:7">
      <c r="A30" s="351" t="s">
        <v>454</v>
      </c>
      <c r="B30" s="351" t="s">
        <v>455</v>
      </c>
      <c r="C30" s="352" t="s">
        <v>117</v>
      </c>
      <c r="D30" s="353">
        <v>79434</v>
      </c>
      <c r="F30" s="353">
        <v>79434</v>
      </c>
    </row>
    <row r="31" spans="1:7">
      <c r="A31" s="351" t="s">
        <v>456</v>
      </c>
      <c r="B31" s="351" t="s">
        <v>457</v>
      </c>
      <c r="C31" s="352" t="s">
        <v>117</v>
      </c>
      <c r="E31" s="353">
        <v>2000</v>
      </c>
      <c r="G31" s="353">
        <v>2000</v>
      </c>
    </row>
    <row r="32" spans="1:7">
      <c r="A32" s="351" t="s">
        <v>458</v>
      </c>
      <c r="B32" s="351" t="s">
        <v>459</v>
      </c>
      <c r="C32" s="352" t="s">
        <v>117</v>
      </c>
      <c r="E32" s="353">
        <v>30256.13</v>
      </c>
      <c r="G32" s="353">
        <v>30256.13</v>
      </c>
    </row>
    <row r="34" spans="1:8">
      <c r="C34" s="366" t="s">
        <v>428</v>
      </c>
      <c r="D34" s="367">
        <v>13812520.385</v>
      </c>
      <c r="E34" s="367">
        <v>13812520.385</v>
      </c>
    </row>
    <row r="38" spans="1:8">
      <c r="A38" s="354">
        <v>41725</v>
      </c>
      <c r="B38" s="355" t="s">
        <v>460</v>
      </c>
      <c r="C38" s="355" t="s">
        <v>461</v>
      </c>
      <c r="H38" s="356"/>
    </row>
  </sheetData>
  <mergeCells count="2">
    <mergeCell ref="D10:E10"/>
    <mergeCell ref="F10:G10"/>
  </mergeCells>
  <printOptions gridLines="1"/>
  <pageMargins left="0.16666666666666699" right="0.16666666666666699" top="0.16666666666666699" bottom="0.16666666666666699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6">
    <tabColor rgb="FF0070C0"/>
    <pageSetUpPr fitToPage="1"/>
  </sheetPr>
  <dimension ref="A1:L36"/>
  <sheetViews>
    <sheetView workbookViewId="0">
      <pane xSplit="3" ySplit="6" topLeftCell="D7" activePane="bottomRight" state="frozen"/>
      <selection activeCell="C22" sqref="C22"/>
      <selection pane="topRight" activeCell="C22" sqref="C22"/>
      <selection pane="bottomLeft" activeCell="C22" sqref="C22"/>
      <selection pane="bottomRight" activeCell="C14" sqref="C14"/>
    </sheetView>
  </sheetViews>
  <sheetFormatPr defaultColWidth="9.125" defaultRowHeight="13.2"/>
  <cols>
    <col min="1" max="1" width="10" style="67" customWidth="1"/>
    <col min="2" max="2" width="12.25" style="67" customWidth="1"/>
    <col min="3" max="3" width="37.375" style="68" customWidth="1"/>
    <col min="4" max="4" width="6.375" style="68" customWidth="1"/>
    <col min="5" max="5" width="20.75" style="234" customWidth="1"/>
    <col min="6" max="6" width="22.625" style="234" customWidth="1"/>
    <col min="7" max="8" width="7.75" style="69" customWidth="1"/>
    <col min="9" max="9" width="14.75" style="68" customWidth="1"/>
    <col min="10" max="10" width="7.25" style="70" customWidth="1"/>
    <col min="11" max="16384" width="9.125" style="68"/>
  </cols>
  <sheetData>
    <row r="1" spans="1:12" ht="34.5" customHeight="1">
      <c r="A1" s="536" t="s">
        <v>462</v>
      </c>
      <c r="B1" s="536"/>
      <c r="C1" s="536"/>
      <c r="D1" s="536"/>
      <c r="E1" s="536"/>
      <c r="F1" s="536"/>
    </row>
    <row r="2" spans="1:12" ht="18" customHeight="1">
      <c r="A2" s="83"/>
      <c r="B2" s="83"/>
      <c r="C2" s="83"/>
      <c r="D2" s="83"/>
      <c r="E2" s="232"/>
      <c r="F2" s="232"/>
    </row>
    <row r="3" spans="1:12" ht="17.399999999999999">
      <c r="A3" s="535" t="s">
        <v>430</v>
      </c>
      <c r="B3" s="535"/>
      <c r="C3" s="535"/>
      <c r="D3" s="535"/>
      <c r="E3" s="535"/>
      <c r="F3" s="535"/>
    </row>
    <row r="4" spans="1:12" ht="17.399999999999999">
      <c r="A4" s="84"/>
      <c r="B4" s="84"/>
      <c r="C4" s="84"/>
      <c r="D4" s="84"/>
      <c r="E4" s="233"/>
      <c r="F4" s="233"/>
    </row>
    <row r="5" spans="1:12" ht="4.5" customHeight="1"/>
    <row r="6" spans="1:12" s="67" customFormat="1" ht="16.8">
      <c r="A6" s="206" t="s">
        <v>326</v>
      </c>
      <c r="B6" s="71" t="s">
        <v>327</v>
      </c>
      <c r="C6" s="71" t="s">
        <v>262</v>
      </c>
      <c r="E6" s="235" t="s">
        <v>328</v>
      </c>
      <c r="F6" s="235" t="s">
        <v>329</v>
      </c>
      <c r="G6" s="69"/>
      <c r="H6" s="69"/>
      <c r="J6" s="70"/>
      <c r="K6" s="67" t="s">
        <v>95</v>
      </c>
    </row>
    <row r="7" spans="1:12">
      <c r="A7" s="73">
        <f>IF(I7&gt;0,G7,H7)</f>
        <v>450</v>
      </c>
      <c r="B7" s="73" t="s">
        <v>8</v>
      </c>
      <c r="C7" s="74" t="s">
        <v>330</v>
      </c>
      <c r="D7" s="75"/>
      <c r="E7" s="236"/>
      <c r="F7" s="236">
        <v>3500000</v>
      </c>
      <c r="G7" s="69">
        <v>450</v>
      </c>
      <c r="H7" s="69">
        <v>450</v>
      </c>
      <c r="I7" s="68">
        <f>+E7-F7</f>
        <v>-3500000</v>
      </c>
      <c r="J7" s="70">
        <f t="shared" ref="J7:J12" si="0">IF(I7&gt;0,K7,L7)</f>
        <v>0</v>
      </c>
      <c r="K7" s="69"/>
      <c r="L7" s="69"/>
    </row>
    <row r="8" spans="1:12">
      <c r="A8" s="73">
        <f t="shared" ref="A8:A21" si="1">IF(I8&gt;0,G8,H8)</f>
        <v>480</v>
      </c>
      <c r="B8" s="73">
        <v>108</v>
      </c>
      <c r="C8" s="74" t="s">
        <v>352</v>
      </c>
      <c r="D8" s="75"/>
      <c r="E8" s="236">
        <v>0</v>
      </c>
      <c r="F8" s="236"/>
      <c r="G8" s="69">
        <v>480</v>
      </c>
      <c r="H8" s="69">
        <v>480</v>
      </c>
      <c r="I8" s="68">
        <f t="shared" ref="I8:I28" si="2">+E8-F8</f>
        <v>0</v>
      </c>
      <c r="K8" s="69"/>
      <c r="L8" s="69"/>
    </row>
    <row r="9" spans="1:12">
      <c r="A9" s="73">
        <f t="shared" si="1"/>
        <v>321</v>
      </c>
      <c r="B9" s="73">
        <v>401</v>
      </c>
      <c r="C9" s="74" t="s">
        <v>340</v>
      </c>
      <c r="D9" s="75"/>
      <c r="E9" s="236">
        <v>48000</v>
      </c>
      <c r="F9" s="236">
        <v>48000</v>
      </c>
      <c r="G9" s="69">
        <v>121</v>
      </c>
      <c r="H9" s="69">
        <v>321</v>
      </c>
      <c r="I9" s="68">
        <f t="shared" si="2"/>
        <v>0</v>
      </c>
      <c r="J9" s="70">
        <f t="shared" si="0"/>
        <v>0</v>
      </c>
      <c r="K9" s="69">
        <v>1212</v>
      </c>
      <c r="L9" s="69"/>
    </row>
    <row r="10" spans="1:12">
      <c r="A10" s="73">
        <f t="shared" si="1"/>
        <v>322</v>
      </c>
      <c r="B10" s="73">
        <v>421</v>
      </c>
      <c r="C10" s="74" t="s">
        <v>331</v>
      </c>
      <c r="D10" s="75"/>
      <c r="E10" s="236">
        <v>1755101</v>
      </c>
      <c r="F10" s="236">
        <v>1755101</v>
      </c>
      <c r="G10" s="69">
        <v>121</v>
      </c>
      <c r="H10" s="69">
        <v>322</v>
      </c>
      <c r="I10" s="68">
        <f t="shared" si="2"/>
        <v>0</v>
      </c>
      <c r="J10" s="70">
        <f t="shared" si="0"/>
        <v>0</v>
      </c>
      <c r="K10" s="69">
        <v>1215</v>
      </c>
      <c r="L10" s="69"/>
    </row>
    <row r="11" spans="1:12">
      <c r="A11" s="73">
        <f t="shared" si="1"/>
        <v>323</v>
      </c>
      <c r="B11" s="73">
        <v>431</v>
      </c>
      <c r="C11" s="74" t="s">
        <v>463</v>
      </c>
      <c r="D11" s="75"/>
      <c r="E11" s="236">
        <v>79624</v>
      </c>
      <c r="F11" s="236">
        <v>132706</v>
      </c>
      <c r="G11" s="69">
        <v>121</v>
      </c>
      <c r="H11" s="69">
        <v>323</v>
      </c>
      <c r="I11" s="68">
        <f t="shared" si="2"/>
        <v>-53082</v>
      </c>
      <c r="K11" s="69"/>
      <c r="L11" s="69"/>
    </row>
    <row r="12" spans="1:12">
      <c r="A12" s="73">
        <f t="shared" si="1"/>
        <v>323</v>
      </c>
      <c r="B12" s="73" t="s">
        <v>9</v>
      </c>
      <c r="C12" s="74" t="s">
        <v>332</v>
      </c>
      <c r="D12" s="75"/>
      <c r="E12" s="236">
        <v>120659</v>
      </c>
      <c r="F12" s="236">
        <v>201251</v>
      </c>
      <c r="G12" s="69">
        <v>121</v>
      </c>
      <c r="H12" s="69">
        <v>323</v>
      </c>
      <c r="I12" s="68">
        <f t="shared" si="2"/>
        <v>-80592</v>
      </c>
      <c r="J12" s="70">
        <f t="shared" si="0"/>
        <v>0</v>
      </c>
      <c r="K12" s="69"/>
      <c r="L12" s="69"/>
    </row>
    <row r="13" spans="1:12">
      <c r="A13" s="73">
        <f t="shared" si="1"/>
        <v>121</v>
      </c>
      <c r="B13" s="73">
        <v>4456</v>
      </c>
      <c r="C13" s="74" t="s">
        <v>336</v>
      </c>
      <c r="D13" s="75"/>
      <c r="E13" s="236">
        <v>8000</v>
      </c>
      <c r="F13" s="236"/>
      <c r="G13" s="69">
        <v>121</v>
      </c>
      <c r="H13" s="69">
        <v>324</v>
      </c>
      <c r="I13" s="68">
        <f t="shared" si="2"/>
        <v>8000</v>
      </c>
      <c r="K13" s="69"/>
      <c r="L13" s="69"/>
    </row>
    <row r="14" spans="1:12">
      <c r="A14" s="73">
        <f t="shared" si="1"/>
        <v>121</v>
      </c>
      <c r="B14" s="73" t="s">
        <v>484</v>
      </c>
      <c r="C14" s="74" t="s">
        <v>485</v>
      </c>
      <c r="D14" s="75"/>
      <c r="E14" s="236">
        <v>939340</v>
      </c>
      <c r="F14" s="236"/>
      <c r="G14" s="69">
        <v>121</v>
      </c>
      <c r="H14" s="69">
        <v>121</v>
      </c>
      <c r="I14" s="68">
        <f t="shared" si="2"/>
        <v>939340</v>
      </c>
      <c r="K14" s="69"/>
      <c r="L14" s="69"/>
    </row>
    <row r="15" spans="1:12">
      <c r="A15" s="73">
        <f t="shared" si="1"/>
        <v>204</v>
      </c>
      <c r="B15" s="73">
        <v>4671</v>
      </c>
      <c r="C15" s="74" t="s">
        <v>464</v>
      </c>
      <c r="D15" s="75"/>
      <c r="E15" s="236">
        <v>2032715</v>
      </c>
      <c r="F15" s="236">
        <v>770915</v>
      </c>
      <c r="G15" s="69">
        <v>204</v>
      </c>
      <c r="H15" s="69">
        <v>204</v>
      </c>
      <c r="I15" s="68">
        <f t="shared" si="2"/>
        <v>1261800</v>
      </c>
      <c r="J15" s="70">
        <f t="shared" ref="J15:J18" si="3">IF(I15&gt;0,K15,L15)</f>
        <v>0</v>
      </c>
      <c r="K15" s="69"/>
      <c r="L15" s="69"/>
    </row>
    <row r="16" spans="1:12">
      <c r="A16" s="73">
        <f t="shared" si="1"/>
        <v>324</v>
      </c>
      <c r="B16" s="73" t="s">
        <v>486</v>
      </c>
      <c r="C16" s="74" t="s">
        <v>487</v>
      </c>
      <c r="D16" s="75"/>
      <c r="E16" s="236">
        <v>0</v>
      </c>
      <c r="F16" s="236">
        <v>939340</v>
      </c>
      <c r="G16" s="69">
        <v>324</v>
      </c>
      <c r="H16" s="69">
        <v>324</v>
      </c>
      <c r="I16" s="68">
        <f t="shared" si="2"/>
        <v>-939340</v>
      </c>
      <c r="K16" s="69"/>
      <c r="L16" s="69"/>
    </row>
    <row r="17" spans="1:12">
      <c r="A17" s="73">
        <f t="shared" si="1"/>
        <v>160</v>
      </c>
      <c r="B17" s="73" t="s">
        <v>10</v>
      </c>
      <c r="C17" s="74" t="s">
        <v>333</v>
      </c>
      <c r="D17" s="75"/>
      <c r="E17" s="236">
        <v>0</v>
      </c>
      <c r="F17" s="236"/>
      <c r="G17" s="69">
        <v>160</v>
      </c>
      <c r="H17" s="69">
        <v>160</v>
      </c>
      <c r="I17" s="68">
        <f t="shared" si="2"/>
        <v>0</v>
      </c>
      <c r="J17" s="70">
        <f t="shared" si="3"/>
        <v>3241</v>
      </c>
      <c r="K17" s="69">
        <v>1002</v>
      </c>
      <c r="L17" s="69">
        <v>3241</v>
      </c>
    </row>
    <row r="18" spans="1:12">
      <c r="A18" s="73">
        <f t="shared" si="1"/>
        <v>100</v>
      </c>
      <c r="B18" s="73" t="s">
        <v>89</v>
      </c>
      <c r="C18" s="74" t="s">
        <v>334</v>
      </c>
      <c r="D18" s="75"/>
      <c r="E18" s="236">
        <v>259480</v>
      </c>
      <c r="F18" s="236">
        <v>259402</v>
      </c>
      <c r="G18" s="69">
        <v>100</v>
      </c>
      <c r="H18" s="69">
        <v>100</v>
      </c>
      <c r="I18" s="68">
        <f t="shared" si="2"/>
        <v>78</v>
      </c>
      <c r="J18" s="70">
        <f t="shared" si="3"/>
        <v>1002</v>
      </c>
      <c r="K18" s="69">
        <v>1002</v>
      </c>
      <c r="L18" s="69">
        <v>3241</v>
      </c>
    </row>
    <row r="19" spans="1:12">
      <c r="A19" s="73">
        <f t="shared" si="1"/>
        <v>100</v>
      </c>
      <c r="B19" s="73">
        <v>512411</v>
      </c>
      <c r="C19" s="74" t="s">
        <v>335</v>
      </c>
      <c r="D19" s="75"/>
      <c r="E19" s="236">
        <v>4297150.13</v>
      </c>
      <c r="F19" s="236">
        <v>4051469.26</v>
      </c>
      <c r="G19" s="69">
        <v>100</v>
      </c>
      <c r="H19" s="69">
        <v>100</v>
      </c>
      <c r="I19" s="68">
        <f t="shared" si="2"/>
        <v>245680.87000000011</v>
      </c>
      <c r="J19" s="70">
        <f t="shared" ref="J19" si="4">IF(I19&gt;0,K19,L19)</f>
        <v>1003</v>
      </c>
      <c r="K19" s="69">
        <v>1003</v>
      </c>
      <c r="L19" s="69"/>
    </row>
    <row r="20" spans="1:12">
      <c r="A20" s="73">
        <f t="shared" si="1"/>
        <v>100</v>
      </c>
      <c r="B20" s="73">
        <v>5311</v>
      </c>
      <c r="C20" s="74" t="s">
        <v>613</v>
      </c>
      <c r="D20" s="75"/>
      <c r="E20" s="236">
        <v>931300</v>
      </c>
      <c r="F20" s="236">
        <v>931300</v>
      </c>
      <c r="G20" s="69">
        <v>100</v>
      </c>
      <c r="H20" s="69">
        <v>100</v>
      </c>
      <c r="I20" s="68">
        <f t="shared" si="2"/>
        <v>0</v>
      </c>
      <c r="K20" s="69"/>
      <c r="L20" s="69"/>
    </row>
    <row r="21" spans="1:12">
      <c r="A21" s="73">
        <f t="shared" si="1"/>
        <v>100</v>
      </c>
      <c r="B21" s="73">
        <v>581</v>
      </c>
      <c r="C21" s="74" t="s">
        <v>614</v>
      </c>
      <c r="D21" s="75"/>
      <c r="E21" s="236">
        <v>1190780</v>
      </c>
      <c r="F21" s="236">
        <v>1190780</v>
      </c>
      <c r="G21" s="69">
        <v>100</v>
      </c>
      <c r="H21" s="69">
        <v>100</v>
      </c>
      <c r="I21" s="68">
        <f t="shared" si="2"/>
        <v>0</v>
      </c>
      <c r="K21" s="69"/>
      <c r="L21" s="69"/>
    </row>
    <row r="22" spans="1:12">
      <c r="A22" s="73">
        <f t="shared" ref="A22:A28" si="5">IF(I22&gt;0,G22,H22)</f>
        <v>609</v>
      </c>
      <c r="B22" s="73">
        <v>6181</v>
      </c>
      <c r="C22" s="74" t="s">
        <v>453</v>
      </c>
      <c r="D22" s="75"/>
      <c r="E22" s="236">
        <v>40000</v>
      </c>
      <c r="F22" s="236"/>
      <c r="G22" s="69">
        <v>609</v>
      </c>
      <c r="H22" s="69">
        <v>609</v>
      </c>
      <c r="I22" s="68">
        <f t="shared" si="2"/>
        <v>40000</v>
      </c>
      <c r="K22" s="69"/>
      <c r="L22" s="69"/>
    </row>
    <row r="23" spans="1:12">
      <c r="A23" s="73">
        <f t="shared" si="5"/>
        <v>610</v>
      </c>
      <c r="B23" s="73">
        <v>628</v>
      </c>
      <c r="C23" s="74" t="s">
        <v>433</v>
      </c>
      <c r="D23" s="75"/>
      <c r="E23" s="236">
        <v>9014.26</v>
      </c>
      <c r="F23" s="236"/>
      <c r="G23" s="69">
        <v>610</v>
      </c>
      <c r="H23" s="69">
        <v>610</v>
      </c>
      <c r="I23" s="68">
        <f>+E23-F23</f>
        <v>9014.26</v>
      </c>
      <c r="K23" s="69"/>
      <c r="L23" s="69"/>
    </row>
    <row r="24" spans="1:12">
      <c r="A24" s="73">
        <f t="shared" si="5"/>
        <v>611</v>
      </c>
      <c r="B24" s="73">
        <v>634</v>
      </c>
      <c r="C24" s="74" t="s">
        <v>434</v>
      </c>
      <c r="D24" s="75"/>
      <c r="E24" s="236">
        <v>12620</v>
      </c>
      <c r="F24" s="236"/>
      <c r="G24" s="69">
        <v>611</v>
      </c>
      <c r="H24" s="69">
        <v>611</v>
      </c>
      <c r="I24" s="68">
        <f>+E24-F24</f>
        <v>12620</v>
      </c>
      <c r="K24" s="69"/>
      <c r="L24" s="69"/>
    </row>
    <row r="25" spans="1:12">
      <c r="A25" s="73">
        <f t="shared" si="5"/>
        <v>631</v>
      </c>
      <c r="B25" s="73">
        <v>641</v>
      </c>
      <c r="C25" s="74" t="s">
        <v>465</v>
      </c>
      <c r="D25" s="75"/>
      <c r="E25" s="236">
        <v>2009303</v>
      </c>
      <c r="F25" s="236"/>
      <c r="G25" s="69">
        <v>631</v>
      </c>
      <c r="H25" s="69">
        <v>631</v>
      </c>
      <c r="I25" s="68">
        <f>+E25-F25</f>
        <v>2009303</v>
      </c>
      <c r="K25" s="69"/>
      <c r="L25" s="69"/>
    </row>
    <row r="26" spans="1:12">
      <c r="A26" s="73">
        <f t="shared" si="5"/>
        <v>632</v>
      </c>
      <c r="B26" s="73">
        <v>644</v>
      </c>
      <c r="C26" s="68" t="s">
        <v>466</v>
      </c>
      <c r="E26" s="68">
        <v>79434</v>
      </c>
      <c r="F26" s="68"/>
      <c r="G26" s="68">
        <v>632</v>
      </c>
      <c r="H26" s="68">
        <v>632</v>
      </c>
      <c r="I26" s="68">
        <f>+E26-F26</f>
        <v>79434</v>
      </c>
      <c r="J26" s="70">
        <f>IF(I23&gt;0,K26,L26)</f>
        <v>0</v>
      </c>
      <c r="K26" s="69"/>
      <c r="L26" s="69"/>
    </row>
    <row r="27" spans="1:12">
      <c r="A27" s="73">
        <f t="shared" si="5"/>
        <v>674</v>
      </c>
      <c r="B27" s="73">
        <v>768</v>
      </c>
      <c r="C27" s="241" t="s">
        <v>467</v>
      </c>
      <c r="D27" s="75"/>
      <c r="E27" s="242">
        <v>0</v>
      </c>
      <c r="F27" s="242">
        <v>2000</v>
      </c>
      <c r="G27" s="69">
        <v>674</v>
      </c>
      <c r="H27" s="69">
        <v>674</v>
      </c>
      <c r="I27" s="68">
        <f t="shared" si="2"/>
        <v>-2000</v>
      </c>
      <c r="K27" s="69"/>
      <c r="L27" s="69"/>
    </row>
    <row r="28" spans="1:12">
      <c r="A28" s="73">
        <f t="shared" si="5"/>
        <v>673</v>
      </c>
      <c r="B28" s="73">
        <v>769</v>
      </c>
      <c r="C28" s="241" t="s">
        <v>339</v>
      </c>
      <c r="D28" s="75"/>
      <c r="E28" s="242"/>
      <c r="F28" s="242">
        <v>30256.13</v>
      </c>
      <c r="G28" s="69">
        <v>673</v>
      </c>
      <c r="H28" s="69">
        <v>673</v>
      </c>
      <c r="I28" s="68">
        <f t="shared" si="2"/>
        <v>-30256.13</v>
      </c>
      <c r="K28" s="69"/>
      <c r="L28" s="69"/>
    </row>
    <row r="29" spans="1:12" ht="18.600000000000001">
      <c r="A29" s="69"/>
      <c r="D29" s="72" t="s">
        <v>117</v>
      </c>
      <c r="E29" s="237">
        <f>SUM(E7:E28)</f>
        <v>13812520.389999999</v>
      </c>
      <c r="F29" s="237">
        <f>SUM(F7:F28)</f>
        <v>13812520.390000001</v>
      </c>
      <c r="I29" s="68">
        <f>+E29-F29</f>
        <v>0</v>
      </c>
      <c r="K29" s="69"/>
      <c r="L29" s="69"/>
    </row>
    <row r="30" spans="1:12">
      <c r="K30" s="69"/>
      <c r="L30" s="69"/>
    </row>
    <row r="31" spans="1:12">
      <c r="F31" s="234">
        <f>+E29-F29</f>
        <v>0</v>
      </c>
      <c r="K31" s="69"/>
      <c r="L31" s="69"/>
    </row>
    <row r="32" spans="1:12">
      <c r="K32" s="69"/>
      <c r="L32" s="69"/>
    </row>
    <row r="33" spans="3:12" ht="15">
      <c r="C33" s="76"/>
      <c r="E33" s="534"/>
      <c r="F33" s="534"/>
      <c r="K33" s="69"/>
      <c r="L33" s="69"/>
    </row>
    <row r="34" spans="3:12">
      <c r="E34" s="534"/>
      <c r="F34" s="534"/>
      <c r="K34" s="69"/>
      <c r="L34" s="69"/>
    </row>
    <row r="35" spans="3:12">
      <c r="K35" s="69"/>
      <c r="L35" s="69"/>
    </row>
    <row r="36" spans="3:12">
      <c r="F36" s="238"/>
      <c r="K36" s="69"/>
      <c r="L36" s="69"/>
    </row>
  </sheetData>
  <autoFilter ref="A6:K26"/>
  <mergeCells count="4">
    <mergeCell ref="E33:F33"/>
    <mergeCell ref="E34:F34"/>
    <mergeCell ref="A3:F3"/>
    <mergeCell ref="A1:F1"/>
  </mergeCells>
  <phoneticPr fontId="50" type="noConversion"/>
  <pageMargins left="0.39" right="0.35433070866141703" top="0.59" bottom="0.43307086614173201" header="0.31496062992126" footer="0.27559055118110198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7">
    <tabColor rgb="FF0070C0"/>
  </sheetPr>
  <dimension ref="A1:IU115"/>
  <sheetViews>
    <sheetView showGridLines="0" defaultGridColor="0" colorId="18" zoomScaleSheetLayoutView="100" workbookViewId="0">
      <pane xSplit="3" ySplit="6" topLeftCell="D7" activePane="bottomRight" state="frozen"/>
      <selection activeCell="C22" sqref="C22"/>
      <selection pane="topRight" activeCell="C22" sqref="C22"/>
      <selection pane="bottomLeft" activeCell="C22" sqref="C22"/>
      <selection pane="bottomRight" activeCell="H15" sqref="H15"/>
    </sheetView>
  </sheetViews>
  <sheetFormatPr defaultColWidth="9.125" defaultRowHeight="13.8"/>
  <cols>
    <col min="1" max="1" width="6.875" style="26" hidden="1" customWidth="1"/>
    <col min="2" max="2" width="6.625" style="20" customWidth="1"/>
    <col min="3" max="4" width="51.875" style="20" hidden="1" customWidth="1"/>
    <col min="5" max="5" width="52.875" style="56" customWidth="1"/>
    <col min="6" max="6" width="18.125" style="30" customWidth="1"/>
    <col min="7" max="7" width="13.625" style="30" hidden="1" customWidth="1"/>
    <col min="8" max="8" width="17.375" style="30" bestFit="1" customWidth="1"/>
    <col min="9" max="9" width="12.875" style="30" hidden="1" customWidth="1"/>
    <col min="10" max="10" width="16.25" style="20" hidden="1" customWidth="1"/>
    <col min="11" max="17" width="0" style="20" hidden="1" customWidth="1"/>
    <col min="18" max="228" width="9.125" style="20"/>
    <col min="229" max="229" width="2.125" style="20" customWidth="1"/>
    <col min="230" max="230" width="6.625" style="20" customWidth="1"/>
    <col min="231" max="231" width="43.625" style="20" customWidth="1"/>
    <col min="232" max="232" width="0" style="20" hidden="1" customWidth="1"/>
    <col min="233" max="233" width="13.375" style="20" customWidth="1"/>
    <col min="234" max="234" width="18.125" style="20" customWidth="1"/>
    <col min="235" max="235" width="19.125" style="20" customWidth="1"/>
    <col min="236" max="236" width="6.375" style="20" bestFit="1" customWidth="1"/>
    <col min="237" max="237" width="40.625" style="20" customWidth="1"/>
    <col min="238" max="238" width="0" style="20" hidden="1" customWidth="1"/>
    <col min="239" max="239" width="9.125" style="20"/>
    <col min="240" max="240" width="18.125" style="20" customWidth="1"/>
    <col min="241" max="241" width="17.25" style="20" customWidth="1"/>
    <col min="242" max="242" width="0" style="20" hidden="1" customWidth="1"/>
    <col min="243" max="243" width="2.25" style="20" customWidth="1"/>
    <col min="244" max="244" width="11.375" style="20" bestFit="1" customWidth="1"/>
    <col min="245" max="245" width="12.625" style="20" bestFit="1" customWidth="1"/>
    <col min="246" max="246" width="13.75" style="20" bestFit="1" customWidth="1"/>
    <col min="247" max="247" width="14.125" style="20" bestFit="1" customWidth="1"/>
    <col min="248" max="16384" width="9.125" style="20"/>
  </cols>
  <sheetData>
    <row r="1" spans="1:10" s="21" customFormat="1" ht="18">
      <c r="A1" s="26"/>
      <c r="C1" s="63"/>
      <c r="D1" s="63"/>
      <c r="F1" s="240"/>
      <c r="G1" s="339"/>
      <c r="H1" s="361"/>
      <c r="I1" s="361"/>
      <c r="J1" s="118"/>
    </row>
    <row r="2" spans="1:10" s="21" customFormat="1" ht="15.6">
      <c r="A2" s="26"/>
      <c r="C2" s="63"/>
      <c r="D2" s="63"/>
      <c r="F2" s="334"/>
      <c r="G2" s="334"/>
      <c r="H2" s="334"/>
      <c r="I2" s="25"/>
      <c r="J2" s="336"/>
    </row>
    <row r="3" spans="1:10" s="21" customFormat="1" ht="18">
      <c r="A3" s="26"/>
      <c r="B3" s="63"/>
      <c r="C3" s="63"/>
      <c r="D3" s="63"/>
      <c r="F3" s="334"/>
      <c r="G3" s="337">
        <v>140.19999999999999</v>
      </c>
      <c r="H3" s="362"/>
      <c r="I3" s="21">
        <v>139.59</v>
      </c>
      <c r="J3" s="333"/>
    </row>
    <row r="4" spans="1:10" s="21" customFormat="1" ht="6.75" customHeight="1" thickBot="1">
      <c r="A4" s="26"/>
      <c r="B4" s="63"/>
      <c r="C4" s="63"/>
      <c r="D4" s="63"/>
      <c r="F4" s="61"/>
      <c r="G4" s="61"/>
      <c r="H4" s="61"/>
      <c r="I4" s="25"/>
    </row>
    <row r="5" spans="1:10" s="23" customFormat="1" ht="17.25" customHeight="1">
      <c r="A5" s="22"/>
      <c r="B5" s="129" t="s">
        <v>82</v>
      </c>
      <c r="C5" s="129" t="s">
        <v>4</v>
      </c>
      <c r="D5" s="539" t="s">
        <v>616</v>
      </c>
      <c r="E5" s="543" t="s">
        <v>135</v>
      </c>
      <c r="F5" s="547" t="s">
        <v>429</v>
      </c>
      <c r="G5" s="547"/>
      <c r="H5" s="583" t="s">
        <v>367</v>
      </c>
      <c r="I5" s="583"/>
    </row>
    <row r="6" spans="1:10" s="23" customFormat="1" ht="18.75" customHeight="1">
      <c r="A6" s="22"/>
      <c r="B6" s="129" t="s">
        <v>83</v>
      </c>
      <c r="C6" s="129"/>
      <c r="D6" s="540"/>
      <c r="E6" s="544"/>
      <c r="F6" s="365" t="s">
        <v>67</v>
      </c>
      <c r="G6" s="262" t="s">
        <v>337</v>
      </c>
      <c r="H6" s="365" t="s">
        <v>67</v>
      </c>
      <c r="I6" s="262" t="s">
        <v>337</v>
      </c>
    </row>
    <row r="7" spans="1:10" s="61" customFormat="1">
      <c r="A7" s="60"/>
      <c r="B7" s="243" t="s">
        <v>11</v>
      </c>
      <c r="C7" s="244" t="s">
        <v>12</v>
      </c>
      <c r="D7" s="506" t="s">
        <v>627</v>
      </c>
      <c r="E7" s="243" t="s">
        <v>136</v>
      </c>
      <c r="F7" s="243"/>
      <c r="G7" s="243"/>
      <c r="H7" s="243"/>
      <c r="I7" s="327"/>
    </row>
    <row r="8" spans="1:10" s="21" customFormat="1">
      <c r="A8" s="26">
        <v>100</v>
      </c>
      <c r="B8" s="137">
        <v>1</v>
      </c>
      <c r="C8" s="79" t="s">
        <v>13</v>
      </c>
      <c r="D8" s="491" t="s">
        <v>628</v>
      </c>
      <c r="E8" s="85" t="s">
        <v>137</v>
      </c>
      <c r="F8" s="251">
        <f ca="1">SUMIF('B.V. Lek'!$A$7:$A$31,A8,'B.V. Lek'!$I$7:$I$25)</f>
        <v>245758.87000000011</v>
      </c>
      <c r="G8" s="259">
        <f ca="1">+F8/$G$3</f>
        <v>1752.9163338088454</v>
      </c>
      <c r="H8" s="78"/>
      <c r="I8" s="328"/>
    </row>
    <row r="9" spans="1:10" s="21" customFormat="1">
      <c r="A9" s="26"/>
      <c r="B9" s="139">
        <v>2</v>
      </c>
      <c r="C9" s="79" t="s">
        <v>14</v>
      </c>
      <c r="D9" s="492" t="s">
        <v>629</v>
      </c>
      <c r="E9" s="86" t="s">
        <v>138</v>
      </c>
      <c r="F9" s="250">
        <f ca="1">SUM(F10:F11)</f>
        <v>0</v>
      </c>
      <c r="G9" s="259">
        <f t="shared" ref="G9:G54" ca="1" si="0">+F9/$G$3</f>
        <v>0</v>
      </c>
      <c r="H9" s="250"/>
      <c r="I9" s="328"/>
    </row>
    <row r="10" spans="1:10" s="21" customFormat="1" ht="14.4">
      <c r="A10" s="26">
        <v>111</v>
      </c>
      <c r="B10" s="140" t="s">
        <v>15</v>
      </c>
      <c r="C10" s="82" t="s">
        <v>16</v>
      </c>
      <c r="D10" s="493" t="s">
        <v>630</v>
      </c>
      <c r="E10" s="87" t="s">
        <v>139</v>
      </c>
      <c r="F10" s="251">
        <f ca="1">SUMIF('B.V. Lek'!$A$7:$A$31,A10,'B.V. Lek'!$I$7:$I$25)</f>
        <v>0</v>
      </c>
      <c r="G10" s="261">
        <f t="shared" ca="1" si="0"/>
        <v>0</v>
      </c>
      <c r="H10" s="251"/>
      <c r="I10" s="328"/>
    </row>
    <row r="11" spans="1:10" s="21" customFormat="1" ht="14.4">
      <c r="A11" s="26">
        <v>112</v>
      </c>
      <c r="B11" s="138" t="s">
        <v>17</v>
      </c>
      <c r="C11" s="82" t="s">
        <v>18</v>
      </c>
      <c r="D11" s="493" t="s">
        <v>631</v>
      </c>
      <c r="E11" s="88" t="s">
        <v>140</v>
      </c>
      <c r="F11" s="251">
        <f ca="1">SUMIF('B.V. Lek'!$A$7:$A$31,A11,'B.V. Lek'!$I$7:$I$25)</f>
        <v>0</v>
      </c>
      <c r="G11" s="261">
        <f t="shared" ca="1" si="0"/>
        <v>0</v>
      </c>
      <c r="H11" s="251"/>
      <c r="I11" s="328"/>
    </row>
    <row r="12" spans="1:10" s="21" customFormat="1">
      <c r="A12" s="26"/>
      <c r="B12" s="130"/>
      <c r="C12" s="27" t="s">
        <v>6</v>
      </c>
      <c r="D12" s="27" t="s">
        <v>632</v>
      </c>
      <c r="E12" s="89" t="s">
        <v>19</v>
      </c>
      <c r="F12" s="78">
        <f ca="1">SUM(F8:F9)</f>
        <v>245758.87000000011</v>
      </c>
      <c r="G12" s="259">
        <f t="shared" ca="1" si="0"/>
        <v>1752.9163338088454</v>
      </c>
      <c r="H12" s="78"/>
      <c r="I12" s="328"/>
    </row>
    <row r="13" spans="1:10" s="21" customFormat="1">
      <c r="A13" s="26"/>
      <c r="B13" s="141">
        <v>3</v>
      </c>
      <c r="C13" s="142" t="s">
        <v>20</v>
      </c>
      <c r="D13" s="81" t="s">
        <v>627</v>
      </c>
      <c r="E13" s="85" t="s">
        <v>141</v>
      </c>
      <c r="F13" s="251"/>
      <c r="G13" s="259"/>
      <c r="H13" s="251"/>
      <c r="I13" s="328"/>
    </row>
    <row r="14" spans="1:10" s="21" customFormat="1" ht="14.4">
      <c r="A14" s="26">
        <v>120</v>
      </c>
      <c r="B14" s="140" t="s">
        <v>15</v>
      </c>
      <c r="C14" s="144" t="s">
        <v>2</v>
      </c>
      <c r="D14" s="493" t="s">
        <v>633</v>
      </c>
      <c r="E14" s="87" t="s">
        <v>142</v>
      </c>
      <c r="F14" s="251">
        <f ca="1">SUMIF('B.V. Lek'!$A$7:$A$31,A14,'B.V. Lek'!$I$7:$I$25)</f>
        <v>0</v>
      </c>
      <c r="G14" s="261">
        <f t="shared" ca="1" si="0"/>
        <v>0</v>
      </c>
      <c r="H14" s="251"/>
      <c r="I14" s="328"/>
    </row>
    <row r="15" spans="1:10" s="21" customFormat="1" ht="14.4">
      <c r="A15" s="26">
        <v>121</v>
      </c>
      <c r="B15" s="140" t="s">
        <v>17</v>
      </c>
      <c r="C15" s="144" t="s">
        <v>3</v>
      </c>
      <c r="D15" s="493" t="s">
        <v>634</v>
      </c>
      <c r="E15" s="87" t="s">
        <v>143</v>
      </c>
      <c r="F15" s="251">
        <f ca="1">SUMIF('B.V. Lek'!$A$7:$A$31,A15,'B.V. Lek'!$I$7:$I$25)</f>
        <v>947340</v>
      </c>
      <c r="G15" s="261">
        <f t="shared" ca="1" si="0"/>
        <v>6757.0613409415128</v>
      </c>
      <c r="H15" s="251"/>
      <c r="I15" s="328"/>
      <c r="J15" s="283">
        <f ca="1">+F15-H15</f>
        <v>947340</v>
      </c>
    </row>
    <row r="16" spans="1:10" s="21" customFormat="1" ht="14.4">
      <c r="A16" s="26">
        <v>122</v>
      </c>
      <c r="B16" s="140" t="s">
        <v>21</v>
      </c>
      <c r="C16" s="144" t="s">
        <v>16</v>
      </c>
      <c r="D16" s="493" t="s">
        <v>635</v>
      </c>
      <c r="E16" s="87" t="s">
        <v>144</v>
      </c>
      <c r="F16" s="251">
        <f ca="1">SUMIF('B.V. Lek'!$A$7:$A$31,A16,'B.V. Lek'!$I$7:$I$25)</f>
        <v>0</v>
      </c>
      <c r="G16" s="261">
        <f t="shared" ca="1" si="0"/>
        <v>0</v>
      </c>
      <c r="H16" s="251"/>
      <c r="I16" s="328"/>
    </row>
    <row r="17" spans="1:10" s="21" customFormat="1" ht="14.4">
      <c r="A17" s="26">
        <v>123</v>
      </c>
      <c r="B17" s="138" t="s">
        <v>22</v>
      </c>
      <c r="C17" s="143" t="s">
        <v>3</v>
      </c>
      <c r="D17" s="493" t="s">
        <v>636</v>
      </c>
      <c r="E17" s="88" t="s">
        <v>145</v>
      </c>
      <c r="F17" s="251">
        <f ca="1">SUMIF('B.V. Lek'!$A$7:$A$31,A17,'B.V. Lek'!$I$7:$I$25)</f>
        <v>0</v>
      </c>
      <c r="G17" s="261">
        <f t="shared" ca="1" si="0"/>
        <v>0</v>
      </c>
      <c r="H17" s="251"/>
      <c r="I17" s="328"/>
    </row>
    <row r="18" spans="1:10" s="21" customFormat="1">
      <c r="A18" s="26"/>
      <c r="B18" s="130"/>
      <c r="C18" s="27" t="s">
        <v>6</v>
      </c>
      <c r="D18" s="494" t="s">
        <v>632</v>
      </c>
      <c r="E18" s="89" t="s">
        <v>19</v>
      </c>
      <c r="F18" s="78">
        <f ca="1">SUM(F14:F17)</f>
        <v>947340</v>
      </c>
      <c r="G18" s="259">
        <f t="shared" ca="1" si="0"/>
        <v>6757.0613409415128</v>
      </c>
      <c r="H18" s="78"/>
      <c r="I18" s="328"/>
    </row>
    <row r="19" spans="1:10" s="21" customFormat="1">
      <c r="A19" s="26"/>
      <c r="B19" s="141">
        <v>4</v>
      </c>
      <c r="C19" s="142" t="s">
        <v>23</v>
      </c>
      <c r="D19" s="81" t="s">
        <v>637</v>
      </c>
      <c r="E19" s="85" t="s">
        <v>146</v>
      </c>
      <c r="F19" s="251"/>
      <c r="G19" s="259"/>
      <c r="H19" s="251"/>
      <c r="I19" s="328"/>
    </row>
    <row r="20" spans="1:10" s="21" customFormat="1" ht="14.4">
      <c r="A20" s="26">
        <v>130</v>
      </c>
      <c r="B20" s="140" t="s">
        <v>15</v>
      </c>
      <c r="C20" s="144" t="s">
        <v>69</v>
      </c>
      <c r="D20" s="493" t="s">
        <v>638</v>
      </c>
      <c r="E20" s="87" t="s">
        <v>147</v>
      </c>
      <c r="F20" s="251">
        <f ca="1">SUMIF('B.V. Lek'!$A$7:$A$31,A20,'B.V. Lek'!$I$7:$I$25)</f>
        <v>0</v>
      </c>
      <c r="G20" s="261">
        <f t="shared" ca="1" si="0"/>
        <v>0</v>
      </c>
      <c r="H20" s="251"/>
      <c r="I20" s="328"/>
    </row>
    <row r="21" spans="1:10" s="21" customFormat="1" ht="14.4">
      <c r="A21" s="26">
        <v>131</v>
      </c>
      <c r="B21" s="140" t="s">
        <v>17</v>
      </c>
      <c r="C21" s="144" t="s">
        <v>24</v>
      </c>
      <c r="D21" s="493" t="s">
        <v>639</v>
      </c>
      <c r="E21" s="87" t="s">
        <v>148</v>
      </c>
      <c r="F21" s="251">
        <f ca="1">SUMIF('B.V. Lek'!$A$7:$A$31,A21,'B.V. Lek'!$I$7:$I$25)</f>
        <v>0</v>
      </c>
      <c r="G21" s="261">
        <f t="shared" ca="1" si="0"/>
        <v>0</v>
      </c>
      <c r="H21" s="251"/>
      <c r="I21" s="328"/>
    </row>
    <row r="22" spans="1:10" s="21" customFormat="1" ht="14.4">
      <c r="A22" s="26">
        <v>132</v>
      </c>
      <c r="B22" s="140" t="s">
        <v>21</v>
      </c>
      <c r="C22" s="144" t="s">
        <v>70</v>
      </c>
      <c r="D22" s="493" t="s">
        <v>640</v>
      </c>
      <c r="E22" s="87" t="s">
        <v>149</v>
      </c>
      <c r="F22" s="251">
        <f ca="1">SUMIF('B.V. Lek'!$A$7:$A$31,A22,'B.V. Lek'!$I$7:$I$25)</f>
        <v>0</v>
      </c>
      <c r="G22" s="261">
        <f t="shared" ca="1" si="0"/>
        <v>0</v>
      </c>
      <c r="H22" s="251"/>
      <c r="I22" s="328"/>
    </row>
    <row r="23" spans="1:10" s="21" customFormat="1" ht="14.4">
      <c r="A23" s="26">
        <v>133</v>
      </c>
      <c r="B23" s="140" t="s">
        <v>22</v>
      </c>
      <c r="C23" s="144" t="s">
        <v>71</v>
      </c>
      <c r="D23" s="493" t="s">
        <v>641</v>
      </c>
      <c r="E23" s="87" t="s">
        <v>150</v>
      </c>
      <c r="F23" s="251">
        <f ca="1">SUMIF('B.V. Lek'!$A$7:$A$31,A23,'B.V. Lek'!$I$7:$I$25)</f>
        <v>0</v>
      </c>
      <c r="G23" s="261">
        <f t="shared" ca="1" si="0"/>
        <v>0</v>
      </c>
      <c r="H23" s="251"/>
      <c r="I23" s="328"/>
    </row>
    <row r="24" spans="1:10" s="21" customFormat="1" ht="14.4">
      <c r="A24" s="26">
        <v>134</v>
      </c>
      <c r="B24" s="138" t="s">
        <v>25</v>
      </c>
      <c r="C24" s="143" t="s">
        <v>26</v>
      </c>
      <c r="D24" s="493" t="s">
        <v>642</v>
      </c>
      <c r="E24" s="88" t="s">
        <v>151</v>
      </c>
      <c r="F24" s="251">
        <f ca="1">SUMIF('B.V. Lek'!$A$7:$A$31,A24,'B.V. Lek'!$I$7:$I$25)</f>
        <v>0</v>
      </c>
      <c r="G24" s="261">
        <f t="shared" ca="1" si="0"/>
        <v>0</v>
      </c>
      <c r="H24" s="251"/>
      <c r="I24" s="328"/>
    </row>
    <row r="25" spans="1:10" s="21" customFormat="1" ht="14.4">
      <c r="A25" s="26"/>
      <c r="B25" s="130"/>
      <c r="C25" s="27" t="s">
        <v>6</v>
      </c>
      <c r="D25" s="27" t="s">
        <v>632</v>
      </c>
      <c r="E25" s="89" t="s">
        <v>19</v>
      </c>
      <c r="F25" s="78">
        <f ca="1">SUM(F20:F24)</f>
        <v>0</v>
      </c>
      <c r="G25" s="261">
        <f t="shared" ca="1" si="0"/>
        <v>0</v>
      </c>
      <c r="H25" s="78"/>
      <c r="I25" s="328"/>
    </row>
    <row r="26" spans="1:10" s="21" customFormat="1" ht="14.4">
      <c r="A26" s="26">
        <v>140</v>
      </c>
      <c r="B26" s="141">
        <v>5</v>
      </c>
      <c r="C26" s="142" t="s">
        <v>72</v>
      </c>
      <c r="D26" s="81" t="s">
        <v>643</v>
      </c>
      <c r="E26" s="85" t="s">
        <v>152</v>
      </c>
      <c r="F26" s="251">
        <f ca="1">SUMIF('B.V. Lek'!$A$7:$A$31,A26,'B.V. Lek'!$I$7:$I$25)</f>
        <v>0</v>
      </c>
      <c r="G26" s="261">
        <f t="shared" ca="1" si="0"/>
        <v>0</v>
      </c>
      <c r="H26" s="78"/>
      <c r="I26" s="328"/>
    </row>
    <row r="27" spans="1:10" s="21" customFormat="1" ht="14.4">
      <c r="A27" s="26">
        <v>150</v>
      </c>
      <c r="B27" s="139">
        <v>6</v>
      </c>
      <c r="C27" s="97" t="s">
        <v>18</v>
      </c>
      <c r="D27" s="81" t="s">
        <v>644</v>
      </c>
      <c r="E27" s="86" t="s">
        <v>153</v>
      </c>
      <c r="F27" s="251">
        <f ca="1">SUMIF('B.V. Lek'!$A$7:$A$31,A27,'B.V. Lek'!$I$7:$I$25)</f>
        <v>0</v>
      </c>
      <c r="G27" s="261">
        <f t="shared" ca="1" si="0"/>
        <v>0</v>
      </c>
      <c r="H27" s="78"/>
      <c r="I27" s="328"/>
    </row>
    <row r="28" spans="1:10" s="21" customFormat="1">
      <c r="A28" s="26">
        <v>160</v>
      </c>
      <c r="B28" s="145">
        <v>7</v>
      </c>
      <c r="C28" s="146" t="s">
        <v>27</v>
      </c>
      <c r="D28" s="492" t="s">
        <v>645</v>
      </c>
      <c r="E28" s="90" t="s">
        <v>154</v>
      </c>
      <c r="F28" s="251">
        <f ca="1">SUMIF('B.V. Lek'!$A$7:$A$31,A28,'B.V. Lek'!$I$7:$I$25)</f>
        <v>0</v>
      </c>
      <c r="G28" s="259">
        <f t="shared" ca="1" si="0"/>
        <v>0</v>
      </c>
      <c r="H28" s="250"/>
      <c r="I28" s="328"/>
      <c r="J28" s="283">
        <f ca="1">+F28-H28</f>
        <v>0</v>
      </c>
    </row>
    <row r="29" spans="1:10" s="21" customFormat="1">
      <c r="A29" s="26"/>
      <c r="B29" s="79"/>
      <c r="C29" s="79"/>
      <c r="D29" s="80" t="s">
        <v>646</v>
      </c>
      <c r="E29" s="89" t="s">
        <v>155</v>
      </c>
      <c r="F29" s="78">
        <f ca="1">SUM(F26:F28,F25,F18,F12)</f>
        <v>1193098.8700000001</v>
      </c>
      <c r="G29" s="259">
        <f t="shared" ca="1" si="0"/>
        <v>8509.9776747503583</v>
      </c>
      <c r="H29" s="78"/>
      <c r="I29" s="328"/>
    </row>
    <row r="30" spans="1:10" s="21" customFormat="1">
      <c r="A30" s="26"/>
      <c r="B30" s="79"/>
      <c r="C30" s="79"/>
      <c r="D30" s="492"/>
      <c r="E30" s="91"/>
      <c r="F30" s="78"/>
      <c r="G30" s="259"/>
      <c r="H30" s="78"/>
      <c r="I30" s="328"/>
    </row>
    <row r="31" spans="1:10" s="61" customFormat="1">
      <c r="A31" s="60"/>
      <c r="B31" s="243" t="s">
        <v>28</v>
      </c>
      <c r="C31" s="245" t="s">
        <v>29</v>
      </c>
      <c r="D31" s="245" t="s">
        <v>647</v>
      </c>
      <c r="E31" s="243" t="s">
        <v>156</v>
      </c>
      <c r="F31" s="243"/>
      <c r="G31" s="260"/>
      <c r="H31" s="243"/>
      <c r="I31" s="329"/>
    </row>
    <row r="32" spans="1:10" s="21" customFormat="1">
      <c r="A32" s="26"/>
      <c r="B32" s="141">
        <v>1</v>
      </c>
      <c r="C32" s="142" t="s">
        <v>30</v>
      </c>
      <c r="D32" s="81" t="s">
        <v>648</v>
      </c>
      <c r="E32" s="85" t="s">
        <v>157</v>
      </c>
      <c r="F32" s="251"/>
      <c r="G32" s="259"/>
      <c r="H32" s="251"/>
      <c r="I32" s="328"/>
    </row>
    <row r="33" spans="1:10" s="21" customFormat="1" ht="14.4">
      <c r="A33" s="26">
        <v>201</v>
      </c>
      <c r="B33" s="140" t="s">
        <v>15</v>
      </c>
      <c r="C33" s="98" t="s">
        <v>31</v>
      </c>
      <c r="D33" s="495" t="s">
        <v>649</v>
      </c>
      <c r="E33" s="87" t="s">
        <v>158</v>
      </c>
      <c r="F33" s="251">
        <f ca="1">SUMIF('B.V. Lek'!$A$7:$A$31,A33,'B.V. Lek'!$I$7:$I$25)</f>
        <v>0</v>
      </c>
      <c r="G33" s="261">
        <f t="shared" ca="1" si="0"/>
        <v>0</v>
      </c>
      <c r="H33" s="251"/>
      <c r="I33" s="328">
        <v>0</v>
      </c>
    </row>
    <row r="34" spans="1:10" s="21" customFormat="1" ht="14.4">
      <c r="A34" s="26">
        <v>202</v>
      </c>
      <c r="B34" s="140" t="s">
        <v>17</v>
      </c>
      <c r="C34" s="98" t="s">
        <v>32</v>
      </c>
      <c r="D34" s="495" t="s">
        <v>650</v>
      </c>
      <c r="E34" s="87" t="s">
        <v>159</v>
      </c>
      <c r="F34" s="251">
        <f ca="1">SUMIF('B.V. Lek'!$A$7:$A$31,A34,'B.V. Lek'!$I$7:$I$25)</f>
        <v>0</v>
      </c>
      <c r="G34" s="261">
        <f t="shared" ca="1" si="0"/>
        <v>0</v>
      </c>
      <c r="H34" s="251"/>
      <c r="I34" s="328">
        <v>0</v>
      </c>
      <c r="J34" s="283">
        <f ca="1">+F34</f>
        <v>0</v>
      </c>
    </row>
    <row r="35" spans="1:10" s="21" customFormat="1" ht="14.4">
      <c r="A35" s="26">
        <v>203</v>
      </c>
      <c r="B35" s="140" t="s">
        <v>21</v>
      </c>
      <c r="C35" s="98" t="s">
        <v>33</v>
      </c>
      <c r="D35" s="495" t="s">
        <v>651</v>
      </c>
      <c r="E35" s="87" t="s">
        <v>160</v>
      </c>
      <c r="F35" s="251">
        <f ca="1">SUMIF('B.V. Lek'!$A$7:$A$31,A35,'B.V. Lek'!$I$7:$I$25)</f>
        <v>0</v>
      </c>
      <c r="G35" s="261">
        <f t="shared" ca="1" si="0"/>
        <v>0</v>
      </c>
      <c r="H35" s="251"/>
      <c r="I35" s="328">
        <v>0</v>
      </c>
    </row>
    <row r="36" spans="1:10" s="21" customFormat="1" ht="14.4">
      <c r="A36" s="26">
        <v>204</v>
      </c>
      <c r="B36" s="147" t="s">
        <v>34</v>
      </c>
      <c r="C36" s="148" t="s">
        <v>73</v>
      </c>
      <c r="D36" s="495" t="s">
        <v>652</v>
      </c>
      <c r="E36" s="88" t="s">
        <v>161</v>
      </c>
      <c r="F36" s="251">
        <f ca="1">SUMIF('B.V. Lek'!$A$7:$A$31,A36,'B.V. Lek'!$I$7:$I$25)</f>
        <v>1261800</v>
      </c>
      <c r="G36" s="261">
        <f t="shared" ca="1" si="0"/>
        <v>9000</v>
      </c>
      <c r="H36" s="251"/>
      <c r="I36" s="328">
        <v>0</v>
      </c>
      <c r="J36" s="283">
        <f ca="1">+F36</f>
        <v>1261800</v>
      </c>
    </row>
    <row r="37" spans="1:10" s="21" customFormat="1">
      <c r="A37" s="26"/>
      <c r="B37" s="27"/>
      <c r="C37" s="80" t="s">
        <v>6</v>
      </c>
      <c r="D37" s="80" t="s">
        <v>632</v>
      </c>
      <c r="E37" s="89" t="s">
        <v>19</v>
      </c>
      <c r="F37" s="78">
        <f ca="1">SUM(F33:F36)</f>
        <v>1261800</v>
      </c>
      <c r="G37" s="259">
        <f t="shared" ca="1" si="0"/>
        <v>9000</v>
      </c>
      <c r="H37" s="78"/>
      <c r="I37" s="328">
        <v>0</v>
      </c>
    </row>
    <row r="38" spans="1:10" s="21" customFormat="1">
      <c r="A38" s="26"/>
      <c r="B38" s="141">
        <v>2</v>
      </c>
      <c r="C38" s="142" t="s">
        <v>35</v>
      </c>
      <c r="D38" s="81" t="s">
        <v>653</v>
      </c>
      <c r="E38" s="85" t="s">
        <v>162</v>
      </c>
      <c r="F38" s="251"/>
      <c r="G38" s="259"/>
      <c r="H38" s="251"/>
      <c r="I38" s="328"/>
    </row>
    <row r="39" spans="1:10" s="21" customFormat="1" ht="14.4">
      <c r="A39" s="26">
        <v>221</v>
      </c>
      <c r="B39" s="140" t="s">
        <v>15</v>
      </c>
      <c r="C39" s="98" t="s">
        <v>7</v>
      </c>
      <c r="D39" s="495" t="s">
        <v>654</v>
      </c>
      <c r="E39" s="87" t="s">
        <v>163</v>
      </c>
      <c r="F39" s="251">
        <f ca="1">SUMIF('B.V. Lek'!$A$7:$A$31,A39,'B.V. Lek'!$I$7:$I$25)</f>
        <v>0</v>
      </c>
      <c r="G39" s="261">
        <f t="shared" ca="1" si="0"/>
        <v>0</v>
      </c>
      <c r="H39" s="251"/>
      <c r="I39" s="328">
        <v>0</v>
      </c>
    </row>
    <row r="40" spans="1:10" s="21" customFormat="1" ht="14.4">
      <c r="A40" s="26">
        <v>222</v>
      </c>
      <c r="B40" s="140" t="s">
        <v>17</v>
      </c>
      <c r="C40" s="98" t="s">
        <v>36</v>
      </c>
      <c r="D40" s="495" t="s">
        <v>655</v>
      </c>
      <c r="E40" s="87" t="s">
        <v>164</v>
      </c>
      <c r="F40" s="251">
        <f ca="1">SUMIF('B.V. Lek'!$A$7:$A$31,A40,'B.V. Lek'!$I$7:$I$25)</f>
        <v>0</v>
      </c>
      <c r="G40" s="261">
        <f t="shared" ca="1" si="0"/>
        <v>0</v>
      </c>
      <c r="H40" s="251"/>
      <c r="I40" s="328">
        <v>0</v>
      </c>
    </row>
    <row r="41" spans="1:10" s="21" customFormat="1" ht="14.4">
      <c r="A41" s="26">
        <v>223</v>
      </c>
      <c r="B41" s="140" t="s">
        <v>21</v>
      </c>
      <c r="C41" s="98" t="s">
        <v>37</v>
      </c>
      <c r="D41" s="492" t="s">
        <v>656</v>
      </c>
      <c r="E41" s="87" t="s">
        <v>165</v>
      </c>
      <c r="F41" s="251">
        <f ca="1">SUMIF('B.V. Lek'!$A$7:$A$31,A41,'B.V. Lek'!$I$7:$I$25)</f>
        <v>0</v>
      </c>
      <c r="G41" s="261">
        <f t="shared" ca="1" si="0"/>
        <v>0</v>
      </c>
      <c r="H41" s="251"/>
      <c r="I41" s="328">
        <v>0</v>
      </c>
    </row>
    <row r="42" spans="1:10" s="21" customFormat="1" ht="14.4">
      <c r="A42" s="26">
        <v>224</v>
      </c>
      <c r="B42" s="138" t="s">
        <v>34</v>
      </c>
      <c r="C42" s="148" t="s">
        <v>38</v>
      </c>
      <c r="D42" s="495" t="s">
        <v>657</v>
      </c>
      <c r="E42" s="88" t="s">
        <v>166</v>
      </c>
      <c r="F42" s="251">
        <f ca="1">SUMIF('B.V. Lek'!$A$7:$A$31,A42,'B.V. Lek'!$I$7:$I$25)</f>
        <v>0</v>
      </c>
      <c r="G42" s="261">
        <f t="shared" ca="1" si="0"/>
        <v>0</v>
      </c>
      <c r="H42" s="251"/>
      <c r="I42" s="328">
        <v>0</v>
      </c>
    </row>
    <row r="43" spans="1:10" s="21" customFormat="1">
      <c r="A43" s="26"/>
      <c r="B43" s="80"/>
      <c r="C43" s="80" t="s">
        <v>6</v>
      </c>
      <c r="D43" s="495" t="s">
        <v>658</v>
      </c>
      <c r="E43" s="89" t="s">
        <v>19</v>
      </c>
      <c r="F43" s="78">
        <f ca="1">SUM(F39:F42)</f>
        <v>0</v>
      </c>
      <c r="G43" s="259">
        <f t="shared" ca="1" si="0"/>
        <v>0</v>
      </c>
      <c r="H43" s="78"/>
      <c r="I43" s="328">
        <v>0</v>
      </c>
    </row>
    <row r="44" spans="1:10" s="21" customFormat="1">
      <c r="A44" s="26">
        <v>230</v>
      </c>
      <c r="B44" s="141">
        <v>3</v>
      </c>
      <c r="C44" s="149"/>
      <c r="D44" s="492" t="s">
        <v>659</v>
      </c>
      <c r="E44" s="85" t="s">
        <v>167</v>
      </c>
      <c r="F44" s="250">
        <f ca="1">SUMIF('B.V. Lek'!$A$7:$A$31,A44,'B.V. Lek'!$I$7:$I$25)</f>
        <v>0</v>
      </c>
      <c r="G44" s="259">
        <f t="shared" ca="1" si="0"/>
        <v>0</v>
      </c>
      <c r="H44" s="250"/>
      <c r="I44" s="328">
        <v>0</v>
      </c>
    </row>
    <row r="45" spans="1:10" s="21" customFormat="1">
      <c r="A45" s="26"/>
      <c r="B45" s="139">
        <v>4</v>
      </c>
      <c r="C45" s="150"/>
      <c r="D45" s="495" t="s">
        <v>660</v>
      </c>
      <c r="E45" s="86" t="s">
        <v>168</v>
      </c>
      <c r="F45" s="250"/>
      <c r="G45" s="259"/>
      <c r="H45" s="250"/>
      <c r="I45" s="328"/>
    </row>
    <row r="46" spans="1:10" s="21" customFormat="1" ht="14.4">
      <c r="A46" s="26">
        <v>241</v>
      </c>
      <c r="B46" s="151" t="s">
        <v>15</v>
      </c>
      <c r="C46" s="98" t="s">
        <v>74</v>
      </c>
      <c r="D46" s="495" t="s">
        <v>661</v>
      </c>
      <c r="E46" s="87" t="s">
        <v>169</v>
      </c>
      <c r="F46" s="251">
        <f ca="1">SUMIF('B.V. Lek'!$A$7:$A$31,A46,'B.V. Lek'!$I$7:$I$25)</f>
        <v>0</v>
      </c>
      <c r="G46" s="261">
        <f t="shared" ca="1" si="0"/>
        <v>0</v>
      </c>
      <c r="H46" s="251"/>
      <c r="I46" s="328">
        <v>0</v>
      </c>
    </row>
    <row r="47" spans="1:10" s="21" customFormat="1" ht="14.4">
      <c r="A47" s="26">
        <v>242</v>
      </c>
      <c r="B47" s="140" t="s">
        <v>17</v>
      </c>
      <c r="C47" s="98" t="s">
        <v>75</v>
      </c>
      <c r="D47" s="495" t="s">
        <v>662</v>
      </c>
      <c r="E47" s="87" t="s">
        <v>170</v>
      </c>
      <c r="F47" s="251">
        <f ca="1">SUMIF('B.V. Lek'!$A$7:$A$31,A47,'B.V. Lek'!$I$7:$I$25)</f>
        <v>0</v>
      </c>
      <c r="G47" s="261">
        <f t="shared" ca="1" si="0"/>
        <v>0</v>
      </c>
      <c r="H47" s="251"/>
      <c r="I47" s="328">
        <v>0</v>
      </c>
    </row>
    <row r="48" spans="1:10" s="21" customFormat="1" ht="14.4">
      <c r="A48" s="26">
        <v>243</v>
      </c>
      <c r="B48" s="138" t="s">
        <v>21</v>
      </c>
      <c r="C48" s="148" t="s">
        <v>76</v>
      </c>
      <c r="D48" s="495" t="s">
        <v>663</v>
      </c>
      <c r="E48" s="88" t="s">
        <v>171</v>
      </c>
      <c r="F48" s="251">
        <f ca="1">SUMIF('B.V. Lek'!$A$7:$A$31,A48,'B.V. Lek'!$I$7:$I$25)</f>
        <v>0</v>
      </c>
      <c r="G48" s="261">
        <f t="shared" ca="1" si="0"/>
        <v>0</v>
      </c>
      <c r="H48" s="251"/>
      <c r="I48" s="328">
        <v>0</v>
      </c>
    </row>
    <row r="49" spans="1:255" s="21" customFormat="1">
      <c r="A49" s="26"/>
      <c r="B49" s="130"/>
      <c r="C49" s="80" t="s">
        <v>6</v>
      </c>
      <c r="D49" s="27" t="s">
        <v>632</v>
      </c>
      <c r="E49" s="89" t="s">
        <v>19</v>
      </c>
      <c r="F49" s="78">
        <f ca="1">SUM(F46:F48)</f>
        <v>0</v>
      </c>
      <c r="G49" s="259">
        <f t="shared" ca="1" si="0"/>
        <v>0</v>
      </c>
      <c r="H49" s="78"/>
      <c r="I49" s="328">
        <v>0</v>
      </c>
    </row>
    <row r="50" spans="1:255" s="21" customFormat="1">
      <c r="A50" s="26">
        <v>250</v>
      </c>
      <c r="B50" s="137">
        <v>5</v>
      </c>
      <c r="C50" s="149" t="s">
        <v>77</v>
      </c>
      <c r="D50" s="492" t="s">
        <v>664</v>
      </c>
      <c r="E50" s="85" t="s">
        <v>172</v>
      </c>
      <c r="F50" s="250">
        <f ca="1">SUMIF('B.V. Lek'!$A$7:$A$31,A50,'B.V. Lek'!$I$7:$I$25)</f>
        <v>0</v>
      </c>
      <c r="G50" s="259">
        <f t="shared" ca="1" si="0"/>
        <v>0</v>
      </c>
      <c r="H50" s="250"/>
      <c r="I50" s="328">
        <v>0</v>
      </c>
    </row>
    <row r="51" spans="1:255" s="21" customFormat="1">
      <c r="A51" s="26">
        <v>260</v>
      </c>
      <c r="B51" s="152">
        <v>6</v>
      </c>
      <c r="C51" s="153" t="s">
        <v>78</v>
      </c>
      <c r="D51" s="81" t="s">
        <v>702</v>
      </c>
      <c r="E51" s="93" t="s">
        <v>173</v>
      </c>
      <c r="F51" s="250">
        <f ca="1">SUMIF('B.V. Lek'!$A$7:$A$31,A51,'B.V. Lek'!$I$7:$I$25)</f>
        <v>0</v>
      </c>
      <c r="G51" s="259">
        <f t="shared" ca="1" si="0"/>
        <v>0</v>
      </c>
      <c r="H51" s="250"/>
      <c r="I51" s="328">
        <v>0</v>
      </c>
    </row>
    <row r="52" spans="1:255" s="21" customFormat="1" ht="18.600000000000001" customHeight="1">
      <c r="A52" s="26"/>
      <c r="B52" s="28"/>
      <c r="C52" s="28"/>
      <c r="D52" s="27" t="s">
        <v>665</v>
      </c>
      <c r="E52" s="27" t="s">
        <v>174</v>
      </c>
      <c r="F52" s="78">
        <f ca="1">SUM(F50:F51,F49,F43,F37)</f>
        <v>1261800</v>
      </c>
      <c r="G52" s="259">
        <f t="shared" ca="1" si="0"/>
        <v>9000</v>
      </c>
      <c r="H52" s="78"/>
      <c r="I52" s="328">
        <v>0</v>
      </c>
    </row>
    <row r="53" spans="1:255" s="21" customFormat="1" ht="17.399999999999999" customHeight="1" thickBot="1">
      <c r="A53" s="26"/>
      <c r="B53" s="31"/>
      <c r="C53" s="79"/>
      <c r="D53" s="496"/>
      <c r="E53" s="94"/>
      <c r="F53" s="251"/>
      <c r="G53" s="259">
        <f t="shared" si="0"/>
        <v>0</v>
      </c>
      <c r="H53" s="251"/>
      <c r="I53" s="328">
        <v>0</v>
      </c>
    </row>
    <row r="54" spans="1:255" s="23" customFormat="1" ht="24" customHeight="1" thickBot="1">
      <c r="A54" s="22"/>
      <c r="B54" s="132"/>
      <c r="C54" s="132" t="s">
        <v>39</v>
      </c>
      <c r="D54" s="497" t="s">
        <v>666</v>
      </c>
      <c r="E54" s="95" t="s">
        <v>175</v>
      </c>
      <c r="F54" s="133">
        <f ca="1">+F52+F29</f>
        <v>2454898.87</v>
      </c>
      <c r="G54" s="259">
        <f t="shared" ca="1" si="0"/>
        <v>17509.97767475036</v>
      </c>
      <c r="H54" s="133"/>
      <c r="I54" s="330"/>
    </row>
    <row r="55" spans="1:255" s="21" customFormat="1" ht="13.8" customHeight="1">
      <c r="A55" s="26"/>
      <c r="B55" s="335"/>
      <c r="C55" s="63"/>
      <c r="D55" s="77"/>
      <c r="F55" s="61"/>
      <c r="G55" s="61"/>
      <c r="H55" s="338"/>
      <c r="I55" s="3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</row>
    <row r="56" spans="1:255" s="21" customFormat="1" ht="14.4" customHeight="1" thickBot="1">
      <c r="A56" s="26"/>
      <c r="B56" s="335"/>
      <c r="C56" s="63"/>
      <c r="D56" s="77"/>
      <c r="F56" s="61"/>
      <c r="G56" s="61"/>
      <c r="H56" s="338"/>
      <c r="I56" s="3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</row>
    <row r="57" spans="1:255" s="25" customFormat="1" ht="15" customHeight="1">
      <c r="A57" s="24"/>
      <c r="B57" s="129" t="s">
        <v>82</v>
      </c>
      <c r="C57" s="129" t="s">
        <v>4</v>
      </c>
      <c r="D57" s="541" t="s">
        <v>667</v>
      </c>
      <c r="E57" s="545" t="s">
        <v>176</v>
      </c>
      <c r="F57" s="537" t="s">
        <v>429</v>
      </c>
      <c r="G57" s="538"/>
      <c r="H57" s="537" t="s">
        <v>367</v>
      </c>
      <c r="I57" s="538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</row>
    <row r="58" spans="1:255" s="25" customFormat="1" ht="15.75" customHeight="1">
      <c r="A58" s="24"/>
      <c r="B58" s="129" t="s">
        <v>83</v>
      </c>
      <c r="C58" s="129"/>
      <c r="D58" s="542"/>
      <c r="E58" s="546"/>
      <c r="F58" s="319" t="s">
        <v>67</v>
      </c>
      <c r="G58" s="262" t="s">
        <v>337</v>
      </c>
      <c r="H58" s="319" t="s">
        <v>67</v>
      </c>
      <c r="I58" s="326" t="s">
        <v>337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</row>
    <row r="59" spans="1:255" s="63" customFormat="1">
      <c r="A59" s="62"/>
      <c r="B59" s="246" t="s">
        <v>11</v>
      </c>
      <c r="C59" s="247"/>
      <c r="D59" s="246" t="s">
        <v>668</v>
      </c>
      <c r="E59" s="246" t="s">
        <v>177</v>
      </c>
      <c r="F59" s="243"/>
      <c r="G59" s="243"/>
      <c r="H59" s="243"/>
      <c r="I59" s="327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</row>
    <row r="60" spans="1:255" s="21" customFormat="1">
      <c r="A60" s="26">
        <v>300</v>
      </c>
      <c r="B60" s="141">
        <v>1</v>
      </c>
      <c r="C60" s="142" t="s">
        <v>40</v>
      </c>
      <c r="D60" s="81" t="s">
        <v>630</v>
      </c>
      <c r="E60" s="85" t="s">
        <v>178</v>
      </c>
      <c r="F60" s="250">
        <f ca="1">SUMIF('B.V. Lek'!$A$7:$A$31,A60,'B.V. Lek'!$I$7:$I$25)</f>
        <v>0</v>
      </c>
      <c r="G60" s="259">
        <f ca="1">+F60/$G$3</f>
        <v>0</v>
      </c>
      <c r="H60" s="250"/>
      <c r="I60" s="331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</row>
    <row r="61" spans="1:255" s="21" customFormat="1">
      <c r="A61" s="26"/>
      <c r="B61" s="139">
        <v>2</v>
      </c>
      <c r="C61" s="97" t="s">
        <v>41</v>
      </c>
      <c r="D61" s="81" t="s">
        <v>669</v>
      </c>
      <c r="E61" s="86" t="s">
        <v>179</v>
      </c>
      <c r="F61" s="252">
        <f ca="1">SUM(F62:F64)</f>
        <v>0</v>
      </c>
      <c r="G61" s="259">
        <f t="shared" ref="G61:G106" ca="1" si="1">+F61/$G$3</f>
        <v>0</v>
      </c>
      <c r="H61" s="252"/>
      <c r="I61" s="331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</row>
    <row r="62" spans="1:255" s="21" customFormat="1" ht="14.4">
      <c r="A62" s="26">
        <v>311</v>
      </c>
      <c r="B62" s="140" t="s">
        <v>15</v>
      </c>
      <c r="C62" s="98" t="s">
        <v>42</v>
      </c>
      <c r="D62" s="495" t="s">
        <v>670</v>
      </c>
      <c r="E62" s="87" t="s">
        <v>180</v>
      </c>
      <c r="F62" s="250">
        <f ca="1">SUMIF('B.V. Lek'!$A$7:$A$31,A62,'B.V. Lek'!$I$7:$I$25)</f>
        <v>0</v>
      </c>
      <c r="G62" s="261">
        <f t="shared" ca="1" si="1"/>
        <v>0</v>
      </c>
      <c r="H62" s="251"/>
      <c r="I62" s="328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</row>
    <row r="63" spans="1:255" s="21" customFormat="1" ht="14.4">
      <c r="A63" s="26">
        <v>312</v>
      </c>
      <c r="B63" s="140" t="s">
        <v>17</v>
      </c>
      <c r="C63" s="98"/>
      <c r="D63" s="495" t="s">
        <v>671</v>
      </c>
      <c r="E63" s="87" t="s">
        <v>181</v>
      </c>
      <c r="F63" s="250">
        <f ca="1">SUMIF('B.V. Lek'!$A$7:$A$31,A63,'B.V. Lek'!$I$7:$I$25)</f>
        <v>0</v>
      </c>
      <c r="G63" s="261">
        <f t="shared" ca="1" si="1"/>
        <v>0</v>
      </c>
      <c r="H63" s="251"/>
      <c r="I63" s="328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</row>
    <row r="64" spans="1:255" s="21" customFormat="1" ht="14.4">
      <c r="A64" s="26">
        <v>313</v>
      </c>
      <c r="B64" s="138" t="s">
        <v>21</v>
      </c>
      <c r="C64" s="148" t="s">
        <v>79</v>
      </c>
      <c r="D64" s="495" t="s">
        <v>672</v>
      </c>
      <c r="E64" s="88" t="s">
        <v>182</v>
      </c>
      <c r="F64" s="250">
        <f ca="1">SUMIF('B.V. Lek'!$A$7:$A$31,A64,'B.V. Lek'!$I$7:$I$25)</f>
        <v>0</v>
      </c>
      <c r="G64" s="261">
        <f t="shared" ca="1" si="1"/>
        <v>0</v>
      </c>
      <c r="H64" s="251"/>
      <c r="I64" s="328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</row>
    <row r="65" spans="1:10">
      <c r="B65" s="130"/>
      <c r="C65" s="28" t="s">
        <v>6</v>
      </c>
      <c r="D65" s="27" t="s">
        <v>632</v>
      </c>
      <c r="E65" s="89" t="s">
        <v>19</v>
      </c>
      <c r="F65" s="253">
        <f ca="1">SUM(F60:F61)</f>
        <v>0</v>
      </c>
      <c r="G65" s="259">
        <f t="shared" ca="1" si="1"/>
        <v>0</v>
      </c>
      <c r="H65" s="253"/>
      <c r="I65" s="331"/>
    </row>
    <row r="66" spans="1:10" ht="14.4" customHeight="1">
      <c r="B66" s="141">
        <v>3</v>
      </c>
      <c r="C66" s="154"/>
      <c r="D66" s="498" t="s">
        <v>673</v>
      </c>
      <c r="E66" s="85" t="s">
        <v>183</v>
      </c>
      <c r="F66" s="254"/>
      <c r="G66" s="259"/>
      <c r="H66" s="254"/>
      <c r="I66" s="328"/>
    </row>
    <row r="67" spans="1:10" ht="14.4">
      <c r="A67" s="26">
        <v>321</v>
      </c>
      <c r="B67" s="140" t="s">
        <v>15</v>
      </c>
      <c r="C67" s="98" t="s">
        <v>44</v>
      </c>
      <c r="D67" s="499" t="s">
        <v>674</v>
      </c>
      <c r="E67" s="87" t="s">
        <v>184</v>
      </c>
      <c r="F67" s="250">
        <f ca="1">SUMIF('B.V. Lek'!$A$7:$A$31,A67,'B.V. Lek'!$I$7:$I$25)</f>
        <v>0</v>
      </c>
      <c r="G67" s="261">
        <f t="shared" ca="1" si="1"/>
        <v>0</v>
      </c>
      <c r="H67" s="251"/>
      <c r="I67" s="328"/>
    </row>
    <row r="68" spans="1:10" ht="14.4">
      <c r="A68" s="26">
        <v>322</v>
      </c>
      <c r="B68" s="140" t="s">
        <v>17</v>
      </c>
      <c r="C68" s="98" t="s">
        <v>45</v>
      </c>
      <c r="D68" s="499" t="s">
        <v>675</v>
      </c>
      <c r="E68" s="87" t="s">
        <v>185</v>
      </c>
      <c r="F68" s="250">
        <f ca="1">-SUMIF('B.V. Lek'!$A$7:$A$31,A68,'B.V. Lek'!$I$7:$I$25)</f>
        <v>0</v>
      </c>
      <c r="G68" s="261">
        <f t="shared" ca="1" si="1"/>
        <v>0</v>
      </c>
      <c r="H68" s="251"/>
      <c r="I68" s="328"/>
    </row>
    <row r="69" spans="1:10" ht="14.4">
      <c r="A69" s="26">
        <v>323</v>
      </c>
      <c r="B69" s="140" t="s">
        <v>21</v>
      </c>
      <c r="C69" s="98" t="s">
        <v>46</v>
      </c>
      <c r="D69" s="499" t="s">
        <v>676</v>
      </c>
      <c r="E69" s="87" t="s">
        <v>186</v>
      </c>
      <c r="F69" s="250">
        <f ca="1">-SUMIF('B.V. Lek'!$A$7:$A$31,A69,'B.V. Lek'!$I$7:$I$25)</f>
        <v>133674</v>
      </c>
      <c r="G69" s="261">
        <f t="shared" ca="1" si="1"/>
        <v>953.45221112696152</v>
      </c>
      <c r="H69" s="251"/>
      <c r="I69" s="328"/>
    </row>
    <row r="70" spans="1:10" ht="14.4">
      <c r="A70" s="26">
        <v>324</v>
      </c>
      <c r="B70" s="140" t="s">
        <v>34</v>
      </c>
      <c r="C70" s="98" t="s">
        <v>47</v>
      </c>
      <c r="D70" s="499" t="s">
        <v>677</v>
      </c>
      <c r="E70" s="87" t="s">
        <v>263</v>
      </c>
      <c r="F70" s="250">
        <f ca="1">-SUMIF('B.V. Lek'!$A$7:$A$31,A70,'B.V. Lek'!$I$7:$I$25)</f>
        <v>939340</v>
      </c>
      <c r="G70" s="261">
        <f t="shared" ca="1" si="1"/>
        <v>6700.0000000000009</v>
      </c>
      <c r="H70" s="251"/>
      <c r="I70" s="328"/>
    </row>
    <row r="71" spans="1:10" ht="14.4">
      <c r="A71" s="26">
        <v>325</v>
      </c>
      <c r="B71" s="138" t="s">
        <v>22</v>
      </c>
      <c r="C71" s="148" t="s">
        <v>80</v>
      </c>
      <c r="D71" s="500" t="s">
        <v>678</v>
      </c>
      <c r="E71" s="88" t="s">
        <v>187</v>
      </c>
      <c r="F71" s="250">
        <f ca="1">SUMIF('B.V. Lek'!$A$7:$A$31,A71,'B.V. Lek'!$I$7:$I$25)</f>
        <v>0</v>
      </c>
      <c r="G71" s="261">
        <f t="shared" ca="1" si="1"/>
        <v>0</v>
      </c>
      <c r="H71" s="251"/>
      <c r="I71" s="328"/>
    </row>
    <row r="72" spans="1:10">
      <c r="B72" s="130"/>
      <c r="C72" s="28" t="s">
        <v>6</v>
      </c>
      <c r="D72" s="494" t="s">
        <v>632</v>
      </c>
      <c r="E72" s="89" t="s">
        <v>19</v>
      </c>
      <c r="F72" s="253">
        <f ca="1">SUM(F67:F71)</f>
        <v>1073014</v>
      </c>
      <c r="G72" s="259">
        <f t="shared" ca="1" si="1"/>
        <v>7653.4522111269625</v>
      </c>
      <c r="H72" s="253"/>
      <c r="I72" s="331"/>
      <c r="J72" s="282">
        <f ca="1">+F72-H72</f>
        <v>1073014</v>
      </c>
    </row>
    <row r="73" spans="1:10">
      <c r="A73" s="26">
        <v>330</v>
      </c>
      <c r="B73" s="141">
        <v>4</v>
      </c>
      <c r="C73" s="142" t="s">
        <v>48</v>
      </c>
      <c r="D73" s="495" t="s">
        <v>679</v>
      </c>
      <c r="E73" s="85" t="s">
        <v>188</v>
      </c>
      <c r="F73" s="250">
        <f ca="1">-SUMIF('B.V. Lek'!$A$7:$A$31,A73,'B.V. Lek'!$I$7:$I$25)</f>
        <v>0</v>
      </c>
      <c r="G73" s="259">
        <f t="shared" ca="1" si="1"/>
        <v>0</v>
      </c>
      <c r="H73" s="250"/>
      <c r="I73" s="331"/>
    </row>
    <row r="74" spans="1:10">
      <c r="A74" s="26">
        <v>340</v>
      </c>
      <c r="B74" s="139">
        <v>5</v>
      </c>
      <c r="C74" s="97" t="s">
        <v>49</v>
      </c>
      <c r="D74" s="495" t="s">
        <v>680</v>
      </c>
      <c r="E74" s="86" t="s">
        <v>189</v>
      </c>
      <c r="F74" s="250">
        <f ca="1">-SUMIF('B.V. Lek'!$A$7:$A$31,A74,'B.V. Lek'!$I$7:$I$25)</f>
        <v>0</v>
      </c>
      <c r="G74" s="259">
        <f t="shared" ca="1" si="1"/>
        <v>0</v>
      </c>
      <c r="H74" s="250"/>
      <c r="I74" s="331"/>
    </row>
    <row r="75" spans="1:10">
      <c r="B75" s="138"/>
      <c r="C75" s="148"/>
      <c r="D75" s="495"/>
      <c r="E75" s="88"/>
      <c r="F75" s="254"/>
      <c r="G75" s="259"/>
      <c r="H75" s="254"/>
      <c r="I75" s="331"/>
    </row>
    <row r="76" spans="1:10">
      <c r="B76" s="131"/>
      <c r="C76" s="28" t="s">
        <v>50</v>
      </c>
      <c r="D76" s="81" t="s">
        <v>681</v>
      </c>
      <c r="E76" s="89" t="s">
        <v>190</v>
      </c>
      <c r="F76" s="253">
        <f ca="1">+F65+F72+F73+F74</f>
        <v>1073014</v>
      </c>
      <c r="G76" s="259">
        <f t="shared" ca="1" si="1"/>
        <v>7653.4522111269625</v>
      </c>
      <c r="H76" s="253"/>
      <c r="I76" s="331"/>
    </row>
    <row r="77" spans="1:10">
      <c r="B77" s="79"/>
      <c r="C77" s="31"/>
      <c r="D77" s="495"/>
      <c r="E77" s="134"/>
      <c r="F77" s="253"/>
      <c r="G77" s="259"/>
      <c r="H77" s="253"/>
      <c r="I77" s="328"/>
    </row>
    <row r="78" spans="1:10" s="29" customFormat="1">
      <c r="A78" s="62"/>
      <c r="B78" s="246" t="s">
        <v>28</v>
      </c>
      <c r="C78" s="248"/>
      <c r="D78" s="246" t="s">
        <v>682</v>
      </c>
      <c r="E78" s="246" t="s">
        <v>191</v>
      </c>
      <c r="F78" s="243"/>
      <c r="G78" s="260"/>
      <c r="H78" s="243"/>
      <c r="I78" s="329"/>
    </row>
    <row r="79" spans="1:10">
      <c r="B79" s="154"/>
      <c r="C79" s="154"/>
      <c r="D79" s="495"/>
      <c r="E79" s="92"/>
      <c r="F79" s="254"/>
      <c r="G79" s="259"/>
      <c r="H79" s="254"/>
      <c r="I79" s="328"/>
    </row>
    <row r="80" spans="1:10">
      <c r="B80" s="139">
        <v>1</v>
      </c>
      <c r="C80" s="97" t="s">
        <v>51</v>
      </c>
      <c r="D80" s="81" t="s">
        <v>652</v>
      </c>
      <c r="E80" s="97" t="s">
        <v>192</v>
      </c>
      <c r="F80" s="252"/>
      <c r="G80" s="259"/>
      <c r="H80" s="252"/>
      <c r="I80" s="328"/>
    </row>
    <row r="81" spans="1:10" ht="14.4">
      <c r="A81" s="26">
        <v>401</v>
      </c>
      <c r="B81" s="140" t="s">
        <v>15</v>
      </c>
      <c r="C81" s="98" t="s">
        <v>52</v>
      </c>
      <c r="D81" s="495" t="s">
        <v>683</v>
      </c>
      <c r="E81" s="98" t="s">
        <v>193</v>
      </c>
      <c r="F81" s="250">
        <f ca="1">-SUMIF('B.V. Lek'!$A$7:$A$31,A81,'B.V. Lek'!$I$7:$I$25)</f>
        <v>0</v>
      </c>
      <c r="G81" s="261">
        <f t="shared" ca="1" si="1"/>
        <v>0</v>
      </c>
      <c r="H81" s="251"/>
      <c r="I81" s="328"/>
    </row>
    <row r="82" spans="1:10" ht="14.4">
      <c r="A82" s="26">
        <v>402</v>
      </c>
      <c r="B82" s="138" t="s">
        <v>17</v>
      </c>
      <c r="C82" s="148" t="s">
        <v>43</v>
      </c>
      <c r="D82" s="495" t="s">
        <v>672</v>
      </c>
      <c r="E82" s="148" t="s">
        <v>194</v>
      </c>
      <c r="F82" s="250">
        <f ca="1">SUMIF('B.V. Lek'!$A$7:$A$31,A82,'B.V. Lek'!$I$7:$I$25)</f>
        <v>0</v>
      </c>
      <c r="G82" s="261">
        <f t="shared" ca="1" si="1"/>
        <v>0</v>
      </c>
      <c r="H82" s="251"/>
      <c r="I82" s="328"/>
    </row>
    <row r="83" spans="1:10">
      <c r="B83" s="31"/>
      <c r="C83" s="28" t="s">
        <v>19</v>
      </c>
      <c r="D83" s="27" t="s">
        <v>632</v>
      </c>
      <c r="E83" s="27" t="s">
        <v>19</v>
      </c>
      <c r="F83" s="253">
        <f ca="1">SUM(F81:F82)</f>
        <v>0</v>
      </c>
      <c r="G83" s="259">
        <f t="shared" ca="1" si="1"/>
        <v>0</v>
      </c>
      <c r="H83" s="253"/>
      <c r="I83" s="331"/>
    </row>
    <row r="84" spans="1:10">
      <c r="A84" s="26">
        <v>410</v>
      </c>
      <c r="B84" s="141">
        <v>2</v>
      </c>
      <c r="C84" s="142" t="s">
        <v>53</v>
      </c>
      <c r="D84" s="81" t="s">
        <v>684</v>
      </c>
      <c r="E84" s="142" t="s">
        <v>195</v>
      </c>
      <c r="F84" s="250">
        <f ca="1">-SUMIF('B.V. Lek'!$A$7:$A$31,A84,'B.V. Lek'!$I$7:$I$25)</f>
        <v>0</v>
      </c>
      <c r="G84" s="259">
        <f t="shared" ca="1" si="1"/>
        <v>0</v>
      </c>
      <c r="H84" s="250"/>
      <c r="I84" s="331"/>
      <c r="J84" s="282">
        <f ca="1">+F84-H84</f>
        <v>0</v>
      </c>
    </row>
    <row r="85" spans="1:10">
      <c r="A85" s="26">
        <v>420</v>
      </c>
      <c r="B85" s="139">
        <v>3</v>
      </c>
      <c r="C85" s="97" t="s">
        <v>0</v>
      </c>
      <c r="D85" s="81" t="s">
        <v>685</v>
      </c>
      <c r="E85" s="97" t="s">
        <v>196</v>
      </c>
      <c r="F85" s="250">
        <f ca="1">-SUMIF('B.V. Lek'!$A$7:$A$31,A85,'B.V. Lek'!$I$7:$I$25)</f>
        <v>0</v>
      </c>
      <c r="G85" s="259">
        <f t="shared" ca="1" si="1"/>
        <v>0</v>
      </c>
      <c r="H85" s="250"/>
      <c r="I85" s="331"/>
    </row>
    <row r="86" spans="1:10">
      <c r="A86" s="26">
        <v>430</v>
      </c>
      <c r="B86" s="145">
        <v>4</v>
      </c>
      <c r="C86" s="146" t="s">
        <v>48</v>
      </c>
      <c r="D86" s="81" t="s">
        <v>686</v>
      </c>
      <c r="E86" s="146" t="s">
        <v>197</v>
      </c>
      <c r="F86" s="250">
        <f ca="1">-SUMIF('B.V. Lek'!$A$7:$A$31,A86,'B.V. Lek'!$I$7:$I$25)</f>
        <v>0</v>
      </c>
      <c r="G86" s="259">
        <f t="shared" ca="1" si="1"/>
        <v>0</v>
      </c>
      <c r="H86" s="250"/>
      <c r="I86" s="331"/>
    </row>
    <row r="87" spans="1:10">
      <c r="B87" s="31"/>
      <c r="C87" s="28" t="s">
        <v>54</v>
      </c>
      <c r="D87" s="27" t="s">
        <v>687</v>
      </c>
      <c r="E87" s="27" t="s">
        <v>198</v>
      </c>
      <c r="F87" s="253">
        <f ca="1">+F83</f>
        <v>0</v>
      </c>
      <c r="G87" s="259">
        <f t="shared" ca="1" si="1"/>
        <v>0</v>
      </c>
      <c r="H87" s="253"/>
      <c r="I87" s="331"/>
    </row>
    <row r="88" spans="1:10">
      <c r="B88" s="31"/>
      <c r="C88" s="31"/>
      <c r="D88" s="495"/>
      <c r="E88" s="31"/>
      <c r="F88" s="252"/>
      <c r="G88" s="259"/>
      <c r="H88" s="252"/>
      <c r="I88" s="331"/>
    </row>
    <row r="89" spans="1:10">
      <c r="B89" s="79"/>
      <c r="C89" s="28" t="s">
        <v>55</v>
      </c>
      <c r="D89" s="27" t="s">
        <v>688</v>
      </c>
      <c r="E89" s="27" t="s">
        <v>199</v>
      </c>
      <c r="F89" s="253">
        <f ca="1">+F87+F76+F84</f>
        <v>1073014</v>
      </c>
      <c r="G89" s="259">
        <f t="shared" ca="1" si="1"/>
        <v>7653.4522111269625</v>
      </c>
      <c r="H89" s="253"/>
      <c r="I89" s="331"/>
    </row>
    <row r="90" spans="1:10">
      <c r="B90" s="31"/>
      <c r="C90" s="31"/>
      <c r="D90" s="495"/>
      <c r="E90" s="31"/>
      <c r="F90" s="254"/>
      <c r="G90" s="259"/>
      <c r="H90" s="254"/>
      <c r="I90" s="328"/>
    </row>
    <row r="91" spans="1:10" s="29" customFormat="1">
      <c r="A91" s="62"/>
      <c r="B91" s="246" t="s">
        <v>56</v>
      </c>
      <c r="C91" s="248"/>
      <c r="D91" s="246" t="s">
        <v>689</v>
      </c>
      <c r="E91" s="246" t="s">
        <v>200</v>
      </c>
      <c r="F91" s="243"/>
      <c r="G91" s="260"/>
      <c r="H91" s="243"/>
      <c r="I91" s="329"/>
    </row>
    <row r="92" spans="1:10">
      <c r="B92" s="154"/>
      <c r="C92" s="154"/>
      <c r="D92" s="495"/>
      <c r="E92" s="154"/>
      <c r="F92" s="254"/>
      <c r="G92" s="259"/>
      <c r="H92" s="254"/>
      <c r="I92" s="328"/>
    </row>
    <row r="93" spans="1:10">
      <c r="A93" s="26">
        <v>440</v>
      </c>
      <c r="B93" s="139">
        <v>1</v>
      </c>
      <c r="C93" s="97" t="s">
        <v>57</v>
      </c>
      <c r="D93" s="501" t="s">
        <v>690</v>
      </c>
      <c r="E93" s="97" t="s">
        <v>201</v>
      </c>
      <c r="F93" s="251">
        <f ca="1">-SUMIF('B.V. Lek'!$A$7:$A$31,A93,'B.V. Lek'!$I$7:$I$25)</f>
        <v>0</v>
      </c>
      <c r="G93" s="259">
        <f t="shared" ca="1" si="1"/>
        <v>0</v>
      </c>
      <c r="H93" s="251"/>
      <c r="I93" s="328"/>
    </row>
    <row r="94" spans="1:10">
      <c r="A94" s="26">
        <f>+A93+5</f>
        <v>445</v>
      </c>
      <c r="B94" s="139">
        <v>2</v>
      </c>
      <c r="C94" s="97" t="s">
        <v>58</v>
      </c>
      <c r="D94" s="502" t="s">
        <v>691</v>
      </c>
      <c r="E94" s="97" t="s">
        <v>202</v>
      </c>
      <c r="F94" s="251">
        <f ca="1">-SUMIF('B.V. Lek'!$A$7:$A$31,A94,'B.V. Lek'!$I$7:$I$25)</f>
        <v>0</v>
      </c>
      <c r="G94" s="259">
        <f t="shared" ca="1" si="1"/>
        <v>0</v>
      </c>
      <c r="H94" s="251"/>
      <c r="I94" s="328"/>
    </row>
    <row r="95" spans="1:10">
      <c r="A95" s="26">
        <f t="shared" ref="A95:A102" si="2">+A94+5</f>
        <v>450</v>
      </c>
      <c r="B95" s="139">
        <v>3</v>
      </c>
      <c r="C95" s="97" t="s">
        <v>1</v>
      </c>
      <c r="D95" s="502" t="s">
        <v>692</v>
      </c>
      <c r="E95" s="97" t="s">
        <v>203</v>
      </c>
      <c r="F95" s="251">
        <f ca="1">-SUMIF('B.V. Lek'!$A$7:$A$31,A95,'B.V. Lek'!$I$7:$I$25)</f>
        <v>3500000</v>
      </c>
      <c r="G95" s="259">
        <f t="shared" ca="1" si="1"/>
        <v>24964.336661911559</v>
      </c>
      <c r="H95" s="251"/>
      <c r="I95" s="328"/>
    </row>
    <row r="96" spans="1:10">
      <c r="A96" s="26">
        <f t="shared" si="2"/>
        <v>455</v>
      </c>
      <c r="B96" s="139">
        <v>4</v>
      </c>
      <c r="C96" s="97" t="s">
        <v>59</v>
      </c>
      <c r="D96" s="502" t="s">
        <v>693</v>
      </c>
      <c r="E96" s="97" t="s">
        <v>204</v>
      </c>
      <c r="F96" s="251">
        <f ca="1">-SUMIF('B.V. Lek'!$A$7:$A$31,A96,'B.V. Lek'!$I$7:$I$25)</f>
        <v>0</v>
      </c>
      <c r="G96" s="259">
        <f t="shared" ca="1" si="1"/>
        <v>0</v>
      </c>
      <c r="H96" s="251"/>
      <c r="I96" s="328"/>
    </row>
    <row r="97" spans="1:9">
      <c r="A97" s="26">
        <f t="shared" si="2"/>
        <v>460</v>
      </c>
      <c r="B97" s="139">
        <v>5</v>
      </c>
      <c r="C97" s="97"/>
      <c r="D97" s="502" t="s">
        <v>694</v>
      </c>
      <c r="E97" s="97" t="s">
        <v>205</v>
      </c>
      <c r="F97" s="251">
        <f ca="1">-SUMIF('B.V. Lek'!$A$7:$A$31,A97,'B.V. Lek'!$I$7:$I$25)</f>
        <v>0</v>
      </c>
      <c r="G97" s="259">
        <f t="shared" ca="1" si="1"/>
        <v>0</v>
      </c>
      <c r="H97" s="251"/>
      <c r="I97" s="328"/>
    </row>
    <row r="98" spans="1:9">
      <c r="A98" s="26">
        <f t="shared" si="2"/>
        <v>465</v>
      </c>
      <c r="B98" s="139">
        <v>6</v>
      </c>
      <c r="C98" s="97" t="s">
        <v>60</v>
      </c>
      <c r="D98" s="502" t="s">
        <v>695</v>
      </c>
      <c r="E98" s="97" t="s">
        <v>206</v>
      </c>
      <c r="F98" s="251">
        <f ca="1">-SUMIF('B.V. Lek'!$A$7:$A$31,A98,'B.V. Lek'!$I$7:$I$25)</f>
        <v>0</v>
      </c>
      <c r="G98" s="259">
        <f t="shared" ca="1" si="1"/>
        <v>0</v>
      </c>
      <c r="H98" s="251"/>
      <c r="I98" s="328"/>
    </row>
    <row r="99" spans="1:9">
      <c r="A99" s="26">
        <f t="shared" si="2"/>
        <v>470</v>
      </c>
      <c r="B99" s="155">
        <v>7</v>
      </c>
      <c r="C99" s="97" t="s">
        <v>61</v>
      </c>
      <c r="D99" s="502" t="s">
        <v>696</v>
      </c>
      <c r="E99" s="97" t="s">
        <v>207</v>
      </c>
      <c r="F99" s="251">
        <f ca="1">-SUMIF('B.V. Lek'!$A$7:$A$31,A99,'B.V. Lek'!$I$7:$I$25)</f>
        <v>0</v>
      </c>
      <c r="G99" s="259">
        <f t="shared" ca="1" si="1"/>
        <v>0</v>
      </c>
      <c r="H99" s="251"/>
      <c r="I99" s="328"/>
    </row>
    <row r="100" spans="1:9">
      <c r="A100" s="26">
        <f t="shared" si="2"/>
        <v>475</v>
      </c>
      <c r="B100" s="139">
        <v>8</v>
      </c>
      <c r="C100" s="97" t="s">
        <v>62</v>
      </c>
      <c r="D100" s="502" t="s">
        <v>697</v>
      </c>
      <c r="E100" s="97" t="s">
        <v>208</v>
      </c>
      <c r="F100" s="251">
        <f ca="1">-SUMIF('B.V. Lek'!$A$7:$A$31,A100,'B.V. Lek'!$I$7:$I$25)</f>
        <v>0</v>
      </c>
      <c r="G100" s="259">
        <f t="shared" ca="1" si="1"/>
        <v>0</v>
      </c>
      <c r="H100" s="251"/>
      <c r="I100" s="328"/>
    </row>
    <row r="101" spans="1:9">
      <c r="A101" s="26">
        <f t="shared" si="2"/>
        <v>480</v>
      </c>
      <c r="B101" s="139">
        <v>9</v>
      </c>
      <c r="C101" s="97" t="s">
        <v>5</v>
      </c>
      <c r="D101" s="502" t="s">
        <v>698</v>
      </c>
      <c r="E101" s="97" t="s">
        <v>209</v>
      </c>
      <c r="F101" s="250">
        <f ca="1">-SUMIF('B.V. Lek'!$A$7:$A$31,A101,'B.V. Lek'!$I$7:$I$25)</f>
        <v>0</v>
      </c>
      <c r="G101" s="259">
        <f t="shared" ca="1" si="1"/>
        <v>0</v>
      </c>
      <c r="H101" s="251"/>
      <c r="I101" s="328"/>
    </row>
    <row r="102" spans="1:9">
      <c r="A102" s="26">
        <f t="shared" si="2"/>
        <v>485</v>
      </c>
      <c r="B102" s="145">
        <v>10</v>
      </c>
      <c r="C102" s="146" t="s">
        <v>63</v>
      </c>
      <c r="D102" s="503" t="s">
        <v>699</v>
      </c>
      <c r="E102" s="146" t="s">
        <v>210</v>
      </c>
      <c r="F102" s="251">
        <f ca="1">+'Ardhura dhe Shpenzime 2013'!E41</f>
        <v>-2118115.13</v>
      </c>
      <c r="G102" s="259">
        <f t="shared" ca="1" si="1"/>
        <v>-15107.81119828816</v>
      </c>
      <c r="H102" s="251"/>
      <c r="I102" s="328"/>
    </row>
    <row r="103" spans="1:9">
      <c r="B103" s="28"/>
      <c r="C103" s="31"/>
      <c r="D103" s="81" t="s">
        <v>700</v>
      </c>
      <c r="E103" s="81" t="s">
        <v>211</v>
      </c>
      <c r="F103" s="253">
        <f ca="1">SUM(F93:F102)</f>
        <v>1381884.87</v>
      </c>
      <c r="G103" s="259">
        <f t="shared" ca="1" si="1"/>
        <v>9856.5254636233967</v>
      </c>
      <c r="H103" s="253"/>
      <c r="I103" s="328"/>
    </row>
    <row r="104" spans="1:9">
      <c r="B104" s="31"/>
      <c r="C104" s="31"/>
      <c r="D104" s="495"/>
      <c r="E104" s="94"/>
      <c r="F104" s="254"/>
      <c r="G104" s="259"/>
      <c r="H104" s="254"/>
      <c r="I104" s="328"/>
    </row>
    <row r="105" spans="1:9" ht="14.4" thickBot="1">
      <c r="B105" s="31"/>
      <c r="C105" s="31"/>
      <c r="D105" s="504"/>
      <c r="E105" s="94"/>
      <c r="F105" s="254"/>
      <c r="G105" s="259"/>
      <c r="H105" s="254"/>
      <c r="I105" s="328"/>
    </row>
    <row r="106" spans="1:9" s="32" customFormat="1" ht="28.8" customHeight="1" thickBot="1">
      <c r="A106" s="22"/>
      <c r="B106" s="135"/>
      <c r="C106" s="132"/>
      <c r="D106" s="505" t="s">
        <v>701</v>
      </c>
      <c r="E106" s="95" t="s">
        <v>212</v>
      </c>
      <c r="F106" s="136">
        <f ca="1">+F103+F89</f>
        <v>2454898.87</v>
      </c>
      <c r="G106" s="259">
        <f t="shared" ca="1" si="1"/>
        <v>17509.97767475036</v>
      </c>
      <c r="H106" s="136"/>
      <c r="I106" s="332"/>
    </row>
    <row r="107" spans="1:9">
      <c r="B107" s="29"/>
      <c r="C107" s="29"/>
      <c r="D107" s="29"/>
      <c r="E107" s="77"/>
      <c r="F107" s="249"/>
      <c r="G107" s="249"/>
      <c r="H107" s="249"/>
    </row>
    <row r="108" spans="1:9">
      <c r="B108" s="29"/>
      <c r="C108" s="29"/>
      <c r="E108" s="77"/>
      <c r="F108" s="249"/>
      <c r="G108" s="249"/>
      <c r="H108" s="249"/>
    </row>
    <row r="109" spans="1:9">
      <c r="B109" s="29"/>
      <c r="C109" s="29"/>
      <c r="E109" s="77"/>
      <c r="F109" s="249"/>
      <c r="G109" s="249"/>
      <c r="H109" s="249"/>
    </row>
    <row r="110" spans="1:9">
      <c r="B110" s="29"/>
      <c r="C110" s="29"/>
      <c r="E110" s="77"/>
      <c r="F110" s="255">
        <f ca="1">+F106-F54</f>
        <v>0</v>
      </c>
      <c r="G110" s="255">
        <f ca="1">+G106-G54</f>
        <v>0</v>
      </c>
      <c r="H110" s="255">
        <f>+H106-H54</f>
        <v>0</v>
      </c>
      <c r="I110" s="255">
        <f>+I106-I54</f>
        <v>0</v>
      </c>
    </row>
    <row r="111" spans="1:9">
      <c r="B111" s="29"/>
      <c r="C111" s="29"/>
      <c r="E111" s="77"/>
      <c r="F111" s="256"/>
      <c r="G111" s="256"/>
      <c r="H111" s="256"/>
    </row>
    <row r="112" spans="1:9">
      <c r="B112" s="29"/>
      <c r="C112" s="29"/>
      <c r="E112" s="77"/>
      <c r="F112" s="257"/>
      <c r="G112" s="257"/>
      <c r="H112" s="257"/>
    </row>
    <row r="113" spans="2:8">
      <c r="B113" s="29"/>
      <c r="C113" s="29"/>
      <c r="E113" s="77"/>
      <c r="F113" s="258"/>
      <c r="G113" s="258"/>
      <c r="H113" s="258"/>
    </row>
    <row r="114" spans="2:8">
      <c r="B114" s="29"/>
      <c r="C114" s="29"/>
      <c r="E114" s="77"/>
      <c r="F114" s="258"/>
      <c r="G114" s="258"/>
      <c r="H114" s="258"/>
    </row>
    <row r="115" spans="2:8">
      <c r="B115" s="29"/>
      <c r="C115" s="29"/>
      <c r="E115" s="77"/>
      <c r="F115" s="249"/>
      <c r="G115" s="249"/>
      <c r="H115" s="249"/>
    </row>
  </sheetData>
  <sheetProtection password="CEA2" sheet="1" formatCells="0" formatColumns="0" formatRows="0" insertColumns="0" insertRows="0" insertHyperlinks="0" deleteColumns="0" deleteRows="0" sort="0" autoFilter="0" pivotTables="0"/>
  <mergeCells count="7">
    <mergeCell ref="F57:G57"/>
    <mergeCell ref="H57:I57"/>
    <mergeCell ref="D5:D6"/>
    <mergeCell ref="D57:D58"/>
    <mergeCell ref="E5:E6"/>
    <mergeCell ref="E57:E58"/>
    <mergeCell ref="F5:G5"/>
  </mergeCells>
  <phoneticPr fontId="50" type="noConversion"/>
  <pageMargins left="0.59055118110236204" right="0.511811023622047" top="0.511811023622047" bottom="0.84" header="0.511811023622047" footer="0.511811023622047"/>
  <pageSetup paperSize="9" scale="84" orientation="portrait" r:id="rId1"/>
  <headerFooter alignWithMargins="0">
    <oddHeader>&amp;LUJE SH.A
NIPT L31929006G
Bilanci Kontabel per vitin ushtrimor te mbyllur me 31.12.2013</oddHeader>
  </headerFooter>
  <rowBreaks count="1" manualBreakCount="1">
    <brk id="55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8">
    <tabColor rgb="FF0070C0"/>
    <pageSetUpPr fitToPage="1"/>
  </sheetPr>
  <dimension ref="A1:Q49"/>
  <sheetViews>
    <sheetView showGridLines="0" defaultGridColor="0" colorId="18" zoomScaleSheetLayoutView="100" workbookViewId="0">
      <pane xSplit="3" ySplit="5" topLeftCell="D6" activePane="bottomRight" state="frozen"/>
      <selection activeCell="C22" sqref="C22"/>
      <selection pane="topRight" activeCell="C22" sqref="C22"/>
      <selection pane="bottomLeft" activeCell="C22" sqref="C22"/>
      <selection pane="bottomRight" activeCell="E17" sqref="E17"/>
    </sheetView>
  </sheetViews>
  <sheetFormatPr defaultColWidth="9.125" defaultRowHeight="13.2"/>
  <cols>
    <col min="1" max="1" width="7.125" style="33" hidden="1" customWidth="1"/>
    <col min="2" max="2" width="5.375" style="36" customWidth="1"/>
    <col min="3" max="3" width="39" style="35" hidden="1" customWidth="1"/>
    <col min="4" max="4" width="46.125" style="57" customWidth="1"/>
    <col min="5" max="5" width="19.5" style="35" customWidth="1"/>
    <col min="6" max="6" width="20.25" style="35" hidden="1" customWidth="1"/>
    <col min="7" max="7" width="17.25" style="36" customWidth="1"/>
    <col min="8" max="8" width="3.875" style="35" customWidth="1"/>
    <col min="9" max="9" width="14.375" style="35" customWidth="1"/>
    <col min="10" max="10" width="35" style="35" hidden="1" customWidth="1"/>
    <col min="11" max="11" width="17.875" style="35" bestFit="1" customWidth="1"/>
    <col min="12" max="12" width="18.625" style="35" bestFit="1" customWidth="1"/>
    <col min="13" max="13" width="2.25" style="35" customWidth="1"/>
    <col min="14" max="14" width="10" style="35" bestFit="1" customWidth="1"/>
    <col min="15" max="15" width="10.25" style="35" bestFit="1" customWidth="1"/>
    <col min="16" max="16384" width="9.125" style="35"/>
  </cols>
  <sheetData>
    <row r="1" spans="1:17" ht="18">
      <c r="L1" s="118"/>
      <c r="N1" s="57"/>
      <c r="O1" s="59"/>
      <c r="P1" s="240"/>
      <c r="Q1" s="36"/>
    </row>
    <row r="2" spans="1:17" ht="15.6">
      <c r="L2" s="202"/>
      <c r="N2" s="57"/>
      <c r="Q2" s="36"/>
    </row>
    <row r="4" spans="1:17" ht="15" customHeight="1">
      <c r="B4" s="205"/>
      <c r="C4" s="548"/>
      <c r="D4" s="550" t="s">
        <v>213</v>
      </c>
      <c r="E4" s="552" t="s">
        <v>429</v>
      </c>
      <c r="F4" s="357"/>
      <c r="G4" s="547" t="s">
        <v>367</v>
      </c>
    </row>
    <row r="5" spans="1:17" ht="15.75" customHeight="1" thickBot="1">
      <c r="B5" s="217" t="s">
        <v>83</v>
      </c>
      <c r="C5" s="549"/>
      <c r="D5" s="551"/>
      <c r="E5" s="553"/>
      <c r="F5" s="358"/>
      <c r="G5" s="547"/>
    </row>
    <row r="6" spans="1:17" ht="18.75" customHeight="1">
      <c r="A6" s="33">
        <v>501</v>
      </c>
      <c r="B6" s="218">
        <v>1</v>
      </c>
      <c r="C6" s="37" t="s">
        <v>84</v>
      </c>
      <c r="D6" s="99" t="s">
        <v>214</v>
      </c>
      <c r="E6" s="108">
        <v>0</v>
      </c>
      <c r="F6" s="108"/>
      <c r="G6" s="108"/>
    </row>
    <row r="7" spans="1:17" ht="15" customHeight="1">
      <c r="A7" s="33">
        <v>511</v>
      </c>
      <c r="B7" s="218">
        <v>2</v>
      </c>
      <c r="C7" s="37" t="s">
        <v>85</v>
      </c>
      <c r="D7" s="100" t="s">
        <v>215</v>
      </c>
      <c r="E7" s="108">
        <v>0</v>
      </c>
      <c r="F7" s="108"/>
      <c r="G7" s="108"/>
    </row>
    <row r="8" spans="1:17" ht="26.4">
      <c r="A8" s="33">
        <v>521</v>
      </c>
      <c r="B8" s="219">
        <v>3</v>
      </c>
      <c r="C8" s="38" t="s">
        <v>86</v>
      </c>
      <c r="D8" s="101" t="s">
        <v>216</v>
      </c>
      <c r="E8" s="108">
        <v>0</v>
      </c>
      <c r="F8" s="108"/>
      <c r="G8" s="108"/>
    </row>
    <row r="9" spans="1:17" ht="15" customHeight="1">
      <c r="A9" s="33">
        <v>522</v>
      </c>
      <c r="B9" s="218">
        <v>4</v>
      </c>
      <c r="C9" s="39" t="s">
        <v>87</v>
      </c>
      <c r="D9" s="100" t="s">
        <v>217</v>
      </c>
      <c r="E9" s="108">
        <v>0</v>
      </c>
      <c r="F9" s="108"/>
      <c r="G9" s="108"/>
    </row>
    <row r="10" spans="1:17" ht="15" customHeight="1">
      <c r="B10" s="219">
        <v>5</v>
      </c>
      <c r="C10" s="39" t="s">
        <v>88</v>
      </c>
      <c r="D10" s="100" t="s">
        <v>218</v>
      </c>
      <c r="E10" s="108">
        <f ca="1">SUM(E11:E22)</f>
        <v>-61634.26</v>
      </c>
      <c r="F10" s="108"/>
      <c r="G10" s="108"/>
    </row>
    <row r="11" spans="1:17" s="36" customFormat="1" ht="15" customHeight="1">
      <c r="A11" s="33">
        <v>601</v>
      </c>
      <c r="B11" s="220" t="s">
        <v>15</v>
      </c>
      <c r="C11" s="39"/>
      <c r="D11" s="102" t="s">
        <v>219</v>
      </c>
      <c r="E11" s="109">
        <v>0</v>
      </c>
      <c r="F11" s="109"/>
      <c r="G11" s="109"/>
      <c r="H11" s="35"/>
      <c r="I11" s="35"/>
      <c r="J11" s="35"/>
    </row>
    <row r="12" spans="1:17" s="36" customFormat="1" ht="15" customHeight="1">
      <c r="A12" s="33">
        <v>602</v>
      </c>
      <c r="B12" s="221" t="s">
        <v>17</v>
      </c>
      <c r="C12" s="39"/>
      <c r="D12" s="102" t="s">
        <v>220</v>
      </c>
      <c r="E12" s="251">
        <f ca="1">-SUMIF('B.V. Lek'!$A$7:$A$31,A12,'B.V. Lek'!$I$7:$I$25)</f>
        <v>0</v>
      </c>
      <c r="F12" s="109"/>
      <c r="G12" s="109"/>
      <c r="H12" s="35"/>
      <c r="I12" s="35"/>
      <c r="J12" s="35"/>
    </row>
    <row r="13" spans="1:17" s="36" customFormat="1" ht="15" customHeight="1">
      <c r="A13" s="33">
        <v>603</v>
      </c>
      <c r="B13" s="221" t="s">
        <v>21</v>
      </c>
      <c r="C13" s="39"/>
      <c r="D13" s="102" t="s">
        <v>221</v>
      </c>
      <c r="E13" s="251">
        <f ca="1">-SUMIF('B.V. Lek'!$A$7:$A$31,A13,'B.V. Lek'!$I$7:$I$25)</f>
        <v>0</v>
      </c>
      <c r="F13" s="109"/>
      <c r="G13" s="109"/>
      <c r="H13" s="35"/>
      <c r="I13" s="35"/>
      <c r="J13" s="35"/>
    </row>
    <row r="14" spans="1:17" s="36" customFormat="1" ht="15" customHeight="1">
      <c r="A14" s="33">
        <v>604</v>
      </c>
      <c r="B14" s="221" t="s">
        <v>22</v>
      </c>
      <c r="C14" s="39"/>
      <c r="D14" s="102" t="s">
        <v>222</v>
      </c>
      <c r="E14" s="251">
        <f ca="1">-SUMIF('B.V. Lek'!$A$7:$A$31,A14,'B.V. Lek'!$I$7:$I$25)</f>
        <v>0</v>
      </c>
      <c r="F14" s="109"/>
      <c r="G14" s="109"/>
      <c r="H14" s="35"/>
      <c r="I14" s="35"/>
      <c r="J14" s="35"/>
    </row>
    <row r="15" spans="1:17" s="36" customFormat="1" ht="15" customHeight="1">
      <c r="A15" s="33">
        <v>605</v>
      </c>
      <c r="B15" s="221" t="s">
        <v>25</v>
      </c>
      <c r="C15" s="39"/>
      <c r="D15" s="102" t="s">
        <v>223</v>
      </c>
      <c r="E15" s="251">
        <f ca="1">-SUMIF('B.V. Lek'!$A$7:$A$31,A15,'B.V. Lek'!$I$7:$I$25)</f>
        <v>0</v>
      </c>
      <c r="F15" s="109"/>
      <c r="G15" s="109"/>
      <c r="H15" s="35"/>
      <c r="I15" s="35"/>
      <c r="J15" s="35"/>
    </row>
    <row r="16" spans="1:17" s="36" customFormat="1" ht="15" customHeight="1">
      <c r="A16" s="33">
        <v>606</v>
      </c>
      <c r="B16" s="221" t="s">
        <v>64</v>
      </c>
      <c r="C16" s="39"/>
      <c r="D16" s="102" t="s">
        <v>224</v>
      </c>
      <c r="E16" s="251">
        <f ca="1">-SUMIF('B.V. Lek'!$A$7:$A$31,A16,'B.V. Lek'!$I$7:$I$25)</f>
        <v>0</v>
      </c>
      <c r="F16" s="109"/>
      <c r="G16" s="109"/>
      <c r="H16" s="35"/>
      <c r="I16" s="35"/>
      <c r="J16" s="35"/>
    </row>
    <row r="17" spans="1:10" s="36" customFormat="1" ht="15" customHeight="1">
      <c r="A17" s="33">
        <v>607</v>
      </c>
      <c r="B17" s="221" t="s">
        <v>65</v>
      </c>
      <c r="C17" s="39"/>
      <c r="D17" s="102" t="s">
        <v>225</v>
      </c>
      <c r="E17" s="251">
        <f ca="1">-SUMIF('B.V. Lek'!$A$7:$A$31,A17,'B.V. Lek'!$I$7:$I$25)</f>
        <v>0</v>
      </c>
      <c r="F17" s="109"/>
      <c r="G17" s="109"/>
      <c r="H17" s="35"/>
      <c r="I17" s="35"/>
      <c r="J17" s="35"/>
    </row>
    <row r="18" spans="1:10" s="36" customFormat="1" ht="15" customHeight="1">
      <c r="A18" s="33">
        <v>608</v>
      </c>
      <c r="B18" s="221" t="s">
        <v>66</v>
      </c>
      <c r="C18" s="39"/>
      <c r="D18" s="102" t="s">
        <v>226</v>
      </c>
      <c r="E18" s="251">
        <f ca="1">-SUMIF('B.V. Lek'!$A$7:$A$31,A18,'B.V. Lek'!$I$7:$I$25)</f>
        <v>0</v>
      </c>
      <c r="F18" s="109"/>
      <c r="G18" s="109"/>
      <c r="H18" s="35"/>
      <c r="I18" s="35"/>
      <c r="J18" s="35"/>
    </row>
    <row r="19" spans="1:10" s="36" customFormat="1" ht="15" customHeight="1">
      <c r="A19" s="33">
        <v>609</v>
      </c>
      <c r="B19" s="221" t="s">
        <v>81</v>
      </c>
      <c r="C19" s="39"/>
      <c r="D19" s="102" t="s">
        <v>453</v>
      </c>
      <c r="E19" s="251">
        <f ca="1">-SUMIF('B.V. Lek'!$A$7:$A$31,A19,'B.V. Lek'!$I$7:$I$25)</f>
        <v>-40000</v>
      </c>
      <c r="F19" s="109"/>
      <c r="G19" s="109"/>
      <c r="H19" s="35"/>
      <c r="I19" s="35"/>
      <c r="J19" s="35"/>
    </row>
    <row r="20" spans="1:10" s="36" customFormat="1" ht="15" customHeight="1">
      <c r="A20" s="33">
        <v>610</v>
      </c>
      <c r="B20" s="221" t="s">
        <v>90</v>
      </c>
      <c r="C20" s="39"/>
      <c r="D20" s="102" t="s">
        <v>468</v>
      </c>
      <c r="E20" s="251">
        <f ca="1">-SUMIF('B.V. Lek'!$A$7:$A$31,A20,'B.V. Lek'!$I$7:$I$25)</f>
        <v>-9014.26</v>
      </c>
      <c r="F20" s="109"/>
      <c r="G20" s="109"/>
      <c r="H20" s="35"/>
      <c r="I20" s="35"/>
      <c r="J20" s="35"/>
    </row>
    <row r="21" spans="1:10" s="36" customFormat="1" ht="15" customHeight="1">
      <c r="A21" s="33">
        <v>611</v>
      </c>
      <c r="B21" s="221" t="s">
        <v>91</v>
      </c>
      <c r="C21" s="39"/>
      <c r="D21" s="102" t="s">
        <v>469</v>
      </c>
      <c r="E21" s="251">
        <f ca="1">-SUMIF('B.V. Lek'!$A$7:$A$31,A21,'B.V. Lek'!$I$7:$I$25)</f>
        <v>-12620</v>
      </c>
      <c r="F21" s="109"/>
      <c r="G21" s="109"/>
      <c r="H21" s="35"/>
      <c r="I21" s="35"/>
      <c r="J21" s="35"/>
    </row>
    <row r="22" spans="1:10" s="36" customFormat="1" ht="15" customHeight="1">
      <c r="A22" s="33">
        <v>612</v>
      </c>
      <c r="B22" s="221" t="s">
        <v>92</v>
      </c>
      <c r="C22" s="39"/>
      <c r="D22" s="102" t="s">
        <v>227</v>
      </c>
      <c r="E22" s="251">
        <f ca="1">-SUMIF('B.V. Lek'!$A$7:$A$31,A22,'B.V. Lek'!$I$7:$I$25)</f>
        <v>0</v>
      </c>
      <c r="F22" s="109"/>
      <c r="G22" s="109"/>
      <c r="H22" s="35"/>
      <c r="I22" s="35"/>
      <c r="J22" s="35"/>
    </row>
    <row r="23" spans="1:10" s="36" customFormat="1" ht="15" customHeight="1">
      <c r="A23" s="33">
        <v>620</v>
      </c>
      <c r="B23" s="218">
        <v>6</v>
      </c>
      <c r="C23" s="39"/>
      <c r="D23" s="100" t="s">
        <v>228</v>
      </c>
      <c r="E23" s="108"/>
      <c r="F23" s="108"/>
      <c r="G23" s="110"/>
      <c r="H23" s="35"/>
      <c r="I23" s="35"/>
      <c r="J23" s="35"/>
    </row>
    <row r="24" spans="1:10" s="36" customFormat="1" ht="15" customHeight="1">
      <c r="A24" s="33"/>
      <c r="B24" s="219">
        <v>7</v>
      </c>
      <c r="C24" s="40"/>
      <c r="D24" s="103" t="s">
        <v>229</v>
      </c>
      <c r="E24" s="108">
        <f ca="1">SUM(E25:E26)</f>
        <v>-2088737</v>
      </c>
      <c r="F24" s="108"/>
      <c r="G24" s="108"/>
      <c r="H24" s="35"/>
      <c r="I24" s="35"/>
      <c r="J24" s="35"/>
    </row>
    <row r="25" spans="1:10" s="36" customFormat="1" ht="15" customHeight="1">
      <c r="A25" s="33">
        <v>631</v>
      </c>
      <c r="B25" s="222" t="s">
        <v>15</v>
      </c>
      <c r="C25" s="39"/>
      <c r="D25" s="102" t="s">
        <v>230</v>
      </c>
      <c r="E25" s="251">
        <f ca="1">-SUMIF('B.V. Lek'!$A$7:$A$31,A25,'B.V. Lek'!$I$7:$I$25)</f>
        <v>-2009303</v>
      </c>
      <c r="F25" s="109"/>
      <c r="G25" s="109"/>
      <c r="H25" s="35"/>
      <c r="I25" s="35"/>
      <c r="J25" s="35"/>
    </row>
    <row r="26" spans="1:10" s="36" customFormat="1" ht="15" customHeight="1">
      <c r="A26" s="33">
        <v>632</v>
      </c>
      <c r="B26" s="221" t="s">
        <v>17</v>
      </c>
      <c r="C26" s="41"/>
      <c r="D26" s="102" t="s">
        <v>231</v>
      </c>
      <c r="E26" s="251">
        <f ca="1">-SUMIF('B.V. Lek'!$A$7:$A$31,A26,'B.V. Lek'!$I$7:$I$25)</f>
        <v>-79434</v>
      </c>
      <c r="F26" s="109"/>
      <c r="G26" s="109"/>
      <c r="H26" s="35"/>
      <c r="I26" s="35"/>
      <c r="J26" s="35"/>
    </row>
    <row r="27" spans="1:10" s="36" customFormat="1" ht="15" customHeight="1">
      <c r="A27" s="33">
        <v>633</v>
      </c>
      <c r="B27" s="222" t="s">
        <v>21</v>
      </c>
      <c r="C27" s="39"/>
      <c r="D27" s="102" t="s">
        <v>232</v>
      </c>
      <c r="E27" s="109">
        <v>0</v>
      </c>
      <c r="F27" s="109"/>
      <c r="G27" s="109"/>
      <c r="H27" s="35"/>
      <c r="I27" s="35"/>
      <c r="J27" s="35"/>
    </row>
    <row r="28" spans="1:10" s="36" customFormat="1" ht="15" customHeight="1">
      <c r="A28" s="33">
        <v>650</v>
      </c>
      <c r="B28" s="223">
        <v>8</v>
      </c>
      <c r="C28" s="42"/>
      <c r="D28" s="104" t="s">
        <v>233</v>
      </c>
      <c r="E28" s="108">
        <v>0</v>
      </c>
      <c r="F28" s="108"/>
      <c r="G28" s="108"/>
      <c r="H28" s="35"/>
      <c r="I28" s="35"/>
      <c r="J28" s="35"/>
    </row>
    <row r="29" spans="1:10" s="65" customFormat="1" ht="15" customHeight="1">
      <c r="A29" s="64"/>
      <c r="B29" s="96"/>
      <c r="C29" s="96"/>
      <c r="D29" s="96" t="s">
        <v>234</v>
      </c>
      <c r="E29" s="359">
        <f ca="1">+E23+E24+E10</f>
        <v>-2150371.2599999998</v>
      </c>
      <c r="F29" s="96"/>
      <c r="G29" s="320"/>
      <c r="H29" s="66"/>
      <c r="I29" s="66"/>
      <c r="J29" s="66"/>
    </row>
    <row r="30" spans="1:10" s="36" customFormat="1" ht="15" customHeight="1">
      <c r="A30" s="33">
        <v>661</v>
      </c>
      <c r="B30" s="224">
        <v>9</v>
      </c>
      <c r="C30" s="43"/>
      <c r="D30" s="105" t="s">
        <v>235</v>
      </c>
      <c r="E30" s="109">
        <v>0</v>
      </c>
      <c r="F30" s="109" t="s">
        <v>423</v>
      </c>
      <c r="G30" s="109"/>
      <c r="H30" s="35"/>
      <c r="I30" s="35"/>
      <c r="J30" s="35"/>
    </row>
    <row r="31" spans="1:10" s="36" customFormat="1" ht="15" customHeight="1">
      <c r="A31" s="33">
        <v>662</v>
      </c>
      <c r="B31" s="219">
        <v>10</v>
      </c>
      <c r="C31" s="39"/>
      <c r="D31" s="102" t="s">
        <v>236</v>
      </c>
      <c r="E31" s="109">
        <v>0</v>
      </c>
      <c r="F31" s="109"/>
      <c r="G31" s="109"/>
      <c r="H31" s="35"/>
      <c r="I31" s="35"/>
      <c r="J31" s="35"/>
    </row>
    <row r="32" spans="1:10" s="36" customFormat="1" ht="15" customHeight="1">
      <c r="A32" s="33"/>
      <c r="B32" s="219">
        <v>11</v>
      </c>
      <c r="C32" s="39"/>
      <c r="D32" s="100" t="s">
        <v>237</v>
      </c>
      <c r="E32" s="109">
        <f ca="1">SUM(E33:E36)</f>
        <v>32256.13</v>
      </c>
      <c r="F32" s="109"/>
      <c r="G32" s="109"/>
      <c r="H32" s="35"/>
      <c r="I32" s="35"/>
      <c r="J32" s="35"/>
    </row>
    <row r="33" spans="1:10" s="36" customFormat="1" ht="15" customHeight="1">
      <c r="A33" s="33">
        <v>671</v>
      </c>
      <c r="B33" s="225" t="s">
        <v>93</v>
      </c>
      <c r="C33" s="39"/>
      <c r="D33" s="102" t="s">
        <v>238</v>
      </c>
      <c r="E33" s="109">
        <v>0</v>
      </c>
      <c r="F33" s="109"/>
      <c r="G33" s="109"/>
      <c r="H33" s="35"/>
      <c r="I33" s="35"/>
      <c r="J33" s="35"/>
    </row>
    <row r="34" spans="1:10" s="36" customFormat="1" ht="15" customHeight="1">
      <c r="A34" s="33">
        <v>672</v>
      </c>
      <c r="B34" s="225" t="s">
        <v>94</v>
      </c>
      <c r="C34" s="39"/>
      <c r="D34" s="102" t="s">
        <v>239</v>
      </c>
      <c r="E34" s="109">
        <v>0</v>
      </c>
      <c r="F34" s="109"/>
      <c r="G34" s="109"/>
      <c r="H34" s="35"/>
      <c r="I34" s="35"/>
      <c r="J34" s="35"/>
    </row>
    <row r="35" spans="1:10" s="36" customFormat="1" ht="15" customHeight="1">
      <c r="A35" s="33">
        <v>673</v>
      </c>
      <c r="B35" s="225" t="s">
        <v>94</v>
      </c>
      <c r="C35" s="39"/>
      <c r="D35" s="102" t="s">
        <v>240</v>
      </c>
      <c r="E35" s="251">
        <f ca="1">-SUMIF('B.V. Lek'!$A$7:$A$31,A35,'B.V. Lek'!$I$7:$I$25)</f>
        <v>30256.13</v>
      </c>
      <c r="F35" s="109"/>
      <c r="G35" s="109"/>
      <c r="H35" s="35"/>
      <c r="I35" s="35"/>
      <c r="J35" s="35"/>
    </row>
    <row r="36" spans="1:10" s="36" customFormat="1" ht="15" customHeight="1">
      <c r="A36" s="33">
        <v>674</v>
      </c>
      <c r="B36" s="225" t="s">
        <v>94</v>
      </c>
      <c r="C36" s="39"/>
      <c r="D36" s="102" t="s">
        <v>241</v>
      </c>
      <c r="E36" s="251">
        <f ca="1">-SUMIF('B.V. Lek'!$A$7:$A$31,A36,'B.V. Lek'!$I$7:$I$25)</f>
        <v>2000</v>
      </c>
      <c r="F36" s="109"/>
      <c r="G36" s="109"/>
      <c r="H36" s="35"/>
      <c r="I36" s="35"/>
      <c r="J36" s="35"/>
    </row>
    <row r="37" spans="1:10" s="36" customFormat="1" ht="15" customHeight="1">
      <c r="A37" s="33"/>
      <c r="B37" s="226"/>
      <c r="C37" s="39"/>
      <c r="D37" s="100" t="s">
        <v>242</v>
      </c>
      <c r="E37" s="111">
        <f ca="1">+E32+E31+E30</f>
        <v>32256.13</v>
      </c>
      <c r="F37" s="111"/>
      <c r="G37" s="111"/>
      <c r="H37" s="35"/>
      <c r="I37" s="35"/>
      <c r="J37" s="35"/>
    </row>
    <row r="38" spans="1:10" s="36" customFormat="1" ht="15" customHeight="1">
      <c r="A38" s="33"/>
      <c r="B38" s="226"/>
      <c r="C38" s="39"/>
      <c r="D38" s="106"/>
      <c r="E38" s="112"/>
      <c r="F38" s="112"/>
      <c r="G38" s="112"/>
      <c r="H38" s="35"/>
      <c r="I38" s="35"/>
      <c r="J38" s="35"/>
    </row>
    <row r="39" spans="1:10" s="36" customFormat="1" ht="15" customHeight="1">
      <c r="A39" s="33"/>
      <c r="B39" s="226"/>
      <c r="C39" s="39"/>
      <c r="D39" s="100" t="s">
        <v>243</v>
      </c>
      <c r="E39" s="113">
        <f ca="1">+E29+E37</f>
        <v>-2118115.13</v>
      </c>
      <c r="F39" s="113"/>
      <c r="G39" s="113"/>
      <c r="H39" s="35"/>
      <c r="I39" s="35"/>
      <c r="J39" s="35"/>
    </row>
    <row r="40" spans="1:10" s="36" customFormat="1" ht="15" customHeight="1">
      <c r="A40" s="33">
        <v>680</v>
      </c>
      <c r="B40" s="227"/>
      <c r="C40" s="39"/>
      <c r="D40" s="102" t="s">
        <v>244</v>
      </c>
      <c r="E40" s="109"/>
      <c r="F40" s="109"/>
      <c r="G40" s="109"/>
      <c r="H40" s="35"/>
      <c r="I40" s="35"/>
      <c r="J40" s="35"/>
    </row>
    <row r="41" spans="1:10" s="36" customFormat="1" ht="15" customHeight="1">
      <c r="A41" s="33"/>
      <c r="B41" s="228"/>
      <c r="C41" s="39"/>
      <c r="D41" s="100" t="s">
        <v>245</v>
      </c>
      <c r="E41" s="113">
        <f ca="1">+E39-E40</f>
        <v>-2118115.13</v>
      </c>
      <c r="F41" s="113"/>
      <c r="G41" s="113"/>
      <c r="H41" s="35"/>
      <c r="I41" s="35"/>
      <c r="J41" s="35"/>
    </row>
    <row r="42" spans="1:10" s="36" customFormat="1" ht="15" customHeight="1">
      <c r="A42" s="33"/>
      <c r="B42" s="228"/>
      <c r="C42" s="39"/>
      <c r="D42" s="102" t="s">
        <v>246</v>
      </c>
      <c r="E42" s="109"/>
      <c r="F42" s="109"/>
      <c r="G42" s="109"/>
      <c r="H42" s="35"/>
      <c r="I42" s="35"/>
      <c r="J42" s="35"/>
    </row>
    <row r="43" spans="1:10" s="36" customFormat="1" ht="15" customHeight="1">
      <c r="A43" s="33"/>
      <c r="B43" s="228"/>
      <c r="C43" s="39"/>
      <c r="D43" s="102" t="s">
        <v>247</v>
      </c>
      <c r="E43" s="114"/>
      <c r="F43" s="114"/>
      <c r="G43" s="114"/>
      <c r="H43" s="35"/>
      <c r="I43" s="35"/>
      <c r="J43" s="35"/>
    </row>
    <row r="44" spans="1:10" s="36" customFormat="1">
      <c r="A44" s="33"/>
      <c r="B44" s="228"/>
      <c r="C44" s="39"/>
      <c r="D44" s="107"/>
      <c r="E44" s="115"/>
      <c r="F44" s="115"/>
      <c r="G44" s="115"/>
      <c r="H44" s="35"/>
      <c r="I44" s="35"/>
      <c r="J44" s="35"/>
    </row>
    <row r="45" spans="1:10" s="65" customFormat="1">
      <c r="A45" s="64"/>
      <c r="B45" s="96"/>
      <c r="C45" s="96"/>
      <c r="D45" s="96"/>
      <c r="E45" s="96"/>
      <c r="F45" s="96"/>
      <c r="G45" s="96"/>
      <c r="H45" s="66"/>
      <c r="I45" s="66"/>
      <c r="J45" s="66"/>
    </row>
    <row r="47" spans="1:10" s="36" customFormat="1">
      <c r="A47" s="33"/>
      <c r="C47" s="35"/>
      <c r="D47" s="57"/>
      <c r="E47" s="35"/>
      <c r="F47" s="35"/>
      <c r="H47" s="35"/>
      <c r="I47" s="35"/>
      <c r="J47" s="35"/>
    </row>
    <row r="48" spans="1:10">
      <c r="E48" s="67"/>
      <c r="F48" s="67"/>
    </row>
    <row r="49" spans="5:6">
      <c r="E49" s="67"/>
      <c r="F49" s="67"/>
    </row>
  </sheetData>
  <sheetProtection password="CEA2" sheet="1" formatCells="0" formatColumns="0" formatRows="0" insertColumns="0" insertRows="0" insertHyperlinks="0" deleteColumns="0" deleteRows="0" sort="0" autoFilter="0" pivotTables="0"/>
  <mergeCells count="4">
    <mergeCell ref="G4:G5"/>
    <mergeCell ref="C4:C5"/>
    <mergeCell ref="D4:D5"/>
    <mergeCell ref="E4:E5"/>
  </mergeCells>
  <phoneticPr fontId="50" type="noConversion"/>
  <printOptions horizontalCentered="1"/>
  <pageMargins left="0.2" right="0.2" top="0.98425196850393704" bottom="0.98425196850393704" header="0.511811023622047" footer="0.511811023622047"/>
  <pageSetup paperSize="9" scale="98" orientation="portrait" horizontalDpi="4294967292" verticalDpi="300" r:id="rId1"/>
  <headerFooter alignWithMargins="0">
    <oddHeader>&amp;LUJE SHA 
NIPT L31929006G
Pasqyra e te ardhurave dhe shpenzimeve per vitin ushtrimor mbyllur me 31.12.2013</oddHead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B14" sqref="B14"/>
    </sheetView>
  </sheetViews>
  <sheetFormatPr defaultRowHeight="11.4"/>
  <cols>
    <col min="1" max="1" width="5" customWidth="1"/>
    <col min="2" max="2" width="62.625" customWidth="1"/>
    <col min="3" max="3" width="11.625" customWidth="1"/>
    <col min="4" max="4" width="16.5" customWidth="1"/>
    <col min="5" max="5" width="14.25" hidden="1" customWidth="1"/>
    <col min="6" max="6" width="12.875" bestFit="1" customWidth="1"/>
  </cols>
  <sheetData>
    <row r="1" spans="1:6" ht="15.6">
      <c r="A1" s="268"/>
      <c r="B1" s="268"/>
      <c r="C1" s="268"/>
      <c r="D1" s="268"/>
      <c r="E1" s="268"/>
    </row>
    <row r="2" spans="1:6" ht="13.2">
      <c r="A2" s="443" t="s">
        <v>435</v>
      </c>
      <c r="B2" s="443"/>
      <c r="C2" s="443"/>
      <c r="D2" s="443"/>
      <c r="E2" s="269"/>
    </row>
    <row r="3" spans="1:6" ht="13.2">
      <c r="A3" s="524" t="s">
        <v>368</v>
      </c>
      <c r="B3" s="524"/>
      <c r="C3" s="525"/>
      <c r="D3" s="525"/>
      <c r="E3" s="270"/>
    </row>
    <row r="4" spans="1:6" ht="13.2">
      <c r="A4" s="444"/>
      <c r="B4" s="445"/>
      <c r="C4" s="446"/>
      <c r="D4" s="446"/>
      <c r="E4" s="271"/>
    </row>
    <row r="5" spans="1:6" ht="52.8" customHeight="1">
      <c r="A5" s="557" t="s">
        <v>369</v>
      </c>
      <c r="B5" s="558"/>
      <c r="C5" s="520" t="s">
        <v>370</v>
      </c>
      <c r="D5" s="554" t="s">
        <v>371</v>
      </c>
      <c r="E5" s="555"/>
      <c r="F5" s="556"/>
    </row>
    <row r="6" spans="1:6" ht="13.2">
      <c r="A6" s="559"/>
      <c r="B6" s="560"/>
      <c r="C6" s="521"/>
      <c r="D6" s="522" t="s">
        <v>425</v>
      </c>
      <c r="E6" s="523" t="s">
        <v>338</v>
      </c>
      <c r="F6" s="522" t="s">
        <v>622</v>
      </c>
    </row>
    <row r="7" spans="1:6" ht="19.8" customHeight="1">
      <c r="A7" s="447">
        <v>1</v>
      </c>
      <c r="B7" s="448" t="s">
        <v>372</v>
      </c>
      <c r="C7" s="449"/>
      <c r="D7" s="450"/>
      <c r="E7" s="272"/>
      <c r="F7" s="450"/>
    </row>
    <row r="8" spans="1:6" ht="19.8" customHeight="1">
      <c r="A8" s="451" t="s">
        <v>101</v>
      </c>
      <c r="B8" s="452" t="s">
        <v>373</v>
      </c>
      <c r="C8" s="453"/>
      <c r="D8" s="454">
        <f ca="1">+'Ardhura dhe Shpenzime 2013'!E41</f>
        <v>-2118115.13</v>
      </c>
      <c r="E8" s="273">
        <v>888501</v>
      </c>
      <c r="F8" s="454"/>
    </row>
    <row r="9" spans="1:6" ht="19.8" customHeight="1">
      <c r="A9" s="455" t="s">
        <v>97</v>
      </c>
      <c r="B9" s="456" t="s">
        <v>374</v>
      </c>
      <c r="C9" s="457"/>
      <c r="D9" s="458"/>
      <c r="E9" s="274"/>
      <c r="F9" s="458"/>
    </row>
    <row r="10" spans="1:6" ht="19.8" customHeight="1">
      <c r="A10" s="455" t="s">
        <v>98</v>
      </c>
      <c r="B10" s="456" t="s">
        <v>375</v>
      </c>
      <c r="C10" s="457"/>
      <c r="D10" s="458"/>
      <c r="E10" s="274">
        <v>119151</v>
      </c>
      <c r="F10" s="458"/>
    </row>
    <row r="11" spans="1:6" ht="19.8" customHeight="1">
      <c r="A11" s="455" t="s">
        <v>105</v>
      </c>
      <c r="B11" s="456" t="s">
        <v>376</v>
      </c>
      <c r="C11" s="457"/>
      <c r="D11" s="458"/>
      <c r="E11" s="274">
        <v>0</v>
      </c>
      <c r="F11" s="458"/>
    </row>
    <row r="12" spans="1:6" ht="19.8" customHeight="1">
      <c r="A12" s="455" t="s">
        <v>107</v>
      </c>
      <c r="B12" s="456" t="s">
        <v>377</v>
      </c>
      <c r="C12" s="457"/>
      <c r="D12" s="458"/>
      <c r="E12" s="274">
        <v>0</v>
      </c>
      <c r="F12" s="458"/>
    </row>
    <row r="13" spans="1:6" ht="19.8" customHeight="1">
      <c r="A13" s="455" t="s">
        <v>378</v>
      </c>
      <c r="B13" s="456" t="s">
        <v>379</v>
      </c>
      <c r="C13" s="457"/>
      <c r="D13" s="458"/>
      <c r="E13" s="274">
        <v>0</v>
      </c>
      <c r="F13" s="458"/>
    </row>
    <row r="14" spans="1:6" ht="19.8" customHeight="1">
      <c r="A14" s="455" t="s">
        <v>380</v>
      </c>
      <c r="B14" s="456" t="s">
        <v>381</v>
      </c>
      <c r="C14" s="457"/>
      <c r="D14" s="459">
        <f ca="1">-'Aktivi - Pasivi 2013'!F15</f>
        <v>-947340</v>
      </c>
      <c r="E14" s="274">
        <v>1979405.8</v>
      </c>
      <c r="F14" s="459"/>
    </row>
    <row r="15" spans="1:6" ht="19.8" customHeight="1">
      <c r="A15" s="455" t="s">
        <v>382</v>
      </c>
      <c r="B15" s="456" t="s">
        <v>383</v>
      </c>
      <c r="C15" s="457"/>
      <c r="D15" s="458"/>
      <c r="E15" s="274">
        <v>-119293</v>
      </c>
      <c r="F15" s="458"/>
    </row>
    <row r="16" spans="1:6" ht="19.8" customHeight="1">
      <c r="A16" s="455" t="s">
        <v>384</v>
      </c>
      <c r="B16" s="456" t="s">
        <v>385</v>
      </c>
      <c r="C16" s="457"/>
      <c r="D16" s="458"/>
      <c r="E16" s="274">
        <v>-1874229</v>
      </c>
      <c r="F16" s="458"/>
    </row>
    <row r="17" spans="1:6" ht="19.8" customHeight="1">
      <c r="A17" s="455" t="s">
        <v>386</v>
      </c>
      <c r="B17" s="456" t="s">
        <v>387</v>
      </c>
      <c r="C17" s="457"/>
      <c r="D17" s="459">
        <f ca="1">+'Aktivi - Pasivi 2013'!J72</f>
        <v>1073014</v>
      </c>
      <c r="E17" s="274">
        <v>472473</v>
      </c>
      <c r="F17" s="459"/>
    </row>
    <row r="18" spans="1:6" ht="19.8" customHeight="1">
      <c r="A18" s="455" t="s">
        <v>388</v>
      </c>
      <c r="B18" s="460" t="s">
        <v>389</v>
      </c>
      <c r="C18" s="457"/>
      <c r="D18" s="458"/>
      <c r="E18" s="275">
        <v>1466007</v>
      </c>
      <c r="F18" s="458"/>
    </row>
    <row r="19" spans="1:6" ht="19.8" customHeight="1">
      <c r="A19" s="455" t="s">
        <v>390</v>
      </c>
      <c r="B19" s="456" t="s">
        <v>391</v>
      </c>
      <c r="C19" s="457"/>
      <c r="D19" s="458"/>
      <c r="E19" s="274">
        <v>0</v>
      </c>
      <c r="F19" s="458"/>
    </row>
    <row r="20" spans="1:6" ht="19.8" customHeight="1">
      <c r="A20" s="461" t="s">
        <v>386</v>
      </c>
      <c r="B20" s="456" t="s">
        <v>392</v>
      </c>
      <c r="C20" s="462"/>
      <c r="D20" s="463"/>
      <c r="E20" s="276">
        <v>-88850</v>
      </c>
      <c r="F20" s="463"/>
    </row>
    <row r="21" spans="1:6" ht="19.8" customHeight="1">
      <c r="A21" s="464" t="s">
        <v>388</v>
      </c>
      <c r="B21" s="456" t="s">
        <v>393</v>
      </c>
      <c r="C21" s="465"/>
      <c r="D21" s="466"/>
      <c r="E21" s="277">
        <v>0</v>
      </c>
      <c r="F21" s="466"/>
    </row>
    <row r="22" spans="1:6" ht="19.8" customHeight="1" thickBot="1">
      <c r="A22" s="447"/>
      <c r="B22" s="448" t="s">
        <v>394</v>
      </c>
      <c r="C22" s="449"/>
      <c r="D22" s="467">
        <f ca="1">SUM(D8:D21)</f>
        <v>-1992441.13</v>
      </c>
      <c r="E22" s="278">
        <v>1377157</v>
      </c>
      <c r="F22" s="467"/>
    </row>
    <row r="23" spans="1:6" ht="19.8" customHeight="1" thickTop="1">
      <c r="A23" s="468"/>
      <c r="B23" s="469"/>
      <c r="C23" s="470"/>
      <c r="D23" s="471"/>
      <c r="E23" s="279"/>
      <c r="F23" s="471"/>
    </row>
    <row r="24" spans="1:6" ht="19.8" customHeight="1">
      <c r="A24" s="447">
        <v>2</v>
      </c>
      <c r="B24" s="448" t="s">
        <v>395</v>
      </c>
      <c r="C24" s="449"/>
      <c r="D24" s="472"/>
      <c r="E24" s="272"/>
      <c r="F24" s="472"/>
    </row>
    <row r="25" spans="1:6" ht="19.8" customHeight="1">
      <c r="A25" s="451" t="s">
        <v>101</v>
      </c>
      <c r="B25" s="452" t="s">
        <v>396</v>
      </c>
      <c r="C25" s="453"/>
      <c r="D25" s="454">
        <f ca="1">-'Aktivi - Pasivi 2013'!J34</f>
        <v>0</v>
      </c>
      <c r="E25" s="273">
        <v>0</v>
      </c>
      <c r="F25" s="454"/>
    </row>
    <row r="26" spans="1:6" ht="19.8" customHeight="1">
      <c r="A26" s="455" t="s">
        <v>97</v>
      </c>
      <c r="B26" s="456" t="s">
        <v>397</v>
      </c>
      <c r="C26" s="457"/>
      <c r="D26" s="459">
        <f ca="1">-'Aktivi - Pasivi 2013'!F48</f>
        <v>0</v>
      </c>
      <c r="E26" s="274">
        <v>0</v>
      </c>
      <c r="F26" s="459"/>
    </row>
    <row r="27" spans="1:6" ht="19.8" customHeight="1">
      <c r="A27" s="455" t="s">
        <v>98</v>
      </c>
      <c r="B27" s="456" t="s">
        <v>398</v>
      </c>
      <c r="C27" s="457"/>
      <c r="D27" s="458"/>
      <c r="E27" s="274">
        <v>0</v>
      </c>
      <c r="F27" s="458"/>
    </row>
    <row r="28" spans="1:6" ht="19.8" customHeight="1">
      <c r="A28" s="455" t="s">
        <v>105</v>
      </c>
      <c r="B28" s="456" t="s">
        <v>399</v>
      </c>
      <c r="C28" s="457"/>
      <c r="D28" s="458"/>
      <c r="E28" s="274">
        <v>0</v>
      </c>
      <c r="F28" s="458"/>
    </row>
    <row r="29" spans="1:6" ht="19.8" customHeight="1">
      <c r="A29" s="464" t="s">
        <v>107</v>
      </c>
      <c r="B29" s="473" t="s">
        <v>400</v>
      </c>
      <c r="C29" s="465"/>
      <c r="D29" s="466"/>
      <c r="E29" s="277">
        <v>0</v>
      </c>
      <c r="F29" s="466"/>
    </row>
    <row r="30" spans="1:6" ht="19.8" customHeight="1" thickBot="1">
      <c r="A30" s="447"/>
      <c r="B30" s="448" t="s">
        <v>395</v>
      </c>
      <c r="C30" s="449"/>
      <c r="D30" s="467">
        <f ca="1">SUM(D25:D29)</f>
        <v>0</v>
      </c>
      <c r="E30" s="278">
        <v>0</v>
      </c>
      <c r="F30" s="467"/>
    </row>
    <row r="31" spans="1:6" ht="19.8" customHeight="1" thickTop="1">
      <c r="A31" s="468"/>
      <c r="B31" s="474"/>
      <c r="C31" s="470"/>
      <c r="D31" s="471"/>
      <c r="E31" s="279"/>
      <c r="F31" s="471"/>
    </row>
    <row r="32" spans="1:6" ht="19.8" customHeight="1">
      <c r="A32" s="475">
        <v>3</v>
      </c>
      <c r="B32" s="448" t="s">
        <v>401</v>
      </c>
      <c r="C32" s="449"/>
      <c r="D32" s="472"/>
      <c r="E32" s="272"/>
      <c r="F32" s="472"/>
    </row>
    <row r="33" spans="1:6" ht="19.8" customHeight="1">
      <c r="A33" s="451" t="s">
        <v>101</v>
      </c>
      <c r="B33" s="452" t="s">
        <v>402</v>
      </c>
      <c r="C33" s="453"/>
      <c r="D33" s="454">
        <f ca="1">+'Aktivi - Pasivi 2013'!F95</f>
        <v>3500000</v>
      </c>
      <c r="E33" s="273">
        <v>0</v>
      </c>
      <c r="F33" s="454"/>
    </row>
    <row r="34" spans="1:6" ht="19.8" customHeight="1">
      <c r="A34" s="455" t="s">
        <v>97</v>
      </c>
      <c r="B34" s="456" t="s">
        <v>403</v>
      </c>
      <c r="C34" s="457"/>
      <c r="D34" s="459">
        <f ca="1">-'Aktivi - Pasivi 2013'!F36</f>
        <v>-1261800</v>
      </c>
      <c r="E34" s="274">
        <v>0</v>
      </c>
      <c r="F34" s="459"/>
    </row>
    <row r="35" spans="1:6" ht="19.8" customHeight="1">
      <c r="A35" s="455" t="s">
        <v>98</v>
      </c>
      <c r="B35" s="456" t="s">
        <v>404</v>
      </c>
      <c r="C35" s="457"/>
      <c r="D35" s="458"/>
      <c r="E35" s="274">
        <v>0</v>
      </c>
      <c r="F35" s="458"/>
    </row>
    <row r="36" spans="1:6" ht="19.8" customHeight="1">
      <c r="A36" s="455" t="s">
        <v>105</v>
      </c>
      <c r="B36" s="456" t="s">
        <v>405</v>
      </c>
      <c r="C36" s="457"/>
      <c r="D36" s="458"/>
      <c r="E36" s="274">
        <v>-300000</v>
      </c>
      <c r="F36" s="458"/>
    </row>
    <row r="37" spans="1:6" ht="19.8" customHeight="1">
      <c r="A37" s="461"/>
      <c r="B37" s="476"/>
      <c r="C37" s="462"/>
      <c r="D37" s="463"/>
      <c r="E37" s="276"/>
      <c r="F37" s="463"/>
    </row>
    <row r="38" spans="1:6" ht="19.8" customHeight="1" thickBot="1">
      <c r="A38" s="447"/>
      <c r="B38" s="448" t="s">
        <v>406</v>
      </c>
      <c r="C38" s="449"/>
      <c r="D38" s="467">
        <f ca="1">SUM(D33:D37)</f>
        <v>2238200</v>
      </c>
      <c r="E38" s="278">
        <v>-300000</v>
      </c>
      <c r="F38" s="467"/>
    </row>
    <row r="39" spans="1:6" ht="19.8" customHeight="1" thickTop="1">
      <c r="A39" s="464"/>
      <c r="B39" s="473"/>
      <c r="C39" s="465"/>
      <c r="D39" s="466"/>
      <c r="E39" s="277"/>
      <c r="F39" s="466"/>
    </row>
    <row r="40" spans="1:6" ht="19.8" customHeight="1">
      <c r="A40" s="451"/>
      <c r="B40" s="477" t="s">
        <v>407</v>
      </c>
      <c r="C40" s="453"/>
      <c r="D40" s="478">
        <f ca="1">SUM(D22+D30+D38)</f>
        <v>245758.87000000011</v>
      </c>
      <c r="E40" s="280">
        <v>1077157</v>
      </c>
      <c r="F40" s="478"/>
    </row>
    <row r="41" spans="1:6" ht="19.8" customHeight="1">
      <c r="A41" s="455"/>
      <c r="B41" s="460" t="s">
        <v>408</v>
      </c>
      <c r="C41" s="457"/>
      <c r="D41" s="479">
        <v>0</v>
      </c>
      <c r="E41" s="275">
        <v>2360913</v>
      </c>
      <c r="F41" s="479"/>
    </row>
    <row r="42" spans="1:6" ht="19.8" customHeight="1">
      <c r="A42" s="464"/>
      <c r="B42" s="480" t="s">
        <v>409</v>
      </c>
      <c r="C42" s="465"/>
      <c r="D42" s="479">
        <f ca="1">+D40+D41</f>
        <v>245758.87000000011</v>
      </c>
      <c r="E42" s="281">
        <v>3438071</v>
      </c>
      <c r="F42" s="479"/>
    </row>
    <row r="43" spans="1:6">
      <c r="D43" s="321"/>
    </row>
    <row r="44" spans="1:6">
      <c r="D44" s="321"/>
    </row>
    <row r="45" spans="1:6">
      <c r="D45" s="321"/>
    </row>
    <row r="46" spans="1:6">
      <c r="D46" s="321"/>
    </row>
  </sheetData>
  <sheetProtection password="CEA2" sheet="1" formatCells="0" formatColumns="0" formatRows="0" insertColumns="0" insertRows="0" insertHyperlinks="0" deleteColumns="0" deleteRows="0" sort="0" autoFilter="0" pivotTables="0"/>
  <mergeCells count="2">
    <mergeCell ref="D5:F5"/>
    <mergeCell ref="A5:B6"/>
  </mergeCells>
  <pageMargins left="0.24" right="0.7" top="0.84" bottom="0.48" header="0.3" footer="0.3"/>
  <pageSetup paperSize="9" scale="85" orientation="portrait" r:id="rId1"/>
  <headerFooter>
    <oddHeader>&amp;LUJE SHA
NIPT L31929006G
PASQYRA E FLUKSEVE TE PARASE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G48"/>
  <sheetViews>
    <sheetView workbookViewId="0">
      <selection activeCell="J25" sqref="J25"/>
    </sheetView>
  </sheetViews>
  <sheetFormatPr defaultRowHeight="11.4"/>
  <cols>
    <col min="2" max="2" width="20.25" bestFit="1" customWidth="1"/>
    <col min="3" max="3" width="9.375" bestFit="1" customWidth="1"/>
    <col min="4" max="4" width="15.375" customWidth="1"/>
    <col min="7" max="7" width="12.375" bestFit="1" customWidth="1"/>
  </cols>
  <sheetData>
    <row r="2" spans="1:7" ht="28.2">
      <c r="B2" s="562"/>
      <c r="C2" s="562"/>
      <c r="D2" s="562"/>
      <c r="E2" s="562"/>
      <c r="F2" s="562"/>
    </row>
    <row r="3" spans="1:7" ht="13.8">
      <c r="B3" s="563"/>
      <c r="C3" s="563"/>
      <c r="D3" s="563"/>
      <c r="E3" s="563"/>
      <c r="F3" s="563"/>
    </row>
    <row r="5" spans="1:7" ht="13.8">
      <c r="A5" s="284"/>
      <c r="B5" s="285" t="s">
        <v>479</v>
      </c>
      <c r="C5" s="285"/>
      <c r="D5" s="285"/>
      <c r="E5" s="285"/>
      <c r="F5" s="285"/>
      <c r="G5" s="285"/>
    </row>
    <row r="6" spans="1:7" ht="13.8">
      <c r="A6" s="284"/>
      <c r="B6" s="284"/>
      <c r="C6" s="284"/>
      <c r="D6" s="284"/>
      <c r="E6" s="284"/>
      <c r="F6" s="284"/>
      <c r="G6" s="284"/>
    </row>
    <row r="7" spans="1:7" ht="13.8">
      <c r="A7" s="286" t="s">
        <v>410</v>
      </c>
      <c r="B7" s="286" t="s">
        <v>411</v>
      </c>
      <c r="C7" s="286" t="s">
        <v>412</v>
      </c>
      <c r="D7" s="287" t="s">
        <v>413</v>
      </c>
      <c r="E7" s="286" t="s">
        <v>414</v>
      </c>
      <c r="F7" s="286" t="s">
        <v>415</v>
      </c>
      <c r="G7" s="287" t="s">
        <v>413</v>
      </c>
    </row>
    <row r="8" spans="1:7" ht="13.8">
      <c r="A8" s="288"/>
      <c r="B8" s="288"/>
      <c r="C8" s="288"/>
      <c r="D8" s="289">
        <v>41275</v>
      </c>
      <c r="E8" s="288"/>
      <c r="F8" s="288"/>
      <c r="G8" s="289">
        <v>41639</v>
      </c>
    </row>
    <row r="9" spans="1:7" ht="13.8">
      <c r="A9" s="290">
        <v>1</v>
      </c>
      <c r="B9" s="293" t="s">
        <v>163</v>
      </c>
      <c r="C9" s="290"/>
      <c r="D9" s="292"/>
      <c r="E9" s="292"/>
      <c r="F9" s="292"/>
      <c r="G9" s="292">
        <f t="shared" ref="G9:G13" si="0">D9+E9-F9</f>
        <v>0</v>
      </c>
    </row>
    <row r="10" spans="1:7" ht="13.8">
      <c r="A10" s="290">
        <v>2</v>
      </c>
      <c r="B10" s="293" t="s">
        <v>416</v>
      </c>
      <c r="C10" s="290"/>
      <c r="D10" s="292"/>
      <c r="E10" s="292"/>
      <c r="F10" s="292"/>
      <c r="G10" s="292">
        <f t="shared" si="0"/>
        <v>0</v>
      </c>
    </row>
    <row r="11" spans="1:7" ht="13.8">
      <c r="A11" s="290">
        <v>3</v>
      </c>
      <c r="B11" s="293" t="s">
        <v>417</v>
      </c>
      <c r="C11" s="290"/>
      <c r="D11" s="292">
        <v>0</v>
      </c>
      <c r="E11" s="292"/>
      <c r="F11" s="292"/>
      <c r="G11" s="292">
        <f t="shared" si="0"/>
        <v>0</v>
      </c>
    </row>
    <row r="12" spans="1:7" ht="13.8">
      <c r="A12" s="290">
        <v>4</v>
      </c>
      <c r="B12" s="293" t="s">
        <v>418</v>
      </c>
      <c r="C12" s="290"/>
      <c r="D12" s="292">
        <v>0</v>
      </c>
      <c r="E12" s="292"/>
      <c r="F12" s="292"/>
      <c r="G12" s="292">
        <f t="shared" si="0"/>
        <v>0</v>
      </c>
    </row>
    <row r="13" spans="1:7" ht="13.8">
      <c r="A13" s="290">
        <v>5</v>
      </c>
      <c r="B13" s="293" t="s">
        <v>419</v>
      </c>
      <c r="C13" s="290"/>
      <c r="D13" s="292">
        <v>0</v>
      </c>
      <c r="E13" s="293">
        <v>0</v>
      </c>
      <c r="F13" s="292"/>
      <c r="G13" s="292">
        <f t="shared" si="0"/>
        <v>0</v>
      </c>
    </row>
    <row r="14" spans="1:7" ht="15" thickBot="1">
      <c r="A14" s="305"/>
      <c r="B14" s="306" t="s">
        <v>420</v>
      </c>
      <c r="C14" s="307"/>
      <c r="D14" s="308">
        <f>SUM(D9:D13)</f>
        <v>0</v>
      </c>
      <c r="E14" s="308">
        <f>SUM(E9:E13)</f>
        <v>0</v>
      </c>
      <c r="F14" s="308">
        <f>SUM(F9:F13)</f>
        <v>0</v>
      </c>
      <c r="G14" s="309">
        <f>SUM(G9:G13)</f>
        <v>0</v>
      </c>
    </row>
    <row r="15" spans="1:7" ht="13.8">
      <c r="A15" s="284"/>
      <c r="B15" s="284"/>
      <c r="C15" s="284"/>
      <c r="D15" s="284"/>
      <c r="E15" s="284"/>
      <c r="F15" s="284"/>
      <c r="G15" s="284"/>
    </row>
    <row r="16" spans="1:7" ht="13.8">
      <c r="A16" s="284"/>
      <c r="B16" s="284"/>
      <c r="C16" s="284"/>
      <c r="D16" s="284"/>
      <c r="E16" s="284"/>
      <c r="F16" s="284"/>
      <c r="G16" s="284"/>
    </row>
    <row r="17" spans="1:7" ht="13.8">
      <c r="A17" s="284"/>
      <c r="B17" s="285" t="s">
        <v>480</v>
      </c>
      <c r="C17" s="285"/>
      <c r="D17" s="285"/>
      <c r="E17" s="285"/>
      <c r="F17" s="285"/>
      <c r="G17" s="285"/>
    </row>
    <row r="18" spans="1:7" ht="13.8">
      <c r="A18" s="284"/>
      <c r="B18" s="284"/>
      <c r="C18" s="284"/>
      <c r="D18" s="284"/>
      <c r="E18" s="284"/>
      <c r="F18" s="284"/>
      <c r="G18" s="284"/>
    </row>
    <row r="19" spans="1:7" ht="13.8">
      <c r="A19" s="286" t="s">
        <v>410</v>
      </c>
      <c r="B19" s="286" t="s">
        <v>411</v>
      </c>
      <c r="C19" s="286" t="s">
        <v>412</v>
      </c>
      <c r="D19" s="287" t="s">
        <v>413</v>
      </c>
      <c r="E19" s="286" t="s">
        <v>414</v>
      </c>
      <c r="F19" s="286" t="s">
        <v>415</v>
      </c>
      <c r="G19" s="287" t="s">
        <v>413</v>
      </c>
    </row>
    <row r="20" spans="1:7" ht="13.8">
      <c r="A20" s="288"/>
      <c r="B20" s="288"/>
      <c r="C20" s="288"/>
      <c r="D20" s="289">
        <v>41275</v>
      </c>
      <c r="E20" s="288"/>
      <c r="F20" s="288"/>
      <c r="G20" s="289">
        <v>41639</v>
      </c>
    </row>
    <row r="21" spans="1:7" ht="13.8">
      <c r="A21" s="290">
        <v>1</v>
      </c>
      <c r="B21" s="291" t="s">
        <v>163</v>
      </c>
      <c r="C21" s="290"/>
      <c r="D21" s="292">
        <v>0</v>
      </c>
      <c r="E21" s="292">
        <v>0</v>
      </c>
      <c r="F21" s="292"/>
      <c r="G21" s="292">
        <f>D21+E21</f>
        <v>0</v>
      </c>
    </row>
    <row r="22" spans="1:7" ht="13.8">
      <c r="A22" s="290">
        <v>2</v>
      </c>
      <c r="B22" s="291" t="s">
        <v>416</v>
      </c>
      <c r="C22" s="290"/>
      <c r="D22" s="292">
        <v>0</v>
      </c>
      <c r="E22" s="292"/>
      <c r="F22" s="292"/>
      <c r="G22" s="292">
        <f>D22+E22</f>
        <v>0</v>
      </c>
    </row>
    <row r="23" spans="1:7" ht="13.8">
      <c r="A23" s="290">
        <v>3</v>
      </c>
      <c r="B23" s="293" t="s">
        <v>421</v>
      </c>
      <c r="C23" s="290"/>
      <c r="D23" s="292">
        <v>0</v>
      </c>
      <c r="E23" s="299">
        <v>0</v>
      </c>
      <c r="F23" s="292"/>
      <c r="G23" s="292">
        <f>D23+E23</f>
        <v>0</v>
      </c>
    </row>
    <row r="24" spans="1:7" ht="13.8">
      <c r="A24" s="290">
        <v>4</v>
      </c>
      <c r="B24" s="293" t="s">
        <v>418</v>
      </c>
      <c r="C24" s="290"/>
      <c r="D24" s="292">
        <v>0</v>
      </c>
      <c r="E24" s="292"/>
      <c r="F24" s="292"/>
      <c r="G24" s="292">
        <f>D24+E24</f>
        <v>0</v>
      </c>
    </row>
    <row r="25" spans="1:7" ht="14.4" thickBot="1">
      <c r="A25" s="290">
        <v>5</v>
      </c>
      <c r="B25" s="293" t="s">
        <v>419</v>
      </c>
      <c r="C25" s="290"/>
      <c r="D25" s="292">
        <v>0</v>
      </c>
      <c r="E25" s="300"/>
      <c r="F25" s="292"/>
      <c r="G25" s="292">
        <f>D25+E25</f>
        <v>0</v>
      </c>
    </row>
    <row r="26" spans="1:7" ht="15" thickBot="1">
      <c r="A26" s="294"/>
      <c r="B26" s="295" t="s">
        <v>420</v>
      </c>
      <c r="C26" s="296"/>
      <c r="D26" s="297">
        <f>SUM(D21:D25)</f>
        <v>0</v>
      </c>
      <c r="E26" s="297">
        <f>SUM(E21:E25)</f>
        <v>0</v>
      </c>
      <c r="F26" s="297">
        <f>SUM(F21:F25)</f>
        <v>0</v>
      </c>
      <c r="G26" s="298">
        <f>SUM(G21:G25)</f>
        <v>0</v>
      </c>
    </row>
    <row r="27" spans="1:7" ht="13.8">
      <c r="A27" s="284"/>
      <c r="B27" s="284"/>
      <c r="C27" s="284"/>
      <c r="D27" s="284"/>
      <c r="E27" s="284"/>
      <c r="F27" s="284"/>
      <c r="G27" s="301"/>
    </row>
    <row r="28" spans="1:7" ht="13.8">
      <c r="A28" s="284"/>
      <c r="B28" s="284"/>
      <c r="C28" s="284"/>
      <c r="D28" s="284"/>
      <c r="E28" s="284"/>
      <c r="F28" s="284"/>
      <c r="G28" s="284"/>
    </row>
    <row r="29" spans="1:7" ht="13.8">
      <c r="A29" s="284"/>
      <c r="B29" s="285" t="s">
        <v>481</v>
      </c>
      <c r="C29" s="285"/>
      <c r="D29" s="285"/>
      <c r="E29" s="285"/>
      <c r="F29" s="285"/>
      <c r="G29" s="285"/>
    </row>
    <row r="30" spans="1:7" ht="13.8">
      <c r="A30" s="284"/>
      <c r="B30" s="284"/>
      <c r="C30" s="284"/>
      <c r="D30" s="284"/>
      <c r="E30" s="284"/>
      <c r="F30" s="284"/>
      <c r="G30" s="284"/>
    </row>
    <row r="31" spans="1:7" ht="13.8">
      <c r="A31" s="286" t="s">
        <v>410</v>
      </c>
      <c r="B31" s="286" t="s">
        <v>411</v>
      </c>
      <c r="C31" s="286" t="s">
        <v>412</v>
      </c>
      <c r="D31" s="287" t="s">
        <v>413</v>
      </c>
      <c r="E31" s="286" t="s">
        <v>414</v>
      </c>
      <c r="F31" s="286" t="s">
        <v>415</v>
      </c>
      <c r="G31" s="287" t="s">
        <v>413</v>
      </c>
    </row>
    <row r="32" spans="1:7" ht="13.8">
      <c r="A32" s="288"/>
      <c r="B32" s="288"/>
      <c r="C32" s="288"/>
      <c r="D32" s="289">
        <v>41275</v>
      </c>
      <c r="E32" s="288"/>
      <c r="F32" s="288"/>
      <c r="G32" s="289">
        <v>41639</v>
      </c>
    </row>
    <row r="33" spans="1:7" ht="13.8">
      <c r="A33" s="290">
        <v>1</v>
      </c>
      <c r="B33" s="291" t="s">
        <v>163</v>
      </c>
      <c r="C33" s="290"/>
      <c r="D33" s="292">
        <v>0</v>
      </c>
      <c r="E33" s="292"/>
      <c r="F33" s="292">
        <v>0</v>
      </c>
      <c r="G33" s="292">
        <f t="shared" ref="G33:G37" si="1">D33+E33-F33</f>
        <v>0</v>
      </c>
    </row>
    <row r="34" spans="1:7" ht="13.8">
      <c r="A34" s="290">
        <v>2</v>
      </c>
      <c r="B34" s="293" t="s">
        <v>416</v>
      </c>
      <c r="C34" s="290"/>
      <c r="D34" s="292">
        <v>0</v>
      </c>
      <c r="E34" s="292"/>
      <c r="F34" s="292"/>
      <c r="G34" s="292">
        <f t="shared" si="1"/>
        <v>0</v>
      </c>
    </row>
    <row r="35" spans="1:7" ht="13.8">
      <c r="A35" s="290">
        <v>3</v>
      </c>
      <c r="B35" s="293" t="s">
        <v>421</v>
      </c>
      <c r="C35" s="290"/>
      <c r="D35" s="292">
        <f>+G11-D23</f>
        <v>0</v>
      </c>
      <c r="E35" s="301"/>
      <c r="F35" s="292">
        <f>+E23</f>
        <v>0</v>
      </c>
      <c r="G35" s="292">
        <f t="shared" si="1"/>
        <v>0</v>
      </c>
    </row>
    <row r="36" spans="1:7" ht="13.8">
      <c r="A36" s="290">
        <v>4</v>
      </c>
      <c r="B36" s="293" t="s">
        <v>418</v>
      </c>
      <c r="C36" s="290"/>
      <c r="D36" s="292">
        <f>+G12-D24</f>
        <v>0</v>
      </c>
      <c r="E36" s="292"/>
      <c r="F36" s="292">
        <f>+E24</f>
        <v>0</v>
      </c>
      <c r="G36" s="292">
        <f t="shared" si="1"/>
        <v>0</v>
      </c>
    </row>
    <row r="37" spans="1:7" ht="14.4" thickBot="1">
      <c r="A37" s="290">
        <v>5</v>
      </c>
      <c r="B37" s="293" t="s">
        <v>419</v>
      </c>
      <c r="C37" s="290"/>
      <c r="D37" s="292">
        <f>+G13-D25</f>
        <v>0</v>
      </c>
      <c r="E37" s="292">
        <v>0</v>
      </c>
      <c r="F37" s="292">
        <f>E25</f>
        <v>0</v>
      </c>
      <c r="G37" s="292">
        <f t="shared" si="1"/>
        <v>0</v>
      </c>
    </row>
    <row r="38" spans="1:7" ht="15" thickBot="1">
      <c r="A38" s="294"/>
      <c r="B38" s="295" t="s">
        <v>420</v>
      </c>
      <c r="C38" s="296"/>
      <c r="D38" s="297">
        <f>SUM(D33:D37)</f>
        <v>0</v>
      </c>
      <c r="E38" s="297">
        <f>SUM(E33:E37)</f>
        <v>0</v>
      </c>
      <c r="F38" s="297">
        <f>SUM(F33:F37)</f>
        <v>0</v>
      </c>
      <c r="G38" s="298">
        <f>SUM(G33:G37)</f>
        <v>0</v>
      </c>
    </row>
    <row r="39" spans="1:7" ht="13.8">
      <c r="A39" s="302"/>
      <c r="B39" s="302"/>
      <c r="C39" s="302"/>
      <c r="D39" s="302"/>
      <c r="E39" s="302"/>
      <c r="F39" s="303"/>
      <c r="G39" s="304"/>
    </row>
    <row r="40" spans="1:7" ht="15" customHeight="1">
      <c r="A40" s="284"/>
      <c r="D40" s="564" t="s">
        <v>483</v>
      </c>
      <c r="E40" s="564"/>
      <c r="F40" s="564"/>
      <c r="G40" s="564"/>
    </row>
    <row r="41" spans="1:7" ht="15.75" customHeight="1">
      <c r="D41" s="363" t="s">
        <v>422</v>
      </c>
      <c r="E41" s="310"/>
      <c r="F41" s="311" t="s">
        <v>482</v>
      </c>
      <c r="G41" s="310"/>
    </row>
    <row r="42" spans="1:7" ht="12">
      <c r="B42" s="263"/>
      <c r="C42" s="266"/>
      <c r="D42" s="266"/>
      <c r="E42" s="266"/>
    </row>
    <row r="43" spans="1:7" ht="12">
      <c r="B43" s="263"/>
      <c r="C43" s="263"/>
      <c r="D43" s="263"/>
      <c r="E43" s="263"/>
      <c r="F43" s="263"/>
      <c r="G43" s="263"/>
    </row>
    <row r="44" spans="1:7" ht="12">
      <c r="B44" s="263"/>
      <c r="C44" s="263"/>
      <c r="D44" s="263"/>
      <c r="E44" s="263"/>
      <c r="F44" s="263"/>
      <c r="G44" s="263"/>
    </row>
    <row r="45" spans="1:7">
      <c r="B45" s="561"/>
      <c r="C45" s="561"/>
      <c r="D45" s="561"/>
      <c r="E45" s="561"/>
      <c r="F45" s="561"/>
      <c r="G45" s="561"/>
    </row>
    <row r="46" spans="1:7">
      <c r="B46" s="561"/>
      <c r="C46" s="561"/>
      <c r="D46" s="561"/>
      <c r="E46" s="561"/>
      <c r="F46" s="561"/>
      <c r="G46" s="561"/>
    </row>
    <row r="47" spans="1:7">
      <c r="B47" s="561"/>
      <c r="C47" s="561"/>
      <c r="D47" s="561"/>
      <c r="E47" s="561"/>
      <c r="F47" s="561"/>
      <c r="G47" s="561"/>
    </row>
    <row r="48" spans="1:7" ht="12">
      <c r="B48" s="263"/>
      <c r="C48" s="263"/>
      <c r="D48" s="263"/>
      <c r="E48" s="263"/>
      <c r="F48" s="263"/>
      <c r="G48" s="263"/>
    </row>
  </sheetData>
  <sheetProtection password="CEA2" sheet="1" formatCells="0" formatColumns="0" formatRows="0" insertColumns="0" insertRows="0" insertHyperlinks="0" deleteColumns="0" deleteRows="0" sort="0" autoFilter="0" pivotTables="0"/>
  <mergeCells count="6">
    <mergeCell ref="B45:G45"/>
    <mergeCell ref="B46:G46"/>
    <mergeCell ref="B47:G47"/>
    <mergeCell ref="B2:F2"/>
    <mergeCell ref="B3:F3"/>
    <mergeCell ref="D40:G40"/>
  </mergeCells>
  <pageMargins left="0.7" right="0.32" top="0.47" bottom="0.75" header="0.3" footer="0.3"/>
  <pageSetup paperSize="9" orientation="portrait" r:id="rId1"/>
  <headerFooter>
    <oddHeader>&amp;LUJE SHA
NIPT L31929006G
PASQYRA E AMORTIZIMIT TE AKTIVEVE AFATGJATA MATERIALE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43"/>
  <sheetViews>
    <sheetView workbookViewId="0">
      <selection activeCell="K26" sqref="K26"/>
    </sheetView>
  </sheetViews>
  <sheetFormatPr defaultColWidth="9.125" defaultRowHeight="13.8"/>
  <cols>
    <col min="1" max="1" width="4.875" style="116" customWidth="1"/>
    <col min="2" max="2" width="6.875" style="116" bestFit="1" customWidth="1"/>
    <col min="3" max="3" width="35.125" style="117" hidden="1" customWidth="1"/>
    <col min="4" max="4" width="41.125" style="117" customWidth="1"/>
    <col min="5" max="5" width="20.375" style="117" customWidth="1"/>
    <col min="6" max="6" width="14.25" style="117" hidden="1" customWidth="1"/>
    <col min="7" max="7" width="11.625" style="117" customWidth="1"/>
    <col min="8" max="8" width="10.375" style="117" customWidth="1"/>
    <col min="9" max="16384" width="9.125" style="117"/>
  </cols>
  <sheetData>
    <row r="3" spans="1:13" ht="28.5" customHeight="1">
      <c r="A3" s="536"/>
      <c r="B3" s="536"/>
      <c r="C3" s="536"/>
      <c r="D3" s="536"/>
      <c r="E3" s="536"/>
      <c r="F3" s="536"/>
      <c r="G3" s="210"/>
      <c r="H3" s="210"/>
      <c r="I3" s="210"/>
      <c r="J3" s="210"/>
      <c r="K3" s="210"/>
      <c r="L3" s="210"/>
      <c r="M3" s="210"/>
    </row>
    <row r="4" spans="1:13" ht="12.75" customHeight="1">
      <c r="B4" s="34"/>
    </row>
    <row r="5" spans="1:13" ht="18.75" customHeight="1">
      <c r="B5" s="119"/>
      <c r="C5" s="120"/>
      <c r="D5" s="120"/>
      <c r="E5" s="319" t="s">
        <v>429</v>
      </c>
      <c r="F5" s="318"/>
    </row>
    <row r="6" spans="1:13" s="122" customFormat="1" ht="24" customHeight="1">
      <c r="A6" s="121"/>
      <c r="B6" s="203"/>
      <c r="C6" s="204"/>
      <c r="D6" s="204"/>
      <c r="E6" s="231" t="s">
        <v>67</v>
      </c>
      <c r="F6" s="231" t="s">
        <v>337</v>
      </c>
    </row>
    <row r="7" spans="1:13" s="122" customFormat="1" ht="18" customHeight="1">
      <c r="A7" s="121"/>
      <c r="B7" s="53">
        <v>1</v>
      </c>
      <c r="C7" s="54" t="s">
        <v>96</v>
      </c>
      <c r="D7" s="54" t="s">
        <v>248</v>
      </c>
      <c r="E7" s="123">
        <f>SUM(E8:E10)</f>
        <v>0</v>
      </c>
    </row>
    <row r="8" spans="1:13" ht="15" customHeight="1">
      <c r="B8" s="45" t="s">
        <v>101</v>
      </c>
      <c r="C8" s="47"/>
      <c r="D8" s="46" t="s">
        <v>436</v>
      </c>
      <c r="E8" s="124">
        <v>0</v>
      </c>
    </row>
    <row r="9" spans="1:13" ht="15" customHeight="1">
      <c r="B9" s="45" t="s">
        <v>97</v>
      </c>
      <c r="C9" s="46" t="s">
        <v>114</v>
      </c>
      <c r="D9" s="46" t="s">
        <v>437</v>
      </c>
      <c r="E9" s="124">
        <v>0</v>
      </c>
    </row>
    <row r="10" spans="1:13" ht="15" customHeight="1">
      <c r="B10" s="45" t="s">
        <v>98</v>
      </c>
      <c r="C10" s="46" t="s">
        <v>114</v>
      </c>
      <c r="D10" s="46" t="s">
        <v>438</v>
      </c>
      <c r="E10" s="124">
        <v>0</v>
      </c>
      <c r="H10" s="125"/>
    </row>
    <row r="11" spans="1:13" ht="17.25" customHeight="1">
      <c r="B11" s="48">
        <v>2</v>
      </c>
      <c r="C11" s="46" t="s">
        <v>99</v>
      </c>
      <c r="D11" s="47" t="s">
        <v>249</v>
      </c>
      <c r="E11" s="49">
        <f ca="1">+'Ardhura dhe Shpenzime 2013'!E39</f>
        <v>-2118115.13</v>
      </c>
    </row>
    <row r="12" spans="1:13" ht="17.25" customHeight="1">
      <c r="B12" s="48">
        <v>3</v>
      </c>
      <c r="C12" s="46" t="s">
        <v>100</v>
      </c>
      <c r="D12" s="47" t="s">
        <v>250</v>
      </c>
      <c r="E12" s="49">
        <v>0</v>
      </c>
    </row>
    <row r="13" spans="1:13" ht="15" customHeight="1">
      <c r="B13" s="45" t="s">
        <v>101</v>
      </c>
      <c r="C13" s="46" t="s">
        <v>102</v>
      </c>
      <c r="D13" s="46" t="s">
        <v>251</v>
      </c>
      <c r="E13" s="124">
        <v>0</v>
      </c>
    </row>
    <row r="14" spans="1:13" ht="15" customHeight="1">
      <c r="B14" s="45" t="s">
        <v>97</v>
      </c>
      <c r="C14" s="46" t="s">
        <v>103</v>
      </c>
      <c r="D14" s="46" t="s">
        <v>252</v>
      </c>
      <c r="E14" s="124">
        <v>0</v>
      </c>
    </row>
    <row r="15" spans="1:13" ht="15" customHeight="1">
      <c r="B15" s="45" t="s">
        <v>98</v>
      </c>
      <c r="C15" s="46" t="s">
        <v>104</v>
      </c>
      <c r="D15" s="46" t="s">
        <v>253</v>
      </c>
      <c r="E15" s="124">
        <v>0</v>
      </c>
    </row>
    <row r="16" spans="1:13" ht="15" customHeight="1">
      <c r="B16" s="45" t="s">
        <v>105</v>
      </c>
      <c r="C16" s="46" t="s">
        <v>106</v>
      </c>
      <c r="D16" s="46" t="s">
        <v>254</v>
      </c>
      <c r="E16" s="124">
        <v>0</v>
      </c>
    </row>
    <row r="17" spans="1:13" ht="15" customHeight="1">
      <c r="B17" s="45" t="s">
        <v>107</v>
      </c>
      <c r="C17" s="46" t="s">
        <v>108</v>
      </c>
      <c r="D17" s="46" t="s">
        <v>255</v>
      </c>
      <c r="E17" s="124">
        <v>0</v>
      </c>
    </row>
    <row r="18" spans="1:13" ht="17.25" customHeight="1">
      <c r="B18" s="48">
        <v>4</v>
      </c>
      <c r="C18" s="46" t="s">
        <v>109</v>
      </c>
      <c r="D18" s="47" t="s">
        <v>256</v>
      </c>
      <c r="E18" s="49">
        <f ca="1">+E11</f>
        <v>-2118115.13</v>
      </c>
    </row>
    <row r="19" spans="1:13" ht="17.25" customHeight="1">
      <c r="B19" s="48">
        <v>5</v>
      </c>
      <c r="C19" s="46" t="s">
        <v>110</v>
      </c>
      <c r="D19" s="46" t="s">
        <v>257</v>
      </c>
      <c r="E19" s="124">
        <v>0</v>
      </c>
    </row>
    <row r="20" spans="1:13" ht="17.25" customHeight="1">
      <c r="B20" s="48">
        <v>6</v>
      </c>
      <c r="C20" s="46" t="s">
        <v>111</v>
      </c>
      <c r="D20" s="47" t="s">
        <v>258</v>
      </c>
      <c r="E20" s="49">
        <f ca="1">+E18-E19</f>
        <v>-2118115.13</v>
      </c>
    </row>
    <row r="21" spans="1:13" ht="15" customHeight="1">
      <c r="B21" s="45"/>
      <c r="C21" s="46"/>
      <c r="D21" s="46"/>
      <c r="E21" s="124">
        <v>0</v>
      </c>
    </row>
    <row r="22" spans="1:13" ht="15" customHeight="1">
      <c r="B22" s="45"/>
      <c r="C22" s="46" t="s">
        <v>115</v>
      </c>
      <c r="D22" s="47" t="s">
        <v>259</v>
      </c>
      <c r="E22" s="49">
        <v>0</v>
      </c>
      <c r="I22" s="125"/>
    </row>
    <row r="23" spans="1:13" ht="15" customHeight="1">
      <c r="B23" s="45"/>
      <c r="C23" s="46" t="s">
        <v>112</v>
      </c>
      <c r="D23" s="46" t="s">
        <v>260</v>
      </c>
      <c r="E23" s="124">
        <v>0</v>
      </c>
    </row>
    <row r="24" spans="1:13" ht="15" customHeight="1">
      <c r="B24" s="55"/>
      <c r="C24" s="50" t="s">
        <v>113</v>
      </c>
      <c r="D24" s="51" t="s">
        <v>261</v>
      </c>
      <c r="E24" s="52">
        <f>IF((E22-E23)&gt;0,E22-E23,0)</f>
        <v>0</v>
      </c>
    </row>
    <row r="25" spans="1:13">
      <c r="B25" s="126"/>
      <c r="C25" s="127"/>
      <c r="D25" s="127"/>
      <c r="E25" s="44"/>
    </row>
    <row r="26" spans="1:13">
      <c r="B26" s="126"/>
      <c r="C26" s="127"/>
      <c r="D26" s="127"/>
      <c r="E26" s="128"/>
      <c r="F26" s="117" t="s">
        <v>423</v>
      </c>
    </row>
    <row r="27" spans="1:13">
      <c r="B27" s="126"/>
      <c r="C27" s="127"/>
      <c r="D27" s="127"/>
      <c r="E27" s="44"/>
    </row>
    <row r="28" spans="1:13">
      <c r="B28" s="126"/>
      <c r="C28" s="127"/>
      <c r="D28" s="127"/>
      <c r="E28" s="44"/>
    </row>
    <row r="29" spans="1:13" ht="17.25" customHeight="1">
      <c r="G29" s="216"/>
      <c r="H29" s="216"/>
      <c r="I29" s="216"/>
      <c r="J29" s="216"/>
      <c r="K29" s="216"/>
      <c r="L29" s="216"/>
      <c r="M29" s="216"/>
    </row>
    <row r="30" spans="1:13" ht="12.75" customHeight="1">
      <c r="G30" s="216"/>
      <c r="H30" s="216"/>
      <c r="I30" s="216"/>
      <c r="J30" s="216"/>
      <c r="K30" s="216"/>
      <c r="L30" s="216"/>
      <c r="M30" s="216"/>
    </row>
    <row r="31" spans="1:13" ht="13.5" customHeight="1">
      <c r="A31" s="117"/>
      <c r="B31" s="117"/>
      <c r="G31" s="215"/>
      <c r="H31" s="215"/>
      <c r="I31" s="215"/>
      <c r="J31" s="215"/>
      <c r="K31" s="215"/>
      <c r="L31" s="215"/>
      <c r="M31" s="215"/>
    </row>
    <row r="41" spans="1:6" ht="12.75" customHeight="1">
      <c r="A41" s="565"/>
      <c r="B41" s="565"/>
      <c r="C41" s="565"/>
      <c r="D41" s="565"/>
      <c r="E41" s="565"/>
      <c r="F41" s="565"/>
    </row>
    <row r="42" spans="1:6" ht="12.75" customHeight="1">
      <c r="A42" s="565"/>
      <c r="B42" s="565"/>
      <c r="C42" s="565"/>
      <c r="D42" s="565"/>
      <c r="E42" s="565"/>
      <c r="F42" s="565"/>
    </row>
    <row r="43" spans="1:6" ht="12.75" customHeight="1">
      <c r="A43" s="565"/>
      <c r="B43" s="565"/>
      <c r="C43" s="565"/>
      <c r="D43" s="565"/>
      <c r="E43" s="565"/>
      <c r="F43" s="565"/>
    </row>
  </sheetData>
  <sheetProtection password="CEA2" sheet="1" formatCells="0" formatColumns="0" formatRows="0" insertColumns="0" insertRows="0" insertHyperlinks="0" deleteColumns="0" deleteRows="0" sort="0" autoFilter="0" pivotTables="0"/>
  <mergeCells count="4">
    <mergeCell ref="A3:F3"/>
    <mergeCell ref="A41:F41"/>
    <mergeCell ref="A42:F42"/>
    <mergeCell ref="A43:F43"/>
  </mergeCells>
  <phoneticPr fontId="50" type="noConversion"/>
  <pageMargins left="0.38" right="0.33" top="0.74803149606299202" bottom="0.74803149606299202" header="0.31496062992126" footer="0.31496062992126"/>
  <pageSetup paperSize="9" orientation="portrait" r:id="rId1"/>
  <headerFooter>
    <oddHeader>&amp;LUJE SHA
NIPT L31929006G
Pasqyra e rezultatit tatimor per periudhen e mbyllur me 31.12.2013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J101"/>
  <sheetViews>
    <sheetView workbookViewId="0">
      <selection activeCell="H24" sqref="H24"/>
    </sheetView>
  </sheetViews>
  <sheetFormatPr defaultColWidth="17.75" defaultRowHeight="11.4"/>
  <cols>
    <col min="1" max="1" width="2" style="156" customWidth="1"/>
    <col min="2" max="2" width="2.875" style="156" customWidth="1"/>
    <col min="3" max="3" width="31.375" style="156" customWidth="1"/>
    <col min="4" max="4" width="16.625" style="156" customWidth="1"/>
    <col min="5" max="5" width="14.75" style="156" customWidth="1"/>
    <col min="6" max="6" width="16" style="156" customWidth="1"/>
    <col min="7" max="7" width="19.625" style="156" customWidth="1"/>
    <col min="8" max="8" width="19.875" style="156" customWidth="1"/>
    <col min="9" max="9" width="16.5" style="156" customWidth="1"/>
    <col min="10" max="10" width="11.375" style="156" customWidth="1"/>
    <col min="11" max="16384" width="17.75" style="156"/>
  </cols>
  <sheetData>
    <row r="2" spans="1:10" ht="30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</row>
    <row r="3" spans="1:10" ht="14.25" customHeight="1">
      <c r="C3" s="210"/>
    </row>
    <row r="4" spans="1:10" ht="25.5" customHeight="1">
      <c r="B4" s="566" t="s">
        <v>431</v>
      </c>
      <c r="C4" s="566"/>
      <c r="D4" s="566"/>
      <c r="E4" s="566"/>
      <c r="F4" s="566"/>
      <c r="G4" s="566"/>
      <c r="H4" s="566"/>
      <c r="I4" s="566"/>
    </row>
    <row r="5" spans="1:10" ht="12.75" customHeight="1" thickBot="1">
      <c r="C5" s="157" t="s">
        <v>270</v>
      </c>
      <c r="H5" s="158"/>
    </row>
    <row r="6" spans="1:10" s="69" customFormat="1" ht="24.9" customHeight="1" thickTop="1">
      <c r="B6" s="159"/>
      <c r="C6" s="160"/>
      <c r="D6" s="161" t="s">
        <v>271</v>
      </c>
      <c r="E6" s="161" t="s">
        <v>272</v>
      </c>
      <c r="F6" s="161" t="s">
        <v>273</v>
      </c>
      <c r="G6" s="161" t="s">
        <v>274</v>
      </c>
      <c r="H6" s="161" t="s">
        <v>275</v>
      </c>
      <c r="I6" s="162" t="s">
        <v>276</v>
      </c>
    </row>
    <row r="7" spans="1:10" s="163" customFormat="1" ht="30" customHeight="1">
      <c r="B7" s="164" t="s">
        <v>11</v>
      </c>
      <c r="C7" s="165" t="s">
        <v>470</v>
      </c>
      <c r="D7" s="178">
        <v>3500000</v>
      </c>
      <c r="E7" s="178">
        <v>0</v>
      </c>
      <c r="F7" s="178">
        <v>0</v>
      </c>
      <c r="G7" s="178">
        <v>0</v>
      </c>
      <c r="H7" s="178">
        <v>0</v>
      </c>
      <c r="I7" s="179">
        <f>+D7+H7</f>
        <v>3500000</v>
      </c>
    </row>
    <row r="8" spans="1:10" s="163" customFormat="1" ht="20.100000000000001" customHeight="1">
      <c r="B8" s="168" t="s">
        <v>277</v>
      </c>
      <c r="C8" s="169" t="s">
        <v>278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7">
        <v>0</v>
      </c>
    </row>
    <row r="9" spans="1:10" s="163" customFormat="1" ht="20.100000000000001" customHeight="1">
      <c r="B9" s="164" t="s">
        <v>279</v>
      </c>
      <c r="C9" s="165" t="s">
        <v>280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7">
        <v>0</v>
      </c>
    </row>
    <row r="10" spans="1:10" s="163" customFormat="1" ht="20.100000000000001" customHeight="1">
      <c r="B10" s="170">
        <v>1</v>
      </c>
      <c r="C10" s="171" t="s">
        <v>281</v>
      </c>
      <c r="D10" s="172"/>
      <c r="E10" s="172">
        <v>0</v>
      </c>
      <c r="F10" s="172">
        <v>0</v>
      </c>
      <c r="G10" s="172">
        <v>0</v>
      </c>
      <c r="H10" s="172">
        <f ca="1">+'Ardhura dhe Shpenzime 2013'!E41</f>
        <v>-2118115.13</v>
      </c>
      <c r="I10" s="173">
        <v>0</v>
      </c>
    </row>
    <row r="11" spans="1:10" s="163" customFormat="1" ht="20.100000000000001" customHeight="1">
      <c r="B11" s="170">
        <v>2</v>
      </c>
      <c r="C11" s="171" t="s">
        <v>282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  <c r="I11" s="173">
        <v>0</v>
      </c>
    </row>
    <row r="12" spans="1:10" s="163" customFormat="1" ht="20.100000000000001" customHeight="1">
      <c r="B12" s="170">
        <v>3</v>
      </c>
      <c r="C12" s="171" t="s">
        <v>283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3">
        <v>0</v>
      </c>
    </row>
    <row r="13" spans="1:10" s="163" customFormat="1" ht="20.100000000000001" customHeight="1">
      <c r="B13" s="170">
        <v>4</v>
      </c>
      <c r="C13" s="171" t="s">
        <v>284</v>
      </c>
      <c r="D13" s="172">
        <v>0</v>
      </c>
      <c r="E13" s="172">
        <v>0</v>
      </c>
      <c r="F13" s="172">
        <v>0</v>
      </c>
      <c r="G13" s="172">
        <v>0</v>
      </c>
      <c r="H13" s="172">
        <v>0</v>
      </c>
      <c r="I13" s="173">
        <v>0</v>
      </c>
    </row>
    <row r="14" spans="1:10" s="163" customFormat="1" ht="30" customHeight="1">
      <c r="B14" s="174" t="s">
        <v>28</v>
      </c>
      <c r="C14" s="175" t="s">
        <v>432</v>
      </c>
      <c r="D14" s="178">
        <v>3500000</v>
      </c>
      <c r="E14" s="360">
        <v>0</v>
      </c>
      <c r="F14" s="360">
        <v>0</v>
      </c>
      <c r="G14" s="360">
        <v>0</v>
      </c>
      <c r="H14" s="360">
        <f ca="1">SUM(H7:H13)</f>
        <v>-2118115.13</v>
      </c>
      <c r="I14" s="360">
        <f ca="1">SUM(D14:H14)</f>
        <v>1381884.87</v>
      </c>
    </row>
    <row r="15" spans="1:10" s="163" customFormat="1" ht="20.100000000000001" hidden="1" customHeight="1">
      <c r="B15" s="168">
        <v>1</v>
      </c>
      <c r="C15" s="171" t="s">
        <v>281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8">
        <f t="shared" ref="I15:I19" si="0">SUM(D15:H15)</f>
        <v>0</v>
      </c>
    </row>
    <row r="16" spans="1:10" s="163" customFormat="1" ht="20.100000000000001" hidden="1" customHeight="1">
      <c r="B16" s="168">
        <v>2</v>
      </c>
      <c r="C16" s="171" t="s">
        <v>282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8">
        <f t="shared" si="0"/>
        <v>0</v>
      </c>
    </row>
    <row r="17" spans="1:10" s="163" customFormat="1" ht="20.100000000000001" hidden="1" customHeight="1">
      <c r="B17" s="168">
        <v>3</v>
      </c>
      <c r="C17" s="171" t="s">
        <v>285</v>
      </c>
      <c r="D17" s="207">
        <v>0</v>
      </c>
      <c r="E17" s="207">
        <v>0</v>
      </c>
      <c r="F17" s="207">
        <v>0</v>
      </c>
      <c r="G17" s="207">
        <v>0</v>
      </c>
      <c r="H17" s="207">
        <v>0</v>
      </c>
      <c r="I17" s="208">
        <f t="shared" si="0"/>
        <v>0</v>
      </c>
    </row>
    <row r="18" spans="1:10" s="163" customFormat="1" ht="20.100000000000001" hidden="1" customHeight="1">
      <c r="B18" s="168">
        <v>4</v>
      </c>
      <c r="C18" s="171" t="s">
        <v>286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8">
        <f t="shared" si="0"/>
        <v>0</v>
      </c>
    </row>
    <row r="19" spans="1:10" s="163" customFormat="1" ht="30" hidden="1" customHeight="1" thickBot="1">
      <c r="B19" s="176" t="s">
        <v>56</v>
      </c>
      <c r="C19" s="177" t="s">
        <v>432</v>
      </c>
      <c r="D19" s="178">
        <v>3500000</v>
      </c>
      <c r="E19" s="209">
        <f>SUM(E14:E18)</f>
        <v>0</v>
      </c>
      <c r="F19" s="209">
        <f>SUM(F14:F18)</f>
        <v>0</v>
      </c>
      <c r="G19" s="209">
        <f>SUM(G14:G18)</f>
        <v>0</v>
      </c>
      <c r="H19" s="209">
        <f ca="1">SUM(H14:H18)</f>
        <v>-2118115.13</v>
      </c>
      <c r="I19" s="209">
        <f t="shared" ca="1" si="0"/>
        <v>1381884.87</v>
      </c>
    </row>
    <row r="20" spans="1:10" ht="14.1" customHeight="1"/>
    <row r="21" spans="1:10" ht="14.1" customHeight="1">
      <c r="A21" s="561"/>
      <c r="B21" s="561"/>
      <c r="C21" s="561"/>
      <c r="D21" s="561"/>
      <c r="E21" s="561"/>
      <c r="F21" s="561"/>
      <c r="G21" s="561"/>
      <c r="H21" s="561"/>
      <c r="I21" s="561"/>
      <c r="J21" s="561"/>
    </row>
    <row r="22" spans="1:10" ht="14.1" customHeight="1">
      <c r="A22" s="561"/>
      <c r="B22" s="561"/>
      <c r="C22" s="561"/>
      <c r="D22" s="561"/>
      <c r="E22" s="561"/>
      <c r="F22" s="561"/>
      <c r="G22" s="561"/>
      <c r="H22" s="561"/>
      <c r="I22" s="561"/>
      <c r="J22" s="561"/>
    </row>
    <row r="23" spans="1:10" ht="14.1" customHeight="1">
      <c r="A23" s="565"/>
      <c r="B23" s="565"/>
      <c r="C23" s="565"/>
      <c r="D23" s="565"/>
      <c r="E23" s="565"/>
      <c r="F23" s="565"/>
      <c r="G23" s="565"/>
      <c r="H23" s="565"/>
      <c r="I23" s="565"/>
      <c r="J23" s="565"/>
    </row>
    <row r="24" spans="1:10" ht="14.1" customHeight="1"/>
    <row r="25" spans="1:10" ht="14.1" customHeight="1"/>
    <row r="26" spans="1:10" ht="14.1" customHeight="1"/>
    <row r="27" spans="1:10" ht="14.1" customHeight="1"/>
    <row r="28" spans="1:10" ht="14.1" customHeight="1"/>
    <row r="29" spans="1:10" ht="14.1" customHeight="1"/>
    <row r="30" spans="1:10" ht="14.1" customHeight="1"/>
    <row r="31" spans="1:10" ht="14.1" customHeight="1"/>
    <row r="32" spans="1:10" ht="14.1" customHeight="1"/>
    <row r="33" spans="8:8" ht="14.1" customHeight="1"/>
    <row r="34" spans="8:8" ht="14.1" customHeight="1"/>
    <row r="35" spans="8:8" ht="14.1" customHeight="1"/>
    <row r="36" spans="8:8" ht="14.1" customHeight="1"/>
    <row r="37" spans="8:8" ht="14.1" customHeight="1"/>
    <row r="38" spans="8:8" ht="14.1" customHeight="1"/>
    <row r="39" spans="8:8" ht="14.1" customHeight="1"/>
    <row r="40" spans="8:8" ht="14.1" customHeight="1"/>
    <row r="41" spans="8:8" ht="14.1" customHeight="1"/>
    <row r="42" spans="8:8" ht="14.1" customHeight="1"/>
    <row r="43" spans="8:8" ht="14.1" customHeight="1">
      <c r="H43" s="156" t="s">
        <v>424</v>
      </c>
    </row>
    <row r="44" spans="8:8" ht="14.1" customHeight="1">
      <c r="H44" s="156" t="s">
        <v>425</v>
      </c>
    </row>
    <row r="45" spans="8:8" ht="14.1" customHeight="1"/>
    <row r="46" spans="8:8" ht="14.1" customHeight="1">
      <c r="H46" s="317">
        <v>41723</v>
      </c>
    </row>
    <row r="47" spans="8:8" ht="14.1" customHeight="1"/>
    <row r="48" spans="8: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</sheetData>
  <sheetProtection password="CEA2" sheet="1" formatCells="0" formatColumns="0" formatRows="0" insertColumns="0" insertRows="0" insertHyperlinks="0" deleteColumns="0" deleteRows="0" sort="0" autoFilter="0" pivotTables="0"/>
  <mergeCells count="4">
    <mergeCell ref="A23:J23"/>
    <mergeCell ref="B4:I4"/>
    <mergeCell ref="A22:J22"/>
    <mergeCell ref="A21:J21"/>
  </mergeCells>
  <pageMargins left="0.7" right="0.7" top="0.75" bottom="0.75" header="0.3" footer="0.3"/>
  <pageSetup paperSize="9" orientation="landscape" r:id="rId1"/>
  <headerFooter>
    <oddHeader>&amp;LUJE SHA
NIPT L31929006G
Pasqyra  e  Ndryshimeve  ne  Kapital  per vitin ushtrimor mbyllur me 31.12.2013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Kapak 2013</vt:lpstr>
      <vt:lpstr>Sheet1 (2)</vt:lpstr>
      <vt:lpstr>B.V. Lek</vt:lpstr>
      <vt:lpstr>Aktivi - Pasivi 2013</vt:lpstr>
      <vt:lpstr>Ardhura dhe Shpenzime 2013</vt:lpstr>
      <vt:lpstr>Cash flow 13</vt:lpstr>
      <vt:lpstr>AAM</vt:lpstr>
      <vt:lpstr>Rezultati fiskal 2013</vt:lpstr>
      <vt:lpstr>Paq. Kapitalit</vt:lpstr>
      <vt:lpstr>Llog. Bankare 2013</vt:lpstr>
      <vt:lpstr>Shenime 2013</vt:lpstr>
      <vt:lpstr>Shenime 1</vt:lpstr>
      <vt:lpstr>Shenime 2</vt:lpstr>
      <vt:lpstr>Shenime 2 IT </vt:lpstr>
      <vt:lpstr>'Aktivi - Pasivi 2013'!Print_Area</vt:lpstr>
      <vt:lpstr>'Ardhura dhe Shpenzime 2013'!Print_Area</vt:lpstr>
      <vt:lpstr>'B.V. Lek'!Print_Area</vt:lpstr>
      <vt:lpstr>'Kapak 2013'!Print_Area</vt:lpstr>
      <vt:lpstr>'Paq. Kapitalit'!Print_Area</vt:lpstr>
      <vt:lpstr>'Rezultati fiskal 2013'!Print_Area</vt:lpstr>
      <vt:lpstr>'Shenime 1'!Print_Area</vt:lpstr>
      <vt:lpstr>'Shenime 2'!Print_Area</vt:lpstr>
      <vt:lpstr>'Shenime 2 IT '!Print_Area</vt:lpstr>
      <vt:lpstr>'Aktivi - Pasivi 2013'!Print_Titles</vt:lpstr>
      <vt:lpstr>'B.V. Lek'!Print_Titles</vt:lpstr>
      <vt:lpstr>'Shenime 2'!Print_Titles</vt:lpstr>
      <vt:lpstr>'Shenime 2 IT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</dc:creator>
  <cp:lastModifiedBy>Erjola Vejzati</cp:lastModifiedBy>
  <cp:lastPrinted>2014-07-18T14:53:15Z</cp:lastPrinted>
  <dcterms:created xsi:type="dcterms:W3CDTF">2008-02-14T13:05:21Z</dcterms:created>
  <dcterms:modified xsi:type="dcterms:W3CDTF">2014-07-18T15:01:19Z</dcterms:modified>
</cp:coreProperties>
</file>