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vini\deklarime biznesi\Furniture.al\libra2021\qkb21\"/>
    </mc:Choice>
  </mc:AlternateContent>
  <xr:revisionPtr revIDLastSave="0" documentId="8_{4642A03C-A68C-4BF5-955B-E5B30707F5A2}" xr6:coauthVersionLast="45" xr6:coauthVersionMax="45" xr10:uidLastSave="{00000000-0000-0000-0000-000000000000}"/>
  <bookViews>
    <workbookView xWindow="-120" yWindow="-120" windowWidth="29040" windowHeight="15840" tabRatio="1000" firstSheet="2" activeTab="2"/>
  </bookViews>
  <sheets>
    <sheet name="faq1" sheetId="15" state="hidden" r:id="rId1"/>
    <sheet name="BK" sheetId="1" state="hidden" r:id="rId2"/>
    <sheet name="ardh-shpenz" sheetId="2" r:id="rId3"/>
    <sheet name="cash-flow" sheetId="3" state="hidden" r:id="rId4"/>
    <sheet name="kap vet" sheetId="13" state="hidden" r:id="rId5"/>
    <sheet name="Aq&amp;AM" sheetId="14" state="hidden" r:id="rId6"/>
    <sheet name="mallra" sheetId="18" state="hidden" r:id="rId7"/>
    <sheet name="inv auto" sheetId="22" state="hidden" r:id="rId8"/>
    <sheet name="aktive fikse" sheetId="17" state="hidden" r:id="rId9"/>
    <sheet name="aktv udhez" sheetId="20" state="hidden" r:id="rId10"/>
    <sheet name="BA" sheetId="11" state="hidden" r:id="rId11"/>
    <sheet name="A-Sh BA" sheetId="12" state="hidden" r:id="rId12"/>
    <sheet name="tjera" sheetId="6" state="hidden" r:id="rId13"/>
    <sheet name="fdp" sheetId="23" state="hidden" r:id="rId14"/>
  </sheets>
  <calcPr calcId="191029"/>
</workbook>
</file>

<file path=xl/calcChain.xml><?xml version="1.0" encoding="utf-8"?>
<calcChain xmlns="http://schemas.openxmlformats.org/spreadsheetml/2006/main">
  <c r="F8" i="17" l="1"/>
  <c r="F40" i="11"/>
  <c r="F13" i="1"/>
  <c r="D67" i="12"/>
  <c r="D65" i="12"/>
  <c r="F62" i="23"/>
  <c r="C63" i="23"/>
  <c r="C62" i="23"/>
  <c r="D48" i="23"/>
  <c r="L48" i="23"/>
  <c r="D49" i="23"/>
  <c r="D50" i="23"/>
  <c r="D60" i="23"/>
  <c r="D51" i="23"/>
  <c r="D52" i="23"/>
  <c r="D53" i="23"/>
  <c r="D54" i="23"/>
  <c r="D55" i="23"/>
  <c r="D56" i="23"/>
  <c r="D57" i="23"/>
  <c r="D58" i="23"/>
  <c r="D47" i="23"/>
  <c r="E8" i="17"/>
  <c r="D25" i="11"/>
  <c r="J22" i="14"/>
  <c r="E25" i="11"/>
  <c r="M23" i="22"/>
  <c r="J23" i="22"/>
  <c r="G10" i="1"/>
  <c r="G12" i="1"/>
  <c r="G16" i="1"/>
  <c r="G23" i="6"/>
  <c r="G18" i="1"/>
  <c r="G19" i="1"/>
  <c r="G23" i="1"/>
  <c r="G29" i="1"/>
  <c r="G38" i="1"/>
  <c r="G20" i="1"/>
  <c r="G13" i="6"/>
  <c r="G15" i="6"/>
  <c r="G21" i="1"/>
  <c r="G26" i="1"/>
  <c r="G27" i="1"/>
  <c r="G36" i="1"/>
  <c r="G43" i="1"/>
  <c r="H18" i="3"/>
  <c r="G45" i="1"/>
  <c r="G55" i="1"/>
  <c r="G46" i="1"/>
  <c r="G48" i="1"/>
  <c r="G50" i="1"/>
  <c r="G61" i="1"/>
  <c r="G64" i="1"/>
  <c r="H37" i="3"/>
  <c r="H39" i="3"/>
  <c r="G65" i="1"/>
  <c r="G66" i="1"/>
  <c r="G67" i="1"/>
  <c r="G68" i="1"/>
  <c r="G69" i="1"/>
  <c r="G35" i="3"/>
  <c r="H35" i="3"/>
  <c r="I8" i="2"/>
  <c r="I9" i="2"/>
  <c r="I12" i="2"/>
  <c r="H90" i="6"/>
  <c r="I13" i="2"/>
  <c r="I14" i="2"/>
  <c r="I15" i="2"/>
  <c r="I21" i="2"/>
  <c r="I25" i="2"/>
  <c r="G25" i="11"/>
  <c r="C65" i="12"/>
  <c r="E12" i="2"/>
  <c r="D90" i="6"/>
  <c r="E65" i="12"/>
  <c r="F72" i="12"/>
  <c r="F65" i="12"/>
  <c r="H12" i="2"/>
  <c r="G90" i="6"/>
  <c r="I60" i="23"/>
  <c r="G60" i="23"/>
  <c r="F63" i="23"/>
  <c r="C60" i="23"/>
  <c r="B62" i="23"/>
  <c r="F163" i="18"/>
  <c r="C144" i="18"/>
  <c r="F115" i="18"/>
  <c r="F67" i="18"/>
  <c r="C48" i="18"/>
  <c r="C96" i="18"/>
  <c r="F13" i="18"/>
  <c r="F60" i="23"/>
  <c r="B60" i="23"/>
  <c r="J58" i="23"/>
  <c r="H58" i="23"/>
  <c r="J57" i="23"/>
  <c r="H57" i="23"/>
  <c r="J56" i="23"/>
  <c r="H56" i="23"/>
  <c r="J55" i="23"/>
  <c r="L55" i="23"/>
  <c r="H55" i="23"/>
  <c r="H54" i="23"/>
  <c r="J53" i="23"/>
  <c r="L53" i="23"/>
  <c r="H53" i="23"/>
  <c r="J52" i="23"/>
  <c r="H52" i="23"/>
  <c r="L52" i="23"/>
  <c r="J51" i="23"/>
  <c r="H51" i="23"/>
  <c r="J50" i="23"/>
  <c r="H50" i="23"/>
  <c r="J49" i="23"/>
  <c r="H49" i="23"/>
  <c r="H48" i="23"/>
  <c r="H60" i="23"/>
  <c r="H62" i="23"/>
  <c r="H47" i="23"/>
  <c r="L47" i="23"/>
  <c r="E128" i="6"/>
  <c r="F128" i="6"/>
  <c r="C86" i="6"/>
  <c r="C100" i="6"/>
  <c r="C114" i="6"/>
  <c r="C93" i="6"/>
  <c r="E102" i="6"/>
  <c r="D102" i="6"/>
  <c r="F102" i="6"/>
  <c r="F110" i="6"/>
  <c r="F55" i="6"/>
  <c r="D97" i="11"/>
  <c r="D88" i="11"/>
  <c r="D43" i="6"/>
  <c r="D59" i="6"/>
  <c r="D20" i="11"/>
  <c r="D33" i="1"/>
  <c r="D72" i="12"/>
  <c r="E72" i="12"/>
  <c r="G14" i="2"/>
  <c r="F97" i="6"/>
  <c r="D128" i="6"/>
  <c r="C103" i="6"/>
  <c r="C104" i="6"/>
  <c r="C105" i="6"/>
  <c r="C106" i="6"/>
  <c r="C107" i="6"/>
  <c r="C108" i="6"/>
  <c r="C109" i="6"/>
  <c r="C101" i="6"/>
  <c r="D33" i="3"/>
  <c r="D16" i="3"/>
  <c r="D9" i="3"/>
  <c r="D10" i="2"/>
  <c r="D11" i="2"/>
  <c r="D4" i="23"/>
  <c r="H4" i="23"/>
  <c r="H17" i="23"/>
  <c r="I19" i="23"/>
  <c r="J4" i="23"/>
  <c r="L4" i="23"/>
  <c r="D5" i="23"/>
  <c r="D17" i="23"/>
  <c r="D39" i="23"/>
  <c r="H5" i="23"/>
  <c r="J5" i="23"/>
  <c r="L5" i="23"/>
  <c r="D6" i="23"/>
  <c r="L6" i="23"/>
  <c r="H6" i="23"/>
  <c r="J6" i="23"/>
  <c r="D7" i="23"/>
  <c r="H7" i="23"/>
  <c r="J7" i="23"/>
  <c r="L7" i="23"/>
  <c r="D8" i="23"/>
  <c r="H8" i="23"/>
  <c r="J8" i="23"/>
  <c r="L8" i="23"/>
  <c r="D9" i="23"/>
  <c r="L9" i="23"/>
  <c r="H9" i="23"/>
  <c r="J9" i="23"/>
  <c r="D10" i="23"/>
  <c r="H10" i="23"/>
  <c r="J10" i="23"/>
  <c r="L10" i="23"/>
  <c r="D11" i="23"/>
  <c r="H11" i="23"/>
  <c r="J11" i="23"/>
  <c r="L11" i="23"/>
  <c r="D12" i="23"/>
  <c r="L12" i="23"/>
  <c r="H12" i="23"/>
  <c r="J12" i="23"/>
  <c r="D13" i="23"/>
  <c r="H13" i="23"/>
  <c r="J13" i="23"/>
  <c r="L13" i="23"/>
  <c r="D14" i="23"/>
  <c r="H14" i="23"/>
  <c r="J14" i="23"/>
  <c r="L14" i="23"/>
  <c r="D15" i="23"/>
  <c r="L15" i="23"/>
  <c r="H15" i="23"/>
  <c r="J15" i="23"/>
  <c r="B17" i="23"/>
  <c r="C17" i="23"/>
  <c r="F17" i="23"/>
  <c r="F19" i="23"/>
  <c r="G17" i="23"/>
  <c r="I17" i="23"/>
  <c r="I43" i="23"/>
  <c r="J17" i="23"/>
  <c r="B19" i="23"/>
  <c r="D25" i="23"/>
  <c r="H25" i="23"/>
  <c r="H38" i="23"/>
  <c r="J25" i="23"/>
  <c r="L25" i="23"/>
  <c r="D26" i="23"/>
  <c r="D38" i="23"/>
  <c r="H26" i="23"/>
  <c r="J26" i="23"/>
  <c r="L26" i="23"/>
  <c r="D27" i="23"/>
  <c r="L27" i="23"/>
  <c r="H27" i="23"/>
  <c r="J27" i="23"/>
  <c r="D28" i="23"/>
  <c r="H28" i="23"/>
  <c r="J28" i="23"/>
  <c r="L28" i="23"/>
  <c r="D29" i="23"/>
  <c r="H29" i="23"/>
  <c r="J29" i="23"/>
  <c r="L29" i="23"/>
  <c r="D30" i="23"/>
  <c r="L30" i="23"/>
  <c r="H30" i="23"/>
  <c r="J30" i="23"/>
  <c r="D31" i="23"/>
  <c r="H31" i="23"/>
  <c r="J31" i="23"/>
  <c r="L31" i="23"/>
  <c r="D32" i="23"/>
  <c r="H32" i="23"/>
  <c r="J32" i="23"/>
  <c r="L32" i="23"/>
  <c r="D33" i="23"/>
  <c r="H33" i="23"/>
  <c r="J33" i="23"/>
  <c r="L33" i="23"/>
  <c r="D34" i="23"/>
  <c r="H34" i="23"/>
  <c r="J34" i="23"/>
  <c r="L34" i="23"/>
  <c r="D35" i="23"/>
  <c r="H35" i="23"/>
  <c r="J35" i="23"/>
  <c r="L35" i="23"/>
  <c r="D36" i="23"/>
  <c r="H36" i="23"/>
  <c r="I36" i="23"/>
  <c r="J36" i="23"/>
  <c r="B38" i="23"/>
  <c r="B40" i="23"/>
  <c r="C38" i="23"/>
  <c r="F38" i="23"/>
  <c r="F40" i="23"/>
  <c r="G38" i="23"/>
  <c r="I38" i="23"/>
  <c r="C43" i="23"/>
  <c r="D43" i="23"/>
  <c r="E43" i="23"/>
  <c r="G43" i="23"/>
  <c r="H43" i="23"/>
  <c r="J43" i="23"/>
  <c r="K43" i="23"/>
  <c r="D6" i="6"/>
  <c r="E6" i="6"/>
  <c r="E9" i="6"/>
  <c r="F6" i="6"/>
  <c r="G6" i="6"/>
  <c r="G9" i="6"/>
  <c r="H6" i="6"/>
  <c r="H9" i="6"/>
  <c r="D7" i="6"/>
  <c r="E7" i="6"/>
  <c r="F7" i="6"/>
  <c r="G7" i="6"/>
  <c r="H7" i="6"/>
  <c r="D8" i="6"/>
  <c r="E8" i="6"/>
  <c r="F8" i="6"/>
  <c r="F9" i="6"/>
  <c r="G8" i="6"/>
  <c r="H8" i="6"/>
  <c r="D12" i="6"/>
  <c r="D18" i="6"/>
  <c r="D33" i="6"/>
  <c r="D45" i="6"/>
  <c r="D52" i="6"/>
  <c r="D62" i="6"/>
  <c r="D69" i="6"/>
  <c r="E12" i="6"/>
  <c r="E18" i="6"/>
  <c r="E33" i="6"/>
  <c r="E45" i="6"/>
  <c r="E52" i="6"/>
  <c r="E62" i="6"/>
  <c r="E69" i="6"/>
  <c r="F12" i="6"/>
  <c r="F18" i="6"/>
  <c r="F33" i="6"/>
  <c r="F45" i="6"/>
  <c r="F52" i="6"/>
  <c r="F62" i="6"/>
  <c r="F69" i="6"/>
  <c r="F74" i="6"/>
  <c r="F79" i="6"/>
  <c r="F86" i="6"/>
  <c r="F93" i="6"/>
  <c r="F100" i="6"/>
  <c r="F114" i="6"/>
  <c r="F119" i="6"/>
  <c r="F127" i="6"/>
  <c r="G12" i="6"/>
  <c r="H12" i="6"/>
  <c r="H18" i="6"/>
  <c r="H16" i="6"/>
  <c r="G18" i="6"/>
  <c r="G19" i="6"/>
  <c r="G20" i="6"/>
  <c r="H23" i="6"/>
  <c r="D29" i="6"/>
  <c r="E29" i="6"/>
  <c r="G33" i="6"/>
  <c r="G35" i="6"/>
  <c r="G42" i="6"/>
  <c r="G36" i="6"/>
  <c r="H36" i="6"/>
  <c r="G37" i="6"/>
  <c r="G39" i="6"/>
  <c r="G60" i="6"/>
  <c r="D40" i="6"/>
  <c r="E40" i="6"/>
  <c r="F40" i="6"/>
  <c r="G40" i="6"/>
  <c r="H40" i="6"/>
  <c r="H43" i="6"/>
  <c r="G45" i="6"/>
  <c r="G52" i="6"/>
  <c r="G62" i="6"/>
  <c r="G69" i="6"/>
  <c r="G74" i="6"/>
  <c r="G79" i="6"/>
  <c r="G86" i="6"/>
  <c r="G93" i="6"/>
  <c r="G100" i="6"/>
  <c r="G114" i="6"/>
  <c r="G119" i="6"/>
  <c r="D49" i="6"/>
  <c r="D54" i="6"/>
  <c r="D58" i="6"/>
  <c r="E54" i="6"/>
  <c r="F54" i="6"/>
  <c r="F58" i="6"/>
  <c r="G54" i="6"/>
  <c r="H54" i="6"/>
  <c r="H58" i="6"/>
  <c r="I54" i="6"/>
  <c r="E55" i="6"/>
  <c r="G55" i="6"/>
  <c r="H55" i="6"/>
  <c r="D56" i="6"/>
  <c r="F56" i="6"/>
  <c r="G56" i="6"/>
  <c r="H56" i="6"/>
  <c r="E57" i="6"/>
  <c r="D70" i="6"/>
  <c r="D71" i="6"/>
  <c r="E70" i="6"/>
  <c r="E71" i="6"/>
  <c r="F70" i="6"/>
  <c r="F71" i="6"/>
  <c r="G70" i="6"/>
  <c r="G71" i="6"/>
  <c r="H70" i="6"/>
  <c r="H71" i="6"/>
  <c r="G72" i="6"/>
  <c r="D79" i="6"/>
  <c r="D86" i="6"/>
  <c r="D93" i="6"/>
  <c r="D100" i="6"/>
  <c r="D114" i="6"/>
  <c r="D119" i="6"/>
  <c r="D127" i="6"/>
  <c r="D75" i="6"/>
  <c r="D76" i="6"/>
  <c r="C76" i="6"/>
  <c r="E75" i="6"/>
  <c r="E76" i="6"/>
  <c r="F75" i="6"/>
  <c r="G75" i="6"/>
  <c r="G76" i="6"/>
  <c r="H75" i="6"/>
  <c r="F76" i="6"/>
  <c r="H76" i="6"/>
  <c r="E79" i="6"/>
  <c r="E86" i="6"/>
  <c r="E93" i="6"/>
  <c r="E100" i="6"/>
  <c r="E114" i="6"/>
  <c r="E119" i="6"/>
  <c r="E127" i="6"/>
  <c r="D83" i="6"/>
  <c r="E83" i="6"/>
  <c r="F83" i="6"/>
  <c r="G83" i="6"/>
  <c r="H83" i="6"/>
  <c r="D87" i="6"/>
  <c r="D89" i="6"/>
  <c r="C89" i="6"/>
  <c r="E87" i="6"/>
  <c r="F87" i="6"/>
  <c r="F89" i="6"/>
  <c r="G87" i="6"/>
  <c r="G89" i="6"/>
  <c r="H87" i="6"/>
  <c r="H89" i="6"/>
  <c r="D88" i="6"/>
  <c r="C88" i="6"/>
  <c r="E88" i="6"/>
  <c r="F88" i="6"/>
  <c r="G88" i="6"/>
  <c r="H88" i="6"/>
  <c r="I88" i="6"/>
  <c r="D94" i="6"/>
  <c r="E94" i="6"/>
  <c r="C94" i="6"/>
  <c r="F94" i="6"/>
  <c r="G94" i="6"/>
  <c r="H94" i="6"/>
  <c r="H96" i="6"/>
  <c r="D95" i="6"/>
  <c r="E95" i="6"/>
  <c r="F95" i="6"/>
  <c r="G95" i="6"/>
  <c r="G96" i="6"/>
  <c r="H95" i="6"/>
  <c r="G101" i="6"/>
  <c r="H101" i="6"/>
  <c r="H102" i="6"/>
  <c r="H109" i="6"/>
  <c r="H131" i="6"/>
  <c r="D110" i="6"/>
  <c r="E110" i="6"/>
  <c r="C110" i="6"/>
  <c r="G110" i="6"/>
  <c r="H110" i="6"/>
  <c r="D115" i="6"/>
  <c r="D116" i="6"/>
  <c r="C116" i="6"/>
  <c r="E115" i="6"/>
  <c r="F115" i="6"/>
  <c r="F116" i="6"/>
  <c r="G115" i="6"/>
  <c r="G116" i="6"/>
  <c r="H115" i="6"/>
  <c r="H116" i="6"/>
  <c r="D117" i="6"/>
  <c r="G117" i="6"/>
  <c r="D120" i="6"/>
  <c r="D124" i="6"/>
  <c r="E120" i="6"/>
  <c r="F120" i="6"/>
  <c r="G120" i="6"/>
  <c r="H120" i="6"/>
  <c r="H124" i="6"/>
  <c r="D121" i="6"/>
  <c r="E121" i="6"/>
  <c r="F121" i="6"/>
  <c r="G121" i="6"/>
  <c r="G124" i="6"/>
  <c r="H121" i="6"/>
  <c r="D123" i="6"/>
  <c r="E123" i="6"/>
  <c r="F123" i="6"/>
  <c r="F124" i="6"/>
  <c r="G123" i="6"/>
  <c r="H123" i="6"/>
  <c r="E124" i="6"/>
  <c r="D131" i="6"/>
  <c r="C131" i="6"/>
  <c r="E131" i="6"/>
  <c r="F131" i="6"/>
  <c r="C12" i="12"/>
  <c r="D12" i="12"/>
  <c r="F8" i="2"/>
  <c r="E12" i="12"/>
  <c r="G8" i="2"/>
  <c r="F12" i="12"/>
  <c r="C17" i="12"/>
  <c r="D17" i="12"/>
  <c r="E17" i="12"/>
  <c r="E34" i="12"/>
  <c r="E43" i="12"/>
  <c r="E97" i="12"/>
  <c r="E100" i="12"/>
  <c r="F17" i="12"/>
  <c r="C34" i="12"/>
  <c r="C43" i="12"/>
  <c r="C97" i="12"/>
  <c r="C100" i="12"/>
  <c r="C105" i="12"/>
  <c r="D34" i="12"/>
  <c r="D43" i="12"/>
  <c r="F34" i="12"/>
  <c r="F43" i="12"/>
  <c r="C36" i="12"/>
  <c r="D36" i="12"/>
  <c r="F21" i="2"/>
  <c r="E36" i="12"/>
  <c r="F36" i="12"/>
  <c r="H21" i="2"/>
  <c r="G125" i="6"/>
  <c r="C60" i="12"/>
  <c r="D60" i="12"/>
  <c r="E60" i="12"/>
  <c r="F60" i="12"/>
  <c r="C68" i="12"/>
  <c r="D68" i="12"/>
  <c r="E68" i="12"/>
  <c r="E64" i="12"/>
  <c r="E88" i="12"/>
  <c r="E96" i="12"/>
  <c r="F129" i="6"/>
  <c r="F68" i="12"/>
  <c r="C72" i="12"/>
  <c r="E14" i="2"/>
  <c r="D97" i="6"/>
  <c r="C97" i="6"/>
  <c r="C77" i="12"/>
  <c r="C64" i="12"/>
  <c r="C88" i="12"/>
  <c r="C96" i="12"/>
  <c r="D129" i="6"/>
  <c r="D77" i="12"/>
  <c r="E77" i="12"/>
  <c r="F77" i="12"/>
  <c r="G109" i="6"/>
  <c r="G131" i="6"/>
  <c r="C81" i="12"/>
  <c r="D81" i="12"/>
  <c r="F15" i="2"/>
  <c r="C89" i="12"/>
  <c r="D89" i="12"/>
  <c r="E89" i="12"/>
  <c r="F89" i="12"/>
  <c r="E20" i="11"/>
  <c r="E33" i="1"/>
  <c r="F20" i="11"/>
  <c r="F12" i="11"/>
  <c r="G20" i="11"/>
  <c r="G12" i="11"/>
  <c r="G60" i="11"/>
  <c r="D34" i="11"/>
  <c r="E34" i="11"/>
  <c r="F34" i="11"/>
  <c r="G34" i="11"/>
  <c r="D40" i="11"/>
  <c r="E40" i="11"/>
  <c r="G40" i="11"/>
  <c r="G33" i="11"/>
  <c r="D50" i="11"/>
  <c r="E50" i="11"/>
  <c r="E33" i="11"/>
  <c r="F50" i="11"/>
  <c r="F8" i="1"/>
  <c r="G50" i="11"/>
  <c r="E97" i="11"/>
  <c r="E88" i="11"/>
  <c r="G97" i="11"/>
  <c r="G88" i="11"/>
  <c r="G8" i="20"/>
  <c r="G9" i="20"/>
  <c r="D10" i="20"/>
  <c r="G10" i="20"/>
  <c r="F10" i="20"/>
  <c r="F42" i="20"/>
  <c r="D11" i="20"/>
  <c r="E11" i="20"/>
  <c r="E43" i="20"/>
  <c r="F11" i="20"/>
  <c r="G11" i="20"/>
  <c r="F12" i="20"/>
  <c r="G13" i="20"/>
  <c r="G14" i="20"/>
  <c r="G15" i="20"/>
  <c r="G16" i="20"/>
  <c r="D23" i="20"/>
  <c r="G23" i="20"/>
  <c r="G24" i="20"/>
  <c r="G33" i="20"/>
  <c r="G25" i="20"/>
  <c r="D26" i="20"/>
  <c r="G26" i="20"/>
  <c r="E26" i="20"/>
  <c r="D27" i="20"/>
  <c r="E27" i="20"/>
  <c r="G27" i="20"/>
  <c r="D28" i="20"/>
  <c r="G30" i="20"/>
  <c r="G31" i="20"/>
  <c r="G32" i="20"/>
  <c r="F33" i="20"/>
  <c r="D39" i="20"/>
  <c r="G39" i="20"/>
  <c r="G40" i="20"/>
  <c r="G41" i="20"/>
  <c r="E42" i="20"/>
  <c r="E49" i="20"/>
  <c r="D43" i="20"/>
  <c r="F44" i="20"/>
  <c r="G45" i="20"/>
  <c r="G46" i="20"/>
  <c r="G47" i="20"/>
  <c r="G48" i="20"/>
  <c r="L14" i="14"/>
  <c r="L18" i="14"/>
  <c r="L19" i="14"/>
  <c r="L21" i="14"/>
  <c r="L24" i="14"/>
  <c r="L25" i="14"/>
  <c r="L26" i="14"/>
  <c r="F28" i="14"/>
  <c r="F30" i="14"/>
  <c r="G28" i="14"/>
  <c r="H28" i="14"/>
  <c r="I28" i="14"/>
  <c r="I30" i="14"/>
  <c r="K28" i="14"/>
  <c r="K30" i="14"/>
  <c r="F29" i="14"/>
  <c r="G29" i="14"/>
  <c r="L29" i="14"/>
  <c r="H29" i="14"/>
  <c r="H30" i="14"/>
  <c r="I29" i="14"/>
  <c r="K29" i="14"/>
  <c r="G30" i="14"/>
  <c r="D16" i="13"/>
  <c r="E16" i="13"/>
  <c r="F16" i="13"/>
  <c r="G16" i="13"/>
  <c r="J16" i="13"/>
  <c r="J23" i="13"/>
  <c r="K18" i="13"/>
  <c r="E35" i="3"/>
  <c r="E39" i="3"/>
  <c r="F35" i="3"/>
  <c r="D35" i="3"/>
  <c r="I35" i="3"/>
  <c r="I39" i="3"/>
  <c r="I43" i="3"/>
  <c r="E8" i="2"/>
  <c r="D77" i="6"/>
  <c r="H8" i="2"/>
  <c r="G77" i="6"/>
  <c r="H77" i="6"/>
  <c r="E9" i="2"/>
  <c r="F9" i="2"/>
  <c r="D9" i="2"/>
  <c r="G9" i="2"/>
  <c r="H9" i="2"/>
  <c r="G12" i="2"/>
  <c r="F90" i="6"/>
  <c r="E13" i="2"/>
  <c r="D13" i="2"/>
  <c r="F13" i="2"/>
  <c r="E111" i="6"/>
  <c r="G13" i="2"/>
  <c r="F111" i="6"/>
  <c r="F14" i="2"/>
  <c r="H14" i="2"/>
  <c r="G97" i="6"/>
  <c r="H97" i="6"/>
  <c r="E15" i="2"/>
  <c r="E10" i="3"/>
  <c r="G15" i="2"/>
  <c r="H15" i="2"/>
  <c r="H10" i="3"/>
  <c r="I10" i="3"/>
  <c r="E21" i="2"/>
  <c r="D125" i="6"/>
  <c r="G21" i="2"/>
  <c r="F125" i="6"/>
  <c r="H125" i="6"/>
  <c r="D8" i="1"/>
  <c r="D10" i="6"/>
  <c r="E8" i="1"/>
  <c r="E10" i="1"/>
  <c r="E10" i="6"/>
  <c r="H8" i="1"/>
  <c r="H10" i="6"/>
  <c r="D10" i="1"/>
  <c r="H10" i="1"/>
  <c r="H29" i="1"/>
  <c r="D12" i="1"/>
  <c r="D19" i="6"/>
  <c r="E12" i="1"/>
  <c r="E19" i="6"/>
  <c r="F12" i="1"/>
  <c r="F19" i="6"/>
  <c r="F22" i="6"/>
  <c r="H12" i="1"/>
  <c r="H15" i="3"/>
  <c r="H19" i="6"/>
  <c r="H22" i="6"/>
  <c r="D13" i="1"/>
  <c r="D20" i="6"/>
  <c r="D72" i="6"/>
  <c r="E13" i="1"/>
  <c r="E16" i="1"/>
  <c r="E23" i="6"/>
  <c r="H13" i="1"/>
  <c r="H20" i="6"/>
  <c r="H72" i="6"/>
  <c r="H16" i="1"/>
  <c r="D18" i="1"/>
  <c r="F12" i="18"/>
  <c r="F25" i="18"/>
  <c r="E18" i="1"/>
  <c r="E13" i="6"/>
  <c r="E15" i="6"/>
  <c r="F18" i="1"/>
  <c r="G17" i="3"/>
  <c r="G16" i="6"/>
  <c r="H18" i="1"/>
  <c r="H17" i="3"/>
  <c r="D19" i="1"/>
  <c r="E19" i="1"/>
  <c r="E23" i="1"/>
  <c r="E29" i="1"/>
  <c r="F19" i="1"/>
  <c r="H19" i="1"/>
  <c r="D20" i="1"/>
  <c r="E20" i="1"/>
  <c r="E17" i="3"/>
  <c r="F20" i="1"/>
  <c r="H20" i="1"/>
  <c r="H13" i="6"/>
  <c r="H15" i="6"/>
  <c r="D21" i="1"/>
  <c r="E21" i="1"/>
  <c r="F21" i="1"/>
  <c r="H21" i="1"/>
  <c r="I17" i="3"/>
  <c r="H23" i="1"/>
  <c r="D26" i="1"/>
  <c r="E26" i="1"/>
  <c r="F26" i="1"/>
  <c r="H26" i="1"/>
  <c r="D27" i="1"/>
  <c r="E27" i="1"/>
  <c r="E11" i="3"/>
  <c r="F27" i="1"/>
  <c r="G11" i="3"/>
  <c r="H27" i="1"/>
  <c r="H11" i="3"/>
  <c r="F33" i="1"/>
  <c r="F36" i="1"/>
  <c r="H33" i="1"/>
  <c r="H26" i="3"/>
  <c r="H31" i="3"/>
  <c r="D43" i="1"/>
  <c r="E18" i="3"/>
  <c r="E43" i="1"/>
  <c r="F18" i="3"/>
  <c r="E35" i="6"/>
  <c r="F43" i="1"/>
  <c r="F35" i="6"/>
  <c r="H43" i="1"/>
  <c r="H35" i="6"/>
  <c r="D45" i="1"/>
  <c r="D34" i="6"/>
  <c r="E45" i="1"/>
  <c r="E34" i="6"/>
  <c r="F45" i="1"/>
  <c r="F46" i="6"/>
  <c r="G34" i="6"/>
  <c r="H45" i="1"/>
  <c r="H34" i="6"/>
  <c r="H42" i="6"/>
  <c r="D46" i="1"/>
  <c r="D36" i="6"/>
  <c r="E46" i="1"/>
  <c r="E36" i="6"/>
  <c r="F46" i="1"/>
  <c r="F36" i="6"/>
  <c r="H46" i="1"/>
  <c r="D47" i="1"/>
  <c r="E47" i="1"/>
  <c r="E37" i="6"/>
  <c r="H47" i="1"/>
  <c r="H37" i="6"/>
  <c r="D48" i="1"/>
  <c r="D38" i="6"/>
  <c r="E48" i="1"/>
  <c r="E63" i="6"/>
  <c r="E65" i="6"/>
  <c r="F48" i="1"/>
  <c r="F66" i="6"/>
  <c r="G66" i="6"/>
  <c r="H48" i="1"/>
  <c r="H38" i="6"/>
  <c r="D50" i="1"/>
  <c r="D39" i="6"/>
  <c r="D60" i="6"/>
  <c r="E50" i="1"/>
  <c r="E39" i="6"/>
  <c r="E60" i="6"/>
  <c r="F50" i="1"/>
  <c r="F39" i="6"/>
  <c r="F60" i="6"/>
  <c r="H50" i="1"/>
  <c r="H39" i="6"/>
  <c r="H60" i="6"/>
  <c r="H55" i="1"/>
  <c r="D61" i="1"/>
  <c r="E61" i="1"/>
  <c r="F61" i="1"/>
  <c r="H61" i="1"/>
  <c r="D64" i="1"/>
  <c r="E64" i="1"/>
  <c r="F64" i="1"/>
  <c r="C7" i="13"/>
  <c r="C16" i="13"/>
  <c r="C23" i="13"/>
  <c r="H64" i="1"/>
  <c r="I37" i="3"/>
  <c r="D65" i="1"/>
  <c r="E65" i="1"/>
  <c r="F65" i="1"/>
  <c r="H65" i="1"/>
  <c r="D66" i="1"/>
  <c r="E66" i="1"/>
  <c r="F66" i="1"/>
  <c r="H66" i="1"/>
  <c r="D67" i="1"/>
  <c r="E67" i="1"/>
  <c r="F67" i="1"/>
  <c r="H67" i="1"/>
  <c r="D68" i="1"/>
  <c r="E68" i="1"/>
  <c r="F68" i="1"/>
  <c r="H68" i="1"/>
  <c r="H69" i="1"/>
  <c r="H70" i="1"/>
  <c r="E89" i="6"/>
  <c r="E96" i="6"/>
  <c r="D16" i="1"/>
  <c r="D23" i="6"/>
  <c r="F17" i="3"/>
  <c r="F20" i="6"/>
  <c r="F72" i="6"/>
  <c r="C95" i="6"/>
  <c r="C128" i="6"/>
  <c r="C75" i="6"/>
  <c r="E97" i="6"/>
  <c r="F96" i="6"/>
  <c r="F102" i="12"/>
  <c r="H25" i="2"/>
  <c r="C102" i="6"/>
  <c r="D9" i="6"/>
  <c r="F47" i="1"/>
  <c r="F37" i="6"/>
  <c r="F97" i="11"/>
  <c r="F88" i="11"/>
  <c r="F43" i="6"/>
  <c r="F59" i="6"/>
  <c r="D55" i="6"/>
  <c r="D37" i="6"/>
  <c r="G10" i="6"/>
  <c r="E58" i="6"/>
  <c r="H71" i="1"/>
  <c r="H73" i="1"/>
  <c r="F23" i="1"/>
  <c r="D23" i="1"/>
  <c r="D29" i="1"/>
  <c r="I44" i="3"/>
  <c r="I15" i="3"/>
  <c r="H63" i="6"/>
  <c r="H65" i="6"/>
  <c r="E16" i="6"/>
  <c r="D13" i="6"/>
  <c r="D15" i="6"/>
  <c r="H66" i="6"/>
  <c r="D66" i="6"/>
  <c r="D63" i="6"/>
  <c r="D65" i="6"/>
  <c r="G58" i="6"/>
  <c r="I16" i="2"/>
  <c r="I23" i="2"/>
  <c r="G22" i="6"/>
  <c r="F13" i="6"/>
  <c r="F15" i="6"/>
  <c r="G63" i="6"/>
  <c r="G65" i="6"/>
  <c r="G38" i="6"/>
  <c r="G46" i="6"/>
  <c r="D12" i="20"/>
  <c r="L13" i="14"/>
  <c r="F9" i="17"/>
  <c r="D17" i="20"/>
  <c r="D44" i="20"/>
  <c r="G44" i="20"/>
  <c r="F43" i="3"/>
  <c r="D43" i="3"/>
  <c r="I13" i="13"/>
  <c r="K13" i="13"/>
  <c r="I20" i="13"/>
  <c r="K20" i="13"/>
  <c r="C115" i="6"/>
  <c r="C117" i="6"/>
  <c r="D96" i="6"/>
  <c r="C96" i="6"/>
  <c r="D12" i="11"/>
  <c r="E117" i="6"/>
  <c r="E116" i="6"/>
  <c r="F25" i="2"/>
  <c r="D25" i="2"/>
  <c r="D46" i="6"/>
  <c r="G26" i="3"/>
  <c r="G31" i="3"/>
  <c r="G10" i="3"/>
  <c r="L58" i="23"/>
  <c r="L57" i="23"/>
  <c r="L51" i="23"/>
  <c r="L50" i="23"/>
  <c r="L49" i="23"/>
  <c r="J60" i="23"/>
  <c r="L54" i="23"/>
  <c r="L56" i="23"/>
  <c r="F69" i="1"/>
  <c r="H7" i="13"/>
  <c r="I7" i="13"/>
  <c r="G37" i="3"/>
  <c r="G39" i="3"/>
  <c r="E55" i="1"/>
  <c r="E46" i="6"/>
  <c r="D22" i="6"/>
  <c r="D33" i="11"/>
  <c r="D60" i="11"/>
  <c r="F16" i="6"/>
  <c r="D14" i="2"/>
  <c r="L22" i="14"/>
  <c r="E28" i="20"/>
  <c r="E33" i="20"/>
  <c r="J29" i="14"/>
  <c r="C64" i="23"/>
  <c r="B64" i="23"/>
  <c r="E12" i="20"/>
  <c r="J28" i="14"/>
  <c r="L17" i="14"/>
  <c r="C102" i="12"/>
  <c r="E25" i="2"/>
  <c r="G28" i="20"/>
  <c r="L28" i="14"/>
  <c r="L30" i="14"/>
  <c r="J30" i="14"/>
  <c r="E44" i="20"/>
  <c r="G12" i="20"/>
  <c r="F10" i="3"/>
  <c r="D10" i="3"/>
  <c r="D15" i="2"/>
  <c r="E101" i="12"/>
  <c r="E102" i="12"/>
  <c r="G25" i="2"/>
  <c r="G18" i="3"/>
  <c r="E105" i="12"/>
  <c r="F77" i="11"/>
  <c r="D18" i="3"/>
  <c r="G43" i="6"/>
  <c r="L17" i="23"/>
  <c r="E43" i="6"/>
  <c r="E59" i="6"/>
  <c r="B43" i="23"/>
  <c r="L60" i="23"/>
  <c r="F77" i="6"/>
  <c r="G16" i="2"/>
  <c r="G23" i="2"/>
  <c r="C111" i="6"/>
  <c r="F10" i="6"/>
  <c r="F10" i="1"/>
  <c r="C129" i="6"/>
  <c r="F16" i="2"/>
  <c r="F23" i="2"/>
  <c r="D8" i="2"/>
  <c r="E77" i="6"/>
  <c r="D17" i="3"/>
  <c r="F26" i="3"/>
  <c r="E36" i="1"/>
  <c r="E38" i="1"/>
  <c r="F43" i="23"/>
  <c r="D64" i="12"/>
  <c r="D88" i="12"/>
  <c r="D96" i="12"/>
  <c r="E129" i="6"/>
  <c r="F12" i="2"/>
  <c r="I40" i="23"/>
  <c r="I41" i="23"/>
  <c r="E125" i="6"/>
  <c r="D21" i="2"/>
  <c r="D38" i="1"/>
  <c r="C77" i="6"/>
  <c r="J38" i="23"/>
  <c r="L36" i="23"/>
  <c r="L38" i="23"/>
  <c r="G17" i="20"/>
  <c r="G43" i="20"/>
  <c r="I8" i="3"/>
  <c r="I19" i="3"/>
  <c r="I23" i="3"/>
  <c r="I41" i="3"/>
  <c r="H130" i="6"/>
  <c r="I27" i="2"/>
  <c r="D42" i="6"/>
  <c r="D97" i="12"/>
  <c r="D100" i="12"/>
  <c r="D105" i="12"/>
  <c r="E77" i="11"/>
  <c r="F49" i="20"/>
  <c r="D36" i="1"/>
  <c r="E26" i="3"/>
  <c r="E31" i="3"/>
  <c r="F15" i="3"/>
  <c r="D15" i="3"/>
  <c r="E38" i="6"/>
  <c r="E42" i="6"/>
  <c r="F11" i="3"/>
  <c r="D11" i="3"/>
  <c r="C87" i="6"/>
  <c r="F63" i="6"/>
  <c r="F65" i="6"/>
  <c r="E15" i="3"/>
  <c r="H117" i="6"/>
  <c r="G15" i="3"/>
  <c r="H46" i="6"/>
  <c r="H13" i="2"/>
  <c r="H16" i="2"/>
  <c r="H23" i="2"/>
  <c r="F43" i="20"/>
  <c r="D33" i="20"/>
  <c r="E17" i="20"/>
  <c r="E16" i="2"/>
  <c r="E23" i="2"/>
  <c r="K7" i="13"/>
  <c r="F64" i="12"/>
  <c r="F88" i="12"/>
  <c r="F96" i="12"/>
  <c r="F97" i="12"/>
  <c r="F100" i="12"/>
  <c r="F105" i="12"/>
  <c r="G77" i="11"/>
  <c r="G67" i="11"/>
  <c r="G66" i="11"/>
  <c r="G111" i="11"/>
  <c r="G118" i="11"/>
  <c r="F16" i="1"/>
  <c r="F23" i="6"/>
  <c r="F38" i="6"/>
  <c r="F34" i="6"/>
  <c r="F42" i="6"/>
  <c r="D35" i="6"/>
  <c r="E20" i="6"/>
  <c r="E72" i="6"/>
  <c r="F117" i="6"/>
  <c r="G71" i="1"/>
  <c r="G73" i="1"/>
  <c r="G79" i="1"/>
  <c r="D55" i="1"/>
  <c r="I26" i="3"/>
  <c r="I31" i="3"/>
  <c r="F17" i="20"/>
  <c r="E66" i="6"/>
  <c r="H36" i="1"/>
  <c r="H38" i="1"/>
  <c r="H79" i="1"/>
  <c r="I18" i="3"/>
  <c r="I11" i="3"/>
  <c r="D111" i="6"/>
  <c r="E12" i="11"/>
  <c r="E60" i="11"/>
  <c r="D42" i="20"/>
  <c r="D16" i="6"/>
  <c r="F33" i="11"/>
  <c r="F60" i="11"/>
  <c r="C127" i="6"/>
  <c r="F55" i="1"/>
  <c r="G130" i="6"/>
  <c r="H27" i="2"/>
  <c r="H8" i="3"/>
  <c r="H19" i="3"/>
  <c r="H23" i="3"/>
  <c r="H41" i="3"/>
  <c r="F29" i="1"/>
  <c r="F38" i="1"/>
  <c r="H132" i="6"/>
  <c r="H134" i="6"/>
  <c r="H136" i="6"/>
  <c r="L43" i="23"/>
  <c r="E27" i="2"/>
  <c r="D130" i="6"/>
  <c r="E8" i="3"/>
  <c r="E19" i="3"/>
  <c r="E23" i="3"/>
  <c r="E41" i="3"/>
  <c r="D16" i="2"/>
  <c r="D23" i="2"/>
  <c r="D27" i="2"/>
  <c r="E76" i="11"/>
  <c r="F70" i="1"/>
  <c r="F67" i="11"/>
  <c r="F66" i="11"/>
  <c r="F111" i="11"/>
  <c r="F31" i="3"/>
  <c r="D26" i="3"/>
  <c r="D31" i="3"/>
  <c r="E130" i="6"/>
  <c r="F8" i="3"/>
  <c r="F27" i="2"/>
  <c r="F130" i="6"/>
  <c r="G8" i="3"/>
  <c r="G19" i="3"/>
  <c r="G23" i="3"/>
  <c r="G41" i="3"/>
  <c r="G27" i="2"/>
  <c r="F118" i="11"/>
  <c r="E22" i="6"/>
  <c r="E90" i="6"/>
  <c r="C90" i="6"/>
  <c r="D12" i="2"/>
  <c r="E70" i="1"/>
  <c r="D77" i="11"/>
  <c r="D70" i="1"/>
  <c r="H19" i="13"/>
  <c r="I19" i="13"/>
  <c r="K19" i="13"/>
  <c r="D49" i="20"/>
  <c r="G42" i="20"/>
  <c r="G49" i="20"/>
  <c r="F132" i="6"/>
  <c r="F134" i="6"/>
  <c r="F136" i="6"/>
  <c r="F19" i="3"/>
  <c r="F23" i="3"/>
  <c r="D8" i="3"/>
  <c r="D19" i="3"/>
  <c r="D23" i="3"/>
  <c r="E132" i="6"/>
  <c r="E134" i="6"/>
  <c r="E136" i="6"/>
  <c r="H12" i="13"/>
  <c r="F71" i="1"/>
  <c r="F73" i="1"/>
  <c r="F79" i="1"/>
  <c r="C130" i="6"/>
  <c r="D132" i="6"/>
  <c r="E67" i="11"/>
  <c r="E66" i="11"/>
  <c r="E111" i="11"/>
  <c r="E118" i="11"/>
  <c r="E69" i="1"/>
  <c r="D76" i="11"/>
  <c r="G132" i="6"/>
  <c r="G134" i="6"/>
  <c r="G136" i="6"/>
  <c r="D134" i="6"/>
  <c r="C132" i="6"/>
  <c r="I12" i="13"/>
  <c r="I16" i="13"/>
  <c r="I23" i="13"/>
  <c r="K12" i="13"/>
  <c r="K16" i="13"/>
  <c r="K23" i="13"/>
  <c r="H16" i="13"/>
  <c r="H23" i="13"/>
  <c r="D69" i="1"/>
  <c r="D71" i="1"/>
  <c r="D73" i="1"/>
  <c r="D79" i="1"/>
  <c r="D67" i="11"/>
  <c r="D66" i="11"/>
  <c r="D111" i="11"/>
  <c r="D118" i="11"/>
  <c r="F37" i="3"/>
  <c r="E71" i="1"/>
  <c r="E73" i="1"/>
  <c r="E79" i="1"/>
  <c r="D37" i="3"/>
  <c r="F39" i="3"/>
  <c r="C134" i="6"/>
  <c r="D136" i="6"/>
  <c r="C136" i="6"/>
  <c r="D39" i="3"/>
  <c r="D41" i="3"/>
  <c r="D44" i="3"/>
  <c r="F41" i="3"/>
  <c r="F44" i="3"/>
  <c r="E43" i="3"/>
  <c r="E44" i="3"/>
</calcChain>
</file>

<file path=xl/sharedStrings.xml><?xml version="1.0" encoding="utf-8"?>
<sst xmlns="http://schemas.openxmlformats.org/spreadsheetml/2006/main" count="1092" uniqueCount="685">
  <si>
    <t>AKTlVET</t>
  </si>
  <si>
    <t>Mjete monetare</t>
  </si>
  <si>
    <t>Totali</t>
  </si>
  <si>
    <t>lnstrumente te tjera borxhi</t>
  </si>
  <si>
    <t>lnvestime te tjera financiare</t>
  </si>
  <si>
    <t>Inventari</t>
  </si>
  <si>
    <t>Prodhim ne proces</t>
  </si>
  <si>
    <t>Aktivet afatgjata</t>
  </si>
  <si>
    <t>Detyrime tatimore</t>
  </si>
  <si>
    <t>Rezerva te tjera</t>
  </si>
  <si>
    <t>Shitjet neto</t>
  </si>
  <si>
    <t>Shpenzime te personelit</t>
  </si>
  <si>
    <t>Te ardhurat dhe shpenzimet financiare</t>
  </si>
  <si>
    <t>Fitimi (humbja) para tatimit</t>
  </si>
  <si>
    <t>Shpenzimet e tatimit mbi fitimin</t>
  </si>
  <si>
    <t>Fitimi (humbja) neto e vitit financiar</t>
  </si>
  <si>
    <t>Interesi i paguar</t>
  </si>
  <si>
    <t>Tatimfitimi i paguar</t>
  </si>
  <si>
    <t>Fluksi i parave nga veprimtarite investuese</t>
  </si>
  <si>
    <t>Interesi i arketuar</t>
  </si>
  <si>
    <t>Dividendet e arketuar</t>
  </si>
  <si>
    <t>Te ardhura nga emetimi i kapitalit aksionar</t>
  </si>
  <si>
    <t>Pagesat e detyrimeve te qirase financiare</t>
  </si>
  <si>
    <t>Rritja/renia neto e mjeteve monetare</t>
  </si>
  <si>
    <t>Mjetet monetare ne fund te periudhes kontabel</t>
  </si>
  <si>
    <t>Pasqyra e fluksit te parave - Metoda indirekte</t>
  </si>
  <si>
    <t>Fluksi i parave nga veprimtarite e shfrvtezimit</t>
  </si>
  <si>
    <t>Fitimi para tatimit</t>
  </si>
  <si>
    <t>RreguIIime per:</t>
  </si>
  <si>
    <t>Amortizimin</t>
  </si>
  <si>
    <t>Humbje nga kembimet vaIutore</t>
  </si>
  <si>
    <t>Te ardhura nga investimet</t>
  </si>
  <si>
    <t>Shpenzime per interesa</t>
  </si>
  <si>
    <t>Rritie/renie ne tepricen inventarit</t>
  </si>
  <si>
    <t>Parate e perftuara nga aktivitetet</t>
  </si>
  <si>
    <t>Bleria e shoqerise se kontrolluar X minus parate e arketuara</t>
  </si>
  <si>
    <t>Blerja e aktiveve afatgiata materiale</t>
  </si>
  <si>
    <t>Te ardhura nga shitja e paiisjeve</t>
  </si>
  <si>
    <t>Te ardhura nga huamarrie afatgjata</t>
  </si>
  <si>
    <t>Dividendet e paguar</t>
  </si>
  <si>
    <t>Kapitali</t>
  </si>
  <si>
    <t>Derivative dhe aktive financiare te mbajtura per tregtim</t>
  </si>
  <si>
    <t>Aktivet afatshkurtra</t>
  </si>
  <si>
    <t>Aktive te tjera financiare afatshkurtra</t>
  </si>
  <si>
    <t>Llogari/Kerkesa te tjera te arketueshme</t>
  </si>
  <si>
    <t>Mallra per rishitje</t>
  </si>
  <si>
    <t>Parapagesat per furnizime</t>
  </si>
  <si>
    <t>Aktivet biologjike afatshkurtra</t>
  </si>
  <si>
    <t>Aktivet afatshkurtra te mbajtura per shitje</t>
  </si>
  <si>
    <t>Parapagimet dhe shpenzimet e shtyra</t>
  </si>
  <si>
    <t>Aktivet totale afatshkurtra</t>
  </si>
  <si>
    <t>Investimet financiare afatgjata</t>
  </si>
  <si>
    <t>Llogari / Kerkesa te arketueshme</t>
  </si>
  <si>
    <t>Aktive afatgjata materiale</t>
  </si>
  <si>
    <t>Aktivet biologjike afatgjata</t>
  </si>
  <si>
    <t>Aktivet afatgjata jomateriale</t>
  </si>
  <si>
    <t>Totali i aktiveve afatgjata</t>
  </si>
  <si>
    <t>TOTALl I AKTIVEVE</t>
  </si>
  <si>
    <t>Huamarjet</t>
  </si>
  <si>
    <t>Huate dhe parapagimet</t>
  </si>
  <si>
    <t>Te pagueshme ndaj furnitoreve</t>
  </si>
  <si>
    <t>Te pagueshme ndaj punonjesve</t>
  </si>
  <si>
    <t>Hua te tjera</t>
  </si>
  <si>
    <t>Parapagime te arketuara</t>
  </si>
  <si>
    <t>Grande dhe te ardhura te shtyra</t>
  </si>
  <si>
    <t>Provizionet afatshkurter</t>
  </si>
  <si>
    <t>Totali i pasiveve Afatshkurter</t>
  </si>
  <si>
    <t>Pasivet Afatgjata</t>
  </si>
  <si>
    <t>Hua Afatgjata</t>
  </si>
  <si>
    <t>Huamarje te tjera Afatgjata</t>
  </si>
  <si>
    <t>Provizione Afatgjata</t>
  </si>
  <si>
    <t>Totali i pasiveve Afatgjata</t>
  </si>
  <si>
    <t>KAPITALI</t>
  </si>
  <si>
    <t>Rezerva Statutore</t>
  </si>
  <si>
    <t>Rezerva Ligjore</t>
  </si>
  <si>
    <t>Fitime te pa shperndara</t>
  </si>
  <si>
    <t>Fitim ( Humbj) e vitit financiar</t>
  </si>
  <si>
    <t xml:space="preserve">P ASIVET DHE KAPIT ALl </t>
  </si>
  <si>
    <t>TOTALl I PASIVEVE DHE KAPITALIT</t>
  </si>
  <si>
    <t>Te ardhura te tjera nga veprimtarite e shfrytezimit</t>
  </si>
  <si>
    <t>Ndryshimet ne inventarin e produkteve te gatshme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</si>
  <si>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</si>
  <si>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</si>
  <si>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</si>
  <si>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Renia ne vlere (zhvleresimi) dhe amortizimi</t>
  </si>
  <si>
    <t>Fitimi (humbja) nga veprimtarite e shfrytezimit</t>
  </si>
  <si>
    <t>Te ardhurat dhe shpenzimet financiare nga njesite e kontrolluara</t>
  </si>
  <si>
    <t>Te ardhurat dhe shpenzimet financiare nga pjesmarrjet</t>
  </si>
  <si>
    <t>Rritje/renie ne tepricen e kerkesave te arketueshme nga aktiviteti, si dhe kerkesave te arketueshme te tjera</t>
  </si>
  <si>
    <t>Paraja neto, e perdorur ne aktivitetet investuese</t>
  </si>
  <si>
    <t>Mjetet monetare ne tilIim te periudhes kontabel</t>
  </si>
  <si>
    <t>Fluksi i parave nga veprimtarite financiare</t>
  </si>
  <si>
    <t>Kapitali aksionar</t>
  </si>
  <si>
    <t>Te tjera detyrime</t>
  </si>
  <si>
    <t>(shumat ne Leke)</t>
  </si>
  <si>
    <t>Dif Konvertimi</t>
  </si>
  <si>
    <t>TE TJERA SHENIMET</t>
  </si>
  <si>
    <t>Para ne dore</t>
  </si>
  <si>
    <t>Para ne Banka</t>
  </si>
  <si>
    <t>Magazinat</t>
  </si>
  <si>
    <t>Klientet</t>
  </si>
  <si>
    <t>Furnitoret</t>
  </si>
  <si>
    <t>Tatim Fitimi</t>
  </si>
  <si>
    <t>TVSH</t>
  </si>
  <si>
    <t>Sigurime shoqerore</t>
  </si>
  <si>
    <t>Pasivet Afatshkurter</t>
  </si>
  <si>
    <t xml:space="preserve">Paga  </t>
  </si>
  <si>
    <t>Te tjera</t>
  </si>
  <si>
    <t>Fitim nga kembime valutore</t>
  </si>
  <si>
    <t>Te ardhura te tjera</t>
  </si>
  <si>
    <t>Fitim Bruto</t>
  </si>
  <si>
    <t>Shpenzime te pa njohura</t>
  </si>
  <si>
    <t>Baza llogaritjes Tatimit</t>
  </si>
  <si>
    <t>% e tatim Fitimit</t>
  </si>
  <si>
    <t>Fitimi NETO</t>
  </si>
  <si>
    <t>Ortake</t>
  </si>
  <si>
    <t>Diferenca nga kembimi</t>
  </si>
  <si>
    <t>Punonjes</t>
  </si>
  <si>
    <t>Te ardhura nga interesat</t>
  </si>
  <si>
    <t>Totali i kapitalit</t>
  </si>
  <si>
    <t>Rritie/renie ne tepricen e detyrimeve, per t'u paguar nga aktiviteti</t>
  </si>
  <si>
    <t>Para neto e verdorur ne aktivitetet financiare</t>
  </si>
  <si>
    <t>Hua bankare</t>
  </si>
  <si>
    <t>Kerkesa te arketueshme</t>
  </si>
  <si>
    <t>1</t>
  </si>
  <si>
    <t>2</t>
  </si>
  <si>
    <t>3</t>
  </si>
  <si>
    <t>4</t>
  </si>
  <si>
    <t>5</t>
  </si>
  <si>
    <t xml:space="preserve">Detyrimet afatshkurtra </t>
  </si>
  <si>
    <t>Te Tjera</t>
  </si>
  <si>
    <t>Produkte dhe mallra</t>
  </si>
  <si>
    <t>Provizione per rreziqe</t>
  </si>
  <si>
    <t>I</t>
  </si>
  <si>
    <t>II</t>
  </si>
  <si>
    <t>6</t>
  </si>
  <si>
    <t>7</t>
  </si>
  <si>
    <t>8</t>
  </si>
  <si>
    <t>a</t>
  </si>
  <si>
    <t>b</t>
  </si>
  <si>
    <t>c</t>
  </si>
  <si>
    <t>9</t>
  </si>
  <si>
    <t>d</t>
  </si>
  <si>
    <t>e</t>
  </si>
  <si>
    <t>III</t>
  </si>
  <si>
    <t>10</t>
  </si>
  <si>
    <t>11</t>
  </si>
  <si>
    <t>12</t>
  </si>
  <si>
    <t>13</t>
  </si>
  <si>
    <t>14</t>
  </si>
  <si>
    <t>IV</t>
  </si>
  <si>
    <t>V</t>
  </si>
  <si>
    <t>f</t>
  </si>
  <si>
    <t>BILANCI</t>
  </si>
  <si>
    <t>AKTIVI</t>
  </si>
  <si>
    <t>Nr</t>
  </si>
  <si>
    <t>A</t>
  </si>
  <si>
    <t>KAPITALI I NESHKRUAR I PAKERKUAR</t>
  </si>
  <si>
    <t>B</t>
  </si>
  <si>
    <t>AKTIVE TE QENDRUESHME</t>
  </si>
  <si>
    <t>Te Pa Trupezuara</t>
  </si>
  <si>
    <t>Shpenzime te nisjes dhe te zgjerimit</t>
  </si>
  <si>
    <t>Shpenzime per kerkime te aplikuara e zhvillime</t>
  </si>
  <si>
    <t>Te tjera ne Shfrytezim</t>
  </si>
  <si>
    <t>Pagesa pjesore te derdhura</t>
  </si>
  <si>
    <t>Amortizime (-)</t>
  </si>
  <si>
    <t>h</t>
  </si>
  <si>
    <t>Provizione per zhvleresim (-)</t>
  </si>
  <si>
    <t>TE TRUPEZUARA</t>
  </si>
  <si>
    <t>Toka, troje, terrene, ndertime e inst. te pergj</t>
  </si>
  <si>
    <t>Instalime teknike, makineri, pajisje, vegla pune</t>
  </si>
  <si>
    <t>Te tjera ne shfrytezim</t>
  </si>
  <si>
    <t>Ne proces dhe pagesa pjesore</t>
  </si>
  <si>
    <t>15</t>
  </si>
  <si>
    <t>16</t>
  </si>
  <si>
    <t>FINANCIARE</t>
  </si>
  <si>
    <t>17</t>
  </si>
  <si>
    <t>Pjesemarrje dhe tituj financiare te tjere</t>
  </si>
  <si>
    <t>18</t>
  </si>
  <si>
    <t>Kerkesa debitore te lidhura me pjesemarrjet</t>
  </si>
  <si>
    <t>19</t>
  </si>
  <si>
    <t>Kredi te dhena</t>
  </si>
  <si>
    <t>20</t>
  </si>
  <si>
    <t>Provizione per zhvleresime (-)</t>
  </si>
  <si>
    <t>21</t>
  </si>
  <si>
    <t>AQ te Tjera</t>
  </si>
  <si>
    <t>21/1</t>
  </si>
  <si>
    <t>C</t>
  </si>
  <si>
    <t>AKTIVE QARKULLUESE</t>
  </si>
  <si>
    <t>22</t>
  </si>
  <si>
    <t>GJENDJE E INVENTARIT DHE NE PROCES</t>
  </si>
  <si>
    <t>23</t>
  </si>
  <si>
    <t>Materiale te para dhe materiale te tjera</t>
  </si>
  <si>
    <t>24</t>
  </si>
  <si>
    <t>Prodhime, punime, sherbime ne proces</t>
  </si>
  <si>
    <t>25</t>
  </si>
  <si>
    <t>26</t>
  </si>
  <si>
    <t>Te tjera gjendje inventari</t>
  </si>
  <si>
    <t>27</t>
  </si>
  <si>
    <t>28</t>
  </si>
  <si>
    <t>KERKESA PER ARKETIM MBI DEBITORET</t>
  </si>
  <si>
    <t>29</t>
  </si>
  <si>
    <t>Nga keto me afat pas me shume se nje vit</t>
  </si>
  <si>
    <t>Kliente per shitje, sherbime</t>
  </si>
  <si>
    <t>30</t>
  </si>
  <si>
    <t>Ortake kapital i paderdhur</t>
  </si>
  <si>
    <t>31</t>
  </si>
  <si>
    <t>32</t>
  </si>
  <si>
    <t>Te tjera kerkesa</t>
  </si>
  <si>
    <t>33</t>
  </si>
  <si>
    <t>34</t>
  </si>
  <si>
    <t>LETRA ME VLERE TE VENDOSJES PERKOHSHME</t>
  </si>
  <si>
    <t>35</t>
  </si>
  <si>
    <t>Aksione, obligacione, bono thesari e te ngjashme</t>
  </si>
  <si>
    <t>36</t>
  </si>
  <si>
    <t>37</t>
  </si>
  <si>
    <t>LIKUIDITETE DHE VLERA ARKE TE TJERA</t>
  </si>
  <si>
    <t>38</t>
  </si>
  <si>
    <t>Depozita ne banke dhe ne llogari te tjera</t>
  </si>
  <si>
    <t>39</t>
  </si>
  <si>
    <t>Para ne dore (arke)</t>
  </si>
  <si>
    <t>40</t>
  </si>
  <si>
    <t>41</t>
  </si>
  <si>
    <t>SHPENZIME PAGUAR OSE REGJISTRUAR AVANC</t>
  </si>
  <si>
    <t>42</t>
  </si>
  <si>
    <t>Ne keto mbi nje vit</t>
  </si>
  <si>
    <t>D</t>
  </si>
  <si>
    <t>LLOGARI TE TJERA</t>
  </si>
  <si>
    <t>43</t>
  </si>
  <si>
    <t>Shpenzime (kosto) per tu shperndare.</t>
  </si>
  <si>
    <t>44</t>
  </si>
  <si>
    <t>Diferenca konvertimi Aktive</t>
  </si>
  <si>
    <t>45</t>
  </si>
  <si>
    <t>45/1</t>
  </si>
  <si>
    <t>TOTALI I AKTIVIT</t>
  </si>
  <si>
    <t>46</t>
  </si>
  <si>
    <t>E</t>
  </si>
  <si>
    <t>LLOGARI JASHTE BILANCIT</t>
  </si>
  <si>
    <t>47</t>
  </si>
  <si>
    <t>Aktive te Qendrueshme te Marra me Qira</t>
  </si>
  <si>
    <t>48</t>
  </si>
  <si>
    <t>Pasuri te Tjera te te Treteve</t>
  </si>
  <si>
    <t>49</t>
  </si>
  <si>
    <t>Te tjera Llogari Jashte Bilancit</t>
  </si>
  <si>
    <t>50</t>
  </si>
  <si>
    <t>KAPITALET E VETA</t>
  </si>
  <si>
    <t>51</t>
  </si>
  <si>
    <t>KAPITALI THEMELTAR, REZERVAT, FITME/HUMBJE</t>
  </si>
  <si>
    <t>52</t>
  </si>
  <si>
    <t>Nga ky i derdhur</t>
  </si>
  <si>
    <t>Kapital i Nenshkruar</t>
  </si>
  <si>
    <t>53</t>
  </si>
  <si>
    <t>Prime te lidhura me Kapitalin</t>
  </si>
  <si>
    <t>54</t>
  </si>
  <si>
    <t>Diferenca nga Rivleresimi</t>
  </si>
  <si>
    <t>55</t>
  </si>
  <si>
    <t>Rezervat</t>
  </si>
  <si>
    <t>56</t>
  </si>
  <si>
    <t>Rezervat Ligjore</t>
  </si>
  <si>
    <t>57</t>
  </si>
  <si>
    <t>Rezervat Statutore</t>
  </si>
  <si>
    <t>58</t>
  </si>
  <si>
    <t>Rezervat te Tjera</t>
  </si>
  <si>
    <t>59</t>
  </si>
  <si>
    <t>Fitime ose Humbje te Mbartura (Humbjet -)</t>
  </si>
  <si>
    <t>60</t>
  </si>
  <si>
    <t>Fitime ose Humbje te Ushtrimit (Humbjet -)</t>
  </si>
  <si>
    <t>61</t>
  </si>
  <si>
    <t>Te Tjera qe lidhen me Kapitalin</t>
  </si>
  <si>
    <t>61/1</t>
  </si>
  <si>
    <t>FONDE TE TJERA TE VETAT(Nder. Shteterore)</t>
  </si>
  <si>
    <t>62</t>
  </si>
  <si>
    <t>Fondi (Rezerva) i Zhvillimit</t>
  </si>
  <si>
    <t>63</t>
  </si>
  <si>
    <t>Fondi i Shperblimit Suplementar te Punonjesve</t>
  </si>
  <si>
    <t>64</t>
  </si>
  <si>
    <t>Fondi i Ndihmave te Menjehershme</t>
  </si>
  <si>
    <t>65</t>
  </si>
  <si>
    <t>Fonde te Tjera</t>
  </si>
  <si>
    <t>66</t>
  </si>
  <si>
    <t>SUBVENCIONE PER INVENSTIME</t>
  </si>
  <si>
    <t>67</t>
  </si>
  <si>
    <t>PROVIZIONE PER RREZIQE E SHPENZIME</t>
  </si>
  <si>
    <t>68</t>
  </si>
  <si>
    <t>Provizoine per Rreziqe</t>
  </si>
  <si>
    <t>69</t>
  </si>
  <si>
    <t>Provizione per Shpenzime</t>
  </si>
  <si>
    <t>70</t>
  </si>
  <si>
    <t>DETYRIME</t>
  </si>
  <si>
    <t>71</t>
  </si>
  <si>
    <t>Detyrime te Kerkueshme Pas Me Shume Se nje Vit</t>
  </si>
  <si>
    <t>72</t>
  </si>
  <si>
    <t>Huara nga Bankat dhe Institutet e Kreditit</t>
  </si>
  <si>
    <t>73</t>
  </si>
  <si>
    <t>Huara te Tjera</t>
  </si>
  <si>
    <t>74</t>
  </si>
  <si>
    <t>Shuma te Arketuara per Porosi</t>
  </si>
  <si>
    <t>75</t>
  </si>
  <si>
    <t>Furnitore per Blerje e Sherbime</t>
  </si>
  <si>
    <t>76</t>
  </si>
  <si>
    <t>Shteti</t>
  </si>
  <si>
    <t>77</t>
  </si>
  <si>
    <t>78</t>
  </si>
  <si>
    <t>Te tjera Detyrime</t>
  </si>
  <si>
    <t>79</t>
  </si>
  <si>
    <t>DETYRIME TE KERKUESHME DERI NE NJE VIT</t>
  </si>
  <si>
    <t>80</t>
  </si>
  <si>
    <t>81</t>
  </si>
  <si>
    <t>82</t>
  </si>
  <si>
    <t>Shuma te Arketuara me Porosi</t>
  </si>
  <si>
    <t>83</t>
  </si>
  <si>
    <t>84</t>
  </si>
  <si>
    <t>Personeli</t>
  </si>
  <si>
    <t>85</t>
  </si>
  <si>
    <t>86</t>
  </si>
  <si>
    <t>87</t>
  </si>
  <si>
    <t>g</t>
  </si>
  <si>
    <t>88</t>
  </si>
  <si>
    <t>i</t>
  </si>
  <si>
    <t>Te Tjera Detyrime</t>
  </si>
  <si>
    <t>89</t>
  </si>
  <si>
    <t>Te Ardhura Te Marra Ose Te Regjistruara Avance</t>
  </si>
  <si>
    <t>90</t>
  </si>
  <si>
    <t>91</t>
  </si>
  <si>
    <t>Diferenca Konvertimi Pasive</t>
  </si>
  <si>
    <t>92</t>
  </si>
  <si>
    <t>93</t>
  </si>
  <si>
    <t>TOTALI I PASIVIT</t>
  </si>
  <si>
    <t>94</t>
  </si>
  <si>
    <t>95</t>
  </si>
  <si>
    <t>Llogari jashte bilancit</t>
  </si>
  <si>
    <t>96</t>
  </si>
  <si>
    <t>Llogari te Sendeve me Qira</t>
  </si>
  <si>
    <t>97</t>
  </si>
  <si>
    <t>Te Tjera Jashte Bilancit</t>
  </si>
  <si>
    <t>98</t>
  </si>
  <si>
    <t>99</t>
  </si>
  <si>
    <t>Makineri Pajisje</t>
  </si>
  <si>
    <t>Te Ardhurat e Shpenzimet</t>
  </si>
  <si>
    <t>( Llogaria e Fitimimeve dhe e Humbjeve )</t>
  </si>
  <si>
    <t>Numri</t>
  </si>
  <si>
    <t>TE ARDHURAT</t>
  </si>
  <si>
    <t>TE ARDHURA QE HYJNE NE SHIFREN E AFARIZMIT</t>
  </si>
  <si>
    <t>Nga Shitja e Produkteve te Prodhimit te Vete</t>
  </si>
  <si>
    <t>Nga Kryerja e Sherbimeve</t>
  </si>
  <si>
    <t>Nga Shitja e Mallrave</t>
  </si>
  <si>
    <t>Te Tjera Shitje e Sherbime</t>
  </si>
  <si>
    <t>TOTALI I SHIFRA NETO E AFARIZEM</t>
  </si>
  <si>
    <t>NGA TOTALI PER EKSPORT</t>
  </si>
  <si>
    <t>TE ARDHURA TE TJERA ( PERVEC ATYRE FINANCIARE )</t>
  </si>
  <si>
    <t>Shtesa e Gjendjeve te Prodhimit te Vete</t>
  </si>
  <si>
    <t>Prodhimi i Aktiveve te Qendrueshme</t>
  </si>
  <si>
    <t>Subvencione te Shfrytezimit</t>
  </si>
  <si>
    <t>Te Ardhura te Tjera Rrjedhese</t>
  </si>
  <si>
    <t>Çmimi i Shitjes se aktiveve te qendrueshme</t>
  </si>
  <si>
    <t>Arketimi i debitoreve te shlyer</t>
  </si>
  <si>
    <t>Rimarrje Amortizimi dhe Provizionesh</t>
  </si>
  <si>
    <t>Rimarrje amortizimi per aktivet e qendrushme</t>
  </si>
  <si>
    <t>Rimarrje provizionesh per aktivet e qendrueshme</t>
  </si>
  <si>
    <t>Rimarrje provizionesh per aktivet qarkulluese</t>
  </si>
  <si>
    <t>Rimarrje provizionesh per rreziqe e shpenzime</t>
  </si>
  <si>
    <t>Rimarrje te tjera</t>
  </si>
  <si>
    <t>TOTALI  ( I + II )</t>
  </si>
  <si>
    <t>TE ARDHURA FINANCIARE</t>
  </si>
  <si>
    <t>Interesa te Fituara dhe te Ngjajshme</t>
  </si>
  <si>
    <t>PlusVlera e Shitjes Letrave me Vlere te Vends.</t>
  </si>
  <si>
    <t>Diferenca pozitive nga Kembimi</t>
  </si>
  <si>
    <t>Rimarrje Provizionesh per Aktivet Financiare</t>
  </si>
  <si>
    <t>Te Tjera te Ardhura Financiare</t>
  </si>
  <si>
    <t>TOTALI ( I + II + III )</t>
  </si>
  <si>
    <t>REZULTATI NGA VEPRIMET E ZAKONSHME</t>
  </si>
  <si>
    <t>- HUMBJE</t>
  </si>
  <si>
    <t>TE ARDHURA TE JASHTEZAKONSHME</t>
  </si>
  <si>
    <t>REZULTATI I JASHTEZAKONSHEM</t>
  </si>
  <si>
    <t>REZULTATI I BILANCIT</t>
  </si>
  <si>
    <t>SHPENZIMET</t>
  </si>
  <si>
    <t>PAKESIMI I GJENDJES TE PRODHIMIT</t>
  </si>
  <si>
    <t>SHPENZIME SHFRYTEZIMI E TE TJERA RRJEDHESE</t>
  </si>
  <si>
    <t>Materiale te Para dhe Materiale te Tjera</t>
  </si>
  <si>
    <t>Blerje gjate ushtimit</t>
  </si>
  <si>
    <t>Ndryshimi i Gjendjeve (+ -)</t>
  </si>
  <si>
    <t>Mallra</t>
  </si>
  <si>
    <t>Blerje gjate ushtrimit</t>
  </si>
  <si>
    <t>Nryshimi i Gjendjeve (+ -)</t>
  </si>
  <si>
    <t>Furnitura, Nentrajtime dhe Sherbime</t>
  </si>
  <si>
    <t>Shpenzime per Personelin</t>
  </si>
  <si>
    <t>Pagat</t>
  </si>
  <si>
    <t>Trajtime dhe shperblime te tjera</t>
  </si>
  <si>
    <t>Sigurime shoqerore dhe te ngjashme</t>
  </si>
  <si>
    <t>Tatime, Taksa e Derdhje te Ngjashme</t>
  </si>
  <si>
    <t>Shpenzime te Tjera Rrjedhese</t>
  </si>
  <si>
    <t>Vlera kontabel e A.Q te shitura</t>
  </si>
  <si>
    <t>Humbje nga mos arketimi i debitoreve</t>
  </si>
  <si>
    <t>Amortizime dhe Provizione</t>
  </si>
  <si>
    <t>Amortizimi i A.Q.</t>
  </si>
  <si>
    <t>Provizione te zhvleresimit te aktiveve te qend</t>
  </si>
  <si>
    <t>Provisione zhvleresimi te aktiveve qarkullimi</t>
  </si>
  <si>
    <t>Kuota e shpenzimeve per shperndarje</t>
  </si>
  <si>
    <t>SHPENZIME FINANCIARE</t>
  </si>
  <si>
    <t>Interesa te Paguara dhe per t'u Paguar</t>
  </si>
  <si>
    <t>Minusvlera nga Shitja e Letra me Vlere te Vendos.</t>
  </si>
  <si>
    <t>Diferenca Negative nga Shkembimi</t>
  </si>
  <si>
    <t>Provizione e Aktive Financiare te Qendrue. Qark.</t>
  </si>
  <si>
    <t>Te tjera Shpenzime Financiare</t>
  </si>
  <si>
    <t>TOTALI  ( I + II + III )</t>
  </si>
  <si>
    <t>REZULTATI NGA VEPRIMTARIA E ZAKONSHME</t>
  </si>
  <si>
    <t>SHPENZIME TE JASHTEZAKONSHME</t>
  </si>
  <si>
    <t>FITIMI PARA TATIMIT</t>
  </si>
  <si>
    <t>VI</t>
  </si>
  <si>
    <t>TATIMI MBI FITIMIN DHE TE NGJASHME</t>
  </si>
  <si>
    <t>Tatim mbi Fitimin</t>
  </si>
  <si>
    <t>-Per fitimin nga veprimtaria e zakonshme</t>
  </si>
  <si>
    <t>Zbritje te Tjera</t>
  </si>
  <si>
    <t>VII</t>
  </si>
  <si>
    <t>FITIMI NETO (ose i Bilancit) V - VI</t>
  </si>
  <si>
    <t>( Monedha:LEK)</t>
  </si>
  <si>
    <t>Primi kapitalit</t>
  </si>
  <si>
    <t>Diferenca konvertimi</t>
  </si>
  <si>
    <t>Hua Bankare</t>
  </si>
  <si>
    <t>Te ardhura nga shitja e AQ</t>
  </si>
  <si>
    <t>Blerje mallra dhe te tjera</t>
  </si>
  <si>
    <t>3.c</t>
  </si>
  <si>
    <t>3.b</t>
  </si>
  <si>
    <t>3.a</t>
  </si>
  <si>
    <t>3.d</t>
  </si>
  <si>
    <t>3.e</t>
  </si>
  <si>
    <t>5.a</t>
  </si>
  <si>
    <t>5.b</t>
  </si>
  <si>
    <t>5.c</t>
  </si>
  <si>
    <t>5.d</t>
  </si>
  <si>
    <t>5.e</t>
  </si>
  <si>
    <t>Shenime</t>
  </si>
  <si>
    <t>ADMINISTRATORI</t>
  </si>
  <si>
    <t>Kapitali aksionar që i përket aksionarëve të shoqërisë mëmë</t>
  </si>
  <si>
    <t>Primi I aksioni</t>
  </si>
  <si>
    <t>Aksionet e thesarit</t>
  </si>
  <si>
    <t>Rezerva statusore dhe  ligjore</t>
  </si>
  <si>
    <t>Rezerva të konvertimit të  monedhave të huaja</t>
  </si>
  <si>
    <t>Fitimi I Pashpërndarë</t>
  </si>
  <si>
    <t>Zotërimet e aksionarëve të pakicës</t>
  </si>
  <si>
    <t>Efekti i ndryshimeve në politikat  kontabël</t>
  </si>
  <si>
    <t>Pozicioni i rregulluar</t>
  </si>
  <si>
    <t>Efektet e ndryshimit të kurseve të këmbimit gjatë konsolidimit</t>
  </si>
  <si>
    <t>Totali i të ardhuraveapo I shpenzimeve, që nuk janë njohur  në pasqyrën e të ardhurave dhe  shpenzimeve</t>
  </si>
  <si>
    <t>Fitimi neto i vitit financiar</t>
  </si>
  <si>
    <t>Dividendët e paguar</t>
  </si>
  <si>
    <t>Transferime në rezervën e detyrueshme statusore</t>
  </si>
  <si>
    <t xml:space="preserve">Emetim i kapitalit aksionar </t>
  </si>
  <si>
    <t>Efekte të ndryshime të kurseve të këmbimit gjatë konsolidimit</t>
  </si>
  <si>
    <t>Fitimi neto për periudhën kontabël</t>
  </si>
  <si>
    <t>Emetim i kapitalit aksionar</t>
  </si>
  <si>
    <t>Aksione të thesarit të riblera</t>
  </si>
  <si>
    <t xml:space="preserve">I </t>
  </si>
  <si>
    <t>Pershkrimi</t>
  </si>
  <si>
    <t>Toka</t>
  </si>
  <si>
    <t>Ndertesat</t>
  </si>
  <si>
    <t>Automjetet</t>
  </si>
  <si>
    <t>Ne Proces</t>
  </si>
  <si>
    <t>TOTAL</t>
  </si>
  <si>
    <t>Kontroll 
me FS</t>
  </si>
  <si>
    <t>Opening bal</t>
  </si>
  <si>
    <t>Gross value</t>
  </si>
  <si>
    <t>AQT Vlera Bruto</t>
  </si>
  <si>
    <t>+</t>
  </si>
  <si>
    <t>Amortization</t>
  </si>
  <si>
    <t>Amortiz Akumul</t>
  </si>
  <si>
    <t>Provision</t>
  </si>
  <si>
    <t>Provizione</t>
  </si>
  <si>
    <t>Inflow</t>
  </si>
  <si>
    <t>Vlera Bruto</t>
  </si>
  <si>
    <t>Outflow</t>
  </si>
  <si>
    <t>-</t>
  </si>
  <si>
    <t>Restructuration</t>
  </si>
  <si>
    <t>flow</t>
  </si>
  <si>
    <t>Riklasifikim i Aktiveve</t>
  </si>
  <si>
    <t>+ / -</t>
  </si>
  <si>
    <t>Provizionet</t>
  </si>
  <si>
    <t>Depreciation</t>
  </si>
  <si>
    <t>Amortizimi i Vitit Ushtrimor</t>
  </si>
  <si>
    <t>Reversal</t>
  </si>
  <si>
    <t xml:space="preserve">Rimarje e Amortizimit </t>
  </si>
  <si>
    <t>Rimarje e Provizioneve</t>
  </si>
  <si>
    <t>Flow</t>
  </si>
  <si>
    <t>Riklasifikim i Amortizimeve</t>
  </si>
  <si>
    <t>Closing balance</t>
  </si>
  <si>
    <t>gross value</t>
  </si>
  <si>
    <t>amortization</t>
  </si>
  <si>
    <t>provision</t>
  </si>
  <si>
    <t>AQT Vlera Neto</t>
  </si>
  <si>
    <t>Likujditete</t>
  </si>
  <si>
    <t>Page Punonjesh</t>
  </si>
  <si>
    <t>Kerkese mbi debitoret Shteti</t>
  </si>
  <si>
    <t>Te Ardhurat</t>
  </si>
  <si>
    <t>Penalitete,gjoba,demshperblime</t>
  </si>
  <si>
    <t>Amortizime dhe provizione</t>
  </si>
  <si>
    <t>Amortizimi AQT</t>
  </si>
  <si>
    <t>Pasqyra e Aktiveve dhe Amortizimeve</t>
  </si>
  <si>
    <t xml:space="preserve">Emërtimi   dhe   Forma ligjore </t>
  </si>
  <si>
    <t>NIPT-i</t>
  </si>
  <si>
    <t>Adresa e Selisë</t>
  </si>
  <si>
    <t xml:space="preserve">Data    e   krijimit   </t>
  </si>
  <si>
    <t xml:space="preserve">Nr.  i   Regjistrit  tregtar   </t>
  </si>
  <si>
    <r>
      <t>Veprimtaria Kryesore</t>
    </r>
    <r>
      <rPr>
        <b/>
        <u/>
        <sz val="12"/>
        <rFont val="Arial Narrow"/>
        <family val="2"/>
      </rPr>
      <t xml:space="preserve"> </t>
    </r>
  </si>
  <si>
    <t>PASQYRAT         FINANCIARE</t>
  </si>
  <si>
    <t>Pasqyrat Financiare janë individuale</t>
  </si>
  <si>
    <t xml:space="preserve">Pasqyrat Financiare janë të shprehura </t>
  </si>
  <si>
    <t>në vlerë reale leku</t>
  </si>
  <si>
    <t xml:space="preserve">Periudha Kontabël e Pasqyrave Financiare </t>
  </si>
  <si>
    <t xml:space="preserve">Data e mbylljes së Pasqyrave Financiare </t>
  </si>
  <si>
    <r>
      <t>Lendet e para</t>
    </r>
    <r>
      <rPr>
        <i/>
        <sz val="12"/>
        <rFont val="Times New Roman"/>
        <family val="1"/>
      </rPr>
      <t xml:space="preserve"> </t>
    </r>
  </si>
  <si>
    <t>dhe ligjit Nr. 9228, datë 29.04.2004 "Për Kontabilitetin dhe Pasqyrat Financiare")</t>
  </si>
  <si>
    <t xml:space="preserve">(Në zbatim të Standartit Kombetar të Kontabilitetit nr.2                                                                            </t>
  </si>
  <si>
    <t xml:space="preserve"> </t>
  </si>
  <si>
    <t>Ortaku</t>
  </si>
  <si>
    <t>Ngurtesim Banke</t>
  </si>
  <si>
    <t>Pajisje zyre</t>
  </si>
  <si>
    <t>dhe te tjera</t>
  </si>
  <si>
    <t>PERSHKRIM</t>
  </si>
  <si>
    <t>Vendi</t>
  </si>
  <si>
    <t>Produkte te Gatshme,Mallra</t>
  </si>
  <si>
    <t xml:space="preserve">I N V E N T A R I  i </t>
  </si>
  <si>
    <t>Sasia</t>
  </si>
  <si>
    <t xml:space="preserve">Per Drejtimin e Shoqerise </t>
  </si>
  <si>
    <t>Emertimi</t>
  </si>
  <si>
    <t>Gjendje</t>
  </si>
  <si>
    <t>Shtesa</t>
  </si>
  <si>
    <t>Pakesime</t>
  </si>
  <si>
    <t>Ndertime</t>
  </si>
  <si>
    <t>Makineri,paisje</t>
  </si>
  <si>
    <t>Mjete transporti</t>
  </si>
  <si>
    <t>kompjuterike,zyre,etj</t>
  </si>
  <si>
    <t xml:space="preserve">             TOTALI</t>
  </si>
  <si>
    <t>Makineri,paisje,vegla</t>
  </si>
  <si>
    <t>Administratori</t>
  </si>
  <si>
    <t>31 Dhjetor 2011</t>
  </si>
  <si>
    <t>Viti 2011</t>
  </si>
  <si>
    <t xml:space="preserve">               ADMINISTRATORI</t>
  </si>
  <si>
    <t>VITI 2011</t>
  </si>
  <si>
    <t>Totale</t>
  </si>
  <si>
    <t>31 Dhjetor 2012</t>
  </si>
  <si>
    <t>Viti 2012</t>
  </si>
  <si>
    <t xml:space="preserve">Inventari   i   automjeteve  ne  pronesi   te  Subjektit </t>
  </si>
  <si>
    <t>Kapaciteti</t>
  </si>
  <si>
    <t>Per Drejtimin e Shoqerise</t>
  </si>
  <si>
    <t>Vlera arke te tjera(ngurtesim ne banke)</t>
  </si>
  <si>
    <t>Totali i të ardhurave apo  shpenzimeve, që nuk janë njohur  në pasqyrën e të ardhurave dhe  shpenzimeve veprim rregu me humb mbartur</t>
  </si>
  <si>
    <t>Shpenzime Telefonike</t>
  </si>
  <si>
    <t>Per periudhen: 01/01/2009deri:31/12/2014</t>
  </si>
  <si>
    <t>VITI 2014</t>
  </si>
  <si>
    <t>Sigurime Shoqerore dhe te Ngjashme,Tap</t>
  </si>
  <si>
    <t>Shteti - Tatime dhe Taksa,Tatim Fitim</t>
  </si>
  <si>
    <t>Njesia</t>
  </si>
  <si>
    <t>Ndryshimi gjendjes</t>
  </si>
  <si>
    <t>Shpenzime interesa over-draft dhe bankare</t>
  </si>
  <si>
    <t>Inventar per Asetet(Aktivetet Afatgjata)</t>
  </si>
  <si>
    <t>GJENDJE Leke</t>
  </si>
  <si>
    <t>Totale Aktivet</t>
  </si>
  <si>
    <t>Vlera Historike</t>
  </si>
  <si>
    <t>Ecohealth.Tirana</t>
  </si>
  <si>
    <t>Shitje</t>
  </si>
  <si>
    <t>Vendas</t>
  </si>
  <si>
    <t>Sh.Perj</t>
  </si>
  <si>
    <t>Tvsh</t>
  </si>
  <si>
    <t>Bl.Perj</t>
  </si>
  <si>
    <t>Blerje</t>
  </si>
  <si>
    <t>Tvsh e Paguar</t>
  </si>
  <si>
    <t>Janar</t>
  </si>
  <si>
    <t>Shkurt</t>
  </si>
  <si>
    <t>Mars</t>
  </si>
  <si>
    <t>Prill</t>
  </si>
  <si>
    <t>Maj</t>
  </si>
  <si>
    <t>qershor</t>
  </si>
  <si>
    <t>korrik</t>
  </si>
  <si>
    <t>gusht</t>
  </si>
  <si>
    <t>shtator</t>
  </si>
  <si>
    <t>tetor</t>
  </si>
  <si>
    <t>nentor</t>
  </si>
  <si>
    <t>dhjetor</t>
  </si>
  <si>
    <t>Sh.Af</t>
  </si>
  <si>
    <t>FDP 2015</t>
  </si>
  <si>
    <t>Materiale te Para</t>
  </si>
  <si>
    <t>Cmim</t>
  </si>
  <si>
    <t>cope</t>
  </si>
  <si>
    <t>Qira</t>
  </si>
  <si>
    <t>Personel Jashte Nderrmarjes</t>
  </si>
  <si>
    <t>Shpenzime udhetim dieta</t>
  </si>
  <si>
    <t>Shpenzime Transport ne blerje</t>
  </si>
  <si>
    <t>Taksa dhe tarifa vendore etj,</t>
  </si>
  <si>
    <t>Detyrime Fiskale</t>
  </si>
  <si>
    <t>Vlera</t>
  </si>
  <si>
    <t>ToTale</t>
  </si>
  <si>
    <t>Nr.</t>
  </si>
  <si>
    <t>Artikulli</t>
  </si>
  <si>
    <t>Nj / M</t>
  </si>
  <si>
    <t>Shuma</t>
  </si>
  <si>
    <t>Import</t>
  </si>
  <si>
    <t>Tirane</t>
  </si>
  <si>
    <t>Te tjera kerkesa te arketueshme Tvsh</t>
  </si>
  <si>
    <t>Spitali Hygeia</t>
  </si>
  <si>
    <t>Profarma</t>
  </si>
  <si>
    <t>American Hospital</t>
  </si>
  <si>
    <t>Ecolab</t>
  </si>
  <si>
    <t>TVSH e  mbipaguar</t>
  </si>
  <si>
    <t>Shitje mallrave</t>
  </si>
  <si>
    <t>Shpeznime per komisione bankare</t>
  </si>
  <si>
    <t>Shpenzime per mirembajtje,riparime</t>
  </si>
  <si>
    <t>T.Fitimi +Tatim Qiraje</t>
  </si>
  <si>
    <t>Ardhura</t>
  </si>
  <si>
    <t>Shpenzime</t>
  </si>
  <si>
    <t>QKB</t>
  </si>
  <si>
    <t>Viti 2017</t>
  </si>
  <si>
    <t>Viti 2016</t>
  </si>
  <si>
    <t>Mallrave Per Rishitje</t>
  </si>
  <si>
    <t>Kosto</t>
  </si>
  <si>
    <t>31 Dhjetor 2018</t>
  </si>
  <si>
    <t>01/01-30/11/18</t>
  </si>
  <si>
    <t>01/12-31/12/18</t>
  </si>
  <si>
    <t>EE2019</t>
  </si>
  <si>
    <t>Investime</t>
  </si>
  <si>
    <t>31 Dhjetor 2019</t>
  </si>
  <si>
    <t>30 Nentor 2019</t>
  </si>
  <si>
    <t>Lende e Pare</t>
  </si>
  <si>
    <t>V.O.Kjo pasqyre do te plotesohet e vecante per</t>
  </si>
  <si>
    <t>Lenden e Pare ; Mallrat ; Produktin e Gateshem dhe Prodhimin ne Proces</t>
  </si>
  <si>
    <t>Cmimi</t>
  </si>
  <si>
    <t>Totali:</t>
  </si>
  <si>
    <t>Produkt I Gatshem</t>
  </si>
  <si>
    <t>Prodhim ne Proces</t>
  </si>
  <si>
    <t>Vlefta 2017</t>
  </si>
  <si>
    <t>NIPT</t>
  </si>
  <si>
    <t>Emri I Tatimpaguesit</t>
  </si>
  <si>
    <t>Lloji i mjetit</t>
  </si>
  <si>
    <t>Tipi/Markë</t>
  </si>
  <si>
    <t>Targë</t>
  </si>
  <si>
    <t>Pronësia</t>
  </si>
  <si>
    <t>Leje qarkullimi</t>
  </si>
  <si>
    <t>Vlera kontabël</t>
  </si>
  <si>
    <t>Vlera e mjetit e rregjistruar</t>
  </si>
  <si>
    <t>Viti i prodhimit</t>
  </si>
  <si>
    <t>Bara siguruar e mjetit.</t>
  </si>
  <si>
    <t>VITI  2021</t>
  </si>
  <si>
    <t>Nga 01.01.2021 deri 31.12.2021</t>
  </si>
  <si>
    <t>31.12.2021</t>
  </si>
  <si>
    <t>Viti 2021</t>
  </si>
  <si>
    <t>Bilanci   Kontabel  me  31 Dhjetor 2021</t>
  </si>
  <si>
    <t>Viti 2020</t>
  </si>
  <si>
    <t>31/Dhjetor/Viti 2021</t>
  </si>
  <si>
    <t>Llogaria te Ardhura &amp; Shpenzime per vitin e mbyllur me 31 Dhjetor 2021</t>
  </si>
  <si>
    <t>Periudha kontabel     01 Janar-31 Dhjetor 2021</t>
  </si>
  <si>
    <t>FDP 2021</t>
  </si>
  <si>
    <t>Vlefta 2021</t>
  </si>
  <si>
    <t>Ushtrimi 21</t>
  </si>
  <si>
    <t>Ushtrimi 21/1</t>
  </si>
  <si>
    <t>Ushtrimi 20</t>
  </si>
  <si>
    <t>Ushtrimi 00</t>
  </si>
  <si>
    <t>Pasqyra e levizjes se kapitaleve te veta  me  15 Maj 2020 - 31 Dhjetor 2021</t>
  </si>
  <si>
    <t>Pozicioni më 31 dhjetor 2020</t>
  </si>
  <si>
    <t>Pozicioni më 31 dhjetor 2021</t>
  </si>
  <si>
    <t>Periudha kontabel     01 Janar - 31 Dhjetor 2021</t>
  </si>
  <si>
    <t>Bilanci i Celjes     01.01.2021</t>
  </si>
  <si>
    <t>Hyrjet  2021</t>
  </si>
  <si>
    <t>Daljet  2021</t>
  </si>
  <si>
    <t>Bilanci i Mbylljes 31.12.2021</t>
  </si>
  <si>
    <t>31,12,2021</t>
  </si>
  <si>
    <t>Aktivet Afatgjata Materiale  me vlere fillestare   2021</t>
  </si>
  <si>
    <t>Amortizimi A.A.Materiale   2021</t>
  </si>
  <si>
    <t>Vlera Kontabel Neto e A.A.Materiale  2021</t>
  </si>
  <si>
    <t>FURNITURE.AL</t>
  </si>
  <si>
    <t>L81529031D</t>
  </si>
  <si>
    <t>Mezes, Ambjent Garazh me nr.pasurise 60/61/ND</t>
  </si>
  <si>
    <t>29.03.2018</t>
  </si>
  <si>
    <t>Prodhime dhe montime mobilerie</t>
  </si>
  <si>
    <t xml:space="preserve"> Shoqeria  "FURNITURE.AL" </t>
  </si>
  <si>
    <r>
      <t xml:space="preserve">Subjekti   </t>
    </r>
    <r>
      <rPr>
        <u/>
        <sz val="14"/>
        <rFont val="Arial"/>
        <family val="2"/>
      </rPr>
      <t>FURNITURE.AL</t>
    </r>
  </si>
  <si>
    <r>
      <t xml:space="preserve">NIPT   </t>
    </r>
    <r>
      <rPr>
        <u/>
        <sz val="14"/>
        <rFont val="Arial"/>
        <family val="2"/>
      </rPr>
      <t>L81529031D</t>
    </r>
  </si>
  <si>
    <r>
      <t xml:space="preserve">Adresa Vep. </t>
    </r>
    <r>
      <rPr>
        <u/>
        <sz val="14"/>
        <rFont val="Arial"/>
        <family val="2"/>
      </rPr>
      <t xml:space="preserve"> Mezes, Ambjent Garazh me nr.pasurise 60/61/ND</t>
    </r>
  </si>
  <si>
    <r>
      <t xml:space="preserve">Aktiviteti   </t>
    </r>
    <r>
      <rPr>
        <u/>
        <sz val="14"/>
        <rFont val="Arial"/>
        <family val="2"/>
      </rPr>
      <t>Prodhime dhe montime mobilerie</t>
    </r>
  </si>
  <si>
    <t>Telefoni  0682002202</t>
  </si>
  <si>
    <t>2/Viti 2021</t>
  </si>
  <si>
    <t>28 Shkurt/Viti 2021</t>
  </si>
  <si>
    <t>28 Shkurt /Viti 2021</t>
  </si>
  <si>
    <t>Pozicioni më 31 Dhejtor 2019</t>
  </si>
  <si>
    <t>Lende te pare</t>
  </si>
  <si>
    <t>Prese</t>
  </si>
  <si>
    <t>Tarzan Boshnjaku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</si>
</sst>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1" formatCode="_(* #,##0_);_(* \(#,##0\);_(* &quot;-&quot;_);_(@_)"/>
    <numFmt numFmtId="43" formatCode="_(* #,##0.00_);_(* \(#,##0.00\);_(* &quot;-&quot;??_);_(@_)"/>
    <numFmt numFmtId="169" formatCode="_-* #,##0_-;\-* #,##0_-;_-* &quot;-&quot;_-;_-@_-"/>
    <numFmt numFmtId="171" formatCode="_-* #,##0.00_-;\-* #,##0.00_-;_-* &quot;-&quot;??_-;_-@_-"/>
    <numFmt numFmtId="182" formatCode="#,##0.00_);\-#,##0.00"/>
    <numFmt numFmtId="196" formatCode="&quot; &quot;#,##0&quot; &quot;;\(#,##0\)"/>
    <numFmt numFmtId="197" formatCode="_-* #,##0\ _€_-;\-* #,##0\ _€_-;_-* &quot;-&quot;??\ _€_-;_-@_-"/>
    <numFmt numFmtId="198" formatCode="_-* #,##0.00\ _€_-;\-* #,##0.00\ _€_-;_-* &quot;-&quot;??\ _€_-;_-@_-"/>
  </numFmts>
  <fonts count="85" x14ac:knownFonts="1">
    <font>
      <sz val="10"/>
      <name val="Arial"/>
    </font>
    <font>
      <sz val="10"/>
      <name val="Arial"/>
    </font>
    <font>
      <sz val="10"/>
      <name val="Times New Roman"/>
      <family val="1"/>
    </font>
    <font>
      <sz val="8"/>
      <name val="Arial"/>
    </font>
    <font>
      <b/>
      <sz val="10"/>
      <name val="Times New Roman"/>
      <family val="1"/>
    </font>
    <font>
      <i/>
      <sz val="13"/>
      <name val="Garamond"/>
      <family val="1"/>
    </font>
    <font>
      <sz val="11"/>
      <name val="Times New Roman"/>
      <family val="1"/>
    </font>
    <font>
      <i/>
      <sz val="11"/>
      <name val="Times New Roman"/>
      <family val="1"/>
    </font>
    <font>
      <i/>
      <sz val="12"/>
      <name val="Garamond"/>
      <family val="1"/>
    </font>
    <font>
      <b/>
      <sz val="11"/>
      <name val="Times New Roman"/>
      <family val="1"/>
    </font>
    <font>
      <sz val="11"/>
      <color indexed="10"/>
      <name val="Times New Roman"/>
      <family val="1"/>
    </font>
    <font>
      <sz val="10"/>
      <color indexed="8"/>
      <name val="MS Sans Serif"/>
    </font>
    <font>
      <sz val="9"/>
      <color indexed="8"/>
      <name val="Arial"/>
      <family val="2"/>
    </font>
    <font>
      <b/>
      <sz val="12"/>
      <name val="Times New Roman"/>
      <family val="1"/>
    </font>
    <font>
      <b/>
      <sz val="9"/>
      <color indexed="8"/>
      <name val="Times New Roman"/>
      <family val="1"/>
    </font>
    <font>
      <sz val="9"/>
      <color indexed="8"/>
      <name val="Times New Roman"/>
      <family val="1"/>
    </font>
    <font>
      <b/>
      <i/>
      <sz val="11.05"/>
      <color indexed="8"/>
      <name val="Times New Roman"/>
    </font>
    <font>
      <sz val="9"/>
      <color indexed="8"/>
      <name val="Arial"/>
    </font>
    <font>
      <b/>
      <i/>
      <sz val="9.85"/>
      <color indexed="8"/>
      <name val="Times New Roman"/>
    </font>
    <font>
      <b/>
      <sz val="9"/>
      <color indexed="8"/>
      <name val="Arial"/>
    </font>
    <font>
      <b/>
      <i/>
      <sz val="12.6"/>
      <color indexed="8"/>
      <name val="Arial"/>
    </font>
    <font>
      <sz val="9.85"/>
      <color indexed="8"/>
      <name val="Times New Roman"/>
    </font>
    <font>
      <b/>
      <i/>
      <sz val="8.9"/>
      <color indexed="8"/>
      <name val="Arial"/>
    </font>
    <font>
      <b/>
      <i/>
      <sz val="9.9499999999999993"/>
      <color indexed="8"/>
      <name val="Arial"/>
    </font>
    <font>
      <b/>
      <i/>
      <sz val="13.45"/>
      <color indexed="8"/>
      <name val="Times New Roman"/>
    </font>
    <font>
      <b/>
      <i/>
      <sz val="10.7"/>
      <color indexed="8"/>
      <name val="Times New Roman"/>
    </font>
    <font>
      <b/>
      <sz val="9"/>
      <color indexed="8"/>
      <name val="Arial"/>
      <family val="2"/>
    </font>
    <font>
      <b/>
      <sz val="11"/>
      <color indexed="10"/>
      <name val="Times New Roman"/>
      <family val="1"/>
    </font>
    <font>
      <b/>
      <sz val="10"/>
      <color indexed="8"/>
      <name val="Times New Roman"/>
      <family val="1"/>
    </font>
    <font>
      <sz val="10"/>
      <name val="Tahoma"/>
      <family val="2"/>
    </font>
    <font>
      <sz val="10"/>
      <name val="Arial"/>
      <family val="2"/>
    </font>
    <font>
      <sz val="11"/>
      <name val="Arial"/>
      <family val="2"/>
    </font>
    <font>
      <sz val="11"/>
      <name val="Arial Narrow"/>
      <family val="2"/>
    </font>
    <font>
      <sz val="12"/>
      <name val="Arial Narrow"/>
      <family val="2"/>
    </font>
    <font>
      <b/>
      <u/>
      <sz val="12"/>
      <name val="Arial Narrow"/>
      <family val="2"/>
    </font>
    <font>
      <sz val="10"/>
      <color indexed="8"/>
      <name val="Arial Narrow"/>
      <family val="2"/>
    </font>
    <font>
      <b/>
      <sz val="14"/>
      <name val="Arial Narrow"/>
      <family val="2"/>
    </font>
    <font>
      <b/>
      <sz val="20"/>
      <name val="Arial Narrow"/>
      <family val="2"/>
    </font>
    <font>
      <b/>
      <u/>
      <sz val="22"/>
      <name val="Arial Narrow"/>
      <family val="2"/>
    </font>
    <font>
      <sz val="12"/>
      <name val="Times New Roman"/>
      <family val="1"/>
    </font>
    <font>
      <i/>
      <sz val="12"/>
      <name val="Times New Roman"/>
      <family val="1"/>
    </font>
    <font>
      <sz val="12"/>
      <color indexed="8"/>
      <name val="Times New Roman"/>
      <family val="1"/>
    </font>
    <font>
      <b/>
      <i/>
      <sz val="12"/>
      <name val="Times New Roman"/>
      <family val="1"/>
    </font>
    <font>
      <b/>
      <i/>
      <sz val="10"/>
      <name val="Times New Roman"/>
      <family val="1"/>
    </font>
    <font>
      <i/>
      <sz val="10"/>
      <name val="Times New Roman"/>
      <family val="1"/>
    </font>
    <font>
      <sz val="10"/>
      <color indexed="8"/>
      <name val="Times New Roman"/>
      <family val="1"/>
    </font>
    <font>
      <b/>
      <sz val="10"/>
      <color indexed="14"/>
      <name val="Times New Roman"/>
      <family val="1"/>
    </font>
    <font>
      <b/>
      <i/>
      <sz val="10"/>
      <color indexed="10"/>
      <name val="Times New Roman"/>
      <family val="1"/>
    </font>
    <font>
      <b/>
      <sz val="10"/>
      <name val="Arial"/>
      <family val="2"/>
    </font>
    <font>
      <sz val="10"/>
      <color indexed="18"/>
      <name val="Arial"/>
      <family val="2"/>
    </font>
    <font>
      <sz val="10"/>
      <color indexed="8"/>
      <name val="Arial"/>
      <family val="2"/>
    </font>
    <font>
      <sz val="14"/>
      <name val="Arial"/>
    </font>
    <font>
      <b/>
      <sz val="14"/>
      <name val="Arial"/>
      <family val="2"/>
    </font>
    <font>
      <b/>
      <u/>
      <sz val="12"/>
      <name val="Arial"/>
      <family val="2"/>
    </font>
    <font>
      <sz val="12"/>
      <name val="Arial"/>
      <family val="2"/>
    </font>
    <font>
      <u/>
      <sz val="14"/>
      <name val="Arial"/>
      <family val="2"/>
    </font>
    <font>
      <b/>
      <sz val="12"/>
      <name val="Arial"/>
      <family val="2"/>
    </font>
    <font>
      <u/>
      <sz val="16"/>
      <name val="Times New Roman"/>
      <family val="1"/>
    </font>
    <font>
      <b/>
      <sz val="8"/>
      <name val="Times New Roman"/>
      <family val="1"/>
    </font>
    <font>
      <b/>
      <i/>
      <sz val="10"/>
      <name val="Arial"/>
      <family val="2"/>
    </font>
    <font>
      <sz val="8"/>
      <name val="Arial"/>
      <family val="2"/>
    </font>
    <font>
      <i/>
      <sz val="10"/>
      <name val="Arial"/>
      <family val="2"/>
    </font>
    <font>
      <sz val="12"/>
      <name val="Arial"/>
    </font>
    <font>
      <u/>
      <sz val="12"/>
      <name val="Arial"/>
      <family val="2"/>
    </font>
    <font>
      <b/>
      <sz val="11"/>
      <name val="Arial Narrow"/>
      <family val="2"/>
    </font>
    <font>
      <sz val="10"/>
      <color indexed="10"/>
      <name val="Arial"/>
    </font>
    <font>
      <sz val="10"/>
      <color indexed="10"/>
      <name val="Arial"/>
      <family val="2"/>
    </font>
    <font>
      <sz val="11"/>
      <color indexed="8"/>
      <name val="Calibri"/>
      <family val="2"/>
    </font>
    <font>
      <b/>
      <sz val="12"/>
      <name val="Arial"/>
    </font>
    <font>
      <u/>
      <sz val="12"/>
      <name val="Arial"/>
    </font>
    <font>
      <u/>
      <sz val="12"/>
      <name val="Arial Narrow"/>
      <family val="2"/>
    </font>
    <font>
      <b/>
      <sz val="11"/>
      <name val="Arial"/>
      <family val="2"/>
    </font>
    <font>
      <b/>
      <i/>
      <sz val="9.85"/>
      <color indexed="8"/>
      <name val="Times New Roman"/>
      <family val="1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b/>
      <sz val="14"/>
      <color indexed="8"/>
      <name val="Arial"/>
      <family val="2"/>
    </font>
    <font>
      <sz val="11"/>
      <name val="Calibri"/>
      <family val="2"/>
    </font>
    <font>
      <sz val="11"/>
      <color theme="1"/>
      <name val="Calibri"/>
      <family val="2"/>
      <scheme val="minor"/>
    </font>
    <font>
      <sz val="11"/>
      <color rgb="FFFF0000"/>
      <name val="Times New Roman"/>
      <family val="1"/>
    </font>
    <font>
      <sz val="12"/>
      <color rgb="FFFF0000"/>
      <name val="Arial"/>
      <family val="2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rgb="FFFFFF00"/>
        <bgColor indexed="64"/>
      </patternFill>
    </fill>
  </fills>
  <borders count="135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98" fontId="29" fillId="0" borderId="0" applyFont="0" applyFill="0" applyBorder="0" applyAlignment="0" applyProtection="0"/>
    <xf numFmtId="0" fontId="67" fillId="0" borderId="0"/>
    <xf numFmtId="0" fontId="77" fillId="0" borderId="0"/>
    <xf numFmtId="0" fontId="11" fillId="0" borderId="0"/>
    <xf numFmtId="0" fontId="11" fillId="0" borderId="0"/>
    <xf numFmtId="0" fontId="30" fillId="0" borderId="0"/>
    <xf numFmtId="0" fontId="29" fillId="0" borderId="0"/>
  </cellStyleXfs>
  <cellXfs count="589">
    <xf numFmtId="0" fontId="0" fillId="0" borderId="0" xfId="0"/>
    <xf numFmtId="0" fontId="2" fillId="0" borderId="0" xfId="0" applyFont="1"/>
    <xf numFmtId="0" fontId="2" fillId="0" borderId="0" xfId="0" applyFont="1" applyBorder="1"/>
    <xf numFmtId="0" fontId="4" fillId="0" borderId="0" xfId="0" applyFont="1"/>
    <xf numFmtId="0" fontId="2" fillId="0" borderId="0" xfId="0" applyFont="1" applyAlignment="1">
      <alignment horizontal="left" vertical="justify"/>
    </xf>
    <xf numFmtId="0" fontId="2" fillId="0" borderId="0" xfId="0" applyFont="1" applyBorder="1" applyAlignment="1">
      <alignment horizontal="left" wrapText="1"/>
    </xf>
    <xf numFmtId="0" fontId="4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43" fontId="2" fillId="0" borderId="0" xfId="1" applyFont="1"/>
    <xf numFmtId="43" fontId="2" fillId="0" borderId="1" xfId="1" applyFont="1" applyBorder="1"/>
    <xf numFmtId="43" fontId="2" fillId="0" borderId="0" xfId="1" applyFont="1" applyBorder="1"/>
    <xf numFmtId="0" fontId="5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 wrapText="1"/>
    </xf>
    <xf numFmtId="0" fontId="8" fillId="0" borderId="0" xfId="0" applyFont="1"/>
    <xf numFmtId="40" fontId="2" fillId="0" borderId="1" xfId="0" applyNumberFormat="1" applyFont="1" applyBorder="1"/>
    <xf numFmtId="39" fontId="6" fillId="0" borderId="0" xfId="0" applyNumberFormat="1" applyFont="1"/>
    <xf numFmtId="43" fontId="4" fillId="0" borderId="2" xfId="1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43" fontId="6" fillId="0" borderId="0" xfId="0" applyNumberFormat="1" applyFont="1" applyFill="1"/>
    <xf numFmtId="43" fontId="2" fillId="0" borderId="0" xfId="1" applyFont="1" applyFill="1"/>
    <xf numFmtId="40" fontId="2" fillId="0" borderId="1" xfId="0" applyNumberFormat="1" applyFont="1" applyFill="1" applyBorder="1"/>
    <xf numFmtId="39" fontId="6" fillId="0" borderId="0" xfId="0" applyNumberFormat="1" applyFont="1" applyFill="1"/>
    <xf numFmtId="0" fontId="0" fillId="0" borderId="0" xfId="0" applyNumberFormat="1" applyFill="1" applyBorder="1" applyAlignment="1" applyProtection="1"/>
    <xf numFmtId="0" fontId="13" fillId="0" borderId="0" xfId="0" applyFont="1"/>
    <xf numFmtId="0" fontId="16" fillId="0" borderId="0" xfId="0" applyFont="1" applyFill="1" applyAlignment="1">
      <alignment horizontal="left" vertical="center"/>
    </xf>
    <xf numFmtId="0" fontId="17" fillId="0" borderId="0" xfId="0" applyFont="1" applyFill="1" applyAlignment="1">
      <alignment horizontal="center" vertical="center"/>
    </xf>
    <xf numFmtId="0" fontId="17" fillId="0" borderId="0" xfId="0" applyFont="1" applyFill="1" applyAlignment="1">
      <alignment horizontal="left" vertical="center"/>
    </xf>
    <xf numFmtId="182" fontId="17" fillId="0" borderId="0" xfId="0" applyNumberFormat="1" applyFont="1" applyFill="1" applyAlignment="1">
      <alignment horizontal="right" vertical="center"/>
    </xf>
    <xf numFmtId="182" fontId="19" fillId="0" borderId="0" xfId="0" applyNumberFormat="1" applyFont="1" applyFill="1" applyAlignment="1">
      <alignment horizontal="right" vertical="center"/>
    </xf>
    <xf numFmtId="0" fontId="11" fillId="0" borderId="0" xfId="7" applyNumberFormat="1" applyFill="1" applyBorder="1" applyAlignment="1" applyProtection="1"/>
    <xf numFmtId="0" fontId="21" fillId="0" borderId="0" xfId="7" applyFont="1" applyAlignment="1">
      <alignment vertical="center"/>
    </xf>
    <xf numFmtId="0" fontId="18" fillId="0" borderId="0" xfId="7" applyFont="1" applyAlignment="1">
      <alignment horizontal="center" vertical="center"/>
    </xf>
    <xf numFmtId="0" fontId="18" fillId="0" borderId="0" xfId="7" applyFont="1" applyAlignment="1">
      <alignment horizontal="left" vertical="center"/>
    </xf>
    <xf numFmtId="0" fontId="17" fillId="0" borderId="0" xfId="7" applyFont="1" applyAlignment="1">
      <alignment horizontal="center" vertical="center"/>
    </xf>
    <xf numFmtId="0" fontId="17" fillId="0" borderId="0" xfId="7" applyFont="1" applyAlignment="1">
      <alignment vertical="center"/>
    </xf>
    <xf numFmtId="182" fontId="17" fillId="0" borderId="0" xfId="7" applyNumberFormat="1" applyFont="1" applyAlignment="1">
      <alignment horizontal="right" vertical="center"/>
    </xf>
    <xf numFmtId="0" fontId="23" fillId="0" borderId="0" xfId="7" applyFont="1" applyAlignment="1">
      <alignment vertical="center"/>
    </xf>
    <xf numFmtId="0" fontId="11" fillId="0" borderId="0" xfId="6" applyNumberFormat="1" applyFill="1" applyBorder="1" applyAlignment="1" applyProtection="1"/>
    <xf numFmtId="0" fontId="24" fillId="0" borderId="0" xfId="6" applyFont="1" applyAlignment="1">
      <alignment horizontal="center" vertical="center"/>
    </xf>
    <xf numFmtId="0" fontId="25" fillId="0" borderId="0" xfId="6" applyFont="1" applyAlignment="1">
      <alignment horizontal="center" vertical="center"/>
    </xf>
    <xf numFmtId="0" fontId="18" fillId="0" borderId="0" xfId="6" applyFont="1" applyAlignment="1">
      <alignment horizontal="center" vertical="center"/>
    </xf>
    <xf numFmtId="0" fontId="16" fillId="0" borderId="0" xfId="6" applyFont="1" applyAlignment="1">
      <alignment horizontal="center" vertical="center"/>
    </xf>
    <xf numFmtId="0" fontId="17" fillId="0" borderId="0" xfId="6" applyFont="1" applyAlignment="1">
      <alignment horizontal="center" vertical="center"/>
    </xf>
    <xf numFmtId="0" fontId="17" fillId="0" borderId="0" xfId="6" applyFont="1" applyAlignment="1">
      <alignment vertical="center"/>
    </xf>
    <xf numFmtId="182" fontId="17" fillId="0" borderId="0" xfId="6" applyNumberFormat="1" applyFont="1" applyAlignment="1">
      <alignment horizontal="right" vertical="center"/>
    </xf>
    <xf numFmtId="0" fontId="18" fillId="0" borderId="0" xfId="6" applyFont="1" applyAlignment="1">
      <alignment vertical="center"/>
    </xf>
    <xf numFmtId="0" fontId="22" fillId="0" borderId="0" xfId="7" applyFont="1" applyAlignment="1">
      <alignment horizontal="left" vertical="center"/>
    </xf>
    <xf numFmtId="0" fontId="20" fillId="0" borderId="0" xfId="7" applyFont="1" applyAlignment="1">
      <alignment horizontal="left" vertical="center"/>
    </xf>
    <xf numFmtId="182" fontId="26" fillId="0" borderId="0" xfId="7" applyNumberFormat="1" applyFont="1" applyAlignment="1">
      <alignment horizontal="right" vertical="center"/>
    </xf>
    <xf numFmtId="0" fontId="26" fillId="2" borderId="0" xfId="7" applyFont="1" applyFill="1" applyAlignment="1">
      <alignment vertical="center"/>
    </xf>
    <xf numFmtId="0" fontId="16" fillId="2" borderId="0" xfId="7" applyFont="1" applyFill="1" applyAlignment="1">
      <alignment horizontal="center" vertical="center"/>
    </xf>
    <xf numFmtId="182" fontId="17" fillId="2" borderId="0" xfId="7" applyNumberFormat="1" applyFont="1" applyFill="1" applyAlignment="1">
      <alignment horizontal="right" vertical="center"/>
    </xf>
    <xf numFmtId="0" fontId="11" fillId="2" borderId="0" xfId="7" applyNumberFormat="1" applyFill="1" applyBorder="1" applyAlignment="1" applyProtection="1"/>
    <xf numFmtId="182" fontId="26" fillId="0" borderId="0" xfId="6" applyNumberFormat="1" applyFont="1" applyAlignment="1">
      <alignment horizontal="right" vertical="center"/>
    </xf>
    <xf numFmtId="0" fontId="9" fillId="0" borderId="0" xfId="0" applyFont="1" applyFill="1"/>
    <xf numFmtId="2" fontId="11" fillId="0" borderId="0" xfId="7" applyNumberFormat="1" applyFill="1" applyBorder="1" applyAlignment="1" applyProtection="1"/>
    <xf numFmtId="0" fontId="2" fillId="0" borderId="0" xfId="0" applyNumberFormat="1" applyFont="1" applyFill="1" applyBorder="1" applyAlignment="1" applyProtection="1"/>
    <xf numFmtId="3" fontId="2" fillId="0" borderId="3" xfId="0" applyNumberFormat="1" applyFont="1" applyFill="1" applyBorder="1" applyAlignment="1" applyProtection="1"/>
    <xf numFmtId="0" fontId="32" fillId="0" borderId="4" xfId="0" applyFont="1" applyBorder="1"/>
    <xf numFmtId="0" fontId="31" fillId="0" borderId="0" xfId="0" applyFont="1"/>
    <xf numFmtId="0" fontId="32" fillId="0" borderId="5" xfId="0" applyFont="1" applyBorder="1"/>
    <xf numFmtId="0" fontId="32" fillId="0" borderId="6" xfId="0" applyFont="1" applyBorder="1"/>
    <xf numFmtId="0" fontId="32" fillId="0" borderId="7" xfId="0" applyFont="1" applyBorder="1"/>
    <xf numFmtId="0" fontId="32" fillId="0" borderId="8" xfId="0" applyFont="1" applyBorder="1"/>
    <xf numFmtId="0" fontId="33" fillId="0" borderId="0" xfId="0" applyFont="1" applyBorder="1"/>
    <xf numFmtId="0" fontId="33" fillId="0" borderId="0" xfId="0" applyFont="1" applyBorder="1" applyAlignment="1">
      <alignment horizontal="left"/>
    </xf>
    <xf numFmtId="0" fontId="33" fillId="0" borderId="4" xfId="0" applyFont="1" applyBorder="1"/>
    <xf numFmtId="0" fontId="32" fillId="0" borderId="0" xfId="0" applyFont="1" applyBorder="1"/>
    <xf numFmtId="0" fontId="35" fillId="0" borderId="0" xfId="0" applyNumberFormat="1" applyFont="1" applyFill="1" applyBorder="1" applyAlignment="1" applyProtection="1"/>
    <xf numFmtId="0" fontId="36" fillId="0" borderId="0" xfId="0" applyFont="1" applyBorder="1"/>
    <xf numFmtId="0" fontId="32" fillId="0" borderId="8" xfId="0" applyFont="1" applyBorder="1" applyAlignment="1">
      <alignment horizontal="left"/>
    </xf>
    <xf numFmtId="0" fontId="38" fillId="0" borderId="0" xfId="0" applyFont="1" applyBorder="1"/>
    <xf numFmtId="0" fontId="32" fillId="0" borderId="9" xfId="0" applyFont="1" applyBorder="1"/>
    <xf numFmtId="0" fontId="32" fillId="0" borderId="10" xfId="0" applyFont="1" applyBorder="1"/>
    <xf numFmtId="0" fontId="32" fillId="0" borderId="11" xfId="0" applyFont="1" applyBorder="1"/>
    <xf numFmtId="0" fontId="32" fillId="0" borderId="0" xfId="0" applyFont="1"/>
    <xf numFmtId="182" fontId="11" fillId="0" borderId="0" xfId="7" applyNumberFormat="1" applyFill="1" applyBorder="1" applyAlignment="1" applyProtection="1"/>
    <xf numFmtId="0" fontId="39" fillId="0" borderId="0" xfId="0" applyFont="1" applyBorder="1"/>
    <xf numFmtId="0" fontId="39" fillId="0" borderId="0" xfId="0" applyFont="1" applyBorder="1" applyAlignment="1">
      <alignment horizontal="center"/>
    </xf>
    <xf numFmtId="0" fontId="39" fillId="0" borderId="0" xfId="0" applyFont="1" applyFill="1"/>
    <xf numFmtId="0" fontId="39" fillId="0" borderId="0" xfId="0" applyFont="1"/>
    <xf numFmtId="0" fontId="40" fillId="0" borderId="0" xfId="0" applyFont="1"/>
    <xf numFmtId="0" fontId="13" fillId="0" borderId="0" xfId="0" applyFont="1" applyBorder="1"/>
    <xf numFmtId="0" fontId="13" fillId="0" borderId="2" xfId="0" applyFont="1" applyFill="1" applyBorder="1" applyAlignment="1">
      <alignment horizontal="center"/>
    </xf>
    <xf numFmtId="43" fontId="39" fillId="0" borderId="0" xfId="1" applyFont="1" applyFill="1"/>
    <xf numFmtId="43" fontId="41" fillId="0" borderId="0" xfId="1" applyFont="1" applyFill="1" applyAlignment="1">
      <alignment horizontal="right" vertical="center"/>
    </xf>
    <xf numFmtId="43" fontId="39" fillId="0" borderId="0" xfId="0" applyNumberFormat="1" applyFont="1" applyFill="1"/>
    <xf numFmtId="43" fontId="39" fillId="0" borderId="12" xfId="1" applyFont="1" applyFill="1" applyBorder="1"/>
    <xf numFmtId="182" fontId="41" fillId="0" borderId="0" xfId="0" applyNumberFormat="1" applyFont="1" applyFill="1" applyAlignment="1">
      <alignment horizontal="right" vertical="center"/>
    </xf>
    <xf numFmtId="40" fontId="39" fillId="0" borderId="0" xfId="0" applyNumberFormat="1" applyFont="1" applyFill="1"/>
    <xf numFmtId="0" fontId="13" fillId="0" borderId="0" xfId="0" applyFont="1" applyBorder="1" applyAlignment="1">
      <alignment horizontal="center"/>
    </xf>
    <xf numFmtId="43" fontId="39" fillId="0" borderId="1" xfId="1" applyFont="1" applyFill="1" applyBorder="1"/>
    <xf numFmtId="43" fontId="13" fillId="0" borderId="0" xfId="1" applyFont="1" applyFill="1"/>
    <xf numFmtId="43" fontId="39" fillId="0" borderId="0" xfId="0" applyNumberFormat="1" applyFont="1"/>
    <xf numFmtId="0" fontId="13" fillId="0" borderId="0" xfId="0" applyFont="1" applyFill="1"/>
    <xf numFmtId="43" fontId="13" fillId="0" borderId="0" xfId="0" applyNumberFormat="1" applyFont="1" applyFill="1" applyAlignment="1">
      <alignment horizontal="center"/>
    </xf>
    <xf numFmtId="0" fontId="39" fillId="0" borderId="0" xfId="0" applyFont="1" applyFill="1" applyBorder="1"/>
    <xf numFmtId="39" fontId="39" fillId="0" borderId="0" xfId="0" applyNumberFormat="1" applyFont="1" applyFill="1"/>
    <xf numFmtId="4" fontId="39" fillId="0" borderId="0" xfId="0" applyNumberFormat="1" applyFont="1"/>
    <xf numFmtId="0" fontId="42" fillId="0" borderId="0" xfId="0" applyFont="1" applyBorder="1"/>
    <xf numFmtId="0" fontId="40" fillId="0" borderId="0" xfId="0" applyFont="1" applyBorder="1"/>
    <xf numFmtId="39" fontId="39" fillId="0" borderId="0" xfId="0" applyNumberFormat="1" applyFont="1" applyFill="1" applyBorder="1"/>
    <xf numFmtId="0" fontId="39" fillId="0" borderId="0" xfId="0" applyFont="1" applyBorder="1" applyAlignment="1">
      <alignment horizontal="left" wrapText="1"/>
    </xf>
    <xf numFmtId="39" fontId="39" fillId="0" borderId="0" xfId="0" applyNumberFormat="1" applyFont="1" applyFill="1" applyBorder="1" applyAlignment="1">
      <alignment horizontal="left" wrapText="1"/>
    </xf>
    <xf numFmtId="39" fontId="13" fillId="0" borderId="2" xfId="0" applyNumberFormat="1" applyFont="1" applyFill="1" applyBorder="1" applyAlignment="1">
      <alignment horizontal="center" wrapText="1"/>
    </xf>
    <xf numFmtId="39" fontId="39" fillId="0" borderId="0" xfId="0" applyNumberFormat="1" applyFont="1" applyFill="1" applyBorder="1" applyAlignment="1">
      <alignment horizontal="right" wrapText="1"/>
    </xf>
    <xf numFmtId="0" fontId="39" fillId="0" borderId="0" xfId="0" applyFont="1" applyAlignment="1">
      <alignment horizontal="left" vertical="justify"/>
    </xf>
    <xf numFmtId="39" fontId="39" fillId="0" borderId="10" xfId="0" applyNumberFormat="1" applyFont="1" applyFill="1" applyBorder="1" applyAlignment="1">
      <alignment horizontal="right" wrapText="1"/>
    </xf>
    <xf numFmtId="39" fontId="39" fillId="0" borderId="0" xfId="0" applyNumberFormat="1" applyFont="1" applyBorder="1"/>
    <xf numFmtId="0" fontId="13" fillId="0" borderId="0" xfId="0" applyFont="1" applyBorder="1" applyAlignment="1">
      <alignment horizontal="left"/>
    </xf>
    <xf numFmtId="39" fontId="39" fillId="0" borderId="10" xfId="0" applyNumberFormat="1" applyFont="1" applyFill="1" applyBorder="1"/>
    <xf numFmtId="43" fontId="39" fillId="0" borderId="0" xfId="1" applyFont="1" applyFill="1" applyBorder="1" applyAlignment="1">
      <alignment horizontal="center" wrapText="1"/>
    </xf>
    <xf numFmtId="43" fontId="39" fillId="0" borderId="0" xfId="0" applyNumberFormat="1" applyFont="1" applyFill="1" applyBorder="1"/>
    <xf numFmtId="39" fontId="39" fillId="0" borderId="12" xfId="0" applyNumberFormat="1" applyFont="1" applyFill="1" applyBorder="1" applyAlignment="1">
      <alignment horizontal="right" wrapText="1"/>
    </xf>
    <xf numFmtId="39" fontId="13" fillId="0" borderId="0" xfId="0" applyNumberFormat="1" applyFont="1" applyFill="1" applyBorder="1" applyAlignment="1">
      <alignment horizontal="right" wrapText="1"/>
    </xf>
    <xf numFmtId="39" fontId="13" fillId="0" borderId="0" xfId="0" applyNumberFormat="1" applyFont="1" applyFill="1" applyBorder="1" applyAlignment="1"/>
    <xf numFmtId="0" fontId="12" fillId="0" borderId="0" xfId="7" applyFont="1" applyAlignment="1">
      <alignment vertical="center"/>
    </xf>
    <xf numFmtId="3" fontId="2" fillId="0" borderId="13" xfId="0" applyNumberFormat="1" applyFont="1" applyFill="1" applyBorder="1" applyAlignment="1" applyProtection="1"/>
    <xf numFmtId="3" fontId="4" fillId="0" borderId="14" xfId="0" applyNumberFormat="1" applyFont="1" applyFill="1" applyBorder="1" applyAlignment="1" applyProtection="1"/>
    <xf numFmtId="3" fontId="2" fillId="0" borderId="15" xfId="0" applyNumberFormat="1" applyFont="1" applyFill="1" applyBorder="1" applyAlignment="1" applyProtection="1"/>
    <xf numFmtId="3" fontId="2" fillId="0" borderId="5" xfId="0" applyNumberFormat="1" applyFont="1" applyFill="1" applyBorder="1" applyAlignment="1" applyProtection="1"/>
    <xf numFmtId="0" fontId="28" fillId="0" borderId="16" xfId="0" applyNumberFormat="1" applyFont="1" applyFill="1" applyBorder="1" applyAlignment="1" applyProtection="1">
      <alignment wrapText="1"/>
    </xf>
    <xf numFmtId="3" fontId="2" fillId="0" borderId="17" xfId="0" applyNumberFormat="1" applyFont="1" applyFill="1" applyBorder="1" applyAlignment="1" applyProtection="1"/>
    <xf numFmtId="3" fontId="2" fillId="0" borderId="18" xfId="0" applyNumberFormat="1" applyFont="1" applyFill="1" applyBorder="1" applyAlignment="1" applyProtection="1"/>
    <xf numFmtId="3" fontId="4" fillId="0" borderId="19" xfId="0" applyNumberFormat="1" applyFont="1" applyFill="1" applyBorder="1" applyAlignment="1" applyProtection="1"/>
    <xf numFmtId="0" fontId="6" fillId="0" borderId="0" xfId="0" applyFont="1" applyFill="1" applyBorder="1"/>
    <xf numFmtId="39" fontId="7" fillId="0" borderId="0" xfId="0" applyNumberFormat="1" applyFont="1" applyFill="1" applyBorder="1" applyAlignment="1">
      <alignment horizontal="center"/>
    </xf>
    <xf numFmtId="43" fontId="6" fillId="0" borderId="0" xfId="1" applyFont="1" applyFill="1" applyBorder="1"/>
    <xf numFmtId="0" fontId="9" fillId="0" borderId="0" xfId="0" applyFont="1" applyFill="1" applyBorder="1" applyAlignment="1">
      <alignment horizontal="center"/>
    </xf>
    <xf numFmtId="196" fontId="4" fillId="0" borderId="20" xfId="9" applyNumberFormat="1" applyFont="1" applyFill="1" applyBorder="1" applyAlignment="1" applyProtection="1">
      <alignment horizontal="center" vertical="center" wrapText="1"/>
      <protection locked="0"/>
    </xf>
    <xf numFmtId="0" fontId="43" fillId="0" borderId="0" xfId="0" applyFont="1" applyBorder="1"/>
    <xf numFmtId="0" fontId="44" fillId="0" borderId="0" xfId="0" applyFont="1" applyBorder="1"/>
    <xf numFmtId="0" fontId="2" fillId="0" borderId="0" xfId="9" applyFont="1" applyBorder="1" applyAlignment="1">
      <alignment horizontal="left"/>
    </xf>
    <xf numFmtId="0" fontId="44" fillId="0" borderId="0" xfId="0" applyFont="1"/>
    <xf numFmtId="0" fontId="2" fillId="0" borderId="0" xfId="9" applyFont="1" applyBorder="1"/>
    <xf numFmtId="196" fontId="4" fillId="0" borderId="0" xfId="8" applyNumberFormat="1" applyFont="1" applyFill="1" applyBorder="1" applyAlignment="1">
      <alignment horizontal="center" vertical="center"/>
    </xf>
    <xf numFmtId="196" fontId="4" fillId="0" borderId="21" xfId="8" applyNumberFormat="1" applyFont="1" applyFill="1" applyBorder="1" applyAlignment="1">
      <alignment horizontal="center" vertical="center"/>
    </xf>
    <xf numFmtId="0" fontId="45" fillId="0" borderId="22" xfId="0" applyNumberFormat="1" applyFont="1" applyFill="1" applyBorder="1" applyAlignment="1" applyProtection="1"/>
    <xf numFmtId="196" fontId="2" fillId="0" borderId="0" xfId="8" applyNumberFormat="1" applyFont="1" applyFill="1" applyBorder="1" applyAlignment="1" applyProtection="1">
      <alignment horizontal="center" vertical="center"/>
    </xf>
    <xf numFmtId="196" fontId="4" fillId="0" borderId="23" xfId="9" applyNumberFormat="1" applyFont="1" applyFill="1" applyBorder="1" applyAlignment="1" applyProtection="1">
      <alignment horizontal="center" vertical="center"/>
      <protection locked="0"/>
    </xf>
    <xf numFmtId="196" fontId="4" fillId="0" borderId="24" xfId="9" applyNumberFormat="1" applyFont="1" applyFill="1" applyBorder="1" applyAlignment="1" applyProtection="1">
      <alignment horizontal="center" vertical="center"/>
      <protection locked="0"/>
    </xf>
    <xf numFmtId="196" fontId="4" fillId="0" borderId="24" xfId="9" applyNumberFormat="1" applyFont="1" applyFill="1" applyBorder="1" applyAlignment="1" applyProtection="1">
      <alignment horizontal="center" vertical="center" wrapText="1"/>
      <protection locked="0"/>
    </xf>
    <xf numFmtId="196" fontId="4" fillId="0" borderId="25" xfId="9" applyNumberFormat="1" applyFont="1" applyFill="1" applyBorder="1" applyAlignment="1" applyProtection="1">
      <alignment horizontal="center" vertical="center" wrapText="1"/>
      <protection locked="0"/>
    </xf>
    <xf numFmtId="196" fontId="4" fillId="0" borderId="20" xfId="8" applyNumberFormat="1" applyFont="1" applyFill="1" applyBorder="1" applyAlignment="1" applyProtection="1">
      <alignment horizontal="center" vertical="center"/>
      <protection locked="0"/>
    </xf>
    <xf numFmtId="196" fontId="4" fillId="0" borderId="0" xfId="8" applyNumberFormat="1" applyFont="1" applyFill="1" applyBorder="1" applyAlignment="1" applyProtection="1">
      <alignment horizontal="center" vertical="center"/>
      <protection locked="0"/>
    </xf>
    <xf numFmtId="0" fontId="2" fillId="0" borderId="0" xfId="9" applyFont="1" applyBorder="1" applyAlignment="1">
      <alignment horizontal="center" vertical="center"/>
    </xf>
    <xf numFmtId="0" fontId="45" fillId="0" borderId="26" xfId="0" applyNumberFormat="1" applyFont="1" applyFill="1" applyBorder="1" applyAlignment="1" applyProtection="1"/>
    <xf numFmtId="0" fontId="45" fillId="0" borderId="27" xfId="0" applyNumberFormat="1" applyFont="1" applyFill="1" applyBorder="1" applyAlignment="1" applyProtection="1"/>
    <xf numFmtId="0" fontId="45" fillId="0" borderId="28" xfId="0" applyNumberFormat="1" applyFont="1" applyFill="1" applyBorder="1" applyAlignment="1" applyProtection="1"/>
    <xf numFmtId="0" fontId="45" fillId="0" borderId="29" xfId="0" applyNumberFormat="1" applyFont="1" applyFill="1" applyBorder="1" applyAlignment="1" applyProtection="1"/>
    <xf numFmtId="0" fontId="45" fillId="0" borderId="30" xfId="0" applyNumberFormat="1" applyFont="1" applyFill="1" applyBorder="1" applyAlignment="1" applyProtection="1"/>
    <xf numFmtId="196" fontId="4" fillId="0" borderId="0" xfId="9" applyNumberFormat="1" applyFont="1" applyFill="1" applyBorder="1" applyAlignment="1" applyProtection="1">
      <alignment horizontal="center" vertical="center"/>
      <protection locked="0"/>
    </xf>
    <xf numFmtId="196" fontId="4" fillId="0" borderId="0" xfId="9" applyNumberFormat="1" applyFont="1" applyFill="1" applyBorder="1" applyAlignment="1" applyProtection="1">
      <alignment horizontal="center" vertical="center" wrapText="1"/>
      <protection locked="0"/>
    </xf>
    <xf numFmtId="196" fontId="46" fillId="0" borderId="0" xfId="8" applyNumberFormat="1" applyFont="1" applyBorder="1" applyAlignment="1" applyProtection="1">
      <alignment horizontal="center" vertical="center" wrapText="1"/>
      <protection locked="0"/>
    </xf>
    <xf numFmtId="196" fontId="4" fillId="0" borderId="31" xfId="8" applyNumberFormat="1" applyFont="1" applyFill="1" applyBorder="1" applyAlignment="1">
      <alignment horizontal="center" vertical="center"/>
    </xf>
    <xf numFmtId="196" fontId="4" fillId="0" borderId="32" xfId="8" applyNumberFormat="1" applyFont="1" applyFill="1" applyBorder="1" applyAlignment="1">
      <alignment horizontal="center" vertical="center"/>
    </xf>
    <xf numFmtId="196" fontId="4" fillId="0" borderId="33" xfId="8" applyNumberFormat="1" applyFont="1" applyBorder="1" applyAlignment="1" applyProtection="1">
      <alignment horizontal="center" vertical="center" wrapText="1"/>
      <protection locked="0"/>
    </xf>
    <xf numFmtId="196" fontId="4" fillId="0" borderId="34" xfId="8" applyNumberFormat="1" applyFont="1" applyFill="1" applyBorder="1" applyAlignment="1">
      <alignment horizontal="center" vertical="center"/>
    </xf>
    <xf numFmtId="196" fontId="4" fillId="0" borderId="35" xfId="8" applyNumberFormat="1" applyFont="1" applyFill="1" applyBorder="1" applyAlignment="1">
      <alignment horizontal="center" vertical="center"/>
    </xf>
    <xf numFmtId="196" fontId="4" fillId="0" borderId="36" xfId="9" applyNumberFormat="1" applyFont="1" applyFill="1" applyBorder="1" applyAlignment="1" applyProtection="1">
      <alignment horizontal="center" vertical="center"/>
      <protection locked="0"/>
    </xf>
    <xf numFmtId="196" fontId="4" fillId="0" borderId="37" xfId="9" applyNumberFormat="1" applyFont="1" applyFill="1" applyBorder="1" applyAlignment="1" applyProtection="1">
      <alignment horizontal="center" vertical="center"/>
      <protection locked="0"/>
    </xf>
    <xf numFmtId="196" fontId="4" fillId="0" borderId="38" xfId="9" applyNumberFormat="1" applyFont="1" applyFill="1" applyBorder="1" applyAlignment="1" applyProtection="1">
      <alignment horizontal="center" vertical="center" wrapText="1"/>
      <protection locked="0"/>
    </xf>
    <xf numFmtId="196" fontId="4" fillId="0" borderId="37" xfId="9" applyNumberFormat="1" applyFont="1" applyFill="1" applyBorder="1" applyAlignment="1" applyProtection="1">
      <alignment horizontal="center" vertical="center" wrapText="1"/>
      <protection locked="0"/>
    </xf>
    <xf numFmtId="196" fontId="4" fillId="0" borderId="39" xfId="8" applyNumberFormat="1" applyFont="1" applyFill="1" applyBorder="1" applyAlignment="1" applyProtection="1">
      <alignment horizontal="center" vertical="center"/>
      <protection locked="0"/>
    </xf>
    <xf numFmtId="196" fontId="4" fillId="0" borderId="39" xfId="8" applyNumberFormat="1" applyFont="1" applyBorder="1" applyAlignment="1" applyProtection="1">
      <alignment horizontal="center" vertical="center" wrapText="1"/>
      <protection locked="0"/>
    </xf>
    <xf numFmtId="196" fontId="2" fillId="0" borderId="0" xfId="8" applyNumberFormat="1" applyFont="1" applyFill="1" applyBorder="1" applyAlignment="1" applyProtection="1">
      <alignment horizontal="center" vertical="center"/>
      <protection locked="0"/>
    </xf>
    <xf numFmtId="196" fontId="4" fillId="0" borderId="40" xfId="9" applyNumberFormat="1" applyFont="1" applyFill="1" applyBorder="1" applyAlignment="1" applyProtection="1">
      <alignment horizontal="center" vertical="center"/>
      <protection locked="0"/>
    </xf>
    <xf numFmtId="196" fontId="4" fillId="0" borderId="41" xfId="9" applyNumberFormat="1" applyFont="1" applyFill="1" applyBorder="1" applyAlignment="1" applyProtection="1">
      <alignment horizontal="center" vertical="center"/>
      <protection locked="0"/>
    </xf>
    <xf numFmtId="196" fontId="4" fillId="0" borderId="42" xfId="9" applyNumberFormat="1" applyFont="1" applyFill="1" applyBorder="1" applyAlignment="1" applyProtection="1">
      <alignment horizontal="center" vertical="center" wrapText="1"/>
      <protection locked="0"/>
    </xf>
    <xf numFmtId="196" fontId="4" fillId="0" borderId="41" xfId="9" applyNumberFormat="1" applyFont="1" applyFill="1" applyBorder="1" applyAlignment="1" applyProtection="1">
      <alignment horizontal="center" vertical="center" wrapText="1"/>
      <protection locked="0"/>
    </xf>
    <xf numFmtId="196" fontId="4" fillId="0" borderId="43" xfId="8" applyNumberFormat="1" applyFont="1" applyFill="1" applyBorder="1" applyAlignment="1" applyProtection="1">
      <alignment horizontal="center" vertical="center"/>
      <protection locked="0"/>
    </xf>
    <xf numFmtId="196" fontId="4" fillId="0" borderId="43" xfId="8" applyNumberFormat="1" applyFont="1" applyBorder="1" applyAlignment="1" applyProtection="1">
      <alignment horizontal="center" vertical="center"/>
      <protection locked="0"/>
    </xf>
    <xf numFmtId="196" fontId="4" fillId="0" borderId="0" xfId="8" applyNumberFormat="1" applyFont="1" applyFill="1" applyBorder="1" applyAlignment="1">
      <alignment horizontal="left"/>
    </xf>
    <xf numFmtId="196" fontId="4" fillId="0" borderId="44" xfId="8" applyNumberFormat="1" applyFont="1" applyFill="1" applyBorder="1" applyAlignment="1">
      <alignment horizontal="left"/>
    </xf>
    <xf numFmtId="196" fontId="4" fillId="0" borderId="45" xfId="8" applyNumberFormat="1" applyFont="1" applyFill="1" applyBorder="1" applyAlignment="1">
      <alignment horizontal="left"/>
    </xf>
    <xf numFmtId="196" fontId="47" fillId="0" borderId="0" xfId="8" quotePrefix="1" applyNumberFormat="1" applyFont="1" applyFill="1" applyBorder="1" applyAlignment="1">
      <alignment horizontal="center"/>
    </xf>
    <xf numFmtId="196" fontId="4" fillId="0" borderId="44" xfId="8" applyNumberFormat="1" applyFont="1" applyFill="1" applyBorder="1" applyAlignment="1" applyProtection="1">
      <protection locked="0"/>
    </xf>
    <xf numFmtId="197" fontId="4" fillId="0" borderId="46" xfId="3" applyNumberFormat="1" applyFont="1" applyFill="1" applyBorder="1" applyAlignment="1" applyProtection="1">
      <protection locked="0"/>
    </xf>
    <xf numFmtId="196" fontId="4" fillId="0" borderId="47" xfId="8" applyNumberFormat="1" applyFont="1" applyFill="1" applyBorder="1" applyAlignment="1" applyProtection="1">
      <alignment wrapText="1"/>
      <protection locked="0"/>
    </xf>
    <xf numFmtId="196" fontId="4" fillId="0" borderId="46" xfId="8" applyNumberFormat="1" applyFont="1" applyFill="1" applyBorder="1" applyAlignment="1" applyProtection="1">
      <protection locked="0"/>
    </xf>
    <xf numFmtId="196" fontId="4" fillId="0" borderId="48" xfId="8" applyNumberFormat="1" applyFont="1" applyFill="1" applyBorder="1" applyAlignment="1" applyProtection="1">
      <protection locked="0"/>
    </xf>
    <xf numFmtId="196" fontId="4" fillId="0" borderId="49" xfId="8" applyNumberFormat="1" applyFont="1" applyFill="1" applyBorder="1" applyAlignment="1" applyProtection="1">
      <protection locked="0"/>
    </xf>
    <xf numFmtId="196" fontId="4" fillId="0" borderId="50" xfId="8" applyNumberFormat="1" applyFont="1" applyFill="1" applyBorder="1" applyAlignment="1" applyProtection="1">
      <alignment horizontal="right"/>
    </xf>
    <xf numFmtId="196" fontId="4" fillId="0" borderId="0" xfId="8" applyNumberFormat="1" applyFont="1" applyFill="1" applyBorder="1" applyAlignment="1" applyProtection="1">
      <alignment horizontal="right"/>
    </xf>
    <xf numFmtId="0" fontId="2" fillId="0" borderId="0" xfId="9" applyFont="1" applyFill="1" applyBorder="1"/>
    <xf numFmtId="196" fontId="4" fillId="0" borderId="0" xfId="8" applyNumberFormat="1" applyFont="1" applyFill="1" applyBorder="1" applyAlignment="1">
      <alignment horizontal="left" vertical="top"/>
    </xf>
    <xf numFmtId="196" fontId="4" fillId="0" borderId="36" xfId="8" applyNumberFormat="1" applyFont="1" applyFill="1" applyBorder="1" applyAlignment="1">
      <alignment horizontal="left" vertical="top"/>
    </xf>
    <xf numFmtId="196" fontId="4" fillId="0" borderId="51" xfId="8" applyNumberFormat="1" applyFont="1" applyFill="1" applyBorder="1" applyAlignment="1">
      <alignment horizontal="left" vertical="top"/>
    </xf>
    <xf numFmtId="196" fontId="4" fillId="0" borderId="36" xfId="8" applyNumberFormat="1" applyFont="1" applyFill="1" applyBorder="1" applyAlignment="1" applyProtection="1">
      <protection locked="0"/>
    </xf>
    <xf numFmtId="196" fontId="4" fillId="0" borderId="37" xfId="8" applyNumberFormat="1" applyFont="1" applyFill="1" applyBorder="1" applyAlignment="1" applyProtection="1">
      <protection locked="0"/>
    </xf>
    <xf numFmtId="196" fontId="4" fillId="0" borderId="38" xfId="8" applyNumberFormat="1" applyFont="1" applyFill="1" applyBorder="1" applyAlignment="1" applyProtection="1">
      <alignment wrapText="1"/>
      <protection locked="0"/>
    </xf>
    <xf numFmtId="196" fontId="4" fillId="0" borderId="52" xfId="8" applyNumberFormat="1" applyFont="1" applyFill="1" applyBorder="1" applyAlignment="1" applyProtection="1">
      <protection locked="0"/>
    </xf>
    <xf numFmtId="196" fontId="4" fillId="0" borderId="53" xfId="8" applyNumberFormat="1" applyFont="1" applyFill="1" applyBorder="1" applyAlignment="1" applyProtection="1">
      <protection locked="0"/>
    </xf>
    <xf numFmtId="196" fontId="4" fillId="0" borderId="39" xfId="8" applyNumberFormat="1" applyFont="1" applyFill="1" applyBorder="1" applyAlignment="1" applyProtection="1">
      <alignment horizontal="right"/>
    </xf>
    <xf numFmtId="196" fontId="4" fillId="0" borderId="54" xfId="8" applyNumberFormat="1" applyFont="1" applyFill="1" applyBorder="1" applyAlignment="1">
      <alignment horizontal="left" vertical="top"/>
    </xf>
    <xf numFmtId="196" fontId="4" fillId="0" borderId="55" xfId="8" applyNumberFormat="1" applyFont="1" applyFill="1" applyBorder="1" applyAlignment="1">
      <alignment horizontal="left" vertical="top"/>
    </xf>
    <xf numFmtId="196" fontId="4" fillId="0" borderId="54" xfId="8" applyNumberFormat="1" applyFont="1" applyFill="1" applyBorder="1" applyAlignment="1" applyProtection="1">
      <protection locked="0"/>
    </xf>
    <xf numFmtId="196" fontId="4" fillId="0" borderId="56" xfId="8" applyNumberFormat="1" applyFont="1" applyFill="1" applyBorder="1" applyAlignment="1" applyProtection="1">
      <protection locked="0"/>
    </xf>
    <xf numFmtId="196" fontId="4" fillId="0" borderId="57" xfId="8" applyNumberFormat="1" applyFont="1" applyFill="1" applyBorder="1" applyAlignment="1" applyProtection="1">
      <alignment wrapText="1"/>
      <protection locked="0"/>
    </xf>
    <xf numFmtId="196" fontId="4" fillId="0" borderId="58" xfId="8" applyNumberFormat="1" applyFont="1" applyFill="1" applyBorder="1" applyAlignment="1" applyProtection="1">
      <protection locked="0"/>
    </xf>
    <xf numFmtId="196" fontId="4" fillId="0" borderId="59" xfId="8" applyNumberFormat="1" applyFont="1" applyFill="1" applyBorder="1" applyAlignment="1" applyProtection="1">
      <alignment horizontal="right"/>
    </xf>
    <xf numFmtId="196" fontId="2" fillId="0" borderId="0" xfId="0" applyNumberFormat="1" applyFont="1" applyFill="1" applyBorder="1" applyAlignment="1" applyProtection="1"/>
    <xf numFmtId="196" fontId="4" fillId="0" borderId="60" xfId="8" applyNumberFormat="1" applyFont="1" applyFill="1" applyBorder="1" applyAlignment="1">
      <alignment horizontal="left" vertical="top"/>
    </xf>
    <xf numFmtId="196" fontId="4" fillId="0" borderId="61" xfId="8" applyNumberFormat="1" applyFont="1" applyFill="1" applyBorder="1" applyAlignment="1">
      <alignment horizontal="left" vertical="top"/>
    </xf>
    <xf numFmtId="196" fontId="2" fillId="0" borderId="60" xfId="8" applyNumberFormat="1" applyFont="1" applyFill="1" applyBorder="1" applyAlignment="1" applyProtection="1">
      <protection locked="0"/>
    </xf>
    <xf numFmtId="196" fontId="2" fillId="0" borderId="62" xfId="8" applyNumberFormat="1" applyFont="1" applyFill="1" applyBorder="1" applyAlignment="1" applyProtection="1">
      <protection locked="0"/>
    </xf>
    <xf numFmtId="196" fontId="2" fillId="0" borderId="63" xfId="8" applyNumberFormat="1" applyFont="1" applyFill="1" applyBorder="1" applyAlignment="1" applyProtection="1">
      <alignment wrapText="1"/>
      <protection locked="0"/>
    </xf>
    <xf numFmtId="196" fontId="2" fillId="0" borderId="64" xfId="8" applyNumberFormat="1" applyFont="1" applyFill="1" applyBorder="1" applyAlignment="1" applyProtection="1">
      <protection locked="0"/>
    </xf>
    <xf numFmtId="196" fontId="2" fillId="0" borderId="65" xfId="8" applyNumberFormat="1" applyFont="1" applyFill="1" applyBorder="1" applyAlignment="1" applyProtection="1">
      <protection locked="0"/>
    </xf>
    <xf numFmtId="196" fontId="2" fillId="0" borderId="66" xfId="8" applyNumberFormat="1" applyFont="1" applyFill="1" applyBorder="1" applyAlignment="1" applyProtection="1">
      <alignment horizontal="right"/>
    </xf>
    <xf numFmtId="196" fontId="2" fillId="0" borderId="0" xfId="8" applyNumberFormat="1" applyFont="1" applyFill="1" applyBorder="1" applyAlignment="1" applyProtection="1">
      <alignment horizontal="right"/>
    </xf>
    <xf numFmtId="196" fontId="4" fillId="0" borderId="36" xfId="8" applyNumberFormat="1" applyFont="1" applyFill="1" applyBorder="1" applyAlignment="1">
      <alignment horizontal="left"/>
    </xf>
    <xf numFmtId="196" fontId="4" fillId="0" borderId="51" xfId="8" applyNumberFormat="1" applyFont="1" applyFill="1" applyBorder="1" applyAlignment="1">
      <alignment horizontal="left"/>
    </xf>
    <xf numFmtId="196" fontId="2" fillId="0" borderId="36" xfId="8" applyNumberFormat="1" applyFont="1" applyFill="1" applyBorder="1" applyAlignment="1" applyProtection="1">
      <protection locked="0"/>
    </xf>
    <xf numFmtId="196" fontId="2" fillId="0" borderId="37" xfId="8" applyNumberFormat="1" applyFont="1" applyFill="1" applyBorder="1" applyAlignment="1" applyProtection="1">
      <protection locked="0"/>
    </xf>
    <xf numFmtId="196" fontId="2" fillId="0" borderId="38" xfId="8" applyNumberFormat="1" applyFont="1" applyFill="1" applyBorder="1" applyAlignment="1" applyProtection="1">
      <alignment wrapText="1"/>
      <protection locked="0"/>
    </xf>
    <xf numFmtId="196" fontId="2" fillId="0" borderId="52" xfId="8" applyNumberFormat="1" applyFont="1" applyFill="1" applyBorder="1" applyAlignment="1" applyProtection="1">
      <protection locked="0"/>
    </xf>
    <xf numFmtId="196" fontId="2" fillId="0" borderId="53" xfId="8" applyNumberFormat="1" applyFont="1" applyFill="1" applyBorder="1" applyAlignment="1" applyProtection="1">
      <protection locked="0"/>
    </xf>
    <xf numFmtId="196" fontId="2" fillId="0" borderId="39" xfId="8" applyNumberFormat="1" applyFont="1" applyFill="1" applyBorder="1" applyAlignment="1" applyProtection="1">
      <alignment horizontal="right"/>
    </xf>
    <xf numFmtId="3" fontId="2" fillId="0" borderId="38" xfId="8" applyNumberFormat="1" applyFont="1" applyFill="1" applyBorder="1" applyAlignment="1" applyProtection="1">
      <alignment wrapText="1"/>
      <protection locked="0"/>
    </xf>
    <xf numFmtId="3" fontId="2" fillId="0" borderId="53" xfId="8" applyNumberFormat="1" applyFont="1" applyFill="1" applyBorder="1" applyAlignment="1" applyProtection="1">
      <protection locked="0"/>
    </xf>
    <xf numFmtId="196" fontId="4" fillId="0" borderId="34" xfId="8" applyNumberFormat="1" applyFont="1" applyFill="1" applyBorder="1" applyAlignment="1">
      <alignment horizontal="left"/>
    </xf>
    <xf numFmtId="196" fontId="4" fillId="0" borderId="35" xfId="8" applyNumberFormat="1" applyFont="1" applyFill="1" applyBorder="1" applyAlignment="1">
      <alignment horizontal="left"/>
    </xf>
    <xf numFmtId="196" fontId="2" fillId="0" borderId="26" xfId="8" applyNumberFormat="1" applyFont="1" applyFill="1" applyBorder="1" applyAlignment="1" applyProtection="1">
      <protection locked="0"/>
    </xf>
    <xf numFmtId="196" fontId="2" fillId="0" borderId="29" xfId="8" applyNumberFormat="1" applyFont="1" applyFill="1" applyBorder="1" applyAlignment="1" applyProtection="1">
      <protection locked="0"/>
    </xf>
    <xf numFmtId="196" fontId="2" fillId="0" borderId="67" xfId="8" applyNumberFormat="1" applyFont="1" applyFill="1" applyBorder="1" applyAlignment="1" applyProtection="1">
      <alignment wrapText="1"/>
      <protection locked="0"/>
    </xf>
    <xf numFmtId="196" fontId="2" fillId="0" borderId="68" xfId="8" applyNumberFormat="1" applyFont="1" applyFill="1" applyBorder="1" applyAlignment="1" applyProtection="1">
      <protection locked="0"/>
    </xf>
    <xf numFmtId="196" fontId="2" fillId="0" borderId="69" xfId="8" applyNumberFormat="1" applyFont="1" applyFill="1" applyBorder="1" applyAlignment="1" applyProtection="1">
      <protection locked="0"/>
    </xf>
    <xf numFmtId="196" fontId="2" fillId="0" borderId="59" xfId="8" applyNumberFormat="1" applyFont="1" applyFill="1" applyBorder="1" applyAlignment="1" applyProtection="1">
      <alignment horizontal="right"/>
    </xf>
    <xf numFmtId="196" fontId="47" fillId="0" borderId="0" xfId="8" applyNumberFormat="1" applyFont="1" applyFill="1" applyBorder="1" applyAlignment="1">
      <alignment horizontal="center"/>
    </xf>
    <xf numFmtId="196" fontId="4" fillId="0" borderId="70" xfId="8" applyNumberFormat="1" applyFont="1" applyFill="1" applyBorder="1" applyAlignment="1" applyProtection="1"/>
    <xf numFmtId="196" fontId="4" fillId="0" borderId="46" xfId="8" applyNumberFormat="1" applyFont="1" applyFill="1" applyBorder="1" applyAlignment="1" applyProtection="1"/>
    <xf numFmtId="196" fontId="4" fillId="0" borderId="48" xfId="8" applyNumberFormat="1" applyFont="1" applyFill="1" applyBorder="1" applyAlignment="1" applyProtection="1"/>
    <xf numFmtId="196" fontId="4" fillId="0" borderId="71" xfId="8" applyNumberFormat="1" applyFont="1" applyFill="1" applyBorder="1" applyAlignment="1" applyProtection="1"/>
    <xf numFmtId="196" fontId="4" fillId="0" borderId="37" xfId="8" applyNumberFormat="1" applyFont="1" applyFill="1" applyBorder="1" applyAlignment="1" applyProtection="1"/>
    <xf numFmtId="196" fontId="4" fillId="0" borderId="52" xfId="8" applyNumberFormat="1" applyFont="1" applyFill="1" applyBorder="1" applyAlignment="1" applyProtection="1"/>
    <xf numFmtId="196" fontId="4" fillId="0" borderId="0" xfId="8" applyNumberFormat="1" applyFont="1" applyFill="1" applyBorder="1" applyAlignment="1" applyProtection="1">
      <alignment horizontal="left"/>
      <protection locked="0"/>
    </xf>
    <xf numFmtId="196" fontId="2" fillId="0" borderId="0" xfId="8" applyNumberFormat="1" applyFont="1" applyFill="1" applyBorder="1"/>
    <xf numFmtId="196" fontId="4" fillId="0" borderId="72" xfId="8" applyNumberFormat="1" applyFont="1" applyFill="1" applyBorder="1" applyAlignment="1" applyProtection="1"/>
    <xf numFmtId="196" fontId="4" fillId="0" borderId="56" xfId="8" applyNumberFormat="1" applyFont="1" applyFill="1" applyBorder="1" applyAlignment="1" applyProtection="1"/>
    <xf numFmtId="196" fontId="4" fillId="0" borderId="73" xfId="8" applyNumberFormat="1" applyFont="1" applyFill="1" applyBorder="1" applyAlignment="1" applyProtection="1"/>
    <xf numFmtId="0" fontId="2" fillId="0" borderId="0" xfId="9" applyFont="1" applyFill="1" applyBorder="1" applyAlignment="1">
      <alignment horizontal="left"/>
    </xf>
    <xf numFmtId="196" fontId="2" fillId="0" borderId="0" xfId="9" applyNumberFormat="1" applyFont="1" applyFill="1" applyBorder="1"/>
    <xf numFmtId="196" fontId="2" fillId="0" borderId="0" xfId="9" applyNumberFormat="1" applyFont="1" applyBorder="1"/>
    <xf numFmtId="0" fontId="28" fillId="0" borderId="69" xfId="0" applyNumberFormat="1" applyFont="1" applyFill="1" applyBorder="1" applyAlignment="1" applyProtection="1">
      <alignment horizontal="center"/>
    </xf>
    <xf numFmtId="3" fontId="2" fillId="0" borderId="0" xfId="0" applyNumberFormat="1" applyFont="1" applyFill="1" applyBorder="1" applyAlignment="1" applyProtection="1"/>
    <xf numFmtId="3" fontId="49" fillId="0" borderId="0" xfId="0" applyNumberFormat="1" applyFont="1"/>
    <xf numFmtId="43" fontId="17" fillId="0" borderId="0" xfId="6" applyNumberFormat="1" applyFont="1" applyAlignment="1">
      <alignment horizontal="right" vertical="center"/>
    </xf>
    <xf numFmtId="43" fontId="11" fillId="0" borderId="0" xfId="6" applyNumberFormat="1" applyFill="1" applyBorder="1" applyAlignment="1" applyProtection="1"/>
    <xf numFmtId="43" fontId="26" fillId="0" borderId="0" xfId="6" applyNumberFormat="1" applyFont="1" applyAlignment="1">
      <alignment horizontal="right" vertical="center"/>
    </xf>
    <xf numFmtId="4" fontId="50" fillId="0" borderId="0" xfId="0" applyNumberFormat="1" applyFont="1" applyAlignment="1">
      <alignment horizontal="right" vertical="top" wrapText="1"/>
    </xf>
    <xf numFmtId="0" fontId="51" fillId="0" borderId="0" xfId="0" applyFont="1"/>
    <xf numFmtId="0" fontId="52" fillId="0" borderId="10" xfId="0" applyFont="1" applyBorder="1"/>
    <xf numFmtId="0" fontId="53" fillId="0" borderId="0" xfId="0" applyFont="1"/>
    <xf numFmtId="0" fontId="54" fillId="0" borderId="0" xfId="0" applyFont="1"/>
    <xf numFmtId="0" fontId="0" fillId="0" borderId="3" xfId="0" applyBorder="1"/>
    <xf numFmtId="0" fontId="57" fillId="0" borderId="0" xfId="0" applyFont="1"/>
    <xf numFmtId="0" fontId="48" fillId="0" borderId="0" xfId="0" applyFont="1"/>
    <xf numFmtId="0" fontId="60" fillId="0" borderId="0" xfId="0" applyFont="1"/>
    <xf numFmtId="0" fontId="59" fillId="0" borderId="0" xfId="0" applyFont="1"/>
    <xf numFmtId="0" fontId="30" fillId="0" borderId="15" xfId="0" applyFont="1" applyBorder="1" applyAlignment="1">
      <alignment horizontal="center"/>
    </xf>
    <xf numFmtId="14" fontId="30" fillId="0" borderId="74" xfId="0" applyNumberFormat="1" applyFont="1" applyBorder="1" applyAlignment="1">
      <alignment horizontal="center"/>
    </xf>
    <xf numFmtId="0" fontId="0" fillId="0" borderId="0" xfId="0" applyBorder="1"/>
    <xf numFmtId="0" fontId="0" fillId="0" borderId="3" xfId="0" applyBorder="1" applyAlignment="1">
      <alignment horizontal="center"/>
    </xf>
    <xf numFmtId="3" fontId="1" fillId="0" borderId="3" xfId="2" applyNumberFormat="1" applyBorder="1"/>
    <xf numFmtId="3" fontId="60" fillId="0" borderId="0" xfId="0" applyNumberFormat="1" applyFont="1" applyBorder="1"/>
    <xf numFmtId="3" fontId="0" fillId="0" borderId="0" xfId="0" applyNumberFormat="1" applyBorder="1"/>
    <xf numFmtId="0" fontId="60" fillId="0" borderId="3" xfId="0" applyFont="1" applyBorder="1"/>
    <xf numFmtId="0" fontId="0" fillId="0" borderId="15" xfId="0" applyBorder="1" applyAlignment="1">
      <alignment horizontal="center"/>
    </xf>
    <xf numFmtId="0" fontId="0" fillId="0" borderId="15" xfId="0" applyBorder="1"/>
    <xf numFmtId="3" fontId="1" fillId="0" borderId="15" xfId="2" applyNumberFormat="1" applyBorder="1"/>
    <xf numFmtId="0" fontId="30" fillId="0" borderId="16" xfId="0" applyFont="1" applyBorder="1" applyAlignment="1">
      <alignment vertical="center"/>
    </xf>
    <xf numFmtId="0" fontId="61" fillId="0" borderId="17" xfId="0" applyFont="1" applyBorder="1" applyAlignment="1">
      <alignment vertical="center"/>
    </xf>
    <xf numFmtId="0" fontId="61" fillId="0" borderId="17" xfId="0" applyFont="1" applyBorder="1" applyAlignment="1">
      <alignment horizontal="center" vertical="center"/>
    </xf>
    <xf numFmtId="3" fontId="61" fillId="0" borderId="17" xfId="2" applyNumberFormat="1" applyFont="1" applyBorder="1" applyAlignment="1">
      <alignment vertical="center"/>
    </xf>
    <xf numFmtId="3" fontId="61" fillId="0" borderId="75" xfId="2" applyNumberFormat="1" applyFont="1" applyBorder="1" applyAlignment="1">
      <alignment vertical="center"/>
    </xf>
    <xf numFmtId="3" fontId="0" fillId="0" borderId="0" xfId="0" applyNumberFormat="1"/>
    <xf numFmtId="41" fontId="0" fillId="0" borderId="3" xfId="0" applyNumberFormat="1" applyBorder="1"/>
    <xf numFmtId="41" fontId="1" fillId="0" borderId="3" xfId="2" applyNumberFormat="1" applyBorder="1"/>
    <xf numFmtId="1" fontId="0" fillId="0" borderId="0" xfId="0" applyNumberFormat="1"/>
    <xf numFmtId="0" fontId="48" fillId="0" borderId="0" xfId="0" applyFont="1" applyBorder="1"/>
    <xf numFmtId="3" fontId="1" fillId="0" borderId="0" xfId="2" applyNumberFormat="1" applyFill="1" applyBorder="1"/>
    <xf numFmtId="0" fontId="48" fillId="0" borderId="0" xfId="0" applyFont="1" applyAlignment="1">
      <alignment horizontal="center"/>
    </xf>
    <xf numFmtId="39" fontId="6" fillId="0" borderId="3" xfId="0" applyNumberFormat="1" applyFont="1" applyFill="1" applyBorder="1"/>
    <xf numFmtId="39" fontId="7" fillId="0" borderId="3" xfId="0" applyNumberFormat="1" applyFont="1" applyFill="1" applyBorder="1" applyAlignment="1">
      <alignment horizontal="center"/>
    </xf>
    <xf numFmtId="2" fontId="0" fillId="0" borderId="3" xfId="0" applyNumberFormat="1" applyFill="1" applyBorder="1"/>
    <xf numFmtId="43" fontId="0" fillId="0" borderId="3" xfId="0" applyNumberFormat="1" applyFill="1" applyBorder="1"/>
    <xf numFmtId="39" fontId="9" fillId="0" borderId="3" xfId="0" applyNumberFormat="1" applyFont="1" applyFill="1" applyBorder="1" applyAlignment="1">
      <alignment horizontal="center"/>
    </xf>
    <xf numFmtId="37" fontId="9" fillId="0" borderId="3" xfId="0" applyNumberFormat="1" applyFont="1" applyFill="1" applyBorder="1"/>
    <xf numFmtId="39" fontId="9" fillId="0" borderId="3" xfId="0" applyNumberFormat="1" applyFont="1" applyFill="1" applyBorder="1"/>
    <xf numFmtId="0" fontId="6" fillId="0" borderId="3" xfId="0" applyFont="1" applyFill="1" applyBorder="1"/>
    <xf numFmtId="43" fontId="6" fillId="0" borderId="3" xfId="1" applyFont="1" applyFill="1" applyBorder="1"/>
    <xf numFmtId="0" fontId="9" fillId="0" borderId="3" xfId="0" applyFont="1" applyFill="1" applyBorder="1" applyAlignment="1">
      <alignment horizontal="center"/>
    </xf>
    <xf numFmtId="43" fontId="6" fillId="0" borderId="3" xfId="0" applyNumberFormat="1" applyFont="1" applyFill="1" applyBorder="1"/>
    <xf numFmtId="43" fontId="10" fillId="0" borderId="3" xfId="0" applyNumberFormat="1" applyFont="1" applyFill="1" applyBorder="1"/>
    <xf numFmtId="0" fontId="27" fillId="0" borderId="3" xfId="0" applyFont="1" applyFill="1" applyBorder="1"/>
    <xf numFmtId="182" fontId="14" fillId="0" borderId="3" xfId="0" applyNumberFormat="1" applyFont="1" applyFill="1" applyBorder="1" applyAlignment="1">
      <alignment horizontal="right" vertical="center"/>
    </xf>
    <xf numFmtId="0" fontId="6" fillId="0" borderId="3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left"/>
    </xf>
    <xf numFmtId="43" fontId="6" fillId="0" borderId="3" xfId="1" applyFont="1" applyFill="1" applyBorder="1" applyAlignment="1">
      <alignment horizontal="right"/>
    </xf>
    <xf numFmtId="43" fontId="6" fillId="0" borderId="3" xfId="1" applyFont="1" applyFill="1" applyBorder="1" applyAlignment="1">
      <alignment horizontal="center"/>
    </xf>
    <xf numFmtId="43" fontId="10" fillId="0" borderId="3" xfId="1" applyFont="1" applyFill="1" applyBorder="1"/>
    <xf numFmtId="0" fontId="48" fillId="0" borderId="3" xfId="0" applyFont="1" applyFill="1" applyBorder="1" applyAlignment="1">
      <alignment horizontal="center"/>
    </xf>
    <xf numFmtId="39" fontId="10" fillId="0" borderId="3" xfId="0" applyNumberFormat="1" applyFont="1" applyFill="1" applyBorder="1"/>
    <xf numFmtId="39" fontId="27" fillId="0" borderId="3" xfId="0" applyNumberFormat="1" applyFont="1" applyFill="1" applyBorder="1"/>
    <xf numFmtId="43" fontId="6" fillId="0" borderId="3" xfId="1" applyNumberFormat="1" applyFont="1" applyFill="1" applyBorder="1" applyAlignment="1">
      <alignment horizontal="right"/>
    </xf>
    <xf numFmtId="0" fontId="10" fillId="0" borderId="3" xfId="0" applyFont="1" applyFill="1" applyBorder="1"/>
    <xf numFmtId="182" fontId="15" fillId="0" borderId="3" xfId="0" applyNumberFormat="1" applyFont="1" applyFill="1" applyBorder="1" applyAlignment="1">
      <alignment horizontal="right" vertical="center"/>
    </xf>
    <xf numFmtId="37" fontId="6" fillId="0" borderId="3" xfId="0" applyNumberFormat="1" applyFont="1" applyFill="1" applyBorder="1" applyAlignment="1">
      <alignment horizontal="center"/>
    </xf>
    <xf numFmtId="41" fontId="9" fillId="0" borderId="3" xfId="0" applyNumberFormat="1" applyFont="1" applyFill="1" applyBorder="1" applyAlignment="1">
      <alignment horizontal="right"/>
    </xf>
    <xf numFmtId="41" fontId="6" fillId="0" borderId="3" xfId="0" applyNumberFormat="1" applyFont="1" applyFill="1" applyBorder="1" applyAlignment="1">
      <alignment horizontal="right"/>
    </xf>
    <xf numFmtId="43" fontId="50" fillId="0" borderId="0" xfId="0" applyNumberFormat="1" applyFont="1" applyBorder="1"/>
    <xf numFmtId="182" fontId="26" fillId="3" borderId="0" xfId="6" applyNumberFormat="1" applyFont="1" applyFill="1" applyAlignment="1">
      <alignment horizontal="right" vertical="center"/>
    </xf>
    <xf numFmtId="43" fontId="26" fillId="3" borderId="0" xfId="6" applyNumberFormat="1" applyFont="1" applyFill="1" applyBorder="1" applyAlignment="1">
      <alignment horizontal="right" vertical="center"/>
    </xf>
    <xf numFmtId="43" fontId="12" fillId="0" borderId="0" xfId="6" applyNumberFormat="1" applyFont="1" applyAlignment="1">
      <alignment horizontal="right" vertical="center"/>
    </xf>
    <xf numFmtId="3" fontId="2" fillId="0" borderId="76" xfId="0" applyNumberFormat="1" applyFont="1" applyFill="1" applyBorder="1" applyAlignment="1" applyProtection="1"/>
    <xf numFmtId="0" fontId="28" fillId="0" borderId="15" xfId="0" applyNumberFormat="1" applyFont="1" applyFill="1" applyBorder="1" applyAlignment="1" applyProtection="1">
      <alignment horizontal="center" vertical="center" wrapText="1"/>
    </xf>
    <xf numFmtId="0" fontId="28" fillId="0" borderId="5" xfId="0" applyNumberFormat="1" applyFont="1" applyFill="1" applyBorder="1" applyAlignment="1" applyProtection="1">
      <alignment horizontal="center" vertical="center" wrapText="1"/>
    </xf>
    <xf numFmtId="0" fontId="28" fillId="0" borderId="20" xfId="0" applyNumberFormat="1" applyFont="1" applyFill="1" applyBorder="1" applyAlignment="1" applyProtection="1">
      <alignment horizontal="center" vertical="center" wrapText="1"/>
    </xf>
    <xf numFmtId="0" fontId="28" fillId="0" borderId="6" xfId="0" applyNumberFormat="1" applyFont="1" applyFill="1" applyBorder="1" applyAlignment="1" applyProtection="1">
      <alignment horizontal="center" vertical="center" wrapText="1"/>
    </xf>
    <xf numFmtId="3" fontId="2" fillId="0" borderId="74" xfId="0" applyNumberFormat="1" applyFont="1" applyFill="1" applyBorder="1" applyAlignment="1" applyProtection="1"/>
    <xf numFmtId="3" fontId="2" fillId="0" borderId="9" xfId="0" applyNumberFormat="1" applyFont="1" applyFill="1" applyBorder="1" applyAlignment="1" applyProtection="1"/>
    <xf numFmtId="0" fontId="28" fillId="0" borderId="77" xfId="0" applyNumberFormat="1" applyFont="1" applyFill="1" applyBorder="1" applyAlignment="1" applyProtection="1">
      <alignment wrapText="1"/>
    </xf>
    <xf numFmtId="3" fontId="2" fillId="0" borderId="16" xfId="0" applyNumberFormat="1" applyFont="1" applyFill="1" applyBorder="1" applyAlignment="1" applyProtection="1"/>
    <xf numFmtId="196" fontId="4" fillId="0" borderId="44" xfId="9" applyNumberFormat="1" applyFont="1" applyFill="1" applyBorder="1" applyAlignment="1" applyProtection="1">
      <alignment horizontal="center" vertical="center"/>
      <protection locked="0"/>
    </xf>
    <xf numFmtId="196" fontId="4" fillId="0" borderId="46" xfId="9" applyNumberFormat="1" applyFont="1" applyFill="1" applyBorder="1" applyAlignment="1" applyProtection="1">
      <alignment horizontal="center" vertical="center"/>
      <protection locked="0"/>
    </xf>
    <xf numFmtId="196" fontId="4" fillId="0" borderId="47" xfId="9" applyNumberFormat="1" applyFont="1" applyFill="1" applyBorder="1" applyAlignment="1" applyProtection="1">
      <alignment horizontal="center" vertical="center" wrapText="1"/>
      <protection locked="0"/>
    </xf>
    <xf numFmtId="196" fontId="4" fillId="0" borderId="46" xfId="9" applyNumberFormat="1" applyFont="1" applyFill="1" applyBorder="1" applyAlignment="1" applyProtection="1">
      <alignment horizontal="center" vertical="center" wrapText="1"/>
      <protection locked="0"/>
    </xf>
    <xf numFmtId="196" fontId="4" fillId="0" borderId="50" xfId="8" applyNumberFormat="1" applyFont="1" applyFill="1" applyBorder="1" applyAlignment="1" applyProtection="1">
      <alignment horizontal="center" vertical="center"/>
      <protection locked="0"/>
    </xf>
    <xf numFmtId="196" fontId="4" fillId="0" borderId="55" xfId="8" applyNumberFormat="1" applyFont="1" applyFill="1" applyBorder="1" applyAlignment="1" applyProtection="1">
      <alignment wrapText="1"/>
      <protection locked="0"/>
    </xf>
    <xf numFmtId="43" fontId="2" fillId="0" borderId="0" xfId="0" applyNumberFormat="1" applyFont="1" applyFill="1" applyBorder="1" applyAlignment="1" applyProtection="1"/>
    <xf numFmtId="0" fontId="56" fillId="0" borderId="0" xfId="0" applyFont="1" applyAlignment="1">
      <alignment horizontal="center"/>
    </xf>
    <xf numFmtId="0" fontId="56" fillId="0" borderId="0" xfId="0" applyFont="1"/>
    <xf numFmtId="3" fontId="11" fillId="0" borderId="0" xfId="6" applyNumberFormat="1" applyFill="1" applyBorder="1" applyAlignment="1" applyProtection="1"/>
    <xf numFmtId="0" fontId="55" fillId="0" borderId="0" xfId="0" applyFont="1"/>
    <xf numFmtId="0" fontId="0" fillId="0" borderId="78" xfId="0" applyBorder="1"/>
    <xf numFmtId="0" fontId="0" fillId="0" borderId="79" xfId="0" applyBorder="1"/>
    <xf numFmtId="0" fontId="0" fillId="0" borderId="80" xfId="0" applyBorder="1"/>
    <xf numFmtId="0" fontId="0" fillId="0" borderId="81" xfId="0" applyBorder="1"/>
    <xf numFmtId="0" fontId="0" fillId="0" borderId="82" xfId="0" applyBorder="1"/>
    <xf numFmtId="0" fontId="0" fillId="0" borderId="83" xfId="0" applyBorder="1"/>
    <xf numFmtId="169" fontId="48" fillId="0" borderId="84" xfId="0" applyNumberFormat="1" applyFont="1" applyBorder="1"/>
    <xf numFmtId="169" fontId="48" fillId="0" borderId="85" xfId="0" applyNumberFormat="1" applyFont="1" applyBorder="1"/>
    <xf numFmtId="0" fontId="0" fillId="0" borderId="86" xfId="0" applyBorder="1"/>
    <xf numFmtId="0" fontId="0" fillId="0" borderId="87" xfId="0" applyBorder="1"/>
    <xf numFmtId="169" fontId="48" fillId="0" borderId="88" xfId="0" applyNumberFormat="1" applyFont="1" applyBorder="1"/>
    <xf numFmtId="0" fontId="64" fillId="0" borderId="0" xfId="0" applyFont="1" applyBorder="1"/>
    <xf numFmtId="0" fontId="4" fillId="0" borderId="0" xfId="0" applyFont="1" applyBorder="1"/>
    <xf numFmtId="0" fontId="4" fillId="0" borderId="0" xfId="0" applyFont="1" applyAlignment="1">
      <alignment horizontal="center"/>
    </xf>
    <xf numFmtId="0" fontId="4" fillId="0" borderId="0" xfId="0" applyNumberFormat="1" applyFont="1" applyFill="1" applyBorder="1" applyAlignment="1" applyProtection="1"/>
    <xf numFmtId="2" fontId="2" fillId="0" borderId="0" xfId="0" applyNumberFormat="1" applyFont="1" applyFill="1" applyBorder="1" applyAlignment="1" applyProtection="1"/>
    <xf numFmtId="196" fontId="4" fillId="0" borderId="59" xfId="8" applyNumberFormat="1" applyFont="1" applyFill="1" applyBorder="1" applyAlignment="1" applyProtection="1"/>
    <xf numFmtId="0" fontId="65" fillId="0" borderId="0" xfId="0" applyFont="1"/>
    <xf numFmtId="3" fontId="66" fillId="0" borderId="0" xfId="0" applyNumberFormat="1" applyFont="1"/>
    <xf numFmtId="43" fontId="1" fillId="0" borderId="3" xfId="0" applyNumberFormat="1" applyFont="1" applyFill="1" applyBorder="1"/>
    <xf numFmtId="0" fontId="62" fillId="0" borderId="10" xfId="0" applyFont="1" applyBorder="1" applyAlignment="1">
      <alignment horizontal="right"/>
    </xf>
    <xf numFmtId="0" fontId="62" fillId="0" borderId="6" xfId="0" applyFont="1" applyBorder="1" applyAlignment="1">
      <alignment horizontal="right"/>
    </xf>
    <xf numFmtId="0" fontId="69" fillId="0" borderId="0" xfId="0" applyNumberFormat="1" applyFont="1" applyBorder="1" applyAlignment="1">
      <alignment horizontal="center"/>
    </xf>
    <xf numFmtId="0" fontId="62" fillId="0" borderId="0" xfId="0" applyFont="1" applyBorder="1" applyAlignment="1">
      <alignment horizontal="center"/>
    </xf>
    <xf numFmtId="0" fontId="54" fillId="0" borderId="10" xfId="0" applyFont="1" applyBorder="1"/>
    <xf numFmtId="0" fontId="33" fillId="0" borderId="10" xfId="0" applyFont="1" applyBorder="1" applyAlignment="1">
      <alignment horizontal="left"/>
    </xf>
    <xf numFmtId="0" fontId="70" fillId="0" borderId="10" xfId="0" applyFont="1" applyBorder="1" applyAlignment="1">
      <alignment horizontal="left"/>
    </xf>
    <xf numFmtId="3" fontId="4" fillId="0" borderId="89" xfId="0" applyNumberFormat="1" applyFont="1" applyFill="1" applyBorder="1" applyAlignment="1" applyProtection="1"/>
    <xf numFmtId="3" fontId="4" fillId="0" borderId="90" xfId="0" applyNumberFormat="1" applyFont="1" applyFill="1" applyBorder="1" applyAlignment="1" applyProtection="1"/>
    <xf numFmtId="0" fontId="2" fillId="0" borderId="91" xfId="0" applyNumberFormat="1" applyFont="1" applyFill="1" applyBorder="1" applyAlignment="1" applyProtection="1">
      <alignment wrapText="1"/>
    </xf>
    <xf numFmtId="3" fontId="2" fillId="0" borderId="92" xfId="0" applyNumberFormat="1" applyFont="1" applyFill="1" applyBorder="1" applyAlignment="1" applyProtection="1"/>
    <xf numFmtId="3" fontId="2" fillId="0" borderId="93" xfId="0" applyNumberFormat="1" applyFont="1" applyFill="1" applyBorder="1" applyAlignment="1" applyProtection="1"/>
    <xf numFmtId="0" fontId="2" fillId="0" borderId="94" xfId="0" applyNumberFormat="1" applyFont="1" applyFill="1" applyBorder="1" applyAlignment="1" applyProtection="1">
      <alignment wrapText="1"/>
    </xf>
    <xf numFmtId="3" fontId="2" fillId="0" borderId="95" xfId="0" applyNumberFormat="1" applyFont="1" applyFill="1" applyBorder="1" applyAlignment="1" applyProtection="1"/>
    <xf numFmtId="0" fontId="28" fillId="0" borderId="94" xfId="0" applyNumberFormat="1" applyFont="1" applyFill="1" applyBorder="1" applyAlignment="1" applyProtection="1">
      <alignment wrapText="1"/>
    </xf>
    <xf numFmtId="0" fontId="2" fillId="0" borderId="96" xfId="0" applyNumberFormat="1" applyFont="1" applyFill="1" applyBorder="1" applyAlignment="1" applyProtection="1">
      <alignment wrapText="1"/>
    </xf>
    <xf numFmtId="3" fontId="2" fillId="0" borderId="97" xfId="0" applyNumberFormat="1" applyFont="1" applyFill="1" applyBorder="1" applyAlignment="1" applyProtection="1"/>
    <xf numFmtId="3" fontId="2" fillId="0" borderId="98" xfId="0" applyNumberFormat="1" applyFont="1" applyFill="1" applyBorder="1" applyAlignment="1" applyProtection="1"/>
    <xf numFmtId="3" fontId="4" fillId="0" borderId="99" xfId="0" applyNumberFormat="1" applyFont="1" applyFill="1" applyBorder="1" applyAlignment="1" applyProtection="1"/>
    <xf numFmtId="3" fontId="4" fillId="0" borderId="100" xfId="0" applyNumberFormat="1" applyFont="1" applyFill="1" applyBorder="1" applyAlignment="1" applyProtection="1"/>
    <xf numFmtId="3" fontId="2" fillId="0" borderId="75" xfId="0" applyNumberFormat="1" applyFont="1" applyFill="1" applyBorder="1" applyAlignment="1" applyProtection="1"/>
    <xf numFmtId="0" fontId="2" fillId="0" borderId="16" xfId="0" applyNumberFormat="1" applyFont="1" applyFill="1" applyBorder="1" applyAlignment="1" applyProtection="1">
      <alignment wrapText="1"/>
    </xf>
    <xf numFmtId="3" fontId="2" fillId="0" borderId="101" xfId="0" applyNumberFormat="1" applyFont="1" applyFill="1" applyBorder="1" applyAlignment="1" applyProtection="1"/>
    <xf numFmtId="3" fontId="4" fillId="0" borderId="102" xfId="0" applyNumberFormat="1" applyFont="1" applyFill="1" applyBorder="1" applyAlignment="1" applyProtection="1"/>
    <xf numFmtId="3" fontId="2" fillId="0" borderId="103" xfId="0" applyNumberFormat="1" applyFont="1" applyFill="1" applyBorder="1" applyAlignment="1" applyProtection="1"/>
    <xf numFmtId="3" fontId="2" fillId="0" borderId="100" xfId="0" applyNumberFormat="1" applyFont="1" applyFill="1" applyBorder="1" applyAlignment="1" applyProtection="1"/>
    <xf numFmtId="3" fontId="2" fillId="0" borderId="14" xfId="0" applyNumberFormat="1" applyFont="1" applyFill="1" applyBorder="1" applyAlignment="1" applyProtection="1"/>
    <xf numFmtId="3" fontId="4" fillId="0" borderId="104" xfId="0" applyNumberFormat="1" applyFont="1" applyFill="1" applyBorder="1" applyAlignment="1" applyProtection="1"/>
    <xf numFmtId="3" fontId="4" fillId="0" borderId="105" xfId="0" applyNumberFormat="1" applyFont="1" applyFill="1" applyBorder="1" applyAlignment="1" applyProtection="1"/>
    <xf numFmtId="3" fontId="4" fillId="0" borderId="77" xfId="0" applyNumberFormat="1" applyFont="1" applyFill="1" applyBorder="1" applyAlignment="1" applyProtection="1"/>
    <xf numFmtId="3" fontId="4" fillId="0" borderId="106" xfId="0" applyNumberFormat="1" applyFont="1" applyFill="1" applyBorder="1" applyAlignment="1" applyProtection="1"/>
    <xf numFmtId="3" fontId="2" fillId="0" borderId="107" xfId="0" applyNumberFormat="1" applyFont="1" applyFill="1" applyBorder="1" applyAlignment="1" applyProtection="1"/>
    <xf numFmtId="3" fontId="2" fillId="0" borderId="19" xfId="0" applyNumberFormat="1" applyFont="1" applyFill="1" applyBorder="1" applyAlignment="1" applyProtection="1"/>
    <xf numFmtId="39" fontId="78" fillId="0" borderId="3" xfId="0" applyNumberFormat="1" applyFont="1" applyFill="1" applyBorder="1"/>
    <xf numFmtId="171" fontId="9" fillId="0" borderId="3" xfId="0" applyNumberFormat="1" applyFont="1" applyFill="1" applyBorder="1" applyAlignment="1">
      <alignment horizontal="right"/>
    </xf>
    <xf numFmtId="0" fontId="68" fillId="0" borderId="10" xfId="0" applyFont="1" applyBorder="1"/>
    <xf numFmtId="0" fontId="77" fillId="0" borderId="3" xfId="5" applyBorder="1"/>
    <xf numFmtId="2" fontId="30" fillId="0" borderId="3" xfId="0" applyNumberFormat="1" applyFont="1" applyFill="1" applyBorder="1"/>
    <xf numFmtId="3" fontId="0" fillId="0" borderId="108" xfId="0" applyNumberFormat="1" applyBorder="1"/>
    <xf numFmtId="0" fontId="56" fillId="0" borderId="12" xfId="0" applyFont="1" applyBorder="1"/>
    <xf numFmtId="0" fontId="62" fillId="0" borderId="12" xfId="0" applyFont="1" applyBorder="1"/>
    <xf numFmtId="0" fontId="33" fillId="0" borderId="12" xfId="0" applyFont="1" applyBorder="1" applyAlignment="1">
      <alignment horizontal="left"/>
    </xf>
    <xf numFmtId="0" fontId="56" fillId="0" borderId="10" xfId="0" applyFont="1" applyBorder="1"/>
    <xf numFmtId="0" fontId="70" fillId="0" borderId="4" xfId="0" applyFont="1" applyBorder="1"/>
    <xf numFmtId="0" fontId="72" fillId="0" borderId="0" xfId="7" applyFont="1" applyAlignment="1">
      <alignment horizontal="center" vertical="center"/>
    </xf>
    <xf numFmtId="0" fontId="56" fillId="0" borderId="23" xfId="0" applyFont="1" applyBorder="1"/>
    <xf numFmtId="0" fontId="56" fillId="0" borderId="109" xfId="0" applyFont="1" applyBorder="1"/>
    <xf numFmtId="0" fontId="56" fillId="0" borderId="17" xfId="0" applyFont="1" applyBorder="1"/>
    <xf numFmtId="0" fontId="56" fillId="4" borderId="17" xfId="0" applyFont="1" applyFill="1" applyBorder="1"/>
    <xf numFmtId="0" fontId="56" fillId="4" borderId="18" xfId="0" applyFont="1" applyFill="1" applyBorder="1"/>
    <xf numFmtId="0" fontId="56" fillId="0" borderId="75" xfId="0" applyFont="1" applyBorder="1"/>
    <xf numFmtId="0" fontId="54" fillId="0" borderId="100" xfId="0" applyFont="1" applyBorder="1"/>
    <xf numFmtId="41" fontId="54" fillId="0" borderId="110" xfId="0" applyNumberFormat="1" applyFont="1" applyBorder="1"/>
    <xf numFmtId="41" fontId="54" fillId="0" borderId="92" xfId="0" applyNumberFormat="1" applyFont="1" applyBorder="1"/>
    <xf numFmtId="41" fontId="54" fillId="4" borderId="92" xfId="0" applyNumberFormat="1" applyFont="1" applyFill="1" applyBorder="1"/>
    <xf numFmtId="41" fontId="54" fillId="0" borderId="111" xfId="0" applyNumberFormat="1" applyFont="1" applyBorder="1"/>
    <xf numFmtId="41" fontId="54" fillId="0" borderId="91" xfId="0" applyNumberFormat="1" applyFont="1" applyBorder="1"/>
    <xf numFmtId="41" fontId="54" fillId="0" borderId="93" xfId="0" applyNumberFormat="1" applyFont="1" applyBorder="1"/>
    <xf numFmtId="41" fontId="54" fillId="4" borderId="111" xfId="0" applyNumberFormat="1" applyFont="1" applyFill="1" applyBorder="1"/>
    <xf numFmtId="0" fontId="54" fillId="0" borderId="14" xfId="0" applyFont="1" applyBorder="1"/>
    <xf numFmtId="41" fontId="54" fillId="0" borderId="112" xfId="0" applyNumberFormat="1" applyFont="1" applyBorder="1"/>
    <xf numFmtId="41" fontId="54" fillId="0" borderId="3" xfId="0" applyNumberFormat="1" applyFont="1" applyBorder="1"/>
    <xf numFmtId="41" fontId="54" fillId="0" borderId="74" xfId="0" applyNumberFormat="1" applyFont="1" applyBorder="1"/>
    <xf numFmtId="41" fontId="54" fillId="4" borderId="74" xfId="0" applyNumberFormat="1" applyFont="1" applyFill="1" applyBorder="1"/>
    <xf numFmtId="41" fontId="54" fillId="0" borderId="12" xfId="0" applyNumberFormat="1" applyFont="1" applyBorder="1"/>
    <xf numFmtId="41" fontId="54" fillId="0" borderId="94" xfId="0" applyNumberFormat="1" applyFont="1" applyBorder="1"/>
    <xf numFmtId="41" fontId="54" fillId="0" borderId="113" xfId="0" applyNumberFormat="1" applyFont="1" applyBorder="1"/>
    <xf numFmtId="41" fontId="54" fillId="4" borderId="10" xfId="0" applyNumberFormat="1" applyFont="1" applyFill="1" applyBorder="1"/>
    <xf numFmtId="41" fontId="54" fillId="0" borderId="114" xfId="0" applyNumberFormat="1" applyFont="1" applyBorder="1"/>
    <xf numFmtId="41" fontId="54" fillId="0" borderId="0" xfId="0" applyNumberFormat="1" applyFont="1"/>
    <xf numFmtId="41" fontId="54" fillId="4" borderId="3" xfId="0" applyNumberFormat="1" applyFont="1" applyFill="1" applyBorder="1"/>
    <xf numFmtId="41" fontId="54" fillId="0" borderId="95" xfId="0" applyNumberFormat="1" applyFont="1" applyBorder="1"/>
    <xf numFmtId="41" fontId="54" fillId="4" borderId="12" xfId="0" applyNumberFormat="1" applyFont="1" applyFill="1" applyBorder="1"/>
    <xf numFmtId="0" fontId="54" fillId="0" borderId="101" xfId="0" applyFont="1" applyBorder="1"/>
    <xf numFmtId="41" fontId="54" fillId="0" borderId="115" xfId="0" applyNumberFormat="1" applyFont="1" applyBorder="1"/>
    <xf numFmtId="41" fontId="54" fillId="0" borderId="97" xfId="0" applyNumberFormat="1" applyFont="1" applyBorder="1"/>
    <xf numFmtId="41" fontId="54" fillId="0" borderId="29" xfId="0" applyNumberFormat="1" applyFont="1" applyBorder="1"/>
    <xf numFmtId="41" fontId="54" fillId="4" borderId="97" xfId="0" applyNumberFormat="1" applyFont="1" applyFill="1" applyBorder="1"/>
    <xf numFmtId="41" fontId="54" fillId="0" borderId="116" xfId="0" applyNumberFormat="1" applyFont="1" applyBorder="1"/>
    <xf numFmtId="41" fontId="54" fillId="0" borderId="96" xfId="0" applyNumberFormat="1" applyFont="1" applyBorder="1"/>
    <xf numFmtId="41" fontId="54" fillId="0" borderId="98" xfId="0" applyNumberFormat="1" applyFont="1" applyBorder="1"/>
    <xf numFmtId="41" fontId="54" fillId="4" borderId="116" xfId="0" applyNumberFormat="1" applyFont="1" applyFill="1" applyBorder="1"/>
    <xf numFmtId="41" fontId="54" fillId="0" borderId="30" xfId="0" applyNumberFormat="1" applyFont="1" applyBorder="1"/>
    <xf numFmtId="0" fontId="54" fillId="0" borderId="74" xfId="0" applyFont="1" applyBorder="1"/>
    <xf numFmtId="0" fontId="54" fillId="0" borderId="3" xfId="0" applyFont="1" applyBorder="1"/>
    <xf numFmtId="41" fontId="54" fillId="5" borderId="3" xfId="0" applyNumberFormat="1" applyFont="1" applyFill="1" applyBorder="1"/>
    <xf numFmtId="41" fontId="79" fillId="0" borderId="3" xfId="0" applyNumberFormat="1" applyFont="1" applyBorder="1"/>
    <xf numFmtId="0" fontId="58" fillId="0" borderId="2" xfId="0" applyFont="1" applyFill="1" applyBorder="1" applyAlignment="1">
      <alignment horizontal="center"/>
    </xf>
    <xf numFmtId="0" fontId="9" fillId="0" borderId="2" xfId="0" applyFont="1" applyFill="1" applyBorder="1" applyAlignment="1">
      <alignment horizontal="center"/>
    </xf>
    <xf numFmtId="43" fontId="2" fillId="0" borderId="0" xfId="1" applyFont="1" applyFill="1" applyBorder="1"/>
    <xf numFmtId="39" fontId="2" fillId="0" borderId="1" xfId="0" applyNumberFormat="1" applyFont="1" applyFill="1" applyBorder="1"/>
    <xf numFmtId="196" fontId="4" fillId="0" borderId="117" xfId="8" applyNumberFormat="1" applyFont="1" applyFill="1" applyBorder="1" applyAlignment="1">
      <alignment horizontal="left"/>
    </xf>
    <xf numFmtId="196" fontId="4" fillId="0" borderId="118" xfId="8" applyNumberFormat="1" applyFont="1" applyFill="1" applyBorder="1" applyAlignment="1">
      <alignment horizontal="left"/>
    </xf>
    <xf numFmtId="196" fontId="4" fillId="0" borderId="119" xfId="8" applyNumberFormat="1" applyFont="1" applyFill="1" applyBorder="1" applyAlignment="1">
      <alignment horizontal="left" vertical="top"/>
    </xf>
    <xf numFmtId="196" fontId="4" fillId="0" borderId="120" xfId="8" applyNumberFormat="1" applyFont="1" applyFill="1" applyBorder="1" applyAlignment="1">
      <alignment horizontal="left" vertical="top"/>
    </xf>
    <xf numFmtId="196" fontId="4" fillId="0" borderId="121" xfId="8" applyNumberFormat="1" applyFont="1" applyFill="1" applyBorder="1" applyAlignment="1">
      <alignment horizontal="left" vertical="top"/>
    </xf>
    <xf numFmtId="196" fontId="4" fillId="0" borderId="122" xfId="8" applyNumberFormat="1" applyFont="1" applyFill="1" applyBorder="1" applyAlignment="1">
      <alignment horizontal="left"/>
    </xf>
    <xf numFmtId="1" fontId="54" fillId="0" borderId="91" xfId="0" applyNumberFormat="1" applyFont="1" applyFill="1" applyBorder="1"/>
    <xf numFmtId="2" fontId="54" fillId="0" borderId="92" xfId="0" applyNumberFormat="1" applyFont="1" applyFill="1" applyBorder="1" applyAlignment="1">
      <alignment vertical="center"/>
    </xf>
    <xf numFmtId="0" fontId="54" fillId="0" borderId="92" xfId="0" applyNumberFormat="1" applyFont="1" applyFill="1" applyBorder="1" applyAlignment="1">
      <alignment vertical="center"/>
    </xf>
    <xf numFmtId="1" fontId="54" fillId="0" borderId="93" xfId="0" applyNumberFormat="1" applyFont="1" applyFill="1" applyBorder="1" applyAlignment="1">
      <alignment vertical="center"/>
    </xf>
    <xf numFmtId="0" fontId="80" fillId="0" borderId="3" xfId="5" applyFont="1" applyBorder="1"/>
    <xf numFmtId="169" fontId="80" fillId="0" borderId="3" xfId="5" applyNumberFormat="1" applyFont="1" applyBorder="1"/>
    <xf numFmtId="0" fontId="2" fillId="0" borderId="92" xfId="0" applyNumberFormat="1" applyFont="1" applyFill="1" applyBorder="1" applyAlignment="1" applyProtection="1">
      <alignment horizontal="center" vertical="center"/>
    </xf>
    <xf numFmtId="0" fontId="2" fillId="0" borderId="25" xfId="0" applyNumberFormat="1" applyFont="1" applyFill="1" applyBorder="1" applyAlignment="1" applyProtection="1">
      <alignment horizontal="center" vertical="center"/>
    </xf>
    <xf numFmtId="0" fontId="2" fillId="0" borderId="123" xfId="0" applyNumberFormat="1" applyFont="1" applyFill="1" applyBorder="1" applyAlignment="1" applyProtection="1">
      <alignment wrapText="1"/>
    </xf>
    <xf numFmtId="0" fontId="2" fillId="0" borderId="124" xfId="0" applyNumberFormat="1" applyFont="1" applyFill="1" applyBorder="1" applyAlignment="1" applyProtection="1">
      <alignment wrapText="1"/>
    </xf>
    <xf numFmtId="3" fontId="2" fillId="0" borderId="32" xfId="0" applyNumberFormat="1" applyFont="1" applyFill="1" applyBorder="1" applyAlignment="1" applyProtection="1"/>
    <xf numFmtId="0" fontId="56" fillId="0" borderId="0" xfId="0" applyFont="1" applyBorder="1"/>
    <xf numFmtId="0" fontId="71" fillId="0" borderId="0" xfId="0" applyFont="1" applyBorder="1"/>
    <xf numFmtId="0" fontId="62" fillId="0" borderId="0" xfId="0" applyFont="1" applyBorder="1"/>
    <xf numFmtId="41" fontId="54" fillId="6" borderId="112" xfId="0" applyNumberFormat="1" applyFont="1" applyFill="1" applyBorder="1"/>
    <xf numFmtId="39" fontId="39" fillId="0" borderId="6" xfId="0" applyNumberFormat="1" applyFont="1" applyFill="1" applyBorder="1" applyAlignment="1">
      <alignment horizontal="left" wrapText="1"/>
    </xf>
    <xf numFmtId="0" fontId="56" fillId="0" borderId="12" xfId="0" applyFont="1" applyBorder="1" applyAlignment="1">
      <alignment horizontal="left"/>
    </xf>
    <xf numFmtId="0" fontId="73" fillId="0" borderId="23" xfId="0" applyFont="1" applyBorder="1" applyAlignment="1">
      <alignment horizontal="center" wrapText="1"/>
    </xf>
    <xf numFmtId="0" fontId="73" fillId="0" borderId="24" xfId="0" applyFont="1" applyBorder="1" applyAlignment="1">
      <alignment horizontal="center" wrapText="1"/>
    </xf>
    <xf numFmtId="0" fontId="54" fillId="0" borderId="25" xfId="0" applyFont="1" applyBorder="1" applyAlignment="1">
      <alignment horizontal="right" vertical="top" wrapText="1"/>
    </xf>
    <xf numFmtId="0" fontId="50" fillId="0" borderId="91" xfId="0" applyFont="1" applyBorder="1" applyAlignment="1">
      <alignment horizontal="center" wrapText="1"/>
    </xf>
    <xf numFmtId="0" fontId="0" fillId="0" borderId="92" xfId="0" applyBorder="1"/>
    <xf numFmtId="41" fontId="50" fillId="0" borderId="93" xfId="0" applyNumberFormat="1" applyFont="1" applyBorder="1" applyAlignment="1">
      <alignment horizontal="right" wrapText="1"/>
    </xf>
    <xf numFmtId="0" fontId="50" fillId="0" borderId="94" xfId="0" applyFont="1" applyBorder="1" applyAlignment="1">
      <alignment horizontal="center" wrapText="1"/>
    </xf>
    <xf numFmtId="41" fontId="50" fillId="0" borderId="95" xfId="0" applyNumberFormat="1" applyFont="1" applyBorder="1" applyAlignment="1">
      <alignment horizontal="right" wrapText="1"/>
    </xf>
    <xf numFmtId="0" fontId="50" fillId="0" borderId="96" xfId="0" applyFont="1" applyBorder="1" applyAlignment="1">
      <alignment horizontal="center" wrapText="1"/>
    </xf>
    <xf numFmtId="0" fontId="0" fillId="0" borderId="97" xfId="0" applyBorder="1"/>
    <xf numFmtId="41" fontId="50" fillId="0" borderId="98" xfId="0" applyNumberFormat="1" applyFont="1" applyBorder="1" applyAlignment="1">
      <alignment horizontal="right" wrapText="1"/>
    </xf>
    <xf numFmtId="0" fontId="56" fillId="0" borderId="28" xfId="0" applyFont="1" applyBorder="1" applyAlignment="1">
      <alignment horizontal="center" vertical="top" wrapText="1"/>
    </xf>
    <xf numFmtId="0" fontId="74" fillId="0" borderId="29" xfId="0" applyFont="1" applyBorder="1" applyAlignment="1">
      <alignment horizontal="center" wrapText="1"/>
    </xf>
    <xf numFmtId="0" fontId="56" fillId="0" borderId="29" xfId="0" applyFont="1" applyBorder="1" applyAlignment="1">
      <alignment horizontal="center" vertical="top" wrapText="1"/>
    </xf>
    <xf numFmtId="1" fontId="81" fillId="0" borderId="106" xfId="4" applyNumberFormat="1" applyFont="1" applyFill="1" applyBorder="1"/>
    <xf numFmtId="0" fontId="56" fillId="0" borderId="0" xfId="0" applyFont="1" applyBorder="1" applyAlignment="1">
      <alignment horizontal="center" vertical="top" wrapText="1"/>
    </xf>
    <xf numFmtId="0" fontId="74" fillId="0" borderId="0" xfId="0" applyFont="1" applyBorder="1" applyAlignment="1">
      <alignment horizontal="center" wrapText="1"/>
    </xf>
    <xf numFmtId="41" fontId="75" fillId="0" borderId="0" xfId="0" applyNumberFormat="1" applyFont="1" applyBorder="1" applyAlignment="1">
      <alignment horizontal="right" wrapText="1"/>
    </xf>
    <xf numFmtId="2" fontId="54" fillId="0" borderId="23" xfId="0" applyNumberFormat="1" applyFont="1" applyFill="1" applyBorder="1"/>
    <xf numFmtId="2" fontId="54" fillId="0" borderId="24" xfId="0" applyNumberFormat="1" applyFont="1" applyFill="1" applyBorder="1"/>
    <xf numFmtId="2" fontId="54" fillId="0" borderId="25" xfId="0" applyNumberFormat="1" applyFont="1" applyFill="1" applyBorder="1"/>
    <xf numFmtId="1" fontId="56" fillId="0" borderId="28" xfId="0" applyNumberFormat="1" applyFont="1" applyFill="1" applyBorder="1"/>
    <xf numFmtId="2" fontId="56" fillId="0" borderId="29" xfId="0" applyNumberFormat="1" applyFont="1" applyFill="1" applyBorder="1"/>
    <xf numFmtId="0" fontId="56" fillId="0" borderId="29" xfId="0" applyNumberFormat="1" applyFont="1" applyFill="1" applyBorder="1"/>
    <xf numFmtId="169" fontId="56" fillId="0" borderId="69" xfId="0" applyNumberFormat="1" applyFont="1" applyFill="1" applyBorder="1"/>
    <xf numFmtId="2" fontId="6" fillId="0" borderId="3" xfId="0" applyNumberFormat="1" applyFont="1" applyFill="1" applyBorder="1"/>
    <xf numFmtId="0" fontId="56" fillId="0" borderId="0" xfId="0" applyFont="1" applyFill="1"/>
    <xf numFmtId="0" fontId="54" fillId="0" borderId="0" xfId="0" applyFont="1" applyFill="1"/>
    <xf numFmtId="0" fontId="56" fillId="0" borderId="23" xfId="0" applyFont="1" applyFill="1" applyBorder="1"/>
    <xf numFmtId="0" fontId="54" fillId="0" borderId="100" xfId="0" applyFont="1" applyFill="1" applyBorder="1"/>
    <xf numFmtId="41" fontId="54" fillId="0" borderId="110" xfId="0" applyNumberFormat="1" applyFont="1" applyFill="1" applyBorder="1"/>
    <xf numFmtId="41" fontId="54" fillId="0" borderId="92" xfId="0" applyNumberFormat="1" applyFont="1" applyFill="1" applyBorder="1"/>
    <xf numFmtId="41" fontId="54" fillId="0" borderId="111" xfId="0" applyNumberFormat="1" applyFont="1" applyFill="1" applyBorder="1"/>
    <xf numFmtId="41" fontId="54" fillId="0" borderId="91" xfId="0" applyNumberFormat="1" applyFont="1" applyFill="1" applyBorder="1"/>
    <xf numFmtId="41" fontId="54" fillId="0" borderId="93" xfId="0" applyNumberFormat="1" applyFont="1" applyFill="1" applyBorder="1"/>
    <xf numFmtId="41" fontId="54" fillId="0" borderId="114" xfId="0" applyNumberFormat="1" applyFont="1" applyFill="1" applyBorder="1"/>
    <xf numFmtId="0" fontId="54" fillId="0" borderId="14" xfId="0" applyFont="1" applyFill="1" applyBorder="1"/>
    <xf numFmtId="41" fontId="54" fillId="0" borderId="112" xfId="0" applyNumberFormat="1" applyFont="1" applyFill="1" applyBorder="1"/>
    <xf numFmtId="41" fontId="54" fillId="0" borderId="3" xfId="0" applyNumberFormat="1" applyFont="1" applyFill="1" applyBorder="1"/>
    <xf numFmtId="41" fontId="54" fillId="0" borderId="74" xfId="0" applyNumberFormat="1" applyFont="1" applyFill="1" applyBorder="1"/>
    <xf numFmtId="41" fontId="54" fillId="0" borderId="12" xfId="0" applyNumberFormat="1" applyFont="1" applyFill="1" applyBorder="1"/>
    <xf numFmtId="41" fontId="54" fillId="0" borderId="94" xfId="0" applyNumberFormat="1" applyFont="1" applyFill="1" applyBorder="1"/>
    <xf numFmtId="41" fontId="54" fillId="0" borderId="113" xfId="0" applyNumberFormat="1" applyFont="1" applyFill="1" applyBorder="1"/>
    <xf numFmtId="41" fontId="54" fillId="0" borderId="95" xfId="0" applyNumberFormat="1" applyFont="1" applyFill="1" applyBorder="1"/>
    <xf numFmtId="41" fontId="54" fillId="0" borderId="10" xfId="0" applyNumberFormat="1" applyFont="1" applyFill="1" applyBorder="1"/>
    <xf numFmtId="0" fontId="54" fillId="0" borderId="101" xfId="0" applyFont="1" applyFill="1" applyBorder="1"/>
    <xf numFmtId="41" fontId="54" fillId="0" borderId="115" xfId="0" applyNumberFormat="1" applyFont="1" applyFill="1" applyBorder="1"/>
    <xf numFmtId="41" fontId="54" fillId="0" borderId="97" xfId="0" applyNumberFormat="1" applyFont="1" applyFill="1" applyBorder="1"/>
    <xf numFmtId="41" fontId="54" fillId="0" borderId="29" xfId="0" applyNumberFormat="1" applyFont="1" applyFill="1" applyBorder="1"/>
    <xf numFmtId="41" fontId="54" fillId="0" borderId="116" xfId="0" applyNumberFormat="1" applyFont="1" applyFill="1" applyBorder="1"/>
    <xf numFmtId="41" fontId="54" fillId="0" borderId="96" xfId="0" applyNumberFormat="1" applyFont="1" applyFill="1" applyBorder="1"/>
    <xf numFmtId="41" fontId="54" fillId="0" borderId="98" xfId="0" applyNumberFormat="1" applyFont="1" applyFill="1" applyBorder="1"/>
    <xf numFmtId="41" fontId="54" fillId="0" borderId="30" xfId="0" applyNumberFormat="1" applyFont="1" applyFill="1" applyBorder="1"/>
    <xf numFmtId="0" fontId="54" fillId="0" borderId="74" xfId="0" applyFont="1" applyFill="1" applyBorder="1"/>
    <xf numFmtId="0" fontId="54" fillId="0" borderId="3" xfId="0" applyFont="1" applyFill="1" applyBorder="1"/>
    <xf numFmtId="41" fontId="54" fillId="0" borderId="0" xfId="0" applyNumberFormat="1" applyFont="1" applyFill="1"/>
    <xf numFmtId="0" fontId="58" fillId="0" borderId="0" xfId="0" applyFont="1"/>
    <xf numFmtId="0" fontId="73" fillId="0" borderId="16" xfId="0" applyFont="1" applyBorder="1" applyAlignment="1">
      <alignment horizontal="center" wrapText="1"/>
    </xf>
    <xf numFmtId="0" fontId="73" fillId="0" borderId="17" xfId="0" applyFont="1" applyBorder="1" applyAlignment="1">
      <alignment horizontal="center" wrapText="1"/>
    </xf>
    <xf numFmtId="0" fontId="54" fillId="0" borderId="75" xfId="0" applyFont="1" applyBorder="1" applyAlignment="1">
      <alignment horizontal="right" vertical="top" wrapText="1"/>
    </xf>
    <xf numFmtId="0" fontId="30" fillId="0" borderId="74" xfId="0" applyFont="1" applyFill="1" applyBorder="1" applyAlignment="1">
      <alignment horizontal="center" wrapText="1"/>
    </xf>
    <xf numFmtId="0" fontId="82" fillId="0" borderId="74" xfId="4" applyFont="1" applyFill="1" applyBorder="1" applyProtection="1">
      <protection locked="0"/>
    </xf>
    <xf numFmtId="0" fontId="82" fillId="0" borderId="74" xfId="4" applyFont="1" applyFill="1" applyBorder="1"/>
    <xf numFmtId="0" fontId="82" fillId="0" borderId="74" xfId="4" applyNumberFormat="1" applyFont="1" applyFill="1" applyBorder="1"/>
    <xf numFmtId="169" fontId="30" fillId="0" borderId="74" xfId="0" applyNumberFormat="1" applyFont="1" applyFill="1" applyBorder="1" applyAlignment="1">
      <alignment horizontal="right" wrapText="1"/>
    </xf>
    <xf numFmtId="0" fontId="30" fillId="0" borderId="3" xfId="0" applyFont="1" applyFill="1" applyBorder="1" applyAlignment="1">
      <alignment horizontal="center" wrapText="1"/>
    </xf>
    <xf numFmtId="0" fontId="82" fillId="0" borderId="3" xfId="4" applyFont="1" applyFill="1" applyBorder="1" applyProtection="1">
      <protection locked="0"/>
    </xf>
    <xf numFmtId="0" fontId="82" fillId="0" borderId="3" xfId="4" applyFont="1" applyFill="1" applyBorder="1"/>
    <xf numFmtId="0" fontId="82" fillId="0" borderId="3" xfId="4" applyNumberFormat="1" applyFont="1" applyFill="1" applyBorder="1"/>
    <xf numFmtId="169" fontId="30" fillId="0" borderId="3" xfId="0" applyNumberFormat="1" applyFont="1" applyFill="1" applyBorder="1" applyAlignment="1">
      <alignment horizontal="right" wrapText="1"/>
    </xf>
    <xf numFmtId="0" fontId="0" fillId="0" borderId="3" xfId="0" applyFont="1" applyFill="1" applyBorder="1"/>
    <xf numFmtId="1" fontId="76" fillId="0" borderId="3" xfId="4" applyNumberFormat="1" applyFont="1" applyFill="1" applyBorder="1"/>
    <xf numFmtId="1" fontId="82" fillId="0" borderId="3" xfId="4" applyNumberFormat="1" applyFont="1" applyFill="1" applyBorder="1"/>
    <xf numFmtId="0" fontId="0" fillId="0" borderId="77" xfId="0" applyFont="1" applyFill="1" applyBorder="1"/>
    <xf numFmtId="0" fontId="76" fillId="0" borderId="76" xfId="4" applyFont="1" applyFill="1" applyBorder="1"/>
    <xf numFmtId="0" fontId="0" fillId="0" borderId="0" xfId="0" applyFont="1" applyFill="1"/>
    <xf numFmtId="1" fontId="0" fillId="0" borderId="0" xfId="0" applyNumberFormat="1" applyFont="1" applyFill="1"/>
    <xf numFmtId="0" fontId="54" fillId="0" borderId="3" xfId="0" applyFont="1" applyBorder="1" applyAlignment="1">
      <alignment horizontal="center"/>
    </xf>
    <xf numFmtId="0" fontId="83" fillId="0" borderId="3" xfId="5" applyFont="1" applyFill="1" applyBorder="1" applyAlignment="1">
      <alignment horizontal="center"/>
    </xf>
    <xf numFmtId="0" fontId="0" fillId="0" borderId="125" xfId="0" applyBorder="1"/>
    <xf numFmtId="0" fontId="30" fillId="0" borderId="79" xfId="0" applyFont="1" applyBorder="1"/>
    <xf numFmtId="0" fontId="0" fillId="0" borderId="126" xfId="0" applyBorder="1"/>
    <xf numFmtId="0" fontId="0" fillId="0" borderId="127" xfId="0" applyBorder="1"/>
    <xf numFmtId="169" fontId="30" fillId="0" borderId="84" xfId="0" applyNumberFormat="1" applyFont="1" applyBorder="1"/>
    <xf numFmtId="0" fontId="0" fillId="0" borderId="128" xfId="0" applyBorder="1"/>
    <xf numFmtId="0" fontId="0" fillId="0" borderId="129" xfId="0" applyBorder="1"/>
    <xf numFmtId="0" fontId="0" fillId="0" borderId="130" xfId="0" applyBorder="1"/>
    <xf numFmtId="0" fontId="0" fillId="0" borderId="131" xfId="0" applyBorder="1"/>
    <xf numFmtId="3" fontId="0" fillId="0" borderId="87" xfId="0" applyNumberFormat="1" applyBorder="1"/>
    <xf numFmtId="0" fontId="0" fillId="0" borderId="132" xfId="0" applyBorder="1"/>
    <xf numFmtId="0" fontId="54" fillId="0" borderId="114" xfId="0" applyFont="1" applyFill="1" applyBorder="1"/>
    <xf numFmtId="41" fontId="54" fillId="0" borderId="11" xfId="0" applyNumberFormat="1" applyFont="1" applyFill="1" applyBorder="1"/>
    <xf numFmtId="41" fontId="54" fillId="0" borderId="123" xfId="0" applyNumberFormat="1" applyFont="1" applyFill="1" applyBorder="1"/>
    <xf numFmtId="41" fontId="54" fillId="0" borderId="100" xfId="0" applyNumberFormat="1" applyFont="1" applyFill="1" applyBorder="1"/>
    <xf numFmtId="0" fontId="63" fillId="0" borderId="0" xfId="0" applyFont="1"/>
    <xf numFmtId="0" fontId="56" fillId="0" borderId="24" xfId="0" applyFont="1" applyFill="1" applyBorder="1"/>
    <xf numFmtId="0" fontId="56" fillId="0" borderId="133" xfId="0" applyFont="1" applyFill="1" applyBorder="1"/>
    <xf numFmtId="0" fontId="56" fillId="0" borderId="134" xfId="0" applyFont="1" applyFill="1" applyBorder="1"/>
    <xf numFmtId="0" fontId="56" fillId="0" borderId="25" xfId="0" applyFont="1" applyFill="1" applyBorder="1"/>
    <xf numFmtId="41" fontId="54" fillId="0" borderId="69" xfId="0" applyNumberFormat="1" applyFont="1" applyFill="1" applyBorder="1"/>
    <xf numFmtId="41" fontId="54" fillId="0" borderId="67" xfId="0" applyNumberFormat="1" applyFont="1" applyFill="1" applyBorder="1"/>
    <xf numFmtId="0" fontId="37" fillId="0" borderId="0" xfId="0" applyFont="1" applyBorder="1" applyAlignment="1">
      <alignment horizontal="center"/>
    </xf>
    <xf numFmtId="0" fontId="33" fillId="0" borderId="0" xfId="0" applyFont="1" applyBorder="1" applyAlignment="1">
      <alignment horizontal="center" wrapText="1"/>
    </xf>
    <xf numFmtId="0" fontId="2" fillId="0" borderId="91" xfId="0" applyNumberFormat="1" applyFont="1" applyFill="1" applyBorder="1" applyAlignment="1" applyProtection="1">
      <alignment horizontal="center" vertical="center"/>
    </xf>
    <xf numFmtId="0" fontId="2" fillId="0" borderId="124" xfId="0" applyNumberFormat="1" applyFont="1" applyFill="1" applyBorder="1" applyAlignment="1" applyProtection="1">
      <alignment horizontal="center" vertical="center"/>
    </xf>
    <xf numFmtId="0" fontId="28" fillId="0" borderId="92" xfId="0" applyNumberFormat="1" applyFont="1" applyFill="1" applyBorder="1" applyAlignment="1" applyProtection="1">
      <alignment horizontal="center" vertical="center"/>
    </xf>
    <xf numFmtId="0" fontId="28" fillId="0" borderId="24" xfId="0" applyNumberFormat="1" applyFont="1" applyFill="1" applyBorder="1" applyAlignment="1" applyProtection="1">
      <alignment horizontal="center" vertical="center"/>
    </xf>
    <xf numFmtId="196" fontId="46" fillId="0" borderId="20" xfId="8" applyNumberFormat="1" applyFont="1" applyBorder="1" applyAlignment="1" applyProtection="1">
      <alignment horizontal="center" vertical="center" wrapText="1"/>
      <protection locked="0"/>
    </xf>
    <xf numFmtId="0" fontId="2" fillId="0" borderId="30" xfId="0" applyNumberFormat="1" applyFont="1" applyFill="1" applyBorder="1" applyAlignment="1" applyProtection="1"/>
    <xf numFmtId="196" fontId="4" fillId="0" borderId="0" xfId="8" applyNumberFormat="1" applyFont="1" applyFill="1" applyBorder="1" applyAlignment="1">
      <alignment horizontal="center" vertical="center"/>
    </xf>
    <xf numFmtId="0" fontId="84" fillId="0" borderId="76" xfId="4" applyFont="1" applyFill="1" applyBorder="1" applyAlignment="1">
      <alignment horizontal="right"/>
    </xf>
    <xf numFmtId="0" fontId="53" fillId="0" borderId="0" xfId="0" applyFont="1" applyAlignment="1">
      <alignment horizontal="center"/>
    </xf>
    <xf numFmtId="0" fontId="30" fillId="0" borderId="15" xfId="0" applyFont="1" applyBorder="1" applyAlignment="1">
      <alignment horizontal="center" vertical="center"/>
    </xf>
    <xf numFmtId="0" fontId="30" fillId="0" borderId="74" xfId="0" applyFont="1" applyBorder="1" applyAlignment="1">
      <alignment horizontal="center" vertical="center"/>
    </xf>
    <xf numFmtId="0" fontId="54" fillId="0" borderId="15" xfId="0" applyFont="1" applyBorder="1" applyAlignment="1">
      <alignment horizontal="center" vertical="center"/>
    </xf>
    <xf numFmtId="0" fontId="54" fillId="0" borderId="74" xfId="0" applyFont="1" applyBorder="1" applyAlignment="1">
      <alignment horizontal="center" vertical="center"/>
    </xf>
    <xf numFmtId="0" fontId="56" fillId="0" borderId="0" xfId="0" applyFont="1" applyAlignment="1">
      <alignment horizontal="center"/>
    </xf>
    <xf numFmtId="0" fontId="48" fillId="0" borderId="0" xfId="0" applyFont="1" applyAlignment="1">
      <alignment horizontal="center"/>
    </xf>
  </cellXfs>
  <cellStyles count="10">
    <cellStyle name="Comma" xfId="1" builtinId="3"/>
    <cellStyle name="Comma_21.Aktivet Afatgjata Materiale  09" xfId="2"/>
    <cellStyle name="Comma_Levizja e Mjeteve Kryesore" xfId="3"/>
    <cellStyle name="Normal" xfId="0" builtinId="0"/>
    <cellStyle name="Normal 2" xfId="4"/>
    <cellStyle name="Normal 3" xfId="5"/>
    <cellStyle name="Normal_ardhshpe cact" xfId="6"/>
    <cellStyle name="Normal_bilanc cact" xfId="7"/>
    <cellStyle name="Normal_Documents C1 à C8 ENGLISH" xfId="8"/>
    <cellStyle name="Normal_Levizja e Mjeteve Kryesore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40"/>
  <sheetViews>
    <sheetView workbookViewId="0">
      <selection activeCell="K1" sqref="K1"/>
    </sheetView>
  </sheetViews>
  <sheetFormatPr defaultRowHeight="12.75" x14ac:dyDescent="0.2"/>
  <cols>
    <col min="1" max="1" width="3.7109375" style="24" customWidth="1"/>
    <col min="2" max="2" width="2.85546875" style="24" customWidth="1"/>
    <col min="3" max="4" width="9.140625" style="24"/>
    <col min="5" max="5" width="8" style="24" customWidth="1"/>
    <col min="6" max="6" width="2.140625" style="24" customWidth="1"/>
    <col min="7" max="7" width="17.42578125" style="24" customWidth="1"/>
    <col min="8" max="10" width="9.140625" style="24"/>
    <col min="11" max="11" width="20.140625" style="24" customWidth="1"/>
    <col min="12" max="16384" width="9.140625" style="24"/>
  </cols>
  <sheetData>
    <row r="2" spans="1:11" ht="14.25" x14ac:dyDescent="0.2">
      <c r="A2" s="61"/>
      <c r="B2" s="61"/>
      <c r="C2" s="61"/>
      <c r="D2" s="61"/>
      <c r="E2" s="61"/>
      <c r="F2" s="61"/>
      <c r="G2" s="61"/>
      <c r="H2" s="61"/>
      <c r="I2" s="61"/>
      <c r="J2" s="61"/>
      <c r="K2" s="61"/>
    </row>
    <row r="3" spans="1:11" ht="16.5" x14ac:dyDescent="0.3">
      <c r="A3" s="61"/>
      <c r="B3" s="62"/>
      <c r="C3" s="63"/>
      <c r="D3" s="63"/>
      <c r="E3" s="63"/>
      <c r="F3" s="63"/>
      <c r="G3" s="63"/>
      <c r="H3" s="63"/>
      <c r="I3" s="63"/>
      <c r="J3" s="63"/>
      <c r="K3" s="64"/>
    </row>
    <row r="4" spans="1:11" ht="16.5" x14ac:dyDescent="0.3">
      <c r="A4" s="61"/>
      <c r="B4" s="65"/>
      <c r="C4" s="66" t="s">
        <v>497</v>
      </c>
      <c r="D4" s="66"/>
      <c r="E4" s="66"/>
      <c r="F4" s="66"/>
      <c r="G4" s="392" t="s">
        <v>667</v>
      </c>
      <c r="H4" s="357"/>
      <c r="I4" s="67"/>
      <c r="J4" s="67"/>
      <c r="K4" s="68"/>
    </row>
    <row r="5" spans="1:11" ht="16.5" x14ac:dyDescent="0.3">
      <c r="A5" s="61"/>
      <c r="B5" s="65"/>
      <c r="C5" s="66" t="s">
        <v>498</v>
      </c>
      <c r="D5" s="66"/>
      <c r="E5" s="66"/>
      <c r="F5" s="66"/>
      <c r="G5" s="392" t="s">
        <v>668</v>
      </c>
      <c r="H5" s="358"/>
      <c r="I5" s="67"/>
      <c r="J5" s="67"/>
      <c r="K5" s="68"/>
    </row>
    <row r="6" spans="1:11" ht="16.5" x14ac:dyDescent="0.3">
      <c r="A6" s="61"/>
      <c r="B6" s="65"/>
      <c r="C6" s="66" t="s">
        <v>499</v>
      </c>
      <c r="D6" s="66"/>
      <c r="E6" s="66"/>
      <c r="F6" s="66"/>
      <c r="G6" s="396" t="s">
        <v>669</v>
      </c>
      <c r="H6" s="361"/>
      <c r="I6" s="362"/>
      <c r="J6" s="363"/>
      <c r="K6" s="400"/>
    </row>
    <row r="7" spans="1:11" ht="14.25" customHeight="1" x14ac:dyDescent="0.3">
      <c r="A7" s="61"/>
      <c r="B7" s="65"/>
      <c r="C7" s="66" t="s">
        <v>518</v>
      </c>
      <c r="D7" s="66"/>
      <c r="E7" s="66"/>
      <c r="F7" s="66"/>
      <c r="G7" s="396" t="s">
        <v>596</v>
      </c>
      <c r="H7" s="397"/>
      <c r="I7" s="398"/>
      <c r="J7" s="398"/>
      <c r="K7" s="68"/>
    </row>
    <row r="8" spans="1:11" ht="16.5" x14ac:dyDescent="0.3">
      <c r="A8" s="61"/>
      <c r="B8" s="65"/>
      <c r="C8" s="66" t="s">
        <v>500</v>
      </c>
      <c r="D8" s="66"/>
      <c r="E8" s="66"/>
      <c r="F8" s="66"/>
      <c r="G8" s="399" t="s">
        <v>670</v>
      </c>
      <c r="H8" s="359"/>
      <c r="I8" s="67"/>
      <c r="J8" s="67"/>
      <c r="K8" s="68"/>
    </row>
    <row r="9" spans="1:11" ht="16.5" x14ac:dyDescent="0.3">
      <c r="A9" s="61"/>
      <c r="B9" s="65"/>
      <c r="C9" s="67" t="s">
        <v>501</v>
      </c>
      <c r="D9" s="66"/>
      <c r="E9" s="66"/>
      <c r="F9" s="66"/>
      <c r="G9" s="396" t="s">
        <v>609</v>
      </c>
      <c r="H9" s="360"/>
      <c r="I9" s="67"/>
      <c r="J9" s="67"/>
      <c r="K9" s="68"/>
    </row>
    <row r="10" spans="1:11" ht="16.5" x14ac:dyDescent="0.3">
      <c r="A10" s="61"/>
      <c r="B10" s="65"/>
      <c r="C10" s="66" t="s">
        <v>502</v>
      </c>
      <c r="D10" s="66"/>
      <c r="E10" s="66"/>
      <c r="F10" s="66"/>
      <c r="G10" s="470" t="s">
        <v>671</v>
      </c>
      <c r="H10" s="467"/>
      <c r="I10" s="67"/>
      <c r="J10" s="67"/>
      <c r="K10" s="68"/>
    </row>
    <row r="11" spans="1:11" ht="16.5" x14ac:dyDescent="0.3">
      <c r="A11" s="61"/>
      <c r="B11" s="65"/>
      <c r="C11" s="69"/>
      <c r="D11" s="69"/>
      <c r="E11" s="69"/>
      <c r="F11" s="69"/>
      <c r="G11" s="465"/>
      <c r="H11" s="467"/>
      <c r="I11" s="67"/>
      <c r="J11" s="67"/>
      <c r="K11" s="60"/>
    </row>
    <row r="12" spans="1:11" ht="18.75" x14ac:dyDescent="0.3">
      <c r="A12" s="61"/>
      <c r="B12" s="65"/>
      <c r="C12" s="70"/>
      <c r="D12" s="69"/>
      <c r="E12" s="69"/>
      <c r="F12" s="71"/>
      <c r="G12" s="466"/>
      <c r="H12" s="467"/>
      <c r="I12" s="67"/>
      <c r="J12" s="67"/>
      <c r="K12" s="60"/>
    </row>
    <row r="13" spans="1:11" ht="16.5" x14ac:dyDescent="0.3">
      <c r="A13" s="61"/>
      <c r="B13" s="72"/>
      <c r="C13" s="70"/>
      <c r="D13" s="69"/>
      <c r="E13" s="69"/>
      <c r="F13" s="69"/>
      <c r="G13" s="465"/>
      <c r="H13" s="467"/>
      <c r="I13" s="69"/>
      <c r="J13" s="69"/>
      <c r="K13" s="60"/>
    </row>
    <row r="14" spans="1:11" ht="16.5" x14ac:dyDescent="0.3">
      <c r="A14" s="61"/>
      <c r="B14" s="65"/>
      <c r="C14" s="69"/>
      <c r="D14" s="69"/>
      <c r="E14" s="69"/>
      <c r="F14" s="69"/>
      <c r="G14" s="465"/>
      <c r="H14" s="69"/>
      <c r="I14" s="69"/>
      <c r="J14" s="69"/>
      <c r="K14" s="60"/>
    </row>
    <row r="15" spans="1:11" ht="16.5" x14ac:dyDescent="0.3">
      <c r="A15" s="61"/>
      <c r="B15" s="65"/>
      <c r="C15" s="69"/>
      <c r="D15" s="69"/>
      <c r="E15" s="69"/>
      <c r="F15" s="69"/>
      <c r="G15" s="69"/>
      <c r="H15" s="69"/>
      <c r="I15" s="69"/>
      <c r="J15" s="69"/>
      <c r="K15" s="60"/>
    </row>
    <row r="16" spans="1:11" ht="16.5" x14ac:dyDescent="0.3">
      <c r="A16" s="61"/>
      <c r="B16" s="65"/>
      <c r="C16" s="69"/>
      <c r="D16" s="69"/>
      <c r="E16" s="69"/>
      <c r="F16" s="69"/>
      <c r="G16" s="69"/>
      <c r="H16" s="69"/>
      <c r="I16" s="69"/>
      <c r="J16" s="69"/>
      <c r="K16" s="60"/>
    </row>
    <row r="17" spans="1:11" ht="25.5" x14ac:dyDescent="0.35">
      <c r="A17" s="61"/>
      <c r="B17" s="65"/>
      <c r="C17" s="572" t="s">
        <v>503</v>
      </c>
      <c r="D17" s="572"/>
      <c r="E17" s="572"/>
      <c r="F17" s="572"/>
      <c r="G17" s="572"/>
      <c r="H17" s="572"/>
      <c r="I17" s="572"/>
      <c r="J17" s="572"/>
      <c r="K17" s="60"/>
    </row>
    <row r="18" spans="1:11" ht="16.5" x14ac:dyDescent="0.3">
      <c r="A18" s="61"/>
      <c r="B18" s="65"/>
      <c r="C18" s="573" t="s">
        <v>511</v>
      </c>
      <c r="D18" s="573"/>
      <c r="E18" s="573"/>
      <c r="F18" s="573"/>
      <c r="G18" s="573"/>
      <c r="H18" s="573"/>
      <c r="I18" s="573"/>
      <c r="J18" s="573"/>
      <c r="K18" s="60"/>
    </row>
    <row r="19" spans="1:11" ht="16.5" x14ac:dyDescent="0.3">
      <c r="A19" s="61"/>
      <c r="B19" s="65"/>
      <c r="C19" s="69" t="s">
        <v>510</v>
      </c>
      <c r="D19" s="69"/>
      <c r="E19" s="69"/>
      <c r="F19" s="69"/>
      <c r="G19" s="69"/>
      <c r="H19" s="69"/>
      <c r="I19" s="69"/>
      <c r="J19" s="69"/>
      <c r="K19" s="60"/>
    </row>
    <row r="20" spans="1:11" ht="16.5" x14ac:dyDescent="0.3">
      <c r="A20" s="61"/>
      <c r="B20" s="65"/>
      <c r="C20" s="70"/>
      <c r="D20" s="69"/>
      <c r="E20" s="69"/>
      <c r="F20" s="69"/>
      <c r="G20" s="70"/>
      <c r="H20" s="69"/>
      <c r="I20" s="69"/>
      <c r="J20" s="69"/>
      <c r="K20" s="60"/>
    </row>
    <row r="21" spans="1:11" ht="27" x14ac:dyDescent="0.35">
      <c r="A21" s="61"/>
      <c r="B21" s="65"/>
      <c r="C21" s="69"/>
      <c r="D21" s="69"/>
      <c r="E21" s="69"/>
      <c r="F21" s="73" t="s">
        <v>640</v>
      </c>
      <c r="G21" s="69"/>
      <c r="H21" s="69"/>
      <c r="I21" s="69"/>
      <c r="J21" s="69"/>
      <c r="K21" s="60"/>
    </row>
    <row r="22" spans="1:11" ht="16.5" x14ac:dyDescent="0.3">
      <c r="A22" s="61"/>
      <c r="B22" s="65"/>
      <c r="C22" s="69"/>
      <c r="D22" s="69"/>
      <c r="E22" s="69"/>
      <c r="F22" s="69"/>
      <c r="G22" s="69"/>
      <c r="H22" s="69"/>
      <c r="I22" s="69"/>
      <c r="J22" s="69"/>
      <c r="K22" s="60"/>
    </row>
    <row r="23" spans="1:11" ht="16.5" x14ac:dyDescent="0.3">
      <c r="A23" s="61"/>
      <c r="B23" s="65"/>
      <c r="C23" s="69"/>
      <c r="D23" s="69"/>
      <c r="E23" s="69"/>
      <c r="F23" s="69"/>
      <c r="G23" s="69"/>
      <c r="H23" s="69"/>
      <c r="I23" s="69"/>
      <c r="J23" s="69"/>
      <c r="K23" s="60"/>
    </row>
    <row r="24" spans="1:11" ht="16.5" x14ac:dyDescent="0.3">
      <c r="A24" s="61"/>
      <c r="B24" s="65"/>
      <c r="C24" s="69"/>
      <c r="D24" s="69"/>
      <c r="E24" s="69"/>
      <c r="F24" s="69"/>
      <c r="G24" s="69"/>
      <c r="H24" s="69"/>
      <c r="I24" s="69"/>
      <c r="J24" s="69"/>
      <c r="K24" s="60"/>
    </row>
    <row r="25" spans="1:11" ht="16.5" x14ac:dyDescent="0.3">
      <c r="A25" s="61"/>
      <c r="B25" s="65"/>
      <c r="C25" s="69"/>
      <c r="D25" s="69"/>
      <c r="E25" s="69"/>
      <c r="F25" s="69"/>
      <c r="G25" s="69"/>
      <c r="H25" s="69"/>
      <c r="I25" s="69"/>
      <c r="J25" s="69"/>
      <c r="K25" s="60"/>
    </row>
    <row r="26" spans="1:11" ht="16.5" x14ac:dyDescent="0.3">
      <c r="A26" s="61"/>
      <c r="B26" s="65"/>
      <c r="C26" s="69"/>
      <c r="D26" s="70"/>
      <c r="E26" s="70"/>
      <c r="F26" s="70"/>
      <c r="G26" s="70"/>
      <c r="H26" s="70"/>
      <c r="I26" s="70"/>
      <c r="J26" s="70"/>
      <c r="K26" s="60"/>
    </row>
    <row r="27" spans="1:11" ht="16.5" x14ac:dyDescent="0.3">
      <c r="A27" s="61"/>
      <c r="B27" s="65"/>
      <c r="C27" s="69"/>
      <c r="D27" s="70"/>
      <c r="E27" s="70"/>
      <c r="F27" s="70"/>
      <c r="G27" s="70"/>
      <c r="H27" s="70"/>
      <c r="I27" s="70"/>
      <c r="J27" s="70"/>
      <c r="K27" s="60"/>
    </row>
    <row r="28" spans="1:11" ht="16.5" x14ac:dyDescent="0.3">
      <c r="A28" s="61"/>
      <c r="B28" s="65"/>
      <c r="C28" s="69"/>
      <c r="D28" s="70"/>
      <c r="E28" s="70"/>
      <c r="F28" s="70"/>
      <c r="G28" s="70"/>
      <c r="H28" s="70"/>
      <c r="I28" s="70"/>
      <c r="J28" s="70"/>
      <c r="K28" s="60"/>
    </row>
    <row r="29" spans="1:11" ht="16.5" x14ac:dyDescent="0.3">
      <c r="A29" s="61"/>
      <c r="B29" s="65"/>
      <c r="C29" s="69"/>
      <c r="D29" s="70"/>
      <c r="E29" s="70"/>
      <c r="F29" s="70"/>
      <c r="G29" s="70"/>
      <c r="H29" s="70"/>
      <c r="I29" s="70"/>
      <c r="J29" s="70"/>
      <c r="K29" s="60"/>
    </row>
    <row r="30" spans="1:11" ht="16.5" x14ac:dyDescent="0.3">
      <c r="A30" s="61"/>
      <c r="B30" s="65"/>
      <c r="D30" s="69" t="s">
        <v>504</v>
      </c>
      <c r="E30" s="70"/>
      <c r="F30" s="70"/>
      <c r="G30" s="70"/>
      <c r="H30" s="70"/>
      <c r="I30" s="70"/>
      <c r="J30" s="70"/>
      <c r="K30" s="60"/>
    </row>
    <row r="31" spans="1:11" ht="16.5" x14ac:dyDescent="0.3">
      <c r="A31" s="61"/>
      <c r="B31" s="65"/>
      <c r="D31" s="69"/>
      <c r="E31" s="70"/>
      <c r="F31" s="70"/>
      <c r="G31" s="70"/>
      <c r="H31" s="70"/>
      <c r="I31" s="70"/>
      <c r="J31" s="70"/>
      <c r="K31" s="60"/>
    </row>
    <row r="32" spans="1:11" ht="16.5" x14ac:dyDescent="0.3">
      <c r="A32" s="61"/>
      <c r="B32" s="65"/>
      <c r="D32" s="69" t="s">
        <v>505</v>
      </c>
      <c r="E32" s="70"/>
      <c r="F32" s="70"/>
      <c r="G32" s="70"/>
      <c r="H32" s="70" t="s">
        <v>506</v>
      </c>
      <c r="I32" s="70"/>
      <c r="J32" s="70"/>
      <c r="K32" s="60"/>
    </row>
    <row r="33" spans="1:11" ht="16.5" x14ac:dyDescent="0.3">
      <c r="A33" s="61"/>
      <c r="B33" s="65"/>
      <c r="D33" s="69"/>
      <c r="E33" s="70"/>
      <c r="F33" s="70"/>
      <c r="G33" s="70"/>
      <c r="H33" s="70"/>
      <c r="I33" s="70"/>
      <c r="J33" s="70"/>
      <c r="K33" s="60"/>
    </row>
    <row r="34" spans="1:11" ht="16.5" x14ac:dyDescent="0.3">
      <c r="A34" s="61"/>
      <c r="B34" s="65"/>
      <c r="D34" s="69" t="s">
        <v>507</v>
      </c>
      <c r="E34" s="70"/>
      <c r="F34" s="70"/>
      <c r="G34" s="70"/>
      <c r="H34" s="70" t="s">
        <v>641</v>
      </c>
      <c r="I34" s="70"/>
      <c r="J34" s="70"/>
      <c r="K34" s="60"/>
    </row>
    <row r="35" spans="1:11" ht="16.5" x14ac:dyDescent="0.3">
      <c r="A35" s="61"/>
      <c r="B35" s="65"/>
      <c r="D35" s="69"/>
      <c r="E35" s="70"/>
      <c r="F35" s="70"/>
      <c r="G35" s="70"/>
      <c r="H35" s="70"/>
      <c r="I35" s="70"/>
      <c r="J35" s="70"/>
      <c r="K35" s="60"/>
    </row>
    <row r="36" spans="1:11" ht="16.5" x14ac:dyDescent="0.3">
      <c r="A36" s="61"/>
      <c r="B36" s="65"/>
      <c r="D36" s="69" t="s">
        <v>508</v>
      </c>
      <c r="E36" s="70"/>
      <c r="F36" s="70"/>
      <c r="G36" s="70"/>
      <c r="H36" s="70" t="s">
        <v>642</v>
      </c>
      <c r="I36" s="70"/>
      <c r="J36" s="70"/>
      <c r="K36" s="60"/>
    </row>
    <row r="37" spans="1:11" ht="16.5" x14ac:dyDescent="0.3">
      <c r="A37" s="61"/>
      <c r="B37" s="65"/>
      <c r="C37" s="69"/>
      <c r="D37" s="70"/>
      <c r="E37" s="70"/>
      <c r="F37" s="70"/>
      <c r="G37" s="70"/>
      <c r="H37" s="70"/>
      <c r="I37" s="70"/>
      <c r="J37" s="70"/>
      <c r="K37" s="60"/>
    </row>
    <row r="38" spans="1:11" ht="16.5" x14ac:dyDescent="0.3">
      <c r="A38" s="61"/>
      <c r="B38" s="65"/>
      <c r="C38" s="69"/>
      <c r="D38" s="69"/>
      <c r="E38" s="69"/>
      <c r="F38" s="69"/>
      <c r="G38" s="348">
        <v>1</v>
      </c>
      <c r="H38" s="69"/>
      <c r="I38" s="69"/>
      <c r="J38" s="69"/>
      <c r="K38" s="60"/>
    </row>
    <row r="39" spans="1:11" ht="16.5" x14ac:dyDescent="0.3">
      <c r="A39" s="61"/>
      <c r="B39" s="74"/>
      <c r="C39" s="75"/>
      <c r="D39" s="75"/>
      <c r="E39" s="75"/>
      <c r="F39" s="75"/>
      <c r="G39" s="75"/>
      <c r="H39" s="75"/>
      <c r="I39" s="75"/>
      <c r="J39" s="75"/>
      <c r="K39" s="76"/>
    </row>
    <row r="40" spans="1:11" ht="16.5" x14ac:dyDescent="0.3">
      <c r="A40" s="61"/>
      <c r="B40" s="77"/>
      <c r="C40" s="77"/>
      <c r="D40" s="77"/>
      <c r="E40" s="77"/>
      <c r="F40" s="77"/>
      <c r="G40" s="77"/>
      <c r="H40" s="77"/>
      <c r="I40" s="77"/>
      <c r="J40" s="77"/>
      <c r="K40" s="77"/>
    </row>
  </sheetData>
  <mergeCells count="2">
    <mergeCell ref="C17:J17"/>
    <mergeCell ref="C18:J18"/>
  </mergeCells>
  <phoneticPr fontId="3" type="noConversion"/>
  <pageMargins left="0.23622047244094491" right="0.35433070866141736" top="0.98425196850393704" bottom="0.98425196850393704" header="0.51181102362204722" footer="0.51181102362204722"/>
  <pageSetup orientation="portrait" horizontalDpi="1200" verticalDpi="12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3"/>
  <sheetViews>
    <sheetView workbookViewId="0">
      <selection activeCell="K1" sqref="K1"/>
    </sheetView>
  </sheetViews>
  <sheetFormatPr defaultRowHeight="12.75" x14ac:dyDescent="0.2"/>
  <cols>
    <col min="1" max="1" width="5.140625" customWidth="1"/>
    <col min="2" max="2" width="21.140625" customWidth="1"/>
    <col min="3" max="3" width="9.42578125" customWidth="1"/>
    <col min="4" max="4" width="11.5703125" customWidth="1"/>
    <col min="5" max="5" width="11" customWidth="1"/>
    <col min="6" max="6" width="12" customWidth="1"/>
    <col min="7" max="7" width="13.42578125" customWidth="1"/>
    <col min="9" max="10" width="10.140625" bestFit="1" customWidth="1"/>
    <col min="11" max="11" width="17.85546875" customWidth="1"/>
    <col min="13" max="13" width="12.28515625" customWidth="1"/>
  </cols>
  <sheetData>
    <row r="1" spans="1:9" ht="18" x14ac:dyDescent="0.25">
      <c r="B1" s="256" t="s">
        <v>673</v>
      </c>
    </row>
    <row r="2" spans="1:9" ht="18" x14ac:dyDescent="0.25">
      <c r="B2" s="256" t="s">
        <v>674</v>
      </c>
    </row>
    <row r="3" spans="1:9" x14ac:dyDescent="0.2">
      <c r="B3" s="261"/>
    </row>
    <row r="4" spans="1:9" ht="15.75" x14ac:dyDescent="0.25">
      <c r="B4" s="582" t="s">
        <v>664</v>
      </c>
      <c r="C4" s="582"/>
      <c r="D4" s="582"/>
      <c r="E4" s="582"/>
      <c r="F4" s="582"/>
      <c r="G4" s="582"/>
    </row>
    <row r="6" spans="1:9" x14ac:dyDescent="0.2">
      <c r="A6" s="583" t="s">
        <v>155</v>
      </c>
      <c r="B6" s="585" t="s">
        <v>523</v>
      </c>
      <c r="C6" s="583" t="s">
        <v>521</v>
      </c>
      <c r="D6" s="262" t="s">
        <v>524</v>
      </c>
      <c r="E6" s="583" t="s">
        <v>525</v>
      </c>
      <c r="F6" s="583" t="s">
        <v>526</v>
      </c>
      <c r="G6" s="262" t="s">
        <v>524</v>
      </c>
    </row>
    <row r="7" spans="1:9" x14ac:dyDescent="0.2">
      <c r="A7" s="584"/>
      <c r="B7" s="586"/>
      <c r="C7" s="584"/>
      <c r="D7" s="263">
        <v>44197</v>
      </c>
      <c r="E7" s="584"/>
      <c r="F7" s="584"/>
      <c r="G7" s="263">
        <v>44561</v>
      </c>
      <c r="H7" s="264"/>
      <c r="I7" s="264"/>
    </row>
    <row r="8" spans="1:9" x14ac:dyDescent="0.2">
      <c r="A8" s="265">
        <v>1</v>
      </c>
      <c r="B8" s="260" t="s">
        <v>454</v>
      </c>
      <c r="C8" s="265"/>
      <c r="D8" s="266"/>
      <c r="E8" s="266"/>
      <c r="F8" s="266"/>
      <c r="G8" s="266">
        <f t="shared" ref="G8:G16" si="0">D8+E8-F8</f>
        <v>0</v>
      </c>
      <c r="H8" s="264"/>
      <c r="I8" s="264"/>
    </row>
    <row r="9" spans="1:9" x14ac:dyDescent="0.2">
      <c r="A9" s="265">
        <v>2</v>
      </c>
      <c r="B9" s="260" t="s">
        <v>527</v>
      </c>
      <c r="C9" s="265"/>
      <c r="D9" s="266"/>
      <c r="E9" s="266"/>
      <c r="F9" s="266"/>
      <c r="G9" s="266">
        <f t="shared" si="0"/>
        <v>0</v>
      </c>
      <c r="H9" s="267"/>
      <c r="I9" s="268"/>
    </row>
    <row r="10" spans="1:9" x14ac:dyDescent="0.2">
      <c r="A10" s="265">
        <v>3</v>
      </c>
      <c r="B10" s="269" t="s">
        <v>528</v>
      </c>
      <c r="C10" s="265"/>
      <c r="D10" s="266">
        <f>+'Aq&amp;AM'!H14</f>
        <v>0</v>
      </c>
      <c r="E10" s="266">
        <v>0</v>
      </c>
      <c r="F10" s="266">
        <f>+'Aq&amp;AM'!H18</f>
        <v>0</v>
      </c>
      <c r="G10" s="266">
        <f t="shared" si="0"/>
        <v>0</v>
      </c>
      <c r="H10" s="267"/>
      <c r="I10" s="268"/>
    </row>
    <row r="11" spans="1:9" x14ac:dyDescent="0.2">
      <c r="A11" s="265">
        <v>4</v>
      </c>
      <c r="B11" s="269" t="s">
        <v>529</v>
      </c>
      <c r="C11" s="265"/>
      <c r="D11" s="266">
        <f>+'Aq&amp;AM'!I13</f>
        <v>0</v>
      </c>
      <c r="E11" s="266">
        <f>+'Aq&amp;AM'!I17</f>
        <v>0</v>
      </c>
      <c r="F11" s="266">
        <f>+'Aq&amp;AM'!H19</f>
        <v>0</v>
      </c>
      <c r="G11" s="266">
        <f t="shared" si="0"/>
        <v>0</v>
      </c>
      <c r="H11" s="267"/>
      <c r="I11" s="268"/>
    </row>
    <row r="12" spans="1:9" x14ac:dyDescent="0.2">
      <c r="A12" s="265">
        <v>5</v>
      </c>
      <c r="B12" s="269" t="s">
        <v>530</v>
      </c>
      <c r="C12" s="265"/>
      <c r="D12" s="266">
        <f>+'Aq&amp;AM'!J13</f>
        <v>1015330</v>
      </c>
      <c r="E12" s="266">
        <f>+'Aq&amp;AM'!J17</f>
        <v>0</v>
      </c>
      <c r="F12" s="266">
        <f>+'Aq&amp;AM'!H20</f>
        <v>0</v>
      </c>
      <c r="G12" s="266">
        <f t="shared" si="0"/>
        <v>1015330</v>
      </c>
      <c r="H12" s="267"/>
      <c r="I12" s="268"/>
    </row>
    <row r="13" spans="1:9" x14ac:dyDescent="0.2">
      <c r="A13" s="265">
        <v>1</v>
      </c>
      <c r="B13" s="269"/>
      <c r="C13" s="265"/>
      <c r="D13" s="266"/>
      <c r="E13" s="266"/>
      <c r="F13" s="266"/>
      <c r="G13" s="266">
        <f t="shared" si="0"/>
        <v>0</v>
      </c>
      <c r="H13" s="267"/>
      <c r="I13" s="268"/>
    </row>
    <row r="14" spans="1:9" x14ac:dyDescent="0.2">
      <c r="A14" s="265">
        <v>2</v>
      </c>
      <c r="B14" s="257"/>
      <c r="C14" s="265"/>
      <c r="D14" s="266"/>
      <c r="E14" s="266"/>
      <c r="F14" s="266"/>
      <c r="G14" s="266">
        <f t="shared" si="0"/>
        <v>0</v>
      </c>
      <c r="H14" s="264"/>
      <c r="I14" s="264"/>
    </row>
    <row r="15" spans="1:9" x14ac:dyDescent="0.2">
      <c r="A15" s="265">
        <v>3</v>
      </c>
      <c r="B15" s="257"/>
      <c r="C15" s="265"/>
      <c r="D15" s="266"/>
      <c r="E15" s="266"/>
      <c r="F15" s="266"/>
      <c r="G15" s="266">
        <f t="shared" si="0"/>
        <v>0</v>
      </c>
      <c r="H15" s="264"/>
      <c r="I15" s="264"/>
    </row>
    <row r="16" spans="1:9" ht="13.5" thickBot="1" x14ac:dyDescent="0.25">
      <c r="A16" s="270">
        <v>4</v>
      </c>
      <c r="B16" s="271"/>
      <c r="C16" s="270"/>
      <c r="D16" s="272"/>
      <c r="E16" s="272"/>
      <c r="F16" s="272"/>
      <c r="G16" s="272">
        <f t="shared" si="0"/>
        <v>0</v>
      </c>
      <c r="H16" s="264"/>
      <c r="I16" s="264"/>
    </row>
    <row r="17" spans="1:9" ht="13.5" thickBot="1" x14ac:dyDescent="0.25">
      <c r="A17" s="273"/>
      <c r="B17" s="274" t="s">
        <v>531</v>
      </c>
      <c r="C17" s="275"/>
      <c r="D17" s="276">
        <f>SUM(D8:D16)</f>
        <v>1015330</v>
      </c>
      <c r="E17" s="276">
        <f>SUM(E8:E16)</f>
        <v>0</v>
      </c>
      <c r="F17" s="276">
        <f>SUM(F8:F16)</f>
        <v>0</v>
      </c>
      <c r="G17" s="277">
        <f>SUM(G8:G16)</f>
        <v>1015330</v>
      </c>
      <c r="I17" s="278"/>
    </row>
    <row r="20" spans="1:9" ht="15.75" x14ac:dyDescent="0.25">
      <c r="B20" s="582" t="s">
        <v>665</v>
      </c>
      <c r="C20" s="582"/>
      <c r="D20" s="582"/>
      <c r="E20" s="582"/>
      <c r="F20" s="582"/>
      <c r="G20" s="582"/>
      <c r="I20" s="278"/>
    </row>
    <row r="22" spans="1:9" x14ac:dyDescent="0.2">
      <c r="A22" s="583" t="s">
        <v>155</v>
      </c>
      <c r="B22" s="585" t="s">
        <v>523</v>
      </c>
      <c r="C22" s="583" t="s">
        <v>521</v>
      </c>
      <c r="D22" s="262" t="s">
        <v>524</v>
      </c>
      <c r="E22" s="583" t="s">
        <v>525</v>
      </c>
      <c r="F22" s="583" t="s">
        <v>526</v>
      </c>
      <c r="G22" s="262" t="s">
        <v>524</v>
      </c>
    </row>
    <row r="23" spans="1:9" x14ac:dyDescent="0.2">
      <c r="A23" s="584"/>
      <c r="B23" s="586"/>
      <c r="C23" s="584"/>
      <c r="D23" s="263">
        <f>+D7</f>
        <v>44197</v>
      </c>
      <c r="E23" s="584"/>
      <c r="F23" s="584"/>
      <c r="G23" s="263">
        <f>+G7</f>
        <v>44561</v>
      </c>
    </row>
    <row r="24" spans="1:9" x14ac:dyDescent="0.2">
      <c r="A24" s="265">
        <v>1</v>
      </c>
      <c r="B24" s="260" t="s">
        <v>454</v>
      </c>
      <c r="C24" s="265"/>
      <c r="D24" s="266">
        <v>0</v>
      </c>
      <c r="E24" s="266">
        <v>0</v>
      </c>
      <c r="F24" s="266"/>
      <c r="G24" s="266">
        <f>D24+E24</f>
        <v>0</v>
      </c>
    </row>
    <row r="25" spans="1:9" x14ac:dyDescent="0.2">
      <c r="A25" s="265">
        <v>2</v>
      </c>
      <c r="B25" s="260" t="s">
        <v>527</v>
      </c>
      <c r="C25" s="265"/>
      <c r="D25" s="266"/>
      <c r="E25" s="266"/>
      <c r="F25" s="266"/>
      <c r="G25" s="266">
        <f>D25+E25</f>
        <v>0</v>
      </c>
    </row>
    <row r="26" spans="1:9" x14ac:dyDescent="0.2">
      <c r="A26" s="265">
        <v>3</v>
      </c>
      <c r="B26" s="269" t="s">
        <v>532</v>
      </c>
      <c r="C26" s="265"/>
      <c r="D26" s="266">
        <f>+'Aq&amp;AM'!H14</f>
        <v>0</v>
      </c>
      <c r="E26" s="279">
        <f>+'Aq&amp;AM'!H22</f>
        <v>0</v>
      </c>
      <c r="F26" s="266"/>
      <c r="G26" s="266">
        <f>D26+E26-F26</f>
        <v>0</v>
      </c>
    </row>
    <row r="27" spans="1:9" x14ac:dyDescent="0.2">
      <c r="A27" s="265">
        <v>4</v>
      </c>
      <c r="B27" s="269" t="s">
        <v>529</v>
      </c>
      <c r="C27" s="265"/>
      <c r="D27" s="266">
        <f>+'Aq&amp;AM'!I14</f>
        <v>0</v>
      </c>
      <c r="E27" s="279">
        <f>+'Aq&amp;AM'!I22</f>
        <v>0</v>
      </c>
      <c r="F27" s="266"/>
      <c r="G27" s="266">
        <f>D27+E27</f>
        <v>0</v>
      </c>
    </row>
    <row r="28" spans="1:9" x14ac:dyDescent="0.2">
      <c r="A28" s="265">
        <v>5</v>
      </c>
      <c r="B28" s="269" t="s">
        <v>530</v>
      </c>
      <c r="C28" s="265"/>
      <c r="D28" s="266">
        <f>+'Aq&amp;AM'!J14</f>
        <v>0</v>
      </c>
      <c r="E28" s="279">
        <f>+'Aq&amp;AM'!J22</f>
        <v>0</v>
      </c>
      <c r="F28" s="266"/>
      <c r="G28" s="266">
        <f>D28+E28</f>
        <v>0</v>
      </c>
    </row>
    <row r="29" spans="1:9" x14ac:dyDescent="0.2">
      <c r="A29" s="265">
        <v>1</v>
      </c>
      <c r="B29" s="269"/>
      <c r="C29" s="265"/>
      <c r="D29" s="266"/>
      <c r="E29" s="266"/>
      <c r="F29" s="266"/>
      <c r="G29" s="266"/>
    </row>
    <row r="30" spans="1:9" x14ac:dyDescent="0.2">
      <c r="A30" s="265">
        <v>2</v>
      </c>
      <c r="B30" s="257"/>
      <c r="C30" s="265"/>
      <c r="D30" s="266"/>
      <c r="E30" s="266"/>
      <c r="F30" s="266"/>
      <c r="G30" s="266">
        <f>D30+E30-F30</f>
        <v>0</v>
      </c>
    </row>
    <row r="31" spans="1:9" x14ac:dyDescent="0.2">
      <c r="A31" s="265">
        <v>3</v>
      </c>
      <c r="B31" s="257"/>
      <c r="C31" s="265"/>
      <c r="D31" s="266"/>
      <c r="E31" s="266"/>
      <c r="F31" s="266"/>
      <c r="G31" s="266">
        <f>D31+E31-F31</f>
        <v>0</v>
      </c>
    </row>
    <row r="32" spans="1:9" ht="13.5" thickBot="1" x14ac:dyDescent="0.25">
      <c r="A32" s="270">
        <v>4</v>
      </c>
      <c r="B32" s="271"/>
      <c r="C32" s="270"/>
      <c r="D32" s="272"/>
      <c r="E32" s="272"/>
      <c r="F32" s="272"/>
      <c r="G32" s="272">
        <f>D32+E32-F32</f>
        <v>0</v>
      </c>
    </row>
    <row r="33" spans="1:14" ht="13.5" thickBot="1" x14ac:dyDescent="0.25">
      <c r="A33" s="273"/>
      <c r="B33" s="274" t="s">
        <v>531</v>
      </c>
      <c r="C33" s="275"/>
      <c r="D33" s="276">
        <f>SUM(D24:D32)</f>
        <v>0</v>
      </c>
      <c r="E33" s="276">
        <f>SUM(E24:E32)</f>
        <v>0</v>
      </c>
      <c r="F33" s="276">
        <f>SUM(F24:F32)</f>
        <v>0</v>
      </c>
      <c r="G33" s="277">
        <f>SUM(G24:G32)</f>
        <v>0</v>
      </c>
      <c r="H33" s="281"/>
      <c r="I33" s="278"/>
      <c r="J33" s="278"/>
    </row>
    <row r="34" spans="1:14" x14ac:dyDescent="0.2">
      <c r="G34" s="281"/>
    </row>
    <row r="36" spans="1:14" ht="15.75" x14ac:dyDescent="0.25">
      <c r="B36" s="582" t="s">
        <v>666</v>
      </c>
      <c r="C36" s="582"/>
      <c r="D36" s="582"/>
      <c r="E36" s="582"/>
      <c r="F36" s="582"/>
      <c r="G36" s="582"/>
    </row>
    <row r="38" spans="1:14" x14ac:dyDescent="0.2">
      <c r="A38" s="583" t="s">
        <v>155</v>
      </c>
      <c r="B38" s="585" t="s">
        <v>523</v>
      </c>
      <c r="C38" s="583" t="s">
        <v>521</v>
      </c>
      <c r="D38" s="262" t="s">
        <v>524</v>
      </c>
      <c r="E38" s="583" t="s">
        <v>525</v>
      </c>
      <c r="F38" s="583" t="s">
        <v>526</v>
      </c>
      <c r="G38" s="262" t="s">
        <v>524</v>
      </c>
    </row>
    <row r="39" spans="1:14" x14ac:dyDescent="0.2">
      <c r="A39" s="584"/>
      <c r="B39" s="586"/>
      <c r="C39" s="584"/>
      <c r="D39" s="263">
        <f>+D7</f>
        <v>44197</v>
      </c>
      <c r="E39" s="584"/>
      <c r="F39" s="584"/>
      <c r="G39" s="263">
        <f>+G7</f>
        <v>44561</v>
      </c>
    </row>
    <row r="40" spans="1:14" x14ac:dyDescent="0.2">
      <c r="A40" s="265">
        <v>1</v>
      </c>
      <c r="B40" s="260" t="s">
        <v>454</v>
      </c>
      <c r="C40" s="265"/>
      <c r="D40" s="266">
        <v>0</v>
      </c>
      <c r="E40" s="266"/>
      <c r="F40" s="266">
        <v>0</v>
      </c>
      <c r="G40" s="266">
        <f t="shared" ref="G40:G48" si="1">D40+E40-F40</f>
        <v>0</v>
      </c>
    </row>
    <row r="41" spans="1:14" x14ac:dyDescent="0.2">
      <c r="A41" s="265">
        <v>2</v>
      </c>
      <c r="B41" s="269" t="s">
        <v>527</v>
      </c>
      <c r="C41" s="265"/>
      <c r="D41" s="266"/>
      <c r="E41" s="266"/>
      <c r="F41" s="266"/>
      <c r="G41" s="266">
        <f t="shared" si="1"/>
        <v>0</v>
      </c>
      <c r="M41" s="264"/>
      <c r="N41" s="264"/>
    </row>
    <row r="42" spans="1:14" x14ac:dyDescent="0.2">
      <c r="A42" s="265">
        <v>3</v>
      </c>
      <c r="B42" s="269" t="s">
        <v>532</v>
      </c>
      <c r="C42" s="265"/>
      <c r="D42" s="280">
        <f>+D10-D26</f>
        <v>0</v>
      </c>
      <c r="E42" s="279">
        <f>+E10-E26</f>
        <v>0</v>
      </c>
      <c r="F42" s="280">
        <f>+F10-F26</f>
        <v>0</v>
      </c>
      <c r="G42" s="266">
        <f t="shared" si="1"/>
        <v>0</v>
      </c>
      <c r="M42" s="264"/>
      <c r="N42" s="264"/>
    </row>
    <row r="43" spans="1:14" x14ac:dyDescent="0.2">
      <c r="A43" s="265">
        <v>4</v>
      </c>
      <c r="B43" s="269" t="s">
        <v>529</v>
      </c>
      <c r="C43" s="265"/>
      <c r="D43" s="280">
        <f t="shared" ref="D43:F44" si="2">+D11-D27</f>
        <v>0</v>
      </c>
      <c r="E43" s="279">
        <f t="shared" si="2"/>
        <v>0</v>
      </c>
      <c r="F43" s="280">
        <f t="shared" si="2"/>
        <v>0</v>
      </c>
      <c r="G43" s="266">
        <f t="shared" si="1"/>
        <v>0</v>
      </c>
      <c r="M43" s="264"/>
      <c r="N43" s="264"/>
    </row>
    <row r="44" spans="1:14" x14ac:dyDescent="0.2">
      <c r="A44" s="265">
        <v>5</v>
      </c>
      <c r="B44" s="269" t="s">
        <v>530</v>
      </c>
      <c r="C44" s="265"/>
      <c r="D44" s="280">
        <f t="shared" si="2"/>
        <v>1015330</v>
      </c>
      <c r="E44" s="279">
        <f t="shared" si="2"/>
        <v>0</v>
      </c>
      <c r="F44" s="280">
        <f t="shared" si="2"/>
        <v>0</v>
      </c>
      <c r="G44" s="266">
        <f t="shared" si="1"/>
        <v>1015330</v>
      </c>
      <c r="M44" s="264"/>
      <c r="N44" s="264"/>
    </row>
    <row r="45" spans="1:14" x14ac:dyDescent="0.2">
      <c r="A45" s="265">
        <v>1</v>
      </c>
      <c r="B45" s="269"/>
      <c r="C45" s="265"/>
      <c r="D45" s="266"/>
      <c r="E45" s="266"/>
      <c r="F45" s="266"/>
      <c r="G45" s="266">
        <f t="shared" si="1"/>
        <v>0</v>
      </c>
      <c r="M45" s="264"/>
      <c r="N45" s="264"/>
    </row>
    <row r="46" spans="1:14" x14ac:dyDescent="0.2">
      <c r="A46" s="265">
        <v>2</v>
      </c>
      <c r="B46" s="269"/>
      <c r="C46" s="265"/>
      <c r="D46" s="266"/>
      <c r="E46" s="266"/>
      <c r="F46" s="266"/>
      <c r="G46" s="266">
        <f t="shared" si="1"/>
        <v>0</v>
      </c>
      <c r="M46" s="264"/>
      <c r="N46" s="264"/>
    </row>
    <row r="47" spans="1:14" x14ac:dyDescent="0.2">
      <c r="A47" s="265">
        <v>3</v>
      </c>
      <c r="B47" s="257"/>
      <c r="C47" s="265"/>
      <c r="D47" s="266"/>
      <c r="E47" s="266"/>
      <c r="F47" s="266"/>
      <c r="G47" s="266">
        <f t="shared" si="1"/>
        <v>0</v>
      </c>
      <c r="M47" s="264"/>
      <c r="N47" s="264"/>
    </row>
    <row r="48" spans="1:14" ht="13.5" thickBot="1" x14ac:dyDescent="0.25">
      <c r="A48" s="270">
        <v>4</v>
      </c>
      <c r="B48" s="271"/>
      <c r="C48" s="270"/>
      <c r="D48" s="272"/>
      <c r="E48" s="272"/>
      <c r="F48" s="272"/>
      <c r="G48" s="272">
        <f t="shared" si="1"/>
        <v>0</v>
      </c>
      <c r="M48" s="264"/>
      <c r="N48" s="264"/>
    </row>
    <row r="49" spans="1:14" ht="13.5" thickBot="1" x14ac:dyDescent="0.25">
      <c r="A49" s="273"/>
      <c r="B49" s="274" t="s">
        <v>531</v>
      </c>
      <c r="C49" s="275"/>
      <c r="D49" s="276">
        <f>SUM(D40:D48)</f>
        <v>1015330</v>
      </c>
      <c r="E49" s="276">
        <f>SUM(E40:E48)</f>
        <v>0</v>
      </c>
      <c r="F49" s="276">
        <f>SUM(F40:F48)</f>
        <v>0</v>
      </c>
      <c r="G49" s="277">
        <f>SUM(G40:G48)</f>
        <v>1015330</v>
      </c>
      <c r="I49" s="281"/>
      <c r="J49" s="278"/>
      <c r="M49" s="282"/>
      <c r="N49" s="264"/>
    </row>
    <row r="50" spans="1:14" s="264" customFormat="1" x14ac:dyDescent="0.2">
      <c r="F50" s="268"/>
      <c r="G50" s="283"/>
      <c r="J50" s="268"/>
    </row>
    <row r="51" spans="1:14" x14ac:dyDescent="0.2">
      <c r="D51" s="278"/>
      <c r="G51" s="278"/>
      <c r="I51" s="278"/>
      <c r="M51" s="264"/>
      <c r="N51" s="264"/>
    </row>
    <row r="52" spans="1:14" ht="15.75" x14ac:dyDescent="0.25">
      <c r="D52" s="259">
        <v>10</v>
      </c>
      <c r="E52" s="587" t="s">
        <v>533</v>
      </c>
      <c r="F52" s="587"/>
      <c r="G52" s="587"/>
      <c r="M52" s="264"/>
      <c r="N52" s="264"/>
    </row>
    <row r="53" spans="1:14" x14ac:dyDescent="0.2">
      <c r="E53" s="588" t="s">
        <v>684</v>
      </c>
      <c r="F53" s="588"/>
      <c r="G53" s="588"/>
    </row>
  </sheetData>
  <mergeCells count="20">
    <mergeCell ref="E52:G52"/>
    <mergeCell ref="E53:G53"/>
    <mergeCell ref="B36:G36"/>
    <mergeCell ref="A38:A39"/>
    <mergeCell ref="B38:B39"/>
    <mergeCell ref="C38:C39"/>
    <mergeCell ref="E38:E39"/>
    <mergeCell ref="F38:F39"/>
    <mergeCell ref="B20:G20"/>
    <mergeCell ref="A22:A23"/>
    <mergeCell ref="B22:B23"/>
    <mergeCell ref="C22:C23"/>
    <mergeCell ref="E22:E23"/>
    <mergeCell ref="F22:F23"/>
    <mergeCell ref="B4:G4"/>
    <mergeCell ref="A6:A7"/>
    <mergeCell ref="B6:B7"/>
    <mergeCell ref="C6:C7"/>
    <mergeCell ref="E6:E7"/>
    <mergeCell ref="F6:F7"/>
  </mergeCells>
  <phoneticPr fontId="3" type="noConversion"/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4"/>
  <sheetViews>
    <sheetView topLeftCell="A95" workbookViewId="0">
      <selection activeCell="E102" sqref="E102"/>
    </sheetView>
  </sheetViews>
  <sheetFormatPr defaultColWidth="11.42578125" defaultRowHeight="12.75" x14ac:dyDescent="0.2"/>
  <cols>
    <col min="1" max="1" width="5.7109375" style="31" customWidth="1"/>
    <col min="2" max="2" width="42.7109375" style="31" bestFit="1" customWidth="1"/>
    <col min="3" max="3" width="3.85546875" style="31" customWidth="1"/>
    <col min="4" max="7" width="16.140625" style="31" customWidth="1"/>
    <col min="8" max="8" width="11.42578125" style="31" customWidth="1"/>
    <col min="9" max="16384" width="11.42578125" style="31"/>
  </cols>
  <sheetData>
    <row r="1" spans="1:8" ht="16.5" x14ac:dyDescent="0.2">
      <c r="B1" s="49" t="s">
        <v>153</v>
      </c>
    </row>
    <row r="2" spans="1:8" ht="13.5" x14ac:dyDescent="0.2">
      <c r="B2" s="32" t="s">
        <v>547</v>
      </c>
      <c r="H2" s="34"/>
    </row>
    <row r="3" spans="1:8" x14ac:dyDescent="0.2">
      <c r="B3" s="48" t="s">
        <v>415</v>
      </c>
    </row>
    <row r="5" spans="1:8" hidden="1" x14ac:dyDescent="0.2"/>
    <row r="6" spans="1:8" hidden="1" x14ac:dyDescent="0.2"/>
    <row r="8" spans="1:8" ht="15" x14ac:dyDescent="0.2">
      <c r="B8" s="52" t="s">
        <v>154</v>
      </c>
      <c r="C8" s="33" t="s">
        <v>155</v>
      </c>
      <c r="D8" s="401" t="s">
        <v>651</v>
      </c>
      <c r="E8" s="401" t="s">
        <v>652</v>
      </c>
      <c r="F8" s="401" t="s">
        <v>653</v>
      </c>
      <c r="G8" s="401" t="s">
        <v>654</v>
      </c>
    </row>
    <row r="11" spans="1:8" x14ac:dyDescent="0.2">
      <c r="A11" s="35" t="s">
        <v>156</v>
      </c>
      <c r="B11" s="36" t="s">
        <v>157</v>
      </c>
      <c r="C11" s="36" t="s">
        <v>124</v>
      </c>
    </row>
    <row r="12" spans="1:8" x14ac:dyDescent="0.2">
      <c r="A12" s="35" t="s">
        <v>158</v>
      </c>
      <c r="B12" s="36" t="s">
        <v>159</v>
      </c>
      <c r="C12" s="36" t="s">
        <v>125</v>
      </c>
      <c r="D12" s="37">
        <f>+D20</f>
        <v>1015330</v>
      </c>
      <c r="E12" s="37">
        <f>+E20</f>
        <v>1015330</v>
      </c>
      <c r="F12" s="37">
        <f>+F20</f>
        <v>1015330</v>
      </c>
      <c r="G12" s="37">
        <f>+G20</f>
        <v>0</v>
      </c>
    </row>
    <row r="13" spans="1:8" x14ac:dyDescent="0.2">
      <c r="A13" s="35" t="s">
        <v>133</v>
      </c>
      <c r="B13" s="36" t="s">
        <v>160</v>
      </c>
      <c r="C13" s="36" t="s">
        <v>126</v>
      </c>
    </row>
    <row r="14" spans="1:8" x14ac:dyDescent="0.2">
      <c r="A14" s="35" t="s">
        <v>138</v>
      </c>
      <c r="B14" s="36" t="s">
        <v>161</v>
      </c>
      <c r="C14" s="36" t="s">
        <v>127</v>
      </c>
    </row>
    <row r="15" spans="1:8" x14ac:dyDescent="0.2">
      <c r="A15" s="35" t="s">
        <v>139</v>
      </c>
      <c r="B15" s="36" t="s">
        <v>162</v>
      </c>
      <c r="C15" s="36" t="s">
        <v>128</v>
      </c>
    </row>
    <row r="16" spans="1:8" x14ac:dyDescent="0.2">
      <c r="A16" s="35" t="s">
        <v>140</v>
      </c>
      <c r="B16" s="36" t="s">
        <v>163</v>
      </c>
      <c r="C16" s="36" t="s">
        <v>135</v>
      </c>
    </row>
    <row r="17" spans="1:7" x14ac:dyDescent="0.2">
      <c r="A17" s="35" t="s">
        <v>142</v>
      </c>
      <c r="B17" s="36" t="s">
        <v>164</v>
      </c>
      <c r="C17" s="36" t="s">
        <v>136</v>
      </c>
    </row>
    <row r="18" spans="1:7" x14ac:dyDescent="0.2">
      <c r="A18" s="35" t="s">
        <v>143</v>
      </c>
      <c r="B18" s="36" t="s">
        <v>165</v>
      </c>
      <c r="C18" s="36" t="s">
        <v>137</v>
      </c>
    </row>
    <row r="19" spans="1:7" x14ac:dyDescent="0.2">
      <c r="A19" s="35" t="s">
        <v>166</v>
      </c>
      <c r="B19" s="36" t="s">
        <v>167</v>
      </c>
      <c r="C19" s="36" t="s">
        <v>141</v>
      </c>
    </row>
    <row r="20" spans="1:7" x14ac:dyDescent="0.2">
      <c r="A20" s="35" t="s">
        <v>134</v>
      </c>
      <c r="B20" s="36" t="s">
        <v>168</v>
      </c>
      <c r="C20" s="36" t="s">
        <v>145</v>
      </c>
      <c r="D20" s="37">
        <f>+D21+D22+D23+D24+D25</f>
        <v>1015330</v>
      </c>
      <c r="E20" s="37">
        <f>+E21+E22+E23+E24+E25</f>
        <v>1015330</v>
      </c>
      <c r="F20" s="37">
        <f>+F21+F22+F23+F24+F25</f>
        <v>1015330</v>
      </c>
      <c r="G20" s="37">
        <f>+G21+G22+G23+G24+G25</f>
        <v>0</v>
      </c>
    </row>
    <row r="21" spans="1:7" x14ac:dyDescent="0.2">
      <c r="A21" s="35" t="s">
        <v>138</v>
      </c>
      <c r="B21" s="36" t="s">
        <v>169</v>
      </c>
      <c r="C21" s="36" t="s">
        <v>146</v>
      </c>
    </row>
    <row r="22" spans="1:7" x14ac:dyDescent="0.2">
      <c r="A22" s="35" t="s">
        <v>139</v>
      </c>
      <c r="B22" s="36" t="s">
        <v>170</v>
      </c>
      <c r="C22" s="36" t="s">
        <v>147</v>
      </c>
      <c r="D22" s="37">
        <v>1015330</v>
      </c>
      <c r="E22" s="37">
        <v>1015330</v>
      </c>
      <c r="F22" s="37">
        <v>1015330</v>
      </c>
      <c r="G22" s="37">
        <v>0</v>
      </c>
    </row>
    <row r="23" spans="1:7" x14ac:dyDescent="0.2">
      <c r="A23" s="35" t="s">
        <v>140</v>
      </c>
      <c r="B23" s="36" t="s">
        <v>171</v>
      </c>
      <c r="C23" s="36" t="s">
        <v>148</v>
      </c>
      <c r="D23" s="37">
        <v>0</v>
      </c>
      <c r="E23" s="37">
        <v>0</v>
      </c>
      <c r="F23" s="37">
        <v>0</v>
      </c>
      <c r="G23" s="37">
        <v>0</v>
      </c>
    </row>
    <row r="24" spans="1:7" x14ac:dyDescent="0.2">
      <c r="A24" s="35" t="s">
        <v>142</v>
      </c>
      <c r="B24" s="36" t="s">
        <v>172</v>
      </c>
      <c r="C24" s="36" t="s">
        <v>149</v>
      </c>
    </row>
    <row r="25" spans="1:7" x14ac:dyDescent="0.2">
      <c r="A25" s="35" t="s">
        <v>143</v>
      </c>
      <c r="B25" s="36" t="s">
        <v>165</v>
      </c>
      <c r="C25" s="36" t="s">
        <v>173</v>
      </c>
      <c r="D25" s="37">
        <f>-('A-Sh BA'!C82+'A-Sh BA'!D82)</f>
        <v>0</v>
      </c>
      <c r="E25" s="37">
        <f>-'A-Sh BA'!D82</f>
        <v>0</v>
      </c>
      <c r="F25" s="37">
        <v>0</v>
      </c>
      <c r="G25" s="37">
        <f>-'A-Sh BA'!F81</f>
        <v>0</v>
      </c>
    </row>
    <row r="26" spans="1:7" x14ac:dyDescent="0.2">
      <c r="A26" s="35" t="s">
        <v>166</v>
      </c>
      <c r="B26" s="36" t="s">
        <v>167</v>
      </c>
      <c r="C26" s="36" t="s">
        <v>174</v>
      </c>
    </row>
    <row r="27" spans="1:7" x14ac:dyDescent="0.2">
      <c r="A27" s="35" t="s">
        <v>144</v>
      </c>
      <c r="B27" s="36" t="s">
        <v>175</v>
      </c>
      <c r="C27" s="36" t="s">
        <v>176</v>
      </c>
    </row>
    <row r="28" spans="1:7" x14ac:dyDescent="0.2">
      <c r="A28" s="35" t="s">
        <v>138</v>
      </c>
      <c r="B28" s="36" t="s">
        <v>177</v>
      </c>
      <c r="C28" s="36" t="s">
        <v>178</v>
      </c>
    </row>
    <row r="29" spans="1:7" x14ac:dyDescent="0.2">
      <c r="A29" s="35" t="s">
        <v>139</v>
      </c>
      <c r="B29" s="36" t="s">
        <v>179</v>
      </c>
      <c r="C29" s="36" t="s">
        <v>180</v>
      </c>
    </row>
    <row r="30" spans="1:7" x14ac:dyDescent="0.2">
      <c r="A30" s="35" t="s">
        <v>140</v>
      </c>
      <c r="B30" s="36" t="s">
        <v>181</v>
      </c>
      <c r="C30" s="36" t="s">
        <v>182</v>
      </c>
    </row>
    <row r="31" spans="1:7" x14ac:dyDescent="0.2">
      <c r="A31" s="35" t="s">
        <v>142</v>
      </c>
      <c r="B31" s="36" t="s">
        <v>183</v>
      </c>
      <c r="C31" s="36" t="s">
        <v>184</v>
      </c>
    </row>
    <row r="32" spans="1:7" x14ac:dyDescent="0.2">
      <c r="A32" s="35" t="s">
        <v>150</v>
      </c>
      <c r="B32" s="36" t="s">
        <v>185</v>
      </c>
      <c r="C32" s="36" t="s">
        <v>186</v>
      </c>
      <c r="D32" s="37">
        <v>-4.6566128730773926E-10</v>
      </c>
      <c r="E32" s="37">
        <v>-4.6566128730773926E-10</v>
      </c>
      <c r="F32" s="37">
        <v>0</v>
      </c>
      <c r="G32" s="37">
        <v>-4.6566128730773926E-10</v>
      </c>
    </row>
    <row r="33" spans="1:8" x14ac:dyDescent="0.2">
      <c r="A33" s="35" t="s">
        <v>187</v>
      </c>
      <c r="B33" s="36" t="s">
        <v>188</v>
      </c>
      <c r="C33" s="36" t="s">
        <v>189</v>
      </c>
      <c r="D33" s="37">
        <f>+D50+D54+D40+D34</f>
        <v>1755582</v>
      </c>
      <c r="E33" s="37">
        <f>+E50+E54+E40+E34</f>
        <v>2935525</v>
      </c>
      <c r="F33" s="37">
        <f>+F50+F54+F40+F34</f>
        <v>3939432</v>
      </c>
      <c r="G33" s="37">
        <f>+G50+G54+G40+G34</f>
        <v>0</v>
      </c>
    </row>
    <row r="34" spans="1:8" x14ac:dyDescent="0.2">
      <c r="A34" s="35" t="s">
        <v>133</v>
      </c>
      <c r="B34" s="36" t="s">
        <v>190</v>
      </c>
      <c r="C34" s="36" t="s">
        <v>191</v>
      </c>
      <c r="D34" s="50">
        <f>SUM(D35:D39)</f>
        <v>1624929</v>
      </c>
      <c r="E34" s="50">
        <f>SUM(E35:E39)</f>
        <v>2426294</v>
      </c>
      <c r="F34" s="50">
        <f>SUM(F35:F39)</f>
        <v>3141413</v>
      </c>
      <c r="G34" s="50">
        <f>SUM(G35:G39)</f>
        <v>0</v>
      </c>
    </row>
    <row r="35" spans="1:8" x14ac:dyDescent="0.2">
      <c r="A35" s="35" t="s">
        <v>138</v>
      </c>
      <c r="B35" s="36" t="s">
        <v>192</v>
      </c>
      <c r="C35" s="36" t="s">
        <v>193</v>
      </c>
      <c r="D35" s="37">
        <v>1624929</v>
      </c>
      <c r="E35" s="37">
        <v>2426294</v>
      </c>
      <c r="F35" s="31">
        <v>3141413</v>
      </c>
      <c r="G35" s="37">
        <v>0</v>
      </c>
    </row>
    <row r="36" spans="1:8" x14ac:dyDescent="0.2">
      <c r="A36" s="35" t="s">
        <v>139</v>
      </c>
      <c r="B36" s="36" t="s">
        <v>194</v>
      </c>
      <c r="C36" s="36" t="s">
        <v>195</v>
      </c>
    </row>
    <row r="37" spans="1:8" x14ac:dyDescent="0.2">
      <c r="A37" s="35" t="s">
        <v>140</v>
      </c>
      <c r="B37" s="36" t="s">
        <v>131</v>
      </c>
      <c r="C37" s="36" t="s">
        <v>196</v>
      </c>
      <c r="D37" s="37"/>
      <c r="E37" s="37"/>
      <c r="F37" s="37"/>
      <c r="G37" s="37">
        <v>0</v>
      </c>
    </row>
    <row r="38" spans="1:8" x14ac:dyDescent="0.2">
      <c r="A38" s="35" t="s">
        <v>142</v>
      </c>
      <c r="B38" s="36" t="s">
        <v>197</v>
      </c>
      <c r="C38" s="36" t="s">
        <v>198</v>
      </c>
    </row>
    <row r="39" spans="1:8" x14ac:dyDescent="0.2">
      <c r="A39" s="35" t="s">
        <v>143</v>
      </c>
      <c r="B39" s="36" t="s">
        <v>183</v>
      </c>
      <c r="C39" s="36" t="s">
        <v>199</v>
      </c>
    </row>
    <row r="40" spans="1:8" x14ac:dyDescent="0.2">
      <c r="A40" s="35" t="s">
        <v>134</v>
      </c>
      <c r="B40" s="36" t="s">
        <v>200</v>
      </c>
      <c r="C40" s="36" t="s">
        <v>201</v>
      </c>
      <c r="D40" s="50">
        <f>SUM(D41:D46)</f>
        <v>122882</v>
      </c>
      <c r="E40" s="50">
        <f>SUM(E41:E46)</f>
        <v>496021</v>
      </c>
      <c r="F40" s="50">
        <f>SUM(F41:F46)</f>
        <v>752155</v>
      </c>
      <c r="G40" s="50">
        <f>SUM(G41:G46)</f>
        <v>0</v>
      </c>
    </row>
    <row r="41" spans="1:8" x14ac:dyDescent="0.2">
      <c r="B41" s="36" t="s">
        <v>202</v>
      </c>
    </row>
    <row r="42" spans="1:8" x14ac:dyDescent="0.2">
      <c r="A42" s="35" t="s">
        <v>138</v>
      </c>
      <c r="B42" s="36" t="s">
        <v>203</v>
      </c>
      <c r="C42" s="36" t="s">
        <v>204</v>
      </c>
      <c r="D42" s="37">
        <v>0</v>
      </c>
      <c r="E42" s="37">
        <v>0</v>
      </c>
      <c r="F42" s="37">
        <v>0</v>
      </c>
      <c r="G42" s="37">
        <v>0</v>
      </c>
      <c r="H42" s="57"/>
    </row>
    <row r="43" spans="1:8" x14ac:dyDescent="0.2">
      <c r="A43" s="35" t="s">
        <v>139</v>
      </c>
      <c r="B43" s="36" t="s">
        <v>205</v>
      </c>
      <c r="C43" s="36" t="s">
        <v>206</v>
      </c>
    </row>
    <row r="44" spans="1:8" x14ac:dyDescent="0.2">
      <c r="A44" s="35" t="s">
        <v>140</v>
      </c>
      <c r="B44" s="118" t="s">
        <v>513</v>
      </c>
      <c r="C44" s="36" t="s">
        <v>207</v>
      </c>
      <c r="D44" s="37"/>
      <c r="E44" s="37"/>
      <c r="F44" s="37"/>
      <c r="G44" s="37"/>
    </row>
    <row r="45" spans="1:8" x14ac:dyDescent="0.2">
      <c r="A45" s="35" t="s">
        <v>142</v>
      </c>
      <c r="B45" s="36" t="s">
        <v>208</v>
      </c>
      <c r="C45" s="36" t="s">
        <v>209</v>
      </c>
      <c r="D45" s="37">
        <v>122882</v>
      </c>
      <c r="E45" s="37">
        <v>496021</v>
      </c>
      <c r="F45" s="37">
        <v>752155</v>
      </c>
      <c r="G45" s="37">
        <v>0</v>
      </c>
    </row>
    <row r="46" spans="1:8" x14ac:dyDescent="0.2">
      <c r="A46" s="35" t="s">
        <v>143</v>
      </c>
      <c r="B46" s="36" t="s">
        <v>183</v>
      </c>
      <c r="C46" s="36" t="s">
        <v>210</v>
      </c>
    </row>
    <row r="47" spans="1:8" x14ac:dyDescent="0.2">
      <c r="A47" s="35" t="s">
        <v>144</v>
      </c>
      <c r="B47" s="36" t="s">
        <v>211</v>
      </c>
      <c r="C47" s="36" t="s">
        <v>212</v>
      </c>
    </row>
    <row r="48" spans="1:8" x14ac:dyDescent="0.2">
      <c r="A48" s="35" t="s">
        <v>138</v>
      </c>
      <c r="B48" s="36" t="s">
        <v>213</v>
      </c>
      <c r="C48" s="36" t="s">
        <v>214</v>
      </c>
    </row>
    <row r="49" spans="1:7" x14ac:dyDescent="0.2">
      <c r="A49" s="35" t="s">
        <v>139</v>
      </c>
      <c r="B49" s="36" t="s">
        <v>183</v>
      </c>
      <c r="C49" s="36" t="s">
        <v>215</v>
      </c>
    </row>
    <row r="50" spans="1:7" x14ac:dyDescent="0.2">
      <c r="A50" s="35" t="s">
        <v>150</v>
      </c>
      <c r="B50" s="36" t="s">
        <v>216</v>
      </c>
      <c r="C50" s="36" t="s">
        <v>217</v>
      </c>
      <c r="D50" s="50">
        <f>+D51+D52+D53</f>
        <v>7771</v>
      </c>
      <c r="E50" s="50">
        <f>+E51+E52+E53</f>
        <v>13210</v>
      </c>
      <c r="F50" s="50">
        <f>+F51+F52+F53</f>
        <v>45864</v>
      </c>
      <c r="G50" s="50">
        <f>+G51+G52+G53</f>
        <v>0</v>
      </c>
    </row>
    <row r="51" spans="1:7" x14ac:dyDescent="0.2">
      <c r="A51" s="35" t="s">
        <v>138</v>
      </c>
      <c r="B51" s="36" t="s">
        <v>218</v>
      </c>
      <c r="C51" s="36" t="s">
        <v>219</v>
      </c>
      <c r="D51" s="37">
        <v>7771</v>
      </c>
      <c r="E51" s="37">
        <v>13210</v>
      </c>
      <c r="F51" s="37">
        <v>45864</v>
      </c>
      <c r="G51" s="37">
        <v>0</v>
      </c>
    </row>
    <row r="52" spans="1:7" x14ac:dyDescent="0.2">
      <c r="A52" s="35" t="s">
        <v>139</v>
      </c>
      <c r="B52" s="36" t="s">
        <v>220</v>
      </c>
      <c r="C52" s="36" t="s">
        <v>221</v>
      </c>
      <c r="D52" s="37">
        <v>0</v>
      </c>
      <c r="E52" s="37">
        <v>0</v>
      </c>
      <c r="F52" s="37">
        <v>0</v>
      </c>
      <c r="G52" s="37">
        <v>0</v>
      </c>
    </row>
    <row r="53" spans="1:7" x14ac:dyDescent="0.2">
      <c r="A53" s="35" t="s">
        <v>140</v>
      </c>
      <c r="B53" s="36" t="s">
        <v>544</v>
      </c>
      <c r="C53" s="36" t="s">
        <v>222</v>
      </c>
      <c r="D53" s="37"/>
      <c r="E53" s="37"/>
      <c r="F53" s="37"/>
      <c r="G53" s="37">
        <v>0</v>
      </c>
    </row>
    <row r="54" spans="1:7" x14ac:dyDescent="0.2">
      <c r="A54" s="35" t="s">
        <v>151</v>
      </c>
      <c r="B54" s="36" t="s">
        <v>223</v>
      </c>
      <c r="C54" s="36" t="s">
        <v>224</v>
      </c>
      <c r="D54" s="50">
        <v>0</v>
      </c>
      <c r="E54" s="50">
        <v>0</v>
      </c>
      <c r="F54" s="50">
        <v>0</v>
      </c>
      <c r="G54" s="50">
        <v>0</v>
      </c>
    </row>
    <row r="55" spans="1:7" x14ac:dyDescent="0.2">
      <c r="B55" s="36" t="s">
        <v>225</v>
      </c>
    </row>
    <row r="56" spans="1:7" x14ac:dyDescent="0.2">
      <c r="A56" s="35" t="s">
        <v>226</v>
      </c>
      <c r="B56" s="36" t="s">
        <v>227</v>
      </c>
      <c r="C56" s="36" t="s">
        <v>228</v>
      </c>
      <c r="D56" s="50"/>
      <c r="E56" s="50"/>
      <c r="F56" s="50"/>
      <c r="G56" s="50"/>
    </row>
    <row r="57" spans="1:7" x14ac:dyDescent="0.2">
      <c r="A57" s="35" t="s">
        <v>138</v>
      </c>
      <c r="B57" s="36" t="s">
        <v>229</v>
      </c>
      <c r="C57" s="36" t="s">
        <v>230</v>
      </c>
      <c r="D57" s="37"/>
      <c r="E57" s="37"/>
      <c r="F57" s="37"/>
      <c r="G57" s="37"/>
    </row>
    <row r="58" spans="1:7" x14ac:dyDescent="0.2">
      <c r="A58" s="35" t="s">
        <v>139</v>
      </c>
      <c r="B58" s="36" t="s">
        <v>231</v>
      </c>
      <c r="C58" s="36" t="s">
        <v>232</v>
      </c>
      <c r="D58" s="37"/>
      <c r="E58" s="37"/>
      <c r="F58" s="37"/>
      <c r="G58" s="37"/>
    </row>
    <row r="59" spans="1:7" x14ac:dyDescent="0.2">
      <c r="A59" s="35" t="s">
        <v>140</v>
      </c>
      <c r="B59" s="36" t="s">
        <v>130</v>
      </c>
      <c r="C59" s="36" t="s">
        <v>233</v>
      </c>
    </row>
    <row r="60" spans="1:7" x14ac:dyDescent="0.2">
      <c r="B60" s="36" t="s">
        <v>234</v>
      </c>
      <c r="C60" s="36" t="s">
        <v>235</v>
      </c>
      <c r="D60" s="50">
        <f>+D12+D33</f>
        <v>2770912</v>
      </c>
      <c r="E60" s="50">
        <f>+E12+E33</f>
        <v>3950855</v>
      </c>
      <c r="F60" s="50">
        <f>+F12+F33</f>
        <v>4954762</v>
      </c>
      <c r="G60" s="50">
        <f>+G12+G33</f>
        <v>0</v>
      </c>
    </row>
    <row r="61" spans="1:7" x14ac:dyDescent="0.2">
      <c r="A61" s="35" t="s">
        <v>236</v>
      </c>
      <c r="B61" s="36" t="s">
        <v>237</v>
      </c>
      <c r="C61" s="36" t="s">
        <v>238</v>
      </c>
    </row>
    <row r="62" spans="1:7" x14ac:dyDescent="0.2">
      <c r="A62" s="35" t="s">
        <v>133</v>
      </c>
      <c r="B62" s="36" t="s">
        <v>239</v>
      </c>
      <c r="C62" s="36" t="s">
        <v>240</v>
      </c>
    </row>
    <row r="63" spans="1:7" x14ac:dyDescent="0.2">
      <c r="A63" s="35" t="s">
        <v>134</v>
      </c>
      <c r="B63" s="36" t="s">
        <v>241</v>
      </c>
      <c r="C63" s="36" t="s">
        <v>242</v>
      </c>
    </row>
    <row r="64" spans="1:7" x14ac:dyDescent="0.2">
      <c r="A64" s="35" t="s">
        <v>144</v>
      </c>
      <c r="B64" s="36" t="s">
        <v>243</v>
      </c>
      <c r="C64" s="36" t="s">
        <v>244</v>
      </c>
    </row>
    <row r="66" spans="1:7" x14ac:dyDescent="0.2">
      <c r="A66" s="35" t="s">
        <v>156</v>
      </c>
      <c r="B66" s="51" t="s">
        <v>245</v>
      </c>
      <c r="C66" s="36" t="s">
        <v>246</v>
      </c>
      <c r="D66" s="37">
        <f>+D67</f>
        <v>-2518582.2999999998</v>
      </c>
      <c r="E66" s="37">
        <f>+E67</f>
        <v>-1999623.2999999998</v>
      </c>
      <c r="F66" s="37">
        <f>+F67</f>
        <v>-2163540.4</v>
      </c>
      <c r="G66" s="37">
        <f>+G67</f>
        <v>0</v>
      </c>
    </row>
    <row r="67" spans="1:7" x14ac:dyDescent="0.2">
      <c r="A67" s="35" t="s">
        <v>133</v>
      </c>
      <c r="B67" s="36" t="s">
        <v>247</v>
      </c>
      <c r="C67" s="36" t="s">
        <v>248</v>
      </c>
      <c r="D67" s="37">
        <f>+D69+D76+D77+D72</f>
        <v>-2518582.2999999998</v>
      </c>
      <c r="E67" s="37">
        <f>+E69+E76+E77+E72</f>
        <v>-1999623.2999999998</v>
      </c>
      <c r="F67" s="37">
        <f>+F69+F76+F77+F72</f>
        <v>-2163540.4</v>
      </c>
      <c r="G67" s="37">
        <f>+G69+G76+G77+G72</f>
        <v>0</v>
      </c>
    </row>
    <row r="68" spans="1:7" x14ac:dyDescent="0.2">
      <c r="B68" s="36" t="s">
        <v>249</v>
      </c>
    </row>
    <row r="69" spans="1:7" x14ac:dyDescent="0.2">
      <c r="A69" s="35" t="s">
        <v>138</v>
      </c>
      <c r="B69" s="36" t="s">
        <v>250</v>
      </c>
      <c r="C69" s="36" t="s">
        <v>251</v>
      </c>
      <c r="D69" s="37">
        <v>100</v>
      </c>
      <c r="E69" s="37">
        <v>100</v>
      </c>
      <c r="F69" s="37">
        <v>100</v>
      </c>
      <c r="G69" s="37">
        <v>0</v>
      </c>
    </row>
    <row r="70" spans="1:7" x14ac:dyDescent="0.2">
      <c r="A70" s="35" t="s">
        <v>139</v>
      </c>
      <c r="B70" s="36" t="s">
        <v>252</v>
      </c>
      <c r="C70" s="36" t="s">
        <v>253</v>
      </c>
      <c r="D70" s="37"/>
      <c r="E70" s="37"/>
      <c r="F70" s="37"/>
      <c r="G70" s="37"/>
    </row>
    <row r="71" spans="1:7" x14ac:dyDescent="0.2">
      <c r="A71" s="35" t="s">
        <v>140</v>
      </c>
      <c r="B71" s="36" t="s">
        <v>254</v>
      </c>
      <c r="C71" s="36" t="s">
        <v>255</v>
      </c>
    </row>
    <row r="72" spans="1:7" x14ac:dyDescent="0.2">
      <c r="A72" s="35" t="s">
        <v>142</v>
      </c>
      <c r="B72" s="36" t="s">
        <v>256</v>
      </c>
      <c r="C72" s="36" t="s">
        <v>257</v>
      </c>
      <c r="D72" s="37"/>
      <c r="E72" s="37"/>
      <c r="F72" s="37"/>
      <c r="G72" s="37"/>
    </row>
    <row r="73" spans="1:7" x14ac:dyDescent="0.2">
      <c r="B73" s="36" t="s">
        <v>258</v>
      </c>
      <c r="C73" s="36" t="s">
        <v>259</v>
      </c>
      <c r="D73" s="37"/>
      <c r="E73" s="37"/>
      <c r="F73" s="37"/>
      <c r="G73" s="37"/>
    </row>
    <row r="74" spans="1:7" x14ac:dyDescent="0.2">
      <c r="B74" s="36" t="s">
        <v>260</v>
      </c>
      <c r="C74" s="36" t="s">
        <v>261</v>
      </c>
      <c r="D74" s="37"/>
      <c r="E74" s="37"/>
      <c r="F74" s="37"/>
      <c r="G74" s="37"/>
    </row>
    <row r="75" spans="1:7" x14ac:dyDescent="0.2">
      <c r="B75" s="36" t="s">
        <v>262</v>
      </c>
      <c r="C75" s="36" t="s">
        <v>263</v>
      </c>
      <c r="D75" s="37"/>
      <c r="E75" s="37"/>
      <c r="F75" s="37"/>
      <c r="G75" s="37"/>
    </row>
    <row r="76" spans="1:7" x14ac:dyDescent="0.2">
      <c r="A76" s="35" t="s">
        <v>143</v>
      </c>
      <c r="B76" s="36" t="s">
        <v>264</v>
      </c>
      <c r="C76" s="36" t="s">
        <v>265</v>
      </c>
      <c r="D76" s="37">
        <f>+E76</f>
        <v>-2163640.4</v>
      </c>
      <c r="E76" s="37">
        <f>+F76+F77</f>
        <v>-2163640.4</v>
      </c>
      <c r="F76" s="37">
        <v>-2501696</v>
      </c>
      <c r="G76" s="37">
        <v>0</v>
      </c>
    </row>
    <row r="77" spans="1:7" x14ac:dyDescent="0.2">
      <c r="A77" s="35" t="s">
        <v>166</v>
      </c>
      <c r="B77" s="36" t="s">
        <v>266</v>
      </c>
      <c r="C77" s="36" t="s">
        <v>267</v>
      </c>
      <c r="D77" s="37">
        <f>+E77+'A-Sh BA'!C105</f>
        <v>-355041.9</v>
      </c>
      <c r="E77" s="37">
        <f>+'A-Sh BA'!D105+0.1</f>
        <v>163917.1</v>
      </c>
      <c r="F77" s="37">
        <f>+'A-Sh BA'!E105</f>
        <v>338055.6</v>
      </c>
      <c r="G77" s="37">
        <f>+'A-Sh BA'!F105</f>
        <v>0</v>
      </c>
    </row>
    <row r="78" spans="1:7" x14ac:dyDescent="0.2">
      <c r="A78" s="35" t="s">
        <v>152</v>
      </c>
      <c r="B78" s="36" t="s">
        <v>268</v>
      </c>
      <c r="C78" s="36" t="s">
        <v>269</v>
      </c>
    </row>
    <row r="79" spans="1:7" x14ac:dyDescent="0.2">
      <c r="A79" s="35" t="s">
        <v>134</v>
      </c>
      <c r="B79" s="36" t="s">
        <v>270</v>
      </c>
      <c r="C79" s="36" t="s">
        <v>271</v>
      </c>
    </row>
    <row r="80" spans="1:7" x14ac:dyDescent="0.2">
      <c r="A80" s="35" t="s">
        <v>138</v>
      </c>
      <c r="B80" s="36" t="s">
        <v>272</v>
      </c>
      <c r="C80" s="36" t="s">
        <v>273</v>
      </c>
    </row>
    <row r="81" spans="1:7" x14ac:dyDescent="0.2">
      <c r="A81" s="35" t="s">
        <v>139</v>
      </c>
      <c r="B81" s="36" t="s">
        <v>274</v>
      </c>
      <c r="C81" s="36" t="s">
        <v>275</v>
      </c>
    </row>
    <row r="82" spans="1:7" x14ac:dyDescent="0.2">
      <c r="A82" s="35" t="s">
        <v>140</v>
      </c>
      <c r="B82" s="36" t="s">
        <v>276</v>
      </c>
      <c r="C82" s="36" t="s">
        <v>277</v>
      </c>
    </row>
    <row r="83" spans="1:7" x14ac:dyDescent="0.2">
      <c r="A83" s="35" t="s">
        <v>142</v>
      </c>
      <c r="B83" s="36" t="s">
        <v>278</v>
      </c>
      <c r="C83" s="36" t="s">
        <v>279</v>
      </c>
    </row>
    <row r="84" spans="1:7" x14ac:dyDescent="0.2">
      <c r="A84" s="35" t="s">
        <v>144</v>
      </c>
      <c r="B84" s="36" t="s">
        <v>280</v>
      </c>
      <c r="C84" s="36" t="s">
        <v>281</v>
      </c>
    </row>
    <row r="85" spans="1:7" x14ac:dyDescent="0.2">
      <c r="A85" s="35" t="s">
        <v>150</v>
      </c>
      <c r="B85" s="36" t="s">
        <v>282</v>
      </c>
      <c r="C85" s="36" t="s">
        <v>283</v>
      </c>
    </row>
    <row r="86" spans="1:7" x14ac:dyDescent="0.2">
      <c r="A86" s="35" t="s">
        <v>138</v>
      </c>
      <c r="B86" s="36" t="s">
        <v>284</v>
      </c>
      <c r="C86" s="36" t="s">
        <v>285</v>
      </c>
    </row>
    <row r="87" spans="1:7" x14ac:dyDescent="0.2">
      <c r="A87" s="35" t="s">
        <v>139</v>
      </c>
      <c r="B87" s="36" t="s">
        <v>286</v>
      </c>
      <c r="C87" s="36" t="s">
        <v>287</v>
      </c>
    </row>
    <row r="88" spans="1:7" x14ac:dyDescent="0.2">
      <c r="A88" s="35" t="s">
        <v>158</v>
      </c>
      <c r="B88" s="36" t="s">
        <v>288</v>
      </c>
      <c r="C88" s="36" t="s">
        <v>289</v>
      </c>
      <c r="D88" s="37">
        <f>+D97</f>
        <v>5289494.3</v>
      </c>
      <c r="E88" s="37">
        <f>+E97+E92</f>
        <v>5950478.2999999998</v>
      </c>
      <c r="F88" s="37">
        <f>+F97+F92</f>
        <v>7118302.4000000004</v>
      </c>
      <c r="G88" s="37">
        <f>+G97</f>
        <v>0</v>
      </c>
    </row>
    <row r="89" spans="1:7" x14ac:dyDescent="0.2">
      <c r="A89" s="35" t="s">
        <v>133</v>
      </c>
      <c r="B89" s="36" t="s">
        <v>290</v>
      </c>
      <c r="C89" s="36" t="s">
        <v>291</v>
      </c>
      <c r="D89" s="37"/>
      <c r="E89" s="37"/>
      <c r="F89" s="37"/>
      <c r="G89" s="37"/>
    </row>
    <row r="90" spans="1:7" x14ac:dyDescent="0.2">
      <c r="A90" s="35" t="s">
        <v>138</v>
      </c>
      <c r="B90" s="36" t="s">
        <v>292</v>
      </c>
      <c r="C90" s="36" t="s">
        <v>293</v>
      </c>
      <c r="D90" s="53"/>
      <c r="E90" s="53"/>
      <c r="F90" s="53"/>
      <c r="G90" s="53"/>
    </row>
    <row r="91" spans="1:7" x14ac:dyDescent="0.2">
      <c r="A91" s="35" t="s">
        <v>139</v>
      </c>
      <c r="B91" s="36" t="s">
        <v>294</v>
      </c>
      <c r="C91" s="36" t="s">
        <v>295</v>
      </c>
    </row>
    <row r="92" spans="1:7" x14ac:dyDescent="0.2">
      <c r="A92" s="35" t="s">
        <v>140</v>
      </c>
      <c r="B92" s="36" t="s">
        <v>296</v>
      </c>
      <c r="C92" s="36" t="s">
        <v>297</v>
      </c>
      <c r="D92" s="53"/>
      <c r="E92" s="53">
        <v>0</v>
      </c>
      <c r="F92" s="53">
        <v>0</v>
      </c>
      <c r="G92" s="53"/>
    </row>
    <row r="93" spans="1:7" x14ac:dyDescent="0.2">
      <c r="A93" s="35" t="s">
        <v>142</v>
      </c>
      <c r="B93" s="36" t="s">
        <v>298</v>
      </c>
      <c r="C93" s="36" t="s">
        <v>299</v>
      </c>
      <c r="D93" s="53"/>
      <c r="E93" s="53"/>
      <c r="F93" s="53"/>
      <c r="G93" s="53"/>
    </row>
    <row r="94" spans="1:7" x14ac:dyDescent="0.2">
      <c r="A94" s="35" t="s">
        <v>143</v>
      </c>
      <c r="B94" s="36" t="s">
        <v>300</v>
      </c>
      <c r="C94" s="36" t="s">
        <v>301</v>
      </c>
    </row>
    <row r="95" spans="1:7" x14ac:dyDescent="0.2">
      <c r="A95" s="35" t="s">
        <v>166</v>
      </c>
      <c r="B95" s="36" t="s">
        <v>115</v>
      </c>
      <c r="C95" s="36" t="s">
        <v>302</v>
      </c>
    </row>
    <row r="96" spans="1:7" x14ac:dyDescent="0.2">
      <c r="A96" s="35" t="s">
        <v>152</v>
      </c>
      <c r="B96" s="36" t="s">
        <v>303</v>
      </c>
      <c r="C96" s="36" t="s">
        <v>304</v>
      </c>
      <c r="D96" s="37"/>
      <c r="E96" s="37"/>
      <c r="F96" s="37"/>
      <c r="G96" s="37"/>
    </row>
    <row r="97" spans="1:7" x14ac:dyDescent="0.2">
      <c r="A97" s="35" t="s">
        <v>134</v>
      </c>
      <c r="B97" s="36" t="s">
        <v>305</v>
      </c>
      <c r="C97" s="36" t="s">
        <v>306</v>
      </c>
      <c r="D97" s="37">
        <f>+D98+D99+D100+D101+D102+D103+D104+D105+D106+D107</f>
        <v>5289494.3</v>
      </c>
      <c r="E97" s="37">
        <f>+E98+E99+E100+E101+E102+E103+E104+E105+E106+E107</f>
        <v>5950478.2999999998</v>
      </c>
      <c r="F97" s="37">
        <f>+F98+F99+F100+F101+F102+F103+F104+F105+F106+F107</f>
        <v>7118302.4000000004</v>
      </c>
      <c r="G97" s="37">
        <f>+G98+G99+G100+G101+G102+G103+G104+G105+G106+G107</f>
        <v>0</v>
      </c>
    </row>
    <row r="98" spans="1:7" x14ac:dyDescent="0.2">
      <c r="A98" s="35" t="s">
        <v>138</v>
      </c>
      <c r="B98" s="36" t="s">
        <v>292</v>
      </c>
      <c r="C98" s="36" t="s">
        <v>307</v>
      </c>
      <c r="D98" s="37">
        <v>0</v>
      </c>
      <c r="E98" s="37">
        <v>0</v>
      </c>
      <c r="F98" s="37">
        <v>0</v>
      </c>
      <c r="G98" s="37">
        <v>0</v>
      </c>
    </row>
    <row r="99" spans="1:7" x14ac:dyDescent="0.2">
      <c r="A99" s="35" t="s">
        <v>139</v>
      </c>
      <c r="B99" s="36" t="s">
        <v>294</v>
      </c>
      <c r="C99" s="36" t="s">
        <v>308</v>
      </c>
    </row>
    <row r="100" spans="1:7" x14ac:dyDescent="0.2">
      <c r="A100" s="35" t="s">
        <v>140</v>
      </c>
      <c r="B100" s="36" t="s">
        <v>309</v>
      </c>
      <c r="C100" s="36" t="s">
        <v>310</v>
      </c>
    </row>
    <row r="101" spans="1:7" x14ac:dyDescent="0.2">
      <c r="A101" s="35" t="s">
        <v>142</v>
      </c>
      <c r="B101" s="36" t="s">
        <v>298</v>
      </c>
      <c r="C101" s="36" t="s">
        <v>311</v>
      </c>
      <c r="D101" s="37">
        <v>2771055.3</v>
      </c>
      <c r="E101" s="37">
        <v>4274731.3</v>
      </c>
      <c r="F101" s="37">
        <v>5614655.4000000004</v>
      </c>
      <c r="G101" s="37">
        <v>0</v>
      </c>
    </row>
    <row r="102" spans="1:7" x14ac:dyDescent="0.2">
      <c r="A102" s="35" t="s">
        <v>143</v>
      </c>
      <c r="B102" s="36" t="s">
        <v>312</v>
      </c>
      <c r="C102" s="36" t="s">
        <v>313</v>
      </c>
      <c r="D102" s="53">
        <v>982111</v>
      </c>
      <c r="E102" s="53">
        <v>512211</v>
      </c>
      <c r="F102" s="53">
        <v>432111</v>
      </c>
      <c r="G102" s="53"/>
    </row>
    <row r="103" spans="1:7" x14ac:dyDescent="0.2">
      <c r="A103" s="35" t="s">
        <v>166</v>
      </c>
      <c r="B103" s="36" t="s">
        <v>549</v>
      </c>
      <c r="C103" s="36" t="s">
        <v>314</v>
      </c>
      <c r="D103" s="53">
        <v>1210259</v>
      </c>
      <c r="E103" s="53">
        <v>909259</v>
      </c>
      <c r="F103" s="53">
        <v>835259</v>
      </c>
      <c r="G103" s="53">
        <v>0</v>
      </c>
    </row>
    <row r="104" spans="1:7" x14ac:dyDescent="0.2">
      <c r="A104" s="35" t="s">
        <v>152</v>
      </c>
      <c r="B104" s="36" t="s">
        <v>550</v>
      </c>
      <c r="C104" s="36" t="s">
        <v>315</v>
      </c>
      <c r="D104" s="53">
        <v>326069</v>
      </c>
      <c r="E104" s="53">
        <v>254277</v>
      </c>
      <c r="F104" s="53">
        <v>236277</v>
      </c>
      <c r="G104" s="53">
        <v>0</v>
      </c>
    </row>
    <row r="105" spans="1:7" x14ac:dyDescent="0.2">
      <c r="A105" s="35" t="s">
        <v>316</v>
      </c>
      <c r="B105" s="36" t="s">
        <v>115</v>
      </c>
      <c r="C105" s="36" t="s">
        <v>317</v>
      </c>
      <c r="D105" s="53"/>
      <c r="E105" s="53"/>
      <c r="F105" s="53"/>
      <c r="G105" s="53">
        <v>0</v>
      </c>
    </row>
    <row r="106" spans="1:7" x14ac:dyDescent="0.2">
      <c r="A106" s="35" t="s">
        <v>318</v>
      </c>
      <c r="B106" s="36" t="s">
        <v>319</v>
      </c>
      <c r="C106" s="36" t="s">
        <v>320</v>
      </c>
      <c r="D106" s="53"/>
      <c r="E106" s="53"/>
      <c r="F106" s="53"/>
      <c r="G106" s="53"/>
    </row>
    <row r="107" spans="1:7" x14ac:dyDescent="0.2">
      <c r="A107" s="35" t="s">
        <v>144</v>
      </c>
      <c r="B107" s="36" t="s">
        <v>321</v>
      </c>
      <c r="C107" s="36" t="s">
        <v>322</v>
      </c>
      <c r="D107" s="54"/>
      <c r="E107" s="54"/>
      <c r="F107" s="54"/>
      <c r="G107" s="54"/>
    </row>
    <row r="108" spans="1:7" x14ac:dyDescent="0.2">
      <c r="A108" s="35" t="s">
        <v>187</v>
      </c>
      <c r="B108" s="36" t="s">
        <v>227</v>
      </c>
      <c r="C108" s="36" t="s">
        <v>323</v>
      </c>
      <c r="D108" s="53"/>
      <c r="E108" s="53"/>
      <c r="F108" s="53"/>
      <c r="G108" s="53"/>
    </row>
    <row r="109" spans="1:7" x14ac:dyDescent="0.2">
      <c r="A109" s="35" t="s">
        <v>138</v>
      </c>
      <c r="B109" s="36" t="s">
        <v>324</v>
      </c>
      <c r="C109" s="36" t="s">
        <v>325</v>
      </c>
      <c r="D109" s="37"/>
      <c r="E109" s="37"/>
      <c r="F109" s="37"/>
      <c r="G109" s="37"/>
    </row>
    <row r="110" spans="1:7" x14ac:dyDescent="0.2">
      <c r="A110" s="35" t="s">
        <v>139</v>
      </c>
      <c r="B110" s="36" t="s">
        <v>107</v>
      </c>
      <c r="C110" s="36" t="s">
        <v>326</v>
      </c>
    </row>
    <row r="111" spans="1:7" x14ac:dyDescent="0.2">
      <c r="B111" s="36" t="s">
        <v>327</v>
      </c>
      <c r="C111" s="36" t="s">
        <v>328</v>
      </c>
      <c r="D111" s="50">
        <f>+D108+D88+D66</f>
        <v>2770912</v>
      </c>
      <c r="E111" s="50">
        <f>+E108+E88+E66</f>
        <v>3950855</v>
      </c>
      <c r="F111" s="50">
        <f>+F108+F88+F66</f>
        <v>4954762</v>
      </c>
      <c r="G111" s="50">
        <f>+G108+G88+G66</f>
        <v>0</v>
      </c>
    </row>
    <row r="112" spans="1:7" x14ac:dyDescent="0.2">
      <c r="B112" s="36" t="s">
        <v>237</v>
      </c>
      <c r="C112" s="36" t="s">
        <v>329</v>
      </c>
    </row>
    <row r="113" spans="1:7" x14ac:dyDescent="0.2">
      <c r="A113" s="35" t="s">
        <v>138</v>
      </c>
      <c r="B113" s="36" t="s">
        <v>330</v>
      </c>
      <c r="C113" s="36" t="s">
        <v>331</v>
      </c>
    </row>
    <row r="114" spans="1:7" x14ac:dyDescent="0.2">
      <c r="A114" s="35" t="s">
        <v>139</v>
      </c>
      <c r="B114" s="36" t="s">
        <v>332</v>
      </c>
      <c r="C114" s="36" t="s">
        <v>333</v>
      </c>
    </row>
    <row r="115" spans="1:7" x14ac:dyDescent="0.2">
      <c r="A115" s="35" t="s">
        <v>140</v>
      </c>
      <c r="B115" s="36" t="s">
        <v>334</v>
      </c>
      <c r="C115" s="36" t="s">
        <v>335</v>
      </c>
    </row>
    <row r="116" spans="1:7" x14ac:dyDescent="0.2">
      <c r="C116" s="36" t="s">
        <v>336</v>
      </c>
    </row>
    <row r="118" spans="1:7" x14ac:dyDescent="0.2">
      <c r="A118" s="38"/>
      <c r="D118" s="57">
        <f>+D60-D111</f>
        <v>0</v>
      </c>
      <c r="E118" s="57">
        <f>+E60-E111</f>
        <v>0</v>
      </c>
      <c r="F118" s="57">
        <f>+F60-F111</f>
        <v>0</v>
      </c>
      <c r="G118" s="57">
        <f>+G60-G111</f>
        <v>0</v>
      </c>
    </row>
    <row r="120" spans="1:7" x14ac:dyDescent="0.2">
      <c r="D120" s="78"/>
      <c r="E120" s="78"/>
      <c r="F120" s="78"/>
      <c r="G120" s="78"/>
    </row>
    <row r="124" spans="1:7" x14ac:dyDescent="0.2">
      <c r="D124" s="78"/>
      <c r="E124" s="78"/>
      <c r="F124" s="78"/>
      <c r="G124" s="78"/>
    </row>
  </sheetData>
  <phoneticPr fontId="11" type="noConversion"/>
  <pageMargins left="0.23" right="0.25" top="0.4" bottom="0.5" header="0" footer="0"/>
  <pageSetup paperSize="9" orientation="portrait" blackAndWhite="1" errors="NA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0"/>
  <sheetViews>
    <sheetView topLeftCell="A82" workbookViewId="0">
      <selection activeCell="F102" sqref="F102"/>
    </sheetView>
  </sheetViews>
  <sheetFormatPr defaultColWidth="11.42578125" defaultRowHeight="12.75" x14ac:dyDescent="0.2"/>
  <cols>
    <col min="1" max="1" width="5.5703125" style="39" customWidth="1"/>
    <col min="2" max="2" width="47.42578125" style="39" bestFit="1" customWidth="1"/>
    <col min="3" max="6" width="15.28515625" style="39" customWidth="1"/>
    <col min="7" max="9" width="11.42578125" style="39"/>
    <col min="10" max="11" width="11.42578125" style="39" customWidth="1"/>
    <col min="12" max="16384" width="11.42578125" style="39"/>
  </cols>
  <sheetData>
    <row r="1" spans="1:6" ht="18" x14ac:dyDescent="0.2">
      <c r="B1" s="40" t="s">
        <v>338</v>
      </c>
    </row>
    <row r="3" spans="1:6" ht="14.25" x14ac:dyDescent="0.2">
      <c r="B3" s="41" t="s">
        <v>339</v>
      </c>
    </row>
    <row r="5" spans="1:6" x14ac:dyDescent="0.2">
      <c r="C5" s="335"/>
      <c r="D5" s="335"/>
      <c r="E5" s="335"/>
      <c r="F5" s="335"/>
    </row>
    <row r="9" spans="1:6" ht="15" x14ac:dyDescent="0.2">
      <c r="A9" s="42" t="s">
        <v>340</v>
      </c>
      <c r="B9" s="43" t="s">
        <v>341</v>
      </c>
      <c r="C9" s="42" t="s">
        <v>650</v>
      </c>
      <c r="D9" s="42" t="s">
        <v>650</v>
      </c>
      <c r="E9" s="42">
        <v>2020</v>
      </c>
      <c r="F9" s="42" t="s">
        <v>628</v>
      </c>
    </row>
    <row r="12" spans="1:6" x14ac:dyDescent="0.2">
      <c r="A12" s="44" t="s">
        <v>133</v>
      </c>
      <c r="B12" s="45" t="s">
        <v>342</v>
      </c>
      <c r="C12" s="55">
        <f>SUM(C14:C15)</f>
        <v>2365080</v>
      </c>
      <c r="D12" s="55">
        <f>SUM(D14:D15)</f>
        <v>1301350</v>
      </c>
      <c r="E12" s="55">
        <f>SUM(E14:E15)</f>
        <v>8815935</v>
      </c>
      <c r="F12" s="55">
        <f>SUM(F14:F15)</f>
        <v>0</v>
      </c>
    </row>
    <row r="13" spans="1:6" x14ac:dyDescent="0.2">
      <c r="A13" s="44" t="s">
        <v>124</v>
      </c>
      <c r="B13" s="45" t="s">
        <v>343</v>
      </c>
    </row>
    <row r="14" spans="1:6" x14ac:dyDescent="0.2">
      <c r="A14" s="44" t="s">
        <v>125</v>
      </c>
      <c r="B14" s="45" t="s">
        <v>344</v>
      </c>
      <c r="C14" s="248">
        <v>2365080</v>
      </c>
      <c r="D14" s="248">
        <v>1301350</v>
      </c>
      <c r="E14" s="248">
        <v>8815935</v>
      </c>
      <c r="F14" s="248">
        <v>0</v>
      </c>
    </row>
    <row r="15" spans="1:6" x14ac:dyDescent="0.2">
      <c r="A15" s="44" t="s">
        <v>126</v>
      </c>
      <c r="B15" s="45" t="s">
        <v>345</v>
      </c>
      <c r="C15" s="248"/>
      <c r="D15" s="248"/>
      <c r="E15" s="248"/>
      <c r="F15" s="248"/>
    </row>
    <row r="16" spans="1:6" x14ac:dyDescent="0.2">
      <c r="A16" s="44" t="s">
        <v>127</v>
      </c>
      <c r="B16" s="45" t="s">
        <v>346</v>
      </c>
    </row>
    <row r="17" spans="1:6" x14ac:dyDescent="0.2">
      <c r="B17" s="45" t="s">
        <v>347</v>
      </c>
      <c r="C17" s="55">
        <f>SUM(C14:C15)</f>
        <v>2365080</v>
      </c>
      <c r="D17" s="55">
        <f>SUM(D14:D15)</f>
        <v>1301350</v>
      </c>
      <c r="E17" s="55">
        <f>SUM(E14:E15)</f>
        <v>8815935</v>
      </c>
      <c r="F17" s="55">
        <f>SUM(F14:F15)</f>
        <v>0</v>
      </c>
    </row>
    <row r="18" spans="1:6" x14ac:dyDescent="0.2">
      <c r="B18" s="45" t="s">
        <v>348</v>
      </c>
    </row>
    <row r="19" spans="1:6" x14ac:dyDescent="0.2">
      <c r="A19" s="44" t="s">
        <v>134</v>
      </c>
      <c r="B19" s="45" t="s">
        <v>349</v>
      </c>
      <c r="C19" s="55"/>
      <c r="D19" s="55"/>
      <c r="E19" s="55"/>
      <c r="F19" s="55"/>
    </row>
    <row r="20" spans="1:6" x14ac:dyDescent="0.2">
      <c r="A20" s="44" t="s">
        <v>128</v>
      </c>
      <c r="B20" s="45" t="s">
        <v>350</v>
      </c>
    </row>
    <row r="21" spans="1:6" x14ac:dyDescent="0.2">
      <c r="A21" s="44" t="s">
        <v>135</v>
      </c>
      <c r="B21" s="45" t="s">
        <v>351</v>
      </c>
    </row>
    <row r="22" spans="1:6" x14ac:dyDescent="0.2">
      <c r="A22" s="44" t="s">
        <v>136</v>
      </c>
      <c r="B22" s="45" t="s">
        <v>352</v>
      </c>
    </row>
    <row r="23" spans="1:6" x14ac:dyDescent="0.2">
      <c r="A23" s="44" t="s">
        <v>137</v>
      </c>
      <c r="B23" s="45" t="s">
        <v>353</v>
      </c>
      <c r="C23" s="46"/>
      <c r="D23" s="46"/>
      <c r="E23" s="46"/>
      <c r="F23" s="46"/>
    </row>
    <row r="24" spans="1:6" x14ac:dyDescent="0.2">
      <c r="A24" s="44" t="s">
        <v>138</v>
      </c>
      <c r="B24" s="45" t="s">
        <v>354</v>
      </c>
      <c r="C24" s="46"/>
      <c r="D24" s="46"/>
      <c r="E24" s="46"/>
      <c r="F24" s="46"/>
    </row>
    <row r="25" spans="1:6" x14ac:dyDescent="0.2">
      <c r="A25" s="44" t="s">
        <v>139</v>
      </c>
      <c r="B25" s="45" t="s">
        <v>355</v>
      </c>
    </row>
    <row r="26" spans="1:6" x14ac:dyDescent="0.2">
      <c r="A26" s="44" t="s">
        <v>140</v>
      </c>
      <c r="B26" s="45" t="s">
        <v>107</v>
      </c>
      <c r="C26" s="46"/>
      <c r="D26" s="46"/>
      <c r="E26" s="46"/>
      <c r="F26" s="46"/>
    </row>
    <row r="28" spans="1:6" x14ac:dyDescent="0.2">
      <c r="A28" s="44" t="s">
        <v>141</v>
      </c>
      <c r="B28" s="45" t="s">
        <v>356</v>
      </c>
    </row>
    <row r="29" spans="1:6" x14ac:dyDescent="0.2">
      <c r="A29" s="44" t="s">
        <v>138</v>
      </c>
      <c r="B29" s="45" t="s">
        <v>357</v>
      </c>
    </row>
    <row r="30" spans="1:6" x14ac:dyDescent="0.2">
      <c r="A30" s="44" t="s">
        <v>139</v>
      </c>
      <c r="B30" s="45" t="s">
        <v>358</v>
      </c>
    </row>
    <row r="31" spans="1:6" x14ac:dyDescent="0.2">
      <c r="A31" s="44" t="s">
        <v>140</v>
      </c>
      <c r="B31" s="45" t="s">
        <v>359</v>
      </c>
    </row>
    <row r="32" spans="1:6" x14ac:dyDescent="0.2">
      <c r="A32" s="44" t="s">
        <v>142</v>
      </c>
      <c r="B32" s="45" t="s">
        <v>360</v>
      </c>
    </row>
    <row r="33" spans="1:6" x14ac:dyDescent="0.2">
      <c r="A33" s="44" t="s">
        <v>143</v>
      </c>
      <c r="B33" s="45" t="s">
        <v>361</v>
      </c>
    </row>
    <row r="34" spans="1:6" x14ac:dyDescent="0.2">
      <c r="B34" s="45" t="s">
        <v>362</v>
      </c>
      <c r="C34" s="46">
        <f>+C17+C19</f>
        <v>2365080</v>
      </c>
      <c r="D34" s="46">
        <f>+D17+D19</f>
        <v>1301350</v>
      </c>
      <c r="E34" s="46">
        <f>+E17+E19</f>
        <v>8815935</v>
      </c>
      <c r="F34" s="46">
        <f>+F17+F19</f>
        <v>0</v>
      </c>
    </row>
    <row r="36" spans="1:6" x14ac:dyDescent="0.2">
      <c r="A36" s="44" t="s">
        <v>144</v>
      </c>
      <c r="B36" s="45" t="s">
        <v>363</v>
      </c>
      <c r="C36" s="55">
        <f>SUM(C37:C41)</f>
        <v>-1.7462298274040222E-10</v>
      </c>
      <c r="D36" s="55">
        <f>SUM(D37:D41)</f>
        <v>-1.7462298274040222E-10</v>
      </c>
      <c r="E36" s="55">
        <f>SUM(E37:E41)</f>
        <v>-1.7462298274040222E-10</v>
      </c>
      <c r="F36" s="55">
        <f>SUM(F37:F41)</f>
        <v>-1.7462298274040222E-10</v>
      </c>
    </row>
    <row r="37" spans="1:6" x14ac:dyDescent="0.2">
      <c r="A37" s="44" t="s">
        <v>145</v>
      </c>
      <c r="B37" s="45" t="s">
        <v>364</v>
      </c>
      <c r="C37" s="46">
        <v>0</v>
      </c>
      <c r="D37" s="46">
        <v>0</v>
      </c>
      <c r="E37" s="46">
        <v>0</v>
      </c>
      <c r="F37" s="46">
        <v>0</v>
      </c>
    </row>
    <row r="38" spans="1:6" x14ac:dyDescent="0.2">
      <c r="A38" s="44" t="s">
        <v>146</v>
      </c>
      <c r="B38" s="45" t="s">
        <v>365</v>
      </c>
    </row>
    <row r="39" spans="1:6" x14ac:dyDescent="0.2">
      <c r="A39" s="44" t="s">
        <v>147</v>
      </c>
      <c r="B39" s="45" t="s">
        <v>366</v>
      </c>
      <c r="C39" s="46">
        <v>0</v>
      </c>
      <c r="D39" s="46">
        <v>0</v>
      </c>
      <c r="E39" s="46">
        <v>0</v>
      </c>
      <c r="F39" s="46">
        <v>0</v>
      </c>
    </row>
    <row r="40" spans="1:6" x14ac:dyDescent="0.2">
      <c r="A40" s="44" t="s">
        <v>148</v>
      </c>
      <c r="B40" s="45" t="s">
        <v>367</v>
      </c>
    </row>
    <row r="41" spans="1:6" x14ac:dyDescent="0.2">
      <c r="A41" s="44" t="s">
        <v>149</v>
      </c>
      <c r="B41" s="45" t="s">
        <v>368</v>
      </c>
      <c r="C41" s="46">
        <v>-1.7462298274040222E-10</v>
      </c>
      <c r="D41" s="46">
        <v>-1.7462298274040222E-10</v>
      </c>
      <c r="E41" s="46">
        <v>-1.7462298274040222E-10</v>
      </c>
      <c r="F41" s="46">
        <v>-1.7462298274040222E-10</v>
      </c>
    </row>
    <row r="43" spans="1:6" x14ac:dyDescent="0.2">
      <c r="B43" s="45" t="s">
        <v>369</v>
      </c>
      <c r="C43" s="55">
        <f>+C34</f>
        <v>2365080</v>
      </c>
      <c r="D43" s="55">
        <f>+D34</f>
        <v>1301350</v>
      </c>
      <c r="E43" s="55">
        <f>+E34</f>
        <v>8815935</v>
      </c>
      <c r="F43" s="55">
        <f>+F34</f>
        <v>0</v>
      </c>
    </row>
    <row r="45" spans="1:6" x14ac:dyDescent="0.2">
      <c r="B45" s="45" t="s">
        <v>370</v>
      </c>
    </row>
    <row r="46" spans="1:6" x14ac:dyDescent="0.2">
      <c r="B46" s="45" t="s">
        <v>371</v>
      </c>
    </row>
    <row r="47" spans="1:6" x14ac:dyDescent="0.2">
      <c r="A47" s="44" t="s">
        <v>150</v>
      </c>
      <c r="B47" s="45" t="s">
        <v>372</v>
      </c>
    </row>
    <row r="48" spans="1:6" x14ac:dyDescent="0.2">
      <c r="B48" s="45" t="s">
        <v>373</v>
      </c>
    </row>
    <row r="49" spans="1:6" x14ac:dyDescent="0.2">
      <c r="B49" s="45" t="s">
        <v>371</v>
      </c>
    </row>
    <row r="50" spans="1:6" x14ac:dyDescent="0.2">
      <c r="A50" s="44" t="s">
        <v>151</v>
      </c>
      <c r="B50" s="45" t="s">
        <v>374</v>
      </c>
    </row>
    <row r="51" spans="1:6" x14ac:dyDescent="0.2">
      <c r="B51" s="45" t="s">
        <v>371</v>
      </c>
    </row>
    <row r="52" spans="1:6" x14ac:dyDescent="0.2">
      <c r="B52" s="45"/>
    </row>
    <row r="53" spans="1:6" x14ac:dyDescent="0.2">
      <c r="B53" s="45"/>
    </row>
    <row r="54" spans="1:6" x14ac:dyDescent="0.2">
      <c r="B54" s="45"/>
    </row>
    <row r="55" spans="1:6" x14ac:dyDescent="0.2">
      <c r="B55" s="45"/>
    </row>
    <row r="56" spans="1:6" x14ac:dyDescent="0.2">
      <c r="B56" s="45"/>
    </row>
    <row r="57" spans="1:6" x14ac:dyDescent="0.2">
      <c r="B57" s="45"/>
    </row>
    <row r="58" spans="1:6" x14ac:dyDescent="0.2">
      <c r="B58" s="45"/>
    </row>
    <row r="60" spans="1:6" ht="15" x14ac:dyDescent="0.2">
      <c r="A60" s="42" t="s">
        <v>340</v>
      </c>
      <c r="B60" s="43" t="s">
        <v>375</v>
      </c>
      <c r="C60" s="42" t="str">
        <f>+C9</f>
        <v>Vlefta 2021</v>
      </c>
      <c r="D60" s="42" t="str">
        <f>+D9</f>
        <v>Vlefta 2021</v>
      </c>
      <c r="E60" s="42">
        <f>+E9</f>
        <v>2020</v>
      </c>
      <c r="F60" s="42" t="str">
        <f>+F9</f>
        <v>Vlefta 2017</v>
      </c>
    </row>
    <row r="63" spans="1:6" x14ac:dyDescent="0.2">
      <c r="A63" s="44" t="s">
        <v>133</v>
      </c>
      <c r="B63" s="45" t="s">
        <v>376</v>
      </c>
    </row>
    <row r="64" spans="1:6" x14ac:dyDescent="0.2">
      <c r="A64" s="44" t="s">
        <v>134</v>
      </c>
      <c r="B64" s="45" t="s">
        <v>377</v>
      </c>
      <c r="C64" s="55">
        <f>+C65+C68+C71+C72+C77+C81+C76</f>
        <v>2884039</v>
      </c>
      <c r="D64" s="55">
        <f>+D65+D68+D71+D72+D77+D81+D76</f>
        <v>1137433</v>
      </c>
      <c r="E64" s="55">
        <f>+E65+E68+E71+E72+E77+E81+E76</f>
        <v>8460087</v>
      </c>
      <c r="F64" s="55">
        <f>+F65+F68+F71+F72+F77+F81+F76</f>
        <v>0</v>
      </c>
    </row>
    <row r="65" spans="1:6" x14ac:dyDescent="0.2">
      <c r="A65" s="44" t="s">
        <v>124</v>
      </c>
      <c r="B65" s="45" t="s">
        <v>378</v>
      </c>
      <c r="C65" s="314">
        <f>SUM(C66:C67)</f>
        <v>1300750</v>
      </c>
      <c r="D65" s="314">
        <f>SUM(D66:D67)</f>
        <v>735719</v>
      </c>
      <c r="E65" s="314">
        <f>SUM(E66:E67)</f>
        <v>0</v>
      </c>
      <c r="F65" s="314">
        <f>SUM(F66:F67)</f>
        <v>0</v>
      </c>
    </row>
    <row r="66" spans="1:6" x14ac:dyDescent="0.2">
      <c r="A66" s="44" t="s">
        <v>138</v>
      </c>
      <c r="B66" s="45" t="s">
        <v>379</v>
      </c>
      <c r="C66" s="46">
        <v>499385</v>
      </c>
      <c r="D66" s="46">
        <v>20600</v>
      </c>
      <c r="E66" s="46">
        <v>0</v>
      </c>
      <c r="F66" s="46">
        <v>0</v>
      </c>
    </row>
    <row r="67" spans="1:6" x14ac:dyDescent="0.2">
      <c r="A67" s="44" t="s">
        <v>139</v>
      </c>
      <c r="B67" s="45" t="s">
        <v>380</v>
      </c>
      <c r="C67" s="46">
        <v>801365</v>
      </c>
      <c r="D67" s="46">
        <f>835119-120000</f>
        <v>715119</v>
      </c>
      <c r="E67" s="46">
        <v>0</v>
      </c>
      <c r="F67" s="46">
        <v>0</v>
      </c>
    </row>
    <row r="68" spans="1:6" x14ac:dyDescent="0.2">
      <c r="A68" s="44" t="s">
        <v>125</v>
      </c>
      <c r="B68" s="45" t="s">
        <v>381</v>
      </c>
      <c r="C68" s="315">
        <f>SUM(C69:C70)</f>
        <v>0</v>
      </c>
      <c r="D68" s="315">
        <f>SUM(D69:D70)</f>
        <v>0</v>
      </c>
      <c r="E68" s="315">
        <f>SUM(E69:E70)</f>
        <v>0</v>
      </c>
      <c r="F68" s="315">
        <f>SUM(F69:F70)</f>
        <v>0</v>
      </c>
    </row>
    <row r="69" spans="1:6" x14ac:dyDescent="0.2">
      <c r="A69" s="44" t="s">
        <v>138</v>
      </c>
      <c r="B69" s="45" t="s">
        <v>382</v>
      </c>
      <c r="C69" s="313"/>
      <c r="D69" s="313"/>
      <c r="E69" s="313"/>
      <c r="F69" s="313">
        <v>0</v>
      </c>
    </row>
    <row r="70" spans="1:6" x14ac:dyDescent="0.2">
      <c r="A70" s="44" t="s">
        <v>139</v>
      </c>
      <c r="B70" s="45" t="s">
        <v>383</v>
      </c>
      <c r="C70" s="313"/>
      <c r="D70" s="313"/>
      <c r="E70" s="313"/>
      <c r="F70" s="313">
        <v>0</v>
      </c>
    </row>
    <row r="71" spans="1:6" x14ac:dyDescent="0.2">
      <c r="A71" s="44" t="s">
        <v>126</v>
      </c>
      <c r="B71" s="45" t="s">
        <v>384</v>
      </c>
      <c r="C71" s="251">
        <v>420000</v>
      </c>
      <c r="D71" s="251">
        <v>120000</v>
      </c>
      <c r="E71" s="251">
        <v>8460087</v>
      </c>
      <c r="F71" s="251">
        <v>0</v>
      </c>
    </row>
    <row r="72" spans="1:6" x14ac:dyDescent="0.2">
      <c r="A72" s="44" t="s">
        <v>127</v>
      </c>
      <c r="B72" s="45" t="s">
        <v>385</v>
      </c>
      <c r="C72" s="251">
        <f>+C73+C74+C75</f>
        <v>1163289</v>
      </c>
      <c r="D72" s="251">
        <f>+D73+D74+D75</f>
        <v>281714</v>
      </c>
      <c r="E72" s="251">
        <f>+E73+E74+E75</f>
        <v>0</v>
      </c>
      <c r="F72" s="251">
        <f>+F73+F74+F75</f>
        <v>0</v>
      </c>
    </row>
    <row r="73" spans="1:6" x14ac:dyDescent="0.2">
      <c r="A73" s="44" t="s">
        <v>138</v>
      </c>
      <c r="B73" s="45" t="s">
        <v>386</v>
      </c>
      <c r="C73" s="252">
        <v>996820</v>
      </c>
      <c r="D73" s="252">
        <v>241400</v>
      </c>
      <c r="E73" s="252">
        <v>0</v>
      </c>
      <c r="F73" s="252">
        <v>0</v>
      </c>
    </row>
    <row r="74" spans="1:6" x14ac:dyDescent="0.2">
      <c r="A74" s="44" t="s">
        <v>139</v>
      </c>
      <c r="B74" s="45" t="s">
        <v>387</v>
      </c>
      <c r="C74" s="250">
        <v>0</v>
      </c>
      <c r="D74" s="250">
        <v>0</v>
      </c>
      <c r="E74" s="250">
        <v>0</v>
      </c>
      <c r="F74" s="250">
        <v>0</v>
      </c>
    </row>
    <row r="75" spans="1:6" x14ac:dyDescent="0.2">
      <c r="A75" s="44" t="s">
        <v>140</v>
      </c>
      <c r="B75" s="45" t="s">
        <v>388</v>
      </c>
      <c r="C75" s="252">
        <v>166469</v>
      </c>
      <c r="D75" s="252">
        <v>40314</v>
      </c>
      <c r="E75" s="252">
        <v>0</v>
      </c>
      <c r="F75" s="252">
        <v>0</v>
      </c>
    </row>
    <row r="76" spans="1:6" x14ac:dyDescent="0.2">
      <c r="A76" s="44" t="s">
        <v>128</v>
      </c>
      <c r="B76" s="45" t="s">
        <v>389</v>
      </c>
      <c r="C76" s="249">
        <v>0</v>
      </c>
      <c r="D76" s="249">
        <v>0</v>
      </c>
      <c r="E76" s="249">
        <v>0</v>
      </c>
      <c r="F76" s="249">
        <v>0</v>
      </c>
    </row>
    <row r="77" spans="1:6" x14ac:dyDescent="0.2">
      <c r="A77" s="44" t="s">
        <v>135</v>
      </c>
      <c r="B77" s="45" t="s">
        <v>390</v>
      </c>
      <c r="C77" s="251">
        <f>SUM(C78:C80)</f>
        <v>0</v>
      </c>
      <c r="D77" s="251">
        <f>SUM(D78:D80)</f>
        <v>0</v>
      </c>
      <c r="E77" s="251">
        <f>+E78+E79+E80</f>
        <v>0</v>
      </c>
      <c r="F77" s="251">
        <f>+F78+F79+F80</f>
        <v>0</v>
      </c>
    </row>
    <row r="78" spans="1:6" x14ac:dyDescent="0.2">
      <c r="A78" s="44" t="s">
        <v>138</v>
      </c>
      <c r="B78" s="45" t="s">
        <v>391</v>
      </c>
      <c r="C78" s="249">
        <v>0</v>
      </c>
      <c r="D78" s="249">
        <v>0</v>
      </c>
      <c r="E78" s="249">
        <v>0</v>
      </c>
      <c r="F78" s="249">
        <v>0</v>
      </c>
    </row>
    <row r="79" spans="1:6" x14ac:dyDescent="0.2">
      <c r="A79" s="44" t="s">
        <v>139</v>
      </c>
      <c r="B79" s="45" t="s">
        <v>392</v>
      </c>
      <c r="C79" s="250"/>
      <c r="D79" s="250"/>
      <c r="E79" s="250"/>
      <c r="F79" s="250"/>
    </row>
    <row r="80" spans="1:6" x14ac:dyDescent="0.2">
      <c r="A80" s="44" t="s">
        <v>140</v>
      </c>
      <c r="B80" s="45" t="s">
        <v>107</v>
      </c>
      <c r="C80" s="316"/>
      <c r="D80" s="316">
        <v>0</v>
      </c>
      <c r="E80" s="316">
        <v>0</v>
      </c>
      <c r="F80" s="316">
        <v>0</v>
      </c>
    </row>
    <row r="81" spans="1:6" x14ac:dyDescent="0.2">
      <c r="A81" s="44" t="s">
        <v>136</v>
      </c>
      <c r="B81" s="45" t="s">
        <v>393</v>
      </c>
      <c r="C81" s="251">
        <f>+C82+C83+C84+C85+C86+C87</f>
        <v>0</v>
      </c>
      <c r="D81" s="251">
        <f>+D82+D83+D84+D85+D86+D87</f>
        <v>0</v>
      </c>
      <c r="E81" s="251">
        <v>0</v>
      </c>
      <c r="F81" s="251">
        <v>0</v>
      </c>
    </row>
    <row r="82" spans="1:6" x14ac:dyDescent="0.2">
      <c r="A82" s="44" t="s">
        <v>138</v>
      </c>
      <c r="B82" s="45" t="s">
        <v>394</v>
      </c>
      <c r="C82" s="249"/>
      <c r="D82" s="249"/>
      <c r="E82" s="249">
        <v>0</v>
      </c>
      <c r="F82" s="249"/>
    </row>
    <row r="83" spans="1:6" x14ac:dyDescent="0.2">
      <c r="A83" s="44" t="s">
        <v>139</v>
      </c>
      <c r="B83" s="45" t="s">
        <v>395</v>
      </c>
      <c r="C83" s="250"/>
      <c r="D83" s="250"/>
      <c r="E83" s="250"/>
      <c r="F83" s="250"/>
    </row>
    <row r="84" spans="1:6" x14ac:dyDescent="0.2">
      <c r="A84" s="44" t="s">
        <v>140</v>
      </c>
      <c r="B84" s="45" t="s">
        <v>396</v>
      </c>
      <c r="C84" s="250"/>
      <c r="D84" s="250"/>
      <c r="E84" s="250"/>
      <c r="F84" s="250"/>
    </row>
    <row r="85" spans="1:6" x14ac:dyDescent="0.2">
      <c r="A85" s="44" t="s">
        <v>142</v>
      </c>
      <c r="B85" s="45" t="s">
        <v>132</v>
      </c>
      <c r="C85" s="250"/>
      <c r="D85" s="250"/>
      <c r="E85" s="250"/>
      <c r="F85" s="250"/>
    </row>
    <row r="86" spans="1:6" x14ac:dyDescent="0.2">
      <c r="A86" s="44" t="s">
        <v>143</v>
      </c>
      <c r="B86" s="45" t="s">
        <v>397</v>
      </c>
      <c r="C86" s="250"/>
      <c r="D86" s="250"/>
      <c r="E86" s="250"/>
      <c r="F86" s="250"/>
    </row>
    <row r="87" spans="1:6" x14ac:dyDescent="0.2">
      <c r="A87" s="44" t="s">
        <v>152</v>
      </c>
      <c r="B87" s="45" t="s">
        <v>107</v>
      </c>
      <c r="C87" s="250"/>
      <c r="D87" s="250"/>
      <c r="E87" s="250"/>
      <c r="F87" s="250"/>
    </row>
    <row r="88" spans="1:6" x14ac:dyDescent="0.2">
      <c r="B88" s="45" t="s">
        <v>362</v>
      </c>
      <c r="C88" s="251">
        <f>+C64+C63</f>
        <v>2884039</v>
      </c>
      <c r="D88" s="251">
        <f>+D64+D63</f>
        <v>1137433</v>
      </c>
      <c r="E88" s="251">
        <f>+E64+E63</f>
        <v>8460087</v>
      </c>
      <c r="F88" s="251">
        <f>+F64+F63</f>
        <v>0</v>
      </c>
    </row>
    <row r="89" spans="1:6" x14ac:dyDescent="0.2">
      <c r="A89" s="44" t="s">
        <v>144</v>
      </c>
      <c r="B89" s="45" t="s">
        <v>398</v>
      </c>
      <c r="C89" s="251">
        <f>+C90+C91+C92+C93+C94+C95</f>
        <v>0</v>
      </c>
      <c r="D89" s="251">
        <f>+D90+D91+D92+D93+D94+D95</f>
        <v>0</v>
      </c>
      <c r="E89" s="251">
        <f>+E90+E91+E92+E93+E94+E95</f>
        <v>0</v>
      </c>
      <c r="F89" s="251">
        <f>+F90+F91+F92+F93+F94+F95</f>
        <v>0</v>
      </c>
    </row>
    <row r="90" spans="1:6" x14ac:dyDescent="0.2">
      <c r="A90" s="44" t="s">
        <v>137</v>
      </c>
      <c r="B90" s="45" t="s">
        <v>399</v>
      </c>
      <c r="C90" s="249"/>
      <c r="D90" s="249"/>
      <c r="E90" s="249"/>
      <c r="F90" s="249"/>
    </row>
    <row r="91" spans="1:6" x14ac:dyDescent="0.2">
      <c r="A91" s="44" t="s">
        <v>141</v>
      </c>
      <c r="B91" s="45" t="s">
        <v>400</v>
      </c>
      <c r="C91" s="250"/>
      <c r="D91" s="250"/>
      <c r="E91" s="250"/>
      <c r="F91" s="250"/>
    </row>
    <row r="92" spans="1:6" x14ac:dyDescent="0.2">
      <c r="A92" s="44" t="s">
        <v>145</v>
      </c>
      <c r="B92" s="45" t="s">
        <v>401</v>
      </c>
      <c r="C92" s="249"/>
      <c r="D92" s="249"/>
      <c r="E92" s="249"/>
      <c r="F92" s="249"/>
    </row>
    <row r="93" spans="1:6" x14ac:dyDescent="0.2">
      <c r="A93" s="44" t="s">
        <v>146</v>
      </c>
      <c r="B93" s="45" t="s">
        <v>402</v>
      </c>
      <c r="C93" s="250"/>
      <c r="D93" s="250"/>
      <c r="E93" s="250"/>
      <c r="F93" s="250"/>
    </row>
    <row r="94" spans="1:6" x14ac:dyDescent="0.2">
      <c r="A94" s="44" t="s">
        <v>147</v>
      </c>
      <c r="B94" s="45" t="s">
        <v>403</v>
      </c>
      <c r="C94" s="250"/>
      <c r="D94" s="250"/>
      <c r="E94" s="250"/>
      <c r="F94" s="250"/>
    </row>
    <row r="95" spans="1:6" x14ac:dyDescent="0.2">
      <c r="A95" s="44" t="s">
        <v>148</v>
      </c>
      <c r="B95" s="45" t="s">
        <v>107</v>
      </c>
      <c r="C95" s="250"/>
      <c r="D95" s="250"/>
      <c r="E95" s="250"/>
      <c r="F95" s="250"/>
    </row>
    <row r="96" spans="1:6" x14ac:dyDescent="0.2">
      <c r="B96" s="45" t="s">
        <v>404</v>
      </c>
      <c r="C96" s="251">
        <f>+C88+C89</f>
        <v>2884039</v>
      </c>
      <c r="D96" s="251">
        <f>+D88+D89</f>
        <v>1137433</v>
      </c>
      <c r="E96" s="251">
        <f>+E88+E89</f>
        <v>8460087</v>
      </c>
      <c r="F96" s="251">
        <f>+F88+F89</f>
        <v>0</v>
      </c>
    </row>
    <row r="97" spans="1:6" x14ac:dyDescent="0.2">
      <c r="B97" s="45" t="s">
        <v>405</v>
      </c>
      <c r="C97" s="249">
        <f>+C43-C96</f>
        <v>-518959</v>
      </c>
      <c r="D97" s="249">
        <f>+D43-D96</f>
        <v>163917</v>
      </c>
      <c r="E97" s="249">
        <f>+E43-E96</f>
        <v>355848</v>
      </c>
      <c r="F97" s="249">
        <f>+F43-F96</f>
        <v>0</v>
      </c>
    </row>
    <row r="98" spans="1:6" x14ac:dyDescent="0.2">
      <c r="A98" s="44" t="s">
        <v>150</v>
      </c>
      <c r="B98" s="45" t="s">
        <v>406</v>
      </c>
      <c r="C98" s="250"/>
      <c r="D98" s="250"/>
      <c r="E98" s="250"/>
      <c r="F98" s="250"/>
    </row>
    <row r="99" spans="1:6" x14ac:dyDescent="0.2">
      <c r="B99" s="45" t="s">
        <v>373</v>
      </c>
      <c r="C99" s="250"/>
      <c r="D99" s="250"/>
      <c r="E99" s="250"/>
      <c r="F99" s="250"/>
    </row>
    <row r="100" spans="1:6" x14ac:dyDescent="0.2">
      <c r="A100" s="44" t="s">
        <v>151</v>
      </c>
      <c r="B100" s="45" t="s">
        <v>407</v>
      </c>
      <c r="C100" s="249">
        <f>+C97</f>
        <v>-518959</v>
      </c>
      <c r="D100" s="249">
        <f>+D97</f>
        <v>163917</v>
      </c>
      <c r="E100" s="249">
        <f>+E97</f>
        <v>355848</v>
      </c>
      <c r="F100" s="249">
        <f>+F97</f>
        <v>0</v>
      </c>
    </row>
    <row r="101" spans="1:6" x14ac:dyDescent="0.2">
      <c r="A101" s="44" t="s">
        <v>408</v>
      </c>
      <c r="B101" s="45" t="s">
        <v>409</v>
      </c>
      <c r="C101" s="249"/>
      <c r="D101" s="249">
        <v>0</v>
      </c>
      <c r="E101" s="249">
        <f>+E100*5%</f>
        <v>17792.400000000001</v>
      </c>
      <c r="F101" s="249">
        <v>0</v>
      </c>
    </row>
    <row r="102" spans="1:6" x14ac:dyDescent="0.2">
      <c r="A102" s="44" t="s">
        <v>138</v>
      </c>
      <c r="B102" s="45" t="s">
        <v>410</v>
      </c>
      <c r="C102" s="251">
        <f>+C101</f>
        <v>0</v>
      </c>
      <c r="D102" s="251">
        <v>0</v>
      </c>
      <c r="E102" s="251">
        <f>+E101</f>
        <v>17792.400000000001</v>
      </c>
      <c r="F102" s="251">
        <f>+F101</f>
        <v>0</v>
      </c>
    </row>
    <row r="103" spans="1:6" x14ac:dyDescent="0.2">
      <c r="B103" s="45" t="s">
        <v>411</v>
      </c>
      <c r="C103" s="250"/>
      <c r="D103" s="250"/>
      <c r="E103" s="250"/>
      <c r="F103" s="250"/>
    </row>
    <row r="104" spans="1:6" x14ac:dyDescent="0.2">
      <c r="A104" s="44" t="s">
        <v>139</v>
      </c>
      <c r="B104" s="45" t="s">
        <v>412</v>
      </c>
      <c r="C104" s="250"/>
      <c r="D104" s="250"/>
      <c r="E104" s="250"/>
      <c r="F104" s="250"/>
    </row>
    <row r="105" spans="1:6" x14ac:dyDescent="0.2">
      <c r="A105" s="44" t="s">
        <v>413</v>
      </c>
      <c r="B105" s="45" t="s">
        <v>414</v>
      </c>
      <c r="C105" s="251">
        <f>+C100-C102</f>
        <v>-518959</v>
      </c>
      <c r="D105" s="251">
        <f>+D100-D102</f>
        <v>163917</v>
      </c>
      <c r="E105" s="251">
        <f>+E100-E102</f>
        <v>338055.6</v>
      </c>
      <c r="F105" s="251">
        <f>+F100-F102</f>
        <v>0</v>
      </c>
    </row>
    <row r="107" spans="1:6" x14ac:dyDescent="0.2">
      <c r="C107" s="250"/>
      <c r="D107" s="250"/>
      <c r="E107" s="250"/>
      <c r="F107" s="250"/>
    </row>
    <row r="110" spans="1:6" ht="13.5" x14ac:dyDescent="0.2">
      <c r="A110" s="47"/>
    </row>
  </sheetData>
  <phoneticPr fontId="11" type="noConversion"/>
  <pageMargins left="0.16944444444444445" right="0.1" top="0.4" bottom="0.29930555555555555" header="0.5" footer="0.5"/>
  <pageSetup orientation="portrait" horizontalDpi="1200" verticalDpi="12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N136"/>
  <sheetViews>
    <sheetView topLeftCell="A117" zoomScale="80" workbookViewId="0">
      <selection activeCell="F6" sqref="F6"/>
    </sheetView>
  </sheetViews>
  <sheetFormatPr defaultRowHeight="15" x14ac:dyDescent="0.25"/>
  <cols>
    <col min="1" max="1" width="3.85546875" style="16" customWidth="1"/>
    <col min="2" max="2" width="34.5703125" style="16" customWidth="1"/>
    <col min="3" max="3" width="16.42578125" style="16" customWidth="1"/>
    <col min="4" max="4" width="17.7109375" style="16" customWidth="1"/>
    <col min="5" max="6" width="19.28515625" style="16" customWidth="1"/>
    <col min="7" max="8" width="19.28515625" style="16" hidden="1" customWidth="1"/>
    <col min="9" max="9" width="16" style="23" hidden="1" customWidth="1"/>
    <col min="10" max="16384" width="9.140625" style="16"/>
  </cols>
  <sheetData>
    <row r="3" spans="2:8" x14ac:dyDescent="0.25">
      <c r="B3" s="291" t="s">
        <v>96</v>
      </c>
      <c r="C3" s="291"/>
      <c r="D3" s="285"/>
      <c r="E3" s="285"/>
      <c r="F3" s="285"/>
      <c r="G3" s="285"/>
      <c r="H3" s="285"/>
    </row>
    <row r="4" spans="2:8" x14ac:dyDescent="0.25">
      <c r="B4" s="291" t="s">
        <v>489</v>
      </c>
      <c r="C4" s="291"/>
      <c r="D4" s="285"/>
      <c r="E4" s="285"/>
      <c r="F4" s="285"/>
      <c r="G4" s="285"/>
      <c r="H4" s="285"/>
    </row>
    <row r="5" spans="2:8" x14ac:dyDescent="0.25">
      <c r="B5" s="292" t="s">
        <v>453</v>
      </c>
      <c r="C5" s="292"/>
      <c r="D5" s="286" t="s">
        <v>619</v>
      </c>
      <c r="E5" s="286" t="s">
        <v>620</v>
      </c>
      <c r="F5" s="286" t="s">
        <v>614</v>
      </c>
      <c r="G5" s="286" t="s">
        <v>539</v>
      </c>
      <c r="H5" s="286" t="s">
        <v>534</v>
      </c>
    </row>
    <row r="6" spans="2:8" x14ac:dyDescent="0.25">
      <c r="B6" s="292" t="s">
        <v>97</v>
      </c>
      <c r="C6" s="292"/>
      <c r="D6" s="293">
        <f>+BA!D52</f>
        <v>0</v>
      </c>
      <c r="E6" s="293">
        <f>+BA!E52</f>
        <v>0</v>
      </c>
      <c r="F6" s="293">
        <f>+BA!F52</f>
        <v>0</v>
      </c>
      <c r="G6" s="293">
        <f>+BA!G52</f>
        <v>0</v>
      </c>
      <c r="H6" s="293" t="e">
        <f>+BA!#REF!</f>
        <v>#REF!</v>
      </c>
    </row>
    <row r="7" spans="2:8" x14ac:dyDescent="0.25">
      <c r="B7" s="292" t="s">
        <v>98</v>
      </c>
      <c r="C7" s="292"/>
      <c r="D7" s="293">
        <f>+BA!D51</f>
        <v>7771</v>
      </c>
      <c r="E7" s="293">
        <f>+BA!E51</f>
        <v>13210</v>
      </c>
      <c r="F7" s="293">
        <f>+BA!F51</f>
        <v>45864</v>
      </c>
      <c r="G7" s="293">
        <f>+BA!G51</f>
        <v>0</v>
      </c>
      <c r="H7" s="293" t="e">
        <f>+BA!#REF!</f>
        <v>#REF!</v>
      </c>
    </row>
    <row r="8" spans="2:8" x14ac:dyDescent="0.25">
      <c r="B8" s="292" t="s">
        <v>514</v>
      </c>
      <c r="C8" s="292"/>
      <c r="D8" s="293">
        <f>+BA!D53</f>
        <v>0</v>
      </c>
      <c r="E8" s="293">
        <f>+BA!E53</f>
        <v>0</v>
      </c>
      <c r="F8" s="293">
        <f>+BA!F53</f>
        <v>0</v>
      </c>
      <c r="G8" s="293">
        <f>+BA!G53</f>
        <v>0</v>
      </c>
      <c r="H8" s="293" t="e">
        <f>+BA!#REF!</f>
        <v>#REF!</v>
      </c>
    </row>
    <row r="9" spans="2:8" x14ac:dyDescent="0.25">
      <c r="B9" s="294" t="s">
        <v>2</v>
      </c>
      <c r="C9" s="294"/>
      <c r="D9" s="293">
        <f>SUM(D6:D8)</f>
        <v>7771</v>
      </c>
      <c r="E9" s="293">
        <f>SUM(E6:E8)</f>
        <v>13210</v>
      </c>
      <c r="F9" s="293">
        <f>SUM(F6:F8)</f>
        <v>45864</v>
      </c>
      <c r="G9" s="293">
        <f>SUM(G6:G8)</f>
        <v>0</v>
      </c>
      <c r="H9" s="293" t="e">
        <f>SUM(H6:H8)</f>
        <v>#REF!</v>
      </c>
    </row>
    <row r="10" spans="2:8" x14ac:dyDescent="0.25">
      <c r="B10" s="295"/>
      <c r="C10" s="295"/>
      <c r="D10" s="296">
        <f>+BK!D8</f>
        <v>7771</v>
      </c>
      <c r="E10" s="296">
        <f>+BK!E8</f>
        <v>13210</v>
      </c>
      <c r="F10" s="296">
        <f>+BK!F8</f>
        <v>45864</v>
      </c>
      <c r="G10" s="296">
        <f>+BK!G8</f>
        <v>0</v>
      </c>
      <c r="H10" s="296" t="e">
        <f>+BK!H8</f>
        <v>#REF!</v>
      </c>
    </row>
    <row r="11" spans="2:8" x14ac:dyDescent="0.25">
      <c r="B11" s="297" t="s">
        <v>99</v>
      </c>
      <c r="C11" s="297"/>
      <c r="D11" s="292"/>
      <c r="E11" s="292"/>
      <c r="F11" s="292"/>
      <c r="G11" s="292"/>
      <c r="H11" s="292"/>
    </row>
    <row r="12" spans="2:8" x14ac:dyDescent="0.25">
      <c r="B12" s="292"/>
      <c r="C12" s="292"/>
      <c r="D12" s="286" t="str">
        <f>+D5</f>
        <v>31 Dhjetor 2019</v>
      </c>
      <c r="E12" s="286" t="str">
        <f>+E5</f>
        <v>30 Nentor 2019</v>
      </c>
      <c r="F12" s="286" t="str">
        <f>+F5</f>
        <v>31 Dhjetor 2018</v>
      </c>
      <c r="G12" s="286" t="str">
        <f>+G5</f>
        <v>31 Dhjetor 2012</v>
      </c>
      <c r="H12" s="286" t="str">
        <f>+H5</f>
        <v>31 Dhjetor 2011</v>
      </c>
    </row>
    <row r="13" spans="2:8" x14ac:dyDescent="0.25">
      <c r="B13" s="292" t="s">
        <v>580</v>
      </c>
      <c r="C13" s="292"/>
      <c r="D13" s="285">
        <f>+BK!D18</f>
        <v>1624929</v>
      </c>
      <c r="E13" s="285">
        <f>+BK!E18</f>
        <v>2426294</v>
      </c>
      <c r="F13" s="285">
        <f>+BK!F18</f>
        <v>3141413</v>
      </c>
      <c r="G13" s="285">
        <f>+BK!G20</f>
        <v>0</v>
      </c>
      <c r="H13" s="285" t="e">
        <f>+BK!H20</f>
        <v>#REF!</v>
      </c>
    </row>
    <row r="14" spans="2:8" x14ac:dyDescent="0.25">
      <c r="B14" s="292"/>
      <c r="C14" s="292"/>
      <c r="D14" s="285"/>
      <c r="E14" s="285"/>
      <c r="F14" s="285"/>
      <c r="G14" s="285"/>
      <c r="H14" s="285"/>
    </row>
    <row r="15" spans="2:8" x14ac:dyDescent="0.25">
      <c r="B15" s="294" t="s">
        <v>2</v>
      </c>
      <c r="C15" s="294"/>
      <c r="D15" s="293">
        <f>SUM(D13:D14)</f>
        <v>1624929</v>
      </c>
      <c r="E15" s="293">
        <f>SUM(E13:E14)</f>
        <v>2426294</v>
      </c>
      <c r="F15" s="293">
        <f>SUM(F13:F14)</f>
        <v>3141413</v>
      </c>
      <c r="G15" s="293">
        <f>SUM(G13:G14)</f>
        <v>0</v>
      </c>
      <c r="H15" s="293" t="e">
        <f>SUM(H13:H14)</f>
        <v>#REF!</v>
      </c>
    </row>
    <row r="16" spans="2:8" x14ac:dyDescent="0.25">
      <c r="B16" s="295"/>
      <c r="C16" s="295"/>
      <c r="D16" s="296">
        <f>+BK!D18</f>
        <v>1624929</v>
      </c>
      <c r="E16" s="296">
        <f>+BK!E18</f>
        <v>2426294</v>
      </c>
      <c r="F16" s="296">
        <f>+BK!F18</f>
        <v>3141413</v>
      </c>
      <c r="G16" s="296">
        <f>+BK!G18</f>
        <v>0</v>
      </c>
      <c r="H16" s="296">
        <f>+BK!A18</f>
        <v>0</v>
      </c>
    </row>
    <row r="17" spans="2:13" x14ac:dyDescent="0.25">
      <c r="B17" s="292" t="s">
        <v>100</v>
      </c>
      <c r="C17" s="292"/>
      <c r="D17" s="298"/>
      <c r="E17" s="298"/>
      <c r="F17" s="298"/>
      <c r="G17" s="298"/>
      <c r="H17" s="298"/>
    </row>
    <row r="18" spans="2:13" x14ac:dyDescent="0.25">
      <c r="B18" s="299" t="s">
        <v>453</v>
      </c>
      <c r="C18" s="299"/>
      <c r="D18" s="286" t="str">
        <f>+D12</f>
        <v>31 Dhjetor 2019</v>
      </c>
      <c r="E18" s="286" t="str">
        <f>+E12</f>
        <v>30 Nentor 2019</v>
      </c>
      <c r="F18" s="286" t="str">
        <f>+F12</f>
        <v>31 Dhjetor 2018</v>
      </c>
      <c r="G18" s="286" t="str">
        <f>+G12</f>
        <v>31 Dhjetor 2012</v>
      </c>
      <c r="H18" s="286" t="str">
        <f>+H12</f>
        <v>31 Dhjetor 2011</v>
      </c>
    </row>
    <row r="19" spans="2:13" x14ac:dyDescent="0.25">
      <c r="B19" s="300" t="s">
        <v>123</v>
      </c>
      <c r="C19" s="300"/>
      <c r="D19" s="301">
        <f>+BK!D12</f>
        <v>0</v>
      </c>
      <c r="E19" s="301">
        <f>+BK!E12</f>
        <v>0</v>
      </c>
      <c r="F19" s="301">
        <f>+BK!F12</f>
        <v>0</v>
      </c>
      <c r="G19" s="301">
        <f>+BK!G12</f>
        <v>0</v>
      </c>
      <c r="H19" s="301" t="e">
        <f>+BK!H12</f>
        <v>#REF!</v>
      </c>
      <c r="I19" s="127"/>
      <c r="J19" s="128"/>
    </row>
    <row r="20" spans="2:13" x14ac:dyDescent="0.25">
      <c r="B20" s="300" t="s">
        <v>597</v>
      </c>
      <c r="C20" s="300"/>
      <c r="D20" s="301">
        <f>+BK!D13</f>
        <v>122882</v>
      </c>
      <c r="E20" s="301">
        <f>+BK!E13</f>
        <v>496021</v>
      </c>
      <c r="F20" s="301">
        <f>+BK!F13</f>
        <v>752155</v>
      </c>
      <c r="G20" s="301">
        <f>+BK!G13</f>
        <v>0</v>
      </c>
      <c r="H20" s="301" t="e">
        <f>+BK!H13</f>
        <v>#REF!</v>
      </c>
      <c r="I20" s="127"/>
      <c r="J20" s="129"/>
    </row>
    <row r="21" spans="2:13" x14ac:dyDescent="0.25">
      <c r="B21" s="299"/>
      <c r="C21" s="299"/>
      <c r="D21" s="301"/>
      <c r="E21" s="301"/>
      <c r="F21" s="301"/>
      <c r="G21" s="301"/>
      <c r="H21" s="301"/>
      <c r="I21" s="127"/>
      <c r="J21" s="129"/>
    </row>
    <row r="22" spans="2:13" x14ac:dyDescent="0.25">
      <c r="B22" s="294" t="s">
        <v>2</v>
      </c>
      <c r="C22" s="294"/>
      <c r="D22" s="302">
        <f>SUM(D19:D21)</f>
        <v>122882</v>
      </c>
      <c r="E22" s="302">
        <f>SUM(E19:E21)</f>
        <v>496021</v>
      </c>
      <c r="F22" s="302">
        <f>SUM(F19:F21)</f>
        <v>752155</v>
      </c>
      <c r="G22" s="302">
        <f>SUM(G19:G21)</f>
        <v>0</v>
      </c>
      <c r="H22" s="302" t="e">
        <f>SUM(H19:H21)</f>
        <v>#REF!</v>
      </c>
      <c r="I22" s="127"/>
      <c r="J22" s="129"/>
    </row>
    <row r="23" spans="2:13" x14ac:dyDescent="0.25">
      <c r="B23" s="292"/>
      <c r="C23" s="292"/>
      <c r="D23" s="303">
        <f>+BK!D16</f>
        <v>122882</v>
      </c>
      <c r="E23" s="303">
        <f>+BK!E16</f>
        <v>496021</v>
      </c>
      <c r="F23" s="303">
        <f>+BK!F16</f>
        <v>752155</v>
      </c>
      <c r="G23" s="303">
        <f>+BK!G16</f>
        <v>0</v>
      </c>
      <c r="H23" s="303">
        <f>+BK!A16</f>
        <v>0</v>
      </c>
      <c r="I23" s="130"/>
      <c r="J23" s="129"/>
    </row>
    <row r="24" spans="2:13" x14ac:dyDescent="0.25">
      <c r="B24" s="292"/>
      <c r="C24" s="292"/>
      <c r="D24" s="303"/>
      <c r="E24" s="303"/>
      <c r="F24" s="303"/>
      <c r="G24" s="303"/>
      <c r="H24" s="303"/>
      <c r="I24" s="130"/>
      <c r="J24" s="129"/>
    </row>
    <row r="25" spans="2:13" x14ac:dyDescent="0.25">
      <c r="B25" s="393" t="s">
        <v>517</v>
      </c>
      <c r="C25" s="393"/>
      <c r="D25" s="393" t="s">
        <v>555</v>
      </c>
      <c r="E25" s="393" t="s">
        <v>555</v>
      </c>
      <c r="F25" s="303"/>
      <c r="G25" s="303"/>
      <c r="H25" s="303"/>
      <c r="I25" s="130"/>
      <c r="J25" s="129"/>
    </row>
    <row r="26" spans="2:13" ht="18.75" x14ac:dyDescent="0.3">
      <c r="B26" s="458" t="s">
        <v>598</v>
      </c>
      <c r="C26" s="458"/>
      <c r="D26" s="459">
        <v>230381</v>
      </c>
      <c r="E26" s="393"/>
      <c r="F26" s="303"/>
      <c r="G26" s="303"/>
      <c r="H26" s="303"/>
      <c r="I26" s="130"/>
      <c r="J26" s="129"/>
    </row>
    <row r="27" spans="2:13" ht="18.75" x14ac:dyDescent="0.3">
      <c r="B27" s="458" t="s">
        <v>599</v>
      </c>
      <c r="C27" s="458"/>
      <c r="D27" s="459">
        <v>1666787</v>
      </c>
      <c r="E27" s="393"/>
      <c r="F27" s="303"/>
      <c r="G27" s="303"/>
      <c r="H27" s="303"/>
      <c r="I27" s="130"/>
      <c r="J27" s="129"/>
    </row>
    <row r="28" spans="2:13" ht="18.75" x14ac:dyDescent="0.3">
      <c r="B28" s="458" t="s">
        <v>600</v>
      </c>
      <c r="C28" s="458"/>
      <c r="D28" s="459">
        <v>110382</v>
      </c>
      <c r="E28" s="393"/>
      <c r="F28" s="303"/>
      <c r="G28" s="303"/>
      <c r="H28" s="303"/>
      <c r="I28" s="130"/>
      <c r="J28" s="129"/>
    </row>
    <row r="29" spans="2:13" ht="18.75" x14ac:dyDescent="0.3">
      <c r="B29" s="458" t="s">
        <v>538</v>
      </c>
      <c r="C29" s="458"/>
      <c r="D29" s="459">
        <f>SUM(D26:D28)</f>
        <v>2007550</v>
      </c>
      <c r="E29" s="459">
        <f>SUM(E26:E28)</f>
        <v>0</v>
      </c>
      <c r="F29" s="303"/>
      <c r="G29" s="303"/>
      <c r="H29" s="303"/>
      <c r="I29" s="130"/>
      <c r="J29" s="129"/>
    </row>
    <row r="30" spans="2:13" x14ac:dyDescent="0.25">
      <c r="B30" s="292"/>
      <c r="C30" s="292"/>
      <c r="D30" s="303"/>
      <c r="E30" s="303"/>
      <c r="F30" s="303"/>
      <c r="G30" s="303"/>
      <c r="H30" s="303"/>
      <c r="I30" s="130"/>
      <c r="J30" s="129"/>
    </row>
    <row r="31" spans="2:13" x14ac:dyDescent="0.25">
      <c r="B31" s="289"/>
      <c r="C31" s="289"/>
      <c r="D31" s="291"/>
      <c r="E31" s="291"/>
      <c r="F31" s="291"/>
      <c r="G31" s="291"/>
      <c r="H31" s="291"/>
      <c r="J31" s="23"/>
      <c r="K31" s="23"/>
      <c r="L31" s="23"/>
      <c r="M31" s="23"/>
    </row>
    <row r="32" spans="2:13" x14ac:dyDescent="0.25">
      <c r="B32" s="297" t="s">
        <v>129</v>
      </c>
      <c r="C32" s="297"/>
      <c r="D32" s="292"/>
      <c r="E32" s="292"/>
      <c r="F32" s="292"/>
      <c r="G32" s="292"/>
      <c r="H32" s="292"/>
      <c r="I32" s="26"/>
      <c r="J32" s="24"/>
      <c r="K32" s="24"/>
      <c r="L32" s="24"/>
      <c r="M32" s="23"/>
    </row>
    <row r="33" spans="2:13" x14ac:dyDescent="0.25">
      <c r="B33" s="292" t="s">
        <v>453</v>
      </c>
      <c r="C33" s="292"/>
      <c r="D33" s="286" t="str">
        <f>+D18</f>
        <v>31 Dhjetor 2019</v>
      </c>
      <c r="E33" s="286" t="str">
        <f>+E18</f>
        <v>30 Nentor 2019</v>
      </c>
      <c r="F33" s="286" t="str">
        <f>+F18</f>
        <v>31 Dhjetor 2018</v>
      </c>
      <c r="G33" s="286" t="str">
        <f>+G18</f>
        <v>31 Dhjetor 2012</v>
      </c>
      <c r="H33" s="286" t="s">
        <v>534</v>
      </c>
      <c r="I33" s="24"/>
      <c r="J33" s="24"/>
      <c r="K33" s="24"/>
      <c r="L33" s="24"/>
      <c r="M33" s="23"/>
    </row>
    <row r="34" spans="2:13" x14ac:dyDescent="0.25">
      <c r="B34" s="292" t="s">
        <v>101</v>
      </c>
      <c r="C34" s="292"/>
      <c r="D34" s="295">
        <f>+BK!D45</f>
        <v>2771055.3</v>
      </c>
      <c r="E34" s="295">
        <f>+BK!E45</f>
        <v>4274731.3</v>
      </c>
      <c r="F34" s="295">
        <f>+BK!F45</f>
        <v>5614655.4000000004</v>
      </c>
      <c r="G34" s="295">
        <f>+BK!G45</f>
        <v>0</v>
      </c>
      <c r="H34" s="295" t="e">
        <f>+BK!H45</f>
        <v>#REF!</v>
      </c>
      <c r="I34" s="24"/>
      <c r="J34" s="24"/>
      <c r="K34" s="24"/>
      <c r="L34" s="24"/>
      <c r="M34" s="23"/>
    </row>
    <row r="35" spans="2:13" x14ac:dyDescent="0.25">
      <c r="B35" s="292" t="s">
        <v>122</v>
      </c>
      <c r="C35" s="292"/>
      <c r="D35" s="285">
        <f>+BK!D43</f>
        <v>0</v>
      </c>
      <c r="E35" s="285">
        <f>+BK!E43</f>
        <v>0</v>
      </c>
      <c r="F35" s="285">
        <f>+BK!F43</f>
        <v>0</v>
      </c>
      <c r="G35" s="285">
        <f>+BK!G43</f>
        <v>0</v>
      </c>
      <c r="H35" s="285" t="e">
        <f>+BK!H43</f>
        <v>#REF!</v>
      </c>
      <c r="I35" s="27"/>
      <c r="J35" s="28"/>
      <c r="K35" s="24"/>
      <c r="L35" s="29"/>
      <c r="M35" s="23"/>
    </row>
    <row r="36" spans="2:13" x14ac:dyDescent="0.25">
      <c r="B36" s="292" t="s">
        <v>117</v>
      </c>
      <c r="C36" s="292"/>
      <c r="D36" s="285">
        <f>+BK!D46</f>
        <v>982111</v>
      </c>
      <c r="E36" s="285">
        <f>+BK!E46</f>
        <v>512211</v>
      </c>
      <c r="F36" s="285">
        <f>+BK!F46</f>
        <v>432111</v>
      </c>
      <c r="G36" s="285">
        <f>+BK!G46</f>
        <v>0</v>
      </c>
      <c r="H36" s="285">
        <f>+BK!C46</f>
        <v>0</v>
      </c>
      <c r="I36" s="24"/>
      <c r="J36" s="24"/>
      <c r="K36" s="24"/>
      <c r="L36" s="24"/>
      <c r="M36" s="23"/>
    </row>
    <row r="37" spans="2:13" x14ac:dyDescent="0.25">
      <c r="B37" s="292" t="s">
        <v>8</v>
      </c>
      <c r="C37" s="292"/>
      <c r="D37" s="293">
        <f>+BK!D47</f>
        <v>1536328</v>
      </c>
      <c r="E37" s="293">
        <f>+BK!E47</f>
        <v>1163536</v>
      </c>
      <c r="F37" s="293">
        <f>+BK!F47</f>
        <v>1071536</v>
      </c>
      <c r="G37" s="293">
        <f>+BK!G47</f>
        <v>0</v>
      </c>
      <c r="H37" s="293" t="e">
        <f>+BK!H47</f>
        <v>#REF!</v>
      </c>
      <c r="I37" s="24"/>
      <c r="J37" s="24"/>
      <c r="K37" s="24"/>
      <c r="L37" s="24"/>
      <c r="M37" s="23"/>
    </row>
    <row r="38" spans="2:13" x14ac:dyDescent="0.25">
      <c r="B38" s="292" t="s">
        <v>115</v>
      </c>
      <c r="C38" s="292"/>
      <c r="D38" s="285">
        <f>+BK!D48</f>
        <v>0</v>
      </c>
      <c r="E38" s="285">
        <f>+BK!E48</f>
        <v>0</v>
      </c>
      <c r="F38" s="285">
        <f>+BK!F48</f>
        <v>0</v>
      </c>
      <c r="G38" s="285">
        <f>+BK!G48</f>
        <v>0</v>
      </c>
      <c r="H38" s="285" t="e">
        <f>+BK!H48</f>
        <v>#REF!</v>
      </c>
      <c r="I38" s="24"/>
      <c r="J38" s="24"/>
      <c r="K38" s="24"/>
      <c r="L38" s="30"/>
      <c r="M38" s="23"/>
    </row>
    <row r="39" spans="2:13" x14ac:dyDescent="0.25">
      <c r="B39" s="292" t="s">
        <v>63</v>
      </c>
      <c r="C39" s="292"/>
      <c r="D39" s="285">
        <f>+BK!D50</f>
        <v>0</v>
      </c>
      <c r="E39" s="285">
        <f>+BK!E50</f>
        <v>0</v>
      </c>
      <c r="F39" s="285">
        <f>+BK!F50</f>
        <v>0</v>
      </c>
      <c r="G39" s="285">
        <f>+BK!G50</f>
        <v>0</v>
      </c>
      <c r="H39" s="285" t="e">
        <f>+BK!H50</f>
        <v>#REF!</v>
      </c>
      <c r="I39" s="24"/>
      <c r="J39" s="24"/>
      <c r="K39" s="24"/>
      <c r="L39" s="30"/>
      <c r="M39" s="23"/>
    </row>
    <row r="40" spans="2:13" x14ac:dyDescent="0.25">
      <c r="B40" s="292" t="s">
        <v>417</v>
      </c>
      <c r="C40" s="292"/>
      <c r="D40" s="285">
        <f>+BK!D49</f>
        <v>0</v>
      </c>
      <c r="E40" s="285">
        <f>+BK!E49</f>
        <v>0</v>
      </c>
      <c r="F40" s="285">
        <f>+BK!F49</f>
        <v>0</v>
      </c>
      <c r="G40" s="285">
        <f>+BK!C49</f>
        <v>0</v>
      </c>
      <c r="H40" s="285">
        <f>+BK!H49</f>
        <v>0</v>
      </c>
      <c r="J40" s="23"/>
      <c r="K40" s="23"/>
      <c r="L40" s="23"/>
      <c r="M40" s="23"/>
    </row>
    <row r="41" spans="2:13" x14ac:dyDescent="0.25">
      <c r="B41" s="292"/>
      <c r="C41" s="292"/>
      <c r="D41" s="285"/>
      <c r="E41" s="285"/>
      <c r="F41" s="285"/>
      <c r="G41" s="285"/>
      <c r="H41" s="285"/>
    </row>
    <row r="42" spans="2:13" x14ac:dyDescent="0.25">
      <c r="B42" s="294" t="s">
        <v>2</v>
      </c>
      <c r="C42" s="294"/>
      <c r="D42" s="293">
        <f>SUM(D34:D40)</f>
        <v>5289494.3</v>
      </c>
      <c r="E42" s="293">
        <f>SUM(E34:E40)</f>
        <v>5950478.2999999998</v>
      </c>
      <c r="F42" s="293">
        <f>SUM(F34:F40)</f>
        <v>7118302.4000000004</v>
      </c>
      <c r="G42" s="293">
        <f>SUM(G34:G40)</f>
        <v>0</v>
      </c>
      <c r="H42" s="293" t="e">
        <f>SUM(H34:H40)</f>
        <v>#REF!</v>
      </c>
    </row>
    <row r="43" spans="2:13" x14ac:dyDescent="0.25">
      <c r="B43" s="292"/>
      <c r="C43" s="292"/>
      <c r="D43" s="285">
        <f>+BA!D88</f>
        <v>5289494.3</v>
      </c>
      <c r="E43" s="285">
        <f>+BA!E88</f>
        <v>5950478.2999999998</v>
      </c>
      <c r="F43" s="285">
        <f>+BA!F88</f>
        <v>7118302.4000000004</v>
      </c>
      <c r="G43" s="285">
        <f>+BA!G88</f>
        <v>0</v>
      </c>
      <c r="H43" s="285" t="e">
        <f>+BA!#REF!</f>
        <v>#REF!</v>
      </c>
    </row>
    <row r="44" spans="2:13" x14ac:dyDescent="0.25">
      <c r="B44" s="297" t="s">
        <v>101</v>
      </c>
      <c r="C44" s="297"/>
      <c r="D44" s="293"/>
      <c r="E44" s="293"/>
      <c r="F44" s="293"/>
      <c r="G44" s="293"/>
      <c r="H44" s="293"/>
    </row>
    <row r="45" spans="2:13" x14ac:dyDescent="0.25">
      <c r="B45" s="304" t="s">
        <v>517</v>
      </c>
      <c r="C45" s="304"/>
      <c r="D45" s="286" t="str">
        <f>+D33</f>
        <v>31 Dhjetor 2019</v>
      </c>
      <c r="E45" s="286" t="str">
        <f>+E33</f>
        <v>30 Nentor 2019</v>
      </c>
      <c r="F45" s="286" t="str">
        <f>+F33</f>
        <v>31 Dhjetor 2018</v>
      </c>
      <c r="G45" s="286" t="str">
        <f>+G33</f>
        <v>31 Dhjetor 2012</v>
      </c>
      <c r="H45" s="286" t="s">
        <v>534</v>
      </c>
    </row>
    <row r="46" spans="2:13" x14ac:dyDescent="0.25">
      <c r="B46" s="295"/>
      <c r="C46" s="295"/>
      <c r="D46" s="303">
        <f>+BK!D45</f>
        <v>2771055.3</v>
      </c>
      <c r="E46" s="303">
        <f>+BK!E45</f>
        <v>4274731.3</v>
      </c>
      <c r="F46" s="303">
        <f>+BK!F45</f>
        <v>5614655.4000000004</v>
      </c>
      <c r="G46" s="303">
        <f>+BK!G45</f>
        <v>0</v>
      </c>
      <c r="H46" s="303" t="e">
        <f>+BK!H45</f>
        <v>#REF!</v>
      </c>
    </row>
    <row r="47" spans="2:13" x14ac:dyDescent="0.25">
      <c r="B47" s="295" t="s">
        <v>517</v>
      </c>
      <c r="C47" s="295"/>
      <c r="D47" s="302" t="s">
        <v>524</v>
      </c>
      <c r="E47" s="303"/>
      <c r="F47" s="303"/>
      <c r="G47" s="303"/>
      <c r="H47" s="303"/>
    </row>
    <row r="48" spans="2:13" x14ac:dyDescent="0.25">
      <c r="B48" s="393" t="s">
        <v>601</v>
      </c>
      <c r="C48" s="393"/>
      <c r="D48" s="393">
        <v>2708862</v>
      </c>
      <c r="E48" s="303"/>
      <c r="F48" s="303"/>
      <c r="G48" s="303"/>
      <c r="H48" s="303"/>
    </row>
    <row r="49" spans="2:9" x14ac:dyDescent="0.25">
      <c r="B49" s="295" t="s">
        <v>590</v>
      </c>
      <c r="C49" s="295"/>
      <c r="D49" s="303">
        <f>SUM(D48:D48)</f>
        <v>2708862</v>
      </c>
      <c r="E49" s="303"/>
      <c r="F49" s="303"/>
      <c r="G49" s="303"/>
      <c r="H49" s="303"/>
    </row>
    <row r="50" spans="2:9" x14ac:dyDescent="0.25">
      <c r="B50" s="292"/>
      <c r="C50" s="292"/>
      <c r="D50" s="293"/>
      <c r="E50" s="293"/>
      <c r="F50" s="293"/>
      <c r="G50" s="293"/>
      <c r="H50" s="293"/>
    </row>
    <row r="51" spans="2:9" x14ac:dyDescent="0.25">
      <c r="B51" s="297" t="s">
        <v>418</v>
      </c>
      <c r="C51" s="297"/>
      <c r="D51" s="293"/>
      <c r="E51" s="293"/>
      <c r="F51" s="293"/>
      <c r="G51" s="293"/>
      <c r="H51" s="293"/>
    </row>
    <row r="52" spans="2:9" x14ac:dyDescent="0.25">
      <c r="B52" s="292" t="s">
        <v>588</v>
      </c>
      <c r="C52" s="292"/>
      <c r="D52" s="286" t="str">
        <f>+D45</f>
        <v>31 Dhjetor 2019</v>
      </c>
      <c r="E52" s="286" t="str">
        <f>+E45</f>
        <v>30 Nentor 2019</v>
      </c>
      <c r="F52" s="286" t="str">
        <f>+F45</f>
        <v>31 Dhjetor 2018</v>
      </c>
      <c r="G52" s="286" t="str">
        <f>+G45</f>
        <v>31 Dhjetor 2012</v>
      </c>
      <c r="H52" s="286" t="s">
        <v>534</v>
      </c>
    </row>
    <row r="53" spans="2:9" x14ac:dyDescent="0.25">
      <c r="B53" s="292" t="s">
        <v>103</v>
      </c>
      <c r="C53" s="292"/>
      <c r="D53" s="285">
        <v>0</v>
      </c>
      <c r="E53" s="285">
        <v>0</v>
      </c>
      <c r="F53" s="285">
        <v>0</v>
      </c>
      <c r="G53" s="285">
        <v>0</v>
      </c>
      <c r="H53" s="285">
        <v>0</v>
      </c>
    </row>
    <row r="54" spans="2:9" x14ac:dyDescent="0.25">
      <c r="B54" s="292" t="s">
        <v>104</v>
      </c>
      <c r="C54" s="292"/>
      <c r="D54" s="285">
        <f>+BA!D103</f>
        <v>1210259</v>
      </c>
      <c r="E54" s="285">
        <f>+BA!E103</f>
        <v>909259</v>
      </c>
      <c r="F54" s="285">
        <f>+BA!F103</f>
        <v>835259</v>
      </c>
      <c r="G54" s="285">
        <f>+BA!G103</f>
        <v>0</v>
      </c>
      <c r="H54" s="285">
        <f>+BA!H103</f>
        <v>0</v>
      </c>
      <c r="I54" s="285">
        <f>+BA!I103</f>
        <v>0</v>
      </c>
    </row>
    <row r="55" spans="2:9" x14ac:dyDescent="0.25">
      <c r="B55" s="292" t="s">
        <v>606</v>
      </c>
      <c r="C55" s="292"/>
      <c r="D55" s="285">
        <f>+E55+46971</f>
        <v>301248</v>
      </c>
      <c r="E55" s="285">
        <f>+BA!E104</f>
        <v>254277</v>
      </c>
      <c r="F55" s="285">
        <f>+BA!F104</f>
        <v>236277</v>
      </c>
      <c r="G55" s="285">
        <f>+BA!G104</f>
        <v>0</v>
      </c>
      <c r="H55" s="285" t="e">
        <f>+BA!#REF!</f>
        <v>#REF!</v>
      </c>
    </row>
    <row r="56" spans="2:9" x14ac:dyDescent="0.25">
      <c r="B56" s="292" t="s">
        <v>490</v>
      </c>
      <c r="C56" s="292"/>
      <c r="D56" s="285">
        <f>+BA!D102</f>
        <v>982111</v>
      </c>
      <c r="E56" s="285">
        <v>42624</v>
      </c>
      <c r="F56" s="285">
        <f>+BA!F102</f>
        <v>432111</v>
      </c>
      <c r="G56" s="285">
        <f>+BA!G102</f>
        <v>0</v>
      </c>
      <c r="H56" s="285" t="e">
        <f>+BA!#REF!</f>
        <v>#REF!</v>
      </c>
    </row>
    <row r="57" spans="2:9" hidden="1" x14ac:dyDescent="0.25">
      <c r="B57" s="292"/>
      <c r="C57" s="292"/>
      <c r="D57" s="285"/>
      <c r="E57" s="285">
        <f>+BA!E106</f>
        <v>0</v>
      </c>
      <c r="F57" s="285"/>
      <c r="G57" s="285"/>
      <c r="H57" s="285"/>
    </row>
    <row r="58" spans="2:9" x14ac:dyDescent="0.25">
      <c r="B58" s="294" t="s">
        <v>2</v>
      </c>
      <c r="C58" s="294"/>
      <c r="D58" s="293">
        <f>SUM(D53:D56)</f>
        <v>2493618</v>
      </c>
      <c r="E58" s="293">
        <f>SUM(E53:E56)</f>
        <v>1206160</v>
      </c>
      <c r="F58" s="293">
        <f>SUM(F53:F56)</f>
        <v>1503647</v>
      </c>
      <c r="G58" s="293">
        <f>SUM(G53:G56)</f>
        <v>0</v>
      </c>
      <c r="H58" s="293" t="e">
        <f>SUM(H53:H56)</f>
        <v>#REF!</v>
      </c>
    </row>
    <row r="59" spans="2:9" x14ac:dyDescent="0.25">
      <c r="B59" s="292"/>
      <c r="C59" s="292"/>
      <c r="D59" s="303">
        <f>+D43</f>
        <v>5289494.3</v>
      </c>
      <c r="E59" s="303">
        <f>+E43</f>
        <v>5950478.2999999998</v>
      </c>
      <c r="F59" s="303">
        <f>+F43</f>
        <v>7118302.4000000004</v>
      </c>
      <c r="G59" s="303"/>
      <c r="H59" s="303"/>
    </row>
    <row r="60" spans="2:9" x14ac:dyDescent="0.25">
      <c r="B60" s="295"/>
      <c r="C60" s="295"/>
      <c r="D60" s="303">
        <f>+D39</f>
        <v>0</v>
      </c>
      <c r="E60" s="303">
        <f>+E39</f>
        <v>0</v>
      </c>
      <c r="F60" s="303">
        <f>+F39</f>
        <v>0</v>
      </c>
      <c r="G60" s="303">
        <f>+G39</f>
        <v>0</v>
      </c>
      <c r="H60" s="303" t="e">
        <f>+H39</f>
        <v>#REF!</v>
      </c>
    </row>
    <row r="61" spans="2:9" x14ac:dyDescent="0.25">
      <c r="B61" s="292"/>
      <c r="C61" s="292"/>
      <c r="D61" s="295"/>
      <c r="E61" s="295"/>
      <c r="F61" s="295"/>
      <c r="G61" s="295"/>
      <c r="H61" s="295"/>
    </row>
    <row r="62" spans="2:9" x14ac:dyDescent="0.25">
      <c r="B62" s="292"/>
      <c r="C62" s="292"/>
      <c r="D62" s="286" t="str">
        <f>+D52</f>
        <v>31 Dhjetor 2019</v>
      </c>
      <c r="E62" s="286" t="str">
        <f>+E52</f>
        <v>30 Nentor 2019</v>
      </c>
      <c r="F62" s="286" t="str">
        <f>+F52</f>
        <v>31 Dhjetor 2018</v>
      </c>
      <c r="G62" s="286" t="str">
        <f>+G52</f>
        <v>31 Dhjetor 2012</v>
      </c>
      <c r="H62" s="286" t="s">
        <v>534</v>
      </c>
    </row>
    <row r="63" spans="2:9" x14ac:dyDescent="0.25">
      <c r="B63" s="292" t="s">
        <v>115</v>
      </c>
      <c r="C63" s="292"/>
      <c r="D63" s="285">
        <f>+BK!D48</f>
        <v>0</v>
      </c>
      <c r="E63" s="285">
        <f>+BK!E48</f>
        <v>0</v>
      </c>
      <c r="F63" s="285">
        <f>+BK!F48</f>
        <v>0</v>
      </c>
      <c r="G63" s="285">
        <f>+BK!G48</f>
        <v>0</v>
      </c>
      <c r="H63" s="285" t="e">
        <f>+BK!H48</f>
        <v>#REF!</v>
      </c>
    </row>
    <row r="64" spans="2:9" x14ac:dyDescent="0.25">
      <c r="B64" s="292"/>
      <c r="C64" s="292"/>
      <c r="D64" s="285"/>
      <c r="E64" s="285"/>
      <c r="F64" s="285"/>
      <c r="G64" s="285"/>
      <c r="H64" s="285"/>
    </row>
    <row r="65" spans="2:8" x14ac:dyDescent="0.25">
      <c r="B65" s="294" t="s">
        <v>2</v>
      </c>
      <c r="C65" s="294"/>
      <c r="D65" s="293">
        <f>SUM(D63:D63)</f>
        <v>0</v>
      </c>
      <c r="E65" s="293">
        <f>SUM(E63:E63)</f>
        <v>0</v>
      </c>
      <c r="F65" s="293">
        <f>SUM(F63:F63)</f>
        <v>0</v>
      </c>
      <c r="G65" s="293">
        <f>SUM(G63:G63)</f>
        <v>0</v>
      </c>
      <c r="H65" s="293" t="e">
        <f>SUM(H63:H63)</f>
        <v>#REF!</v>
      </c>
    </row>
    <row r="66" spans="2:8" x14ac:dyDescent="0.25">
      <c r="B66" s="292"/>
      <c r="C66" s="292"/>
      <c r="D66" s="296">
        <f>+BK!D48</f>
        <v>0</v>
      </c>
      <c r="E66" s="296">
        <f>+BK!E48</f>
        <v>0</v>
      </c>
      <c r="F66" s="296">
        <f>+BK!F48</f>
        <v>0</v>
      </c>
      <c r="G66" s="296">
        <f>+BK!G48</f>
        <v>0</v>
      </c>
      <c r="H66" s="296" t="e">
        <f>+BK!H48</f>
        <v>#REF!</v>
      </c>
    </row>
    <row r="67" spans="2:8" x14ac:dyDescent="0.25">
      <c r="B67" s="292"/>
      <c r="C67" s="292"/>
      <c r="D67" s="295"/>
      <c r="E67" s="295"/>
      <c r="F67" s="295"/>
      <c r="G67" s="295"/>
      <c r="H67" s="295"/>
    </row>
    <row r="68" spans="2:8" x14ac:dyDescent="0.25">
      <c r="B68" s="292" t="s">
        <v>491</v>
      </c>
      <c r="C68" s="292"/>
      <c r="D68" s="292"/>
      <c r="E68" s="292"/>
      <c r="F68" s="292"/>
      <c r="G68" s="292"/>
      <c r="H68" s="292"/>
    </row>
    <row r="69" spans="2:8" x14ac:dyDescent="0.25">
      <c r="B69" s="285"/>
      <c r="C69" s="285"/>
      <c r="D69" s="286" t="str">
        <f>+D62</f>
        <v>31 Dhjetor 2019</v>
      </c>
      <c r="E69" s="286" t="str">
        <f>+E62</f>
        <v>30 Nentor 2019</v>
      </c>
      <c r="F69" s="286" t="str">
        <f>+F62</f>
        <v>31 Dhjetor 2018</v>
      </c>
      <c r="G69" s="286" t="str">
        <f>+G62</f>
        <v>31 Dhjetor 2012</v>
      </c>
      <c r="H69" s="286" t="s">
        <v>534</v>
      </c>
    </row>
    <row r="70" spans="2:8" x14ac:dyDescent="0.25">
      <c r="B70" s="285" t="s">
        <v>602</v>
      </c>
      <c r="C70" s="285"/>
      <c r="D70" s="285">
        <f>+BA!D45</f>
        <v>122882</v>
      </c>
      <c r="E70" s="285">
        <f>+BA!E45</f>
        <v>496021</v>
      </c>
      <c r="F70" s="285">
        <f>+BA!F45</f>
        <v>752155</v>
      </c>
      <c r="G70" s="285">
        <f>+BA!G45</f>
        <v>0</v>
      </c>
      <c r="H70" s="285" t="e">
        <f>+BA!#REF!</f>
        <v>#REF!</v>
      </c>
    </row>
    <row r="71" spans="2:8" x14ac:dyDescent="0.25">
      <c r="B71" s="289" t="s">
        <v>2</v>
      </c>
      <c r="C71" s="289"/>
      <c r="D71" s="291">
        <f>SUM(D70:D70)</f>
        <v>122882</v>
      </c>
      <c r="E71" s="291">
        <f>SUM(E70:E70)</f>
        <v>496021</v>
      </c>
      <c r="F71" s="291">
        <f>SUM(F70:F70)</f>
        <v>752155</v>
      </c>
      <c r="G71" s="291">
        <f>SUM(G70:G70)</f>
        <v>0</v>
      </c>
      <c r="H71" s="291" t="e">
        <f>SUM(H70:H70)</f>
        <v>#REF!</v>
      </c>
    </row>
    <row r="72" spans="2:8" x14ac:dyDescent="0.25">
      <c r="B72" s="285"/>
      <c r="C72" s="285"/>
      <c r="D72" s="305">
        <f>+D20</f>
        <v>122882</v>
      </c>
      <c r="E72" s="305">
        <f>+E20</f>
        <v>496021</v>
      </c>
      <c r="F72" s="305">
        <f>+F20</f>
        <v>752155</v>
      </c>
      <c r="G72" s="305">
        <f>+G20</f>
        <v>0</v>
      </c>
      <c r="H72" s="305" t="e">
        <f>+H20</f>
        <v>#REF!</v>
      </c>
    </row>
    <row r="73" spans="2:8" x14ac:dyDescent="0.25">
      <c r="B73" s="306" t="s">
        <v>492</v>
      </c>
      <c r="C73" s="306"/>
      <c r="D73" s="285"/>
      <c r="E73" s="285"/>
      <c r="F73" s="285"/>
      <c r="G73" s="285"/>
      <c r="H73" s="285"/>
    </row>
    <row r="74" spans="2:8" x14ac:dyDescent="0.25">
      <c r="B74" s="285" t="s">
        <v>453</v>
      </c>
      <c r="C74" s="285" t="s">
        <v>614</v>
      </c>
      <c r="D74" s="286" t="s">
        <v>616</v>
      </c>
      <c r="E74" s="286" t="s">
        <v>615</v>
      </c>
      <c r="F74" s="286" t="str">
        <f>+F69</f>
        <v>31 Dhjetor 2018</v>
      </c>
      <c r="G74" s="286" t="str">
        <f>+G69</f>
        <v>31 Dhjetor 2012</v>
      </c>
      <c r="H74" s="286" t="s">
        <v>534</v>
      </c>
    </row>
    <row r="75" spans="2:8" x14ac:dyDescent="0.25">
      <c r="B75" s="285" t="s">
        <v>603</v>
      </c>
      <c r="C75" s="285">
        <f>SUM(D75:E75)</f>
        <v>3666430</v>
      </c>
      <c r="D75" s="307">
        <f>+'A-Sh BA'!C14</f>
        <v>2365080</v>
      </c>
      <c r="E75" s="307">
        <f>+'A-Sh BA'!D14</f>
        <v>1301350</v>
      </c>
      <c r="F75" s="307">
        <f>+'A-Sh BA'!E14</f>
        <v>8815935</v>
      </c>
      <c r="G75" s="307">
        <f>+'A-Sh BA'!F15</f>
        <v>0</v>
      </c>
      <c r="H75" s="307" t="e">
        <f>+'A-Sh BA'!#REF!</f>
        <v>#REF!</v>
      </c>
    </row>
    <row r="76" spans="2:8" x14ac:dyDescent="0.25">
      <c r="B76" s="289" t="s">
        <v>2</v>
      </c>
      <c r="C76" s="285">
        <f>SUM(D76:E76)</f>
        <v>3666430</v>
      </c>
      <c r="D76" s="291">
        <f>SUM(D75:D75)</f>
        <v>2365080</v>
      </c>
      <c r="E76" s="291">
        <f>SUM(E75:E75)</f>
        <v>1301350</v>
      </c>
      <c r="F76" s="291">
        <f>SUM(F75:F75)</f>
        <v>8815935</v>
      </c>
      <c r="G76" s="291">
        <f>SUM(G75:G75)</f>
        <v>0</v>
      </c>
      <c r="H76" s="291" t="e">
        <f>SUM(H75:H75)</f>
        <v>#REF!</v>
      </c>
    </row>
    <row r="77" spans="2:8" x14ac:dyDescent="0.25">
      <c r="B77" s="285"/>
      <c r="C77" s="285">
        <f>SUM(D77:E77)</f>
        <v>3666430</v>
      </c>
      <c r="D77" s="305">
        <f>'ardh-shpenz'!E8</f>
        <v>2365080</v>
      </c>
      <c r="E77" s="305">
        <f>'ardh-shpenz'!F8</f>
        <v>1301350</v>
      </c>
      <c r="F77" s="305">
        <f>'ardh-shpenz'!G8</f>
        <v>8815935</v>
      </c>
      <c r="G77" s="305">
        <f>'ardh-shpenz'!H8</f>
        <v>0</v>
      </c>
      <c r="H77" s="305" t="e">
        <f>'ardh-shpenz'!I8</f>
        <v>#REF!</v>
      </c>
    </row>
    <row r="78" spans="2:8" x14ac:dyDescent="0.25">
      <c r="B78" s="285"/>
      <c r="C78" s="285"/>
      <c r="D78" s="305"/>
      <c r="E78" s="305"/>
      <c r="F78" s="305"/>
      <c r="G78" s="305"/>
      <c r="H78" s="305"/>
    </row>
    <row r="79" spans="2:8" x14ac:dyDescent="0.25">
      <c r="B79" s="285"/>
      <c r="C79" s="285"/>
      <c r="D79" s="286" t="str">
        <f>+D74</f>
        <v>01/12-31/12/18</v>
      </c>
      <c r="E79" s="286" t="str">
        <f>+E74</f>
        <v>01/01-30/11/18</v>
      </c>
      <c r="F79" s="286" t="str">
        <f>+F74</f>
        <v>31 Dhjetor 2018</v>
      </c>
      <c r="G79" s="286" t="str">
        <f>+G74</f>
        <v>31 Dhjetor 2012</v>
      </c>
      <c r="H79" s="286" t="s">
        <v>534</v>
      </c>
    </row>
    <row r="80" spans="2:8" x14ac:dyDescent="0.25">
      <c r="B80" s="285" t="s">
        <v>419</v>
      </c>
      <c r="C80" s="285"/>
      <c r="D80" s="285">
        <v>0</v>
      </c>
      <c r="E80" s="285">
        <v>0</v>
      </c>
      <c r="F80" s="285">
        <v>0</v>
      </c>
      <c r="G80" s="285">
        <v>0</v>
      </c>
      <c r="H80" s="285">
        <v>0</v>
      </c>
    </row>
    <row r="81" spans="2:9" x14ac:dyDescent="0.25">
      <c r="B81" s="285" t="s">
        <v>130</v>
      </c>
      <c r="C81" s="285"/>
      <c r="D81" s="285">
        <v>0</v>
      </c>
      <c r="E81" s="285">
        <v>0</v>
      </c>
      <c r="F81" s="285">
        <v>0</v>
      </c>
      <c r="G81" s="285">
        <v>0</v>
      </c>
      <c r="H81" s="285">
        <v>0</v>
      </c>
    </row>
    <row r="82" spans="2:9" x14ac:dyDescent="0.25">
      <c r="B82" s="285"/>
      <c r="C82" s="285"/>
      <c r="D82" s="293"/>
      <c r="E82" s="293"/>
      <c r="F82" s="293"/>
      <c r="G82" s="293"/>
      <c r="H82" s="293"/>
    </row>
    <row r="83" spans="2:9" x14ac:dyDescent="0.25">
      <c r="B83" s="289" t="s">
        <v>2</v>
      </c>
      <c r="C83" s="289"/>
      <c r="D83" s="291">
        <f>SUM(D80:D82)</f>
        <v>0</v>
      </c>
      <c r="E83" s="291">
        <f>SUM(E80:E82)</f>
        <v>0</v>
      </c>
      <c r="F83" s="291">
        <f>SUM(F80:F82)</f>
        <v>0</v>
      </c>
      <c r="G83" s="291">
        <f>SUM(G80:G82)</f>
        <v>0</v>
      </c>
      <c r="H83" s="291">
        <f>SUM(H80:H82)</f>
        <v>0</v>
      </c>
    </row>
    <row r="84" spans="2:9" x14ac:dyDescent="0.25">
      <c r="B84" s="285"/>
      <c r="C84" s="285"/>
      <c r="D84" s="305"/>
      <c r="E84" s="305"/>
      <c r="F84" s="305"/>
      <c r="G84" s="305"/>
      <c r="H84" s="305"/>
    </row>
    <row r="85" spans="2:9" x14ac:dyDescent="0.25">
      <c r="B85" s="308"/>
      <c r="C85" s="308"/>
      <c r="D85" s="285"/>
      <c r="E85" s="285"/>
      <c r="F85" s="285"/>
      <c r="G85" s="285"/>
      <c r="H85" s="285"/>
    </row>
    <row r="86" spans="2:9" x14ac:dyDescent="0.25">
      <c r="B86" s="285" t="s">
        <v>453</v>
      </c>
      <c r="C86" s="285" t="str">
        <f>+C74</f>
        <v>31 Dhjetor 2018</v>
      </c>
      <c r="D86" s="286" t="str">
        <f>+D79</f>
        <v>01/12-31/12/18</v>
      </c>
      <c r="E86" s="286" t="str">
        <f>+E79</f>
        <v>01/01-30/11/18</v>
      </c>
      <c r="F86" s="286" t="str">
        <f>+F79</f>
        <v>31 Dhjetor 2018</v>
      </c>
      <c r="G86" s="286" t="str">
        <f>+G79</f>
        <v>31 Dhjetor 2012</v>
      </c>
      <c r="H86" s="286" t="s">
        <v>534</v>
      </c>
    </row>
    <row r="87" spans="2:9" x14ac:dyDescent="0.25">
      <c r="B87" s="285" t="s">
        <v>420</v>
      </c>
      <c r="C87" s="285">
        <f>+E87+D87</f>
        <v>0</v>
      </c>
      <c r="D87" s="285">
        <f>+'A-Sh BA'!C69</f>
        <v>0</v>
      </c>
      <c r="E87" s="285">
        <f>+'A-Sh BA'!D69</f>
        <v>0</v>
      </c>
      <c r="F87" s="285">
        <f>+'A-Sh BA'!E69</f>
        <v>0</v>
      </c>
      <c r="G87" s="285">
        <f>+'A-Sh BA'!F69</f>
        <v>0</v>
      </c>
      <c r="H87" s="285" t="e">
        <f>+'A-Sh BA'!#REF!</f>
        <v>#REF!</v>
      </c>
    </row>
    <row r="88" spans="2:9" x14ac:dyDescent="0.25">
      <c r="B88" s="285" t="s">
        <v>552</v>
      </c>
      <c r="C88" s="285">
        <f>+E88+D88</f>
        <v>0</v>
      </c>
      <c r="D88" s="285">
        <f>+'A-Sh BA'!C70</f>
        <v>0</v>
      </c>
      <c r="E88" s="285">
        <f>+'A-Sh BA'!D70</f>
        <v>0</v>
      </c>
      <c r="F88" s="285">
        <f>+'A-Sh BA'!E70</f>
        <v>0</v>
      </c>
      <c r="G88" s="285">
        <f>+'A-Sh BA'!F67</f>
        <v>0</v>
      </c>
      <c r="H88" s="285">
        <f>+'A-Sh BA'!G67</f>
        <v>0</v>
      </c>
      <c r="I88" s="285">
        <f>+'A-Sh BA'!H67</f>
        <v>0</v>
      </c>
    </row>
    <row r="89" spans="2:9" x14ac:dyDescent="0.25">
      <c r="B89" s="289" t="s">
        <v>2</v>
      </c>
      <c r="C89" s="291">
        <f>+E89+D89</f>
        <v>0</v>
      </c>
      <c r="D89" s="291">
        <f>SUM(D87:D88)</f>
        <v>0</v>
      </c>
      <c r="E89" s="291">
        <f>SUM(E87:E88)</f>
        <v>0</v>
      </c>
      <c r="F89" s="291">
        <f>SUM(F87:F88)</f>
        <v>0</v>
      </c>
      <c r="G89" s="291">
        <f>SUM(G87:G88)</f>
        <v>0</v>
      </c>
      <c r="H89" s="291" t="e">
        <f>SUM(H87:H88)</f>
        <v>#REF!</v>
      </c>
    </row>
    <row r="90" spans="2:9" x14ac:dyDescent="0.25">
      <c r="B90" s="285"/>
      <c r="C90" s="285">
        <f>+E90+D90</f>
        <v>-2036469</v>
      </c>
      <c r="D90" s="390">
        <f>+'ardh-shpenz'!E12</f>
        <v>-1300750</v>
      </c>
      <c r="E90" s="390">
        <f>+'ardh-shpenz'!F12</f>
        <v>-735719</v>
      </c>
      <c r="F90" s="285">
        <f>+'ardh-shpenz'!G12</f>
        <v>0</v>
      </c>
      <c r="G90" s="285">
        <f>+'ardh-shpenz'!H12</f>
        <v>0</v>
      </c>
      <c r="H90" s="285" t="e">
        <f>+'ardh-shpenz'!I12</f>
        <v>#REF!</v>
      </c>
    </row>
    <row r="91" spans="2:9" x14ac:dyDescent="0.25">
      <c r="B91" s="285"/>
      <c r="C91" s="285"/>
      <c r="D91" s="285"/>
      <c r="E91" s="285"/>
      <c r="F91" s="285"/>
      <c r="G91" s="285"/>
      <c r="H91" s="285"/>
    </row>
    <row r="92" spans="2:9" x14ac:dyDescent="0.25">
      <c r="B92" s="285" t="s">
        <v>312</v>
      </c>
      <c r="C92" s="285"/>
      <c r="D92" s="285"/>
      <c r="E92" s="285"/>
      <c r="F92" s="285"/>
      <c r="G92" s="285"/>
      <c r="H92" s="285"/>
    </row>
    <row r="93" spans="2:9" x14ac:dyDescent="0.25">
      <c r="B93" s="285" t="s">
        <v>453</v>
      </c>
      <c r="C93" s="285" t="str">
        <f>+C100</f>
        <v>31 Dhjetor 2018</v>
      </c>
      <c r="D93" s="286" t="str">
        <f>+D86</f>
        <v>01/12-31/12/18</v>
      </c>
      <c r="E93" s="286" t="str">
        <f>+E86</f>
        <v>01/01-30/11/18</v>
      </c>
      <c r="F93" s="286" t="str">
        <f>+F86</f>
        <v>31 Dhjetor 2018</v>
      </c>
      <c r="G93" s="286" t="str">
        <f>+G86</f>
        <v>31 Dhjetor 2012</v>
      </c>
      <c r="H93" s="286" t="s">
        <v>534</v>
      </c>
    </row>
    <row r="94" spans="2:9" x14ac:dyDescent="0.25">
      <c r="B94" s="292" t="s">
        <v>106</v>
      </c>
      <c r="C94" s="285">
        <f>+E94+D94</f>
        <v>1238220</v>
      </c>
      <c r="D94" s="285">
        <f>+'A-Sh BA'!C73</f>
        <v>996820</v>
      </c>
      <c r="E94" s="285">
        <f>+'A-Sh BA'!D73</f>
        <v>241400</v>
      </c>
      <c r="F94" s="285">
        <f>+'A-Sh BA'!E73</f>
        <v>0</v>
      </c>
      <c r="G94" s="285">
        <f>+'A-Sh BA'!F73</f>
        <v>0</v>
      </c>
      <c r="H94" s="285" t="e">
        <f>+'A-Sh BA'!#REF!</f>
        <v>#REF!</v>
      </c>
    </row>
    <row r="95" spans="2:9" x14ac:dyDescent="0.25">
      <c r="B95" s="285" t="s">
        <v>104</v>
      </c>
      <c r="C95" s="285">
        <f>+E95+D95</f>
        <v>206783</v>
      </c>
      <c r="D95" s="285">
        <f>+'A-Sh BA'!C75</f>
        <v>166469</v>
      </c>
      <c r="E95" s="285">
        <f>+'A-Sh BA'!D75</f>
        <v>40314</v>
      </c>
      <c r="F95" s="285">
        <f>+'A-Sh BA'!E75</f>
        <v>0</v>
      </c>
      <c r="G95" s="285">
        <f>+'A-Sh BA'!F75</f>
        <v>0</v>
      </c>
      <c r="H95" s="285" t="e">
        <f>+'A-Sh BA'!#REF!</f>
        <v>#REF!</v>
      </c>
    </row>
    <row r="96" spans="2:9" x14ac:dyDescent="0.25">
      <c r="B96" s="289" t="s">
        <v>2</v>
      </c>
      <c r="C96" s="285">
        <f>+E96+D96</f>
        <v>1445003</v>
      </c>
      <c r="D96" s="291">
        <f>SUM(D94:D95)</f>
        <v>1163289</v>
      </c>
      <c r="E96" s="291">
        <f>SUM(E94:E95)</f>
        <v>281714</v>
      </c>
      <c r="F96" s="291">
        <f>SUM(F94:F95)</f>
        <v>0</v>
      </c>
      <c r="G96" s="291">
        <f>SUM(G94:G95)</f>
        <v>0</v>
      </c>
      <c r="H96" s="291" t="e">
        <f>SUM(H94:H95)</f>
        <v>#REF!</v>
      </c>
    </row>
    <row r="97" spans="2:14" x14ac:dyDescent="0.25">
      <c r="B97" s="285"/>
      <c r="C97" s="285">
        <f>+E97+D97</f>
        <v>-1445003</v>
      </c>
      <c r="D97" s="305">
        <f>+'ardh-shpenz'!E14</f>
        <v>-1163289</v>
      </c>
      <c r="E97" s="305">
        <f>+'ardh-shpenz'!F14</f>
        <v>-281714</v>
      </c>
      <c r="F97" s="305">
        <f>+'ardh-shpenz'!G14</f>
        <v>0</v>
      </c>
      <c r="G97" s="305">
        <f>+'ardh-shpenz'!H14</f>
        <v>0</v>
      </c>
      <c r="H97" s="305" t="e">
        <f>+'ardh-shpenz'!I14</f>
        <v>#REF!</v>
      </c>
    </row>
    <row r="98" spans="2:14" x14ac:dyDescent="0.25">
      <c r="B98" s="285"/>
      <c r="C98" s="285"/>
      <c r="D98" s="285"/>
      <c r="E98" s="285"/>
      <c r="F98" s="285"/>
      <c r="G98" s="285"/>
      <c r="H98" s="285"/>
    </row>
    <row r="99" spans="2:14" x14ac:dyDescent="0.25">
      <c r="B99" s="285" t="s">
        <v>83</v>
      </c>
      <c r="C99" s="285"/>
      <c r="D99" s="285"/>
      <c r="E99" s="285"/>
      <c r="F99" s="285"/>
      <c r="G99" s="285"/>
      <c r="H99" s="285"/>
    </row>
    <row r="100" spans="2:14" x14ac:dyDescent="0.25">
      <c r="B100" s="285" t="s">
        <v>453</v>
      </c>
      <c r="C100" s="285" t="str">
        <f>+C86</f>
        <v>31 Dhjetor 2018</v>
      </c>
      <c r="D100" s="286" t="str">
        <f>+D93</f>
        <v>01/12-31/12/18</v>
      </c>
      <c r="E100" s="286" t="str">
        <f>+E93</f>
        <v>01/01-30/11/18</v>
      </c>
      <c r="F100" s="286" t="str">
        <f>+F93</f>
        <v>31 Dhjetor 2018</v>
      </c>
      <c r="G100" s="286" t="str">
        <f>+G93</f>
        <v>31 Dhjetor 2012</v>
      </c>
      <c r="H100" s="286" t="s">
        <v>534</v>
      </c>
    </row>
    <row r="101" spans="2:14" x14ac:dyDescent="0.25">
      <c r="B101" s="394" t="s">
        <v>583</v>
      </c>
      <c r="C101" s="356">
        <f>+E101+D101</f>
        <v>471960</v>
      </c>
      <c r="D101" s="356">
        <v>39330</v>
      </c>
      <c r="E101" s="356">
        <v>432630</v>
      </c>
      <c r="F101" s="356">
        <v>471960</v>
      </c>
      <c r="G101" s="288" t="e">
        <f>+#REF!*1000</f>
        <v>#REF!</v>
      </c>
      <c r="H101" s="288" t="e">
        <f>+#REF!*1000</f>
        <v>#REF!</v>
      </c>
      <c r="K101"/>
      <c r="L101"/>
      <c r="M101" s="354"/>
      <c r="N101"/>
    </row>
    <row r="102" spans="2:14" x14ac:dyDescent="0.25">
      <c r="B102" s="394" t="s">
        <v>605</v>
      </c>
      <c r="C102" s="356">
        <f t="shared" ref="C102:C111" si="0">+E102+D102</f>
        <v>290593</v>
      </c>
      <c r="D102" s="356">
        <f>1514+13451</f>
        <v>14965</v>
      </c>
      <c r="E102" s="356">
        <f>118529+134012+26469-3382</f>
        <v>275628</v>
      </c>
      <c r="F102" s="356">
        <f>81130+134012</f>
        <v>215142</v>
      </c>
      <c r="G102" s="288">
        <v>21940</v>
      </c>
      <c r="H102" s="288" t="e">
        <f>+#REF!*1000</f>
        <v>#REF!</v>
      </c>
      <c r="K102"/>
      <c r="L102"/>
      <c r="M102" s="354"/>
      <c r="N102"/>
    </row>
    <row r="103" spans="2:14" hidden="1" x14ac:dyDescent="0.25">
      <c r="B103" s="394" t="s">
        <v>584</v>
      </c>
      <c r="C103" s="356">
        <f t="shared" si="0"/>
        <v>0</v>
      </c>
      <c r="D103" s="356">
        <v>0</v>
      </c>
      <c r="E103" s="356">
        <v>0</v>
      </c>
      <c r="F103" s="356">
        <v>0</v>
      </c>
      <c r="G103" s="288"/>
      <c r="H103" s="288"/>
      <c r="K103"/>
      <c r="L103"/>
      <c r="M103" s="354"/>
      <c r="N103"/>
    </row>
    <row r="104" spans="2:14" hidden="1" x14ac:dyDescent="0.25">
      <c r="B104" s="394" t="s">
        <v>585</v>
      </c>
      <c r="C104" s="356">
        <f t="shared" si="0"/>
        <v>0</v>
      </c>
      <c r="D104" s="356">
        <v>0</v>
      </c>
      <c r="E104" s="356">
        <v>0</v>
      </c>
      <c r="F104" s="356">
        <v>0</v>
      </c>
      <c r="G104" s="288">
        <v>0</v>
      </c>
      <c r="H104" s="288"/>
      <c r="K104"/>
      <c r="L104"/>
      <c r="M104" s="354"/>
      <c r="N104"/>
    </row>
    <row r="105" spans="2:14" x14ac:dyDescent="0.25">
      <c r="B105" s="394" t="s">
        <v>546</v>
      </c>
      <c r="C105" s="356">
        <f t="shared" si="0"/>
        <v>127204</v>
      </c>
      <c r="D105" s="356">
        <v>6860</v>
      </c>
      <c r="E105" s="356">
        <v>120344</v>
      </c>
      <c r="F105" s="356">
        <v>83320</v>
      </c>
      <c r="G105" s="288">
        <v>27324</v>
      </c>
      <c r="H105" s="288"/>
      <c r="K105"/>
      <c r="L105"/>
      <c r="M105" s="354"/>
      <c r="N105"/>
    </row>
    <row r="106" spans="2:14" hidden="1" x14ac:dyDescent="0.25">
      <c r="B106" s="394" t="s">
        <v>586</v>
      </c>
      <c r="C106" s="356">
        <f t="shared" si="0"/>
        <v>0</v>
      </c>
      <c r="D106" s="356">
        <v>0</v>
      </c>
      <c r="E106" s="356">
        <v>0</v>
      </c>
      <c r="F106" s="356">
        <v>0</v>
      </c>
      <c r="G106" s="288"/>
      <c r="H106" s="288"/>
      <c r="K106"/>
      <c r="L106"/>
      <c r="M106" s="354"/>
      <c r="N106"/>
    </row>
    <row r="107" spans="2:14" x14ac:dyDescent="0.25">
      <c r="B107" s="394" t="s">
        <v>604</v>
      </c>
      <c r="C107" s="356">
        <f t="shared" si="0"/>
        <v>20469</v>
      </c>
      <c r="D107" s="356">
        <v>2125</v>
      </c>
      <c r="E107" s="356">
        <v>18344</v>
      </c>
      <c r="F107" s="356">
        <v>23443</v>
      </c>
      <c r="G107" s="288"/>
      <c r="H107" s="288"/>
      <c r="K107"/>
      <c r="L107"/>
      <c r="M107" s="354"/>
      <c r="N107"/>
    </row>
    <row r="108" spans="2:14" x14ac:dyDescent="0.25">
      <c r="B108" s="394" t="s">
        <v>587</v>
      </c>
      <c r="C108" s="356">
        <f t="shared" si="0"/>
        <v>1435300</v>
      </c>
      <c r="D108" s="356">
        <v>50000</v>
      </c>
      <c r="E108" s="356">
        <v>1385300</v>
      </c>
      <c r="F108" s="356">
        <v>1383600</v>
      </c>
      <c r="G108" s="288"/>
      <c r="H108" s="288"/>
      <c r="K108"/>
      <c r="L108"/>
      <c r="M108" s="354"/>
      <c r="N108"/>
    </row>
    <row r="109" spans="2:14" x14ac:dyDescent="0.25">
      <c r="B109" s="287" t="s">
        <v>493</v>
      </c>
      <c r="C109" s="356">
        <f t="shared" si="0"/>
        <v>3382</v>
      </c>
      <c r="D109" s="288">
        <v>0</v>
      </c>
      <c r="E109" s="288">
        <v>3382</v>
      </c>
      <c r="F109" s="288">
        <v>0</v>
      </c>
      <c r="G109" s="288">
        <f>+'A-Sh BA'!F77</f>
        <v>0</v>
      </c>
      <c r="H109" s="288" t="e">
        <f>+#REF!*1000</f>
        <v>#REF!</v>
      </c>
      <c r="K109"/>
      <c r="L109"/>
      <c r="M109" s="354"/>
      <c r="N109"/>
    </row>
    <row r="110" spans="2:14" x14ac:dyDescent="0.25">
      <c r="B110" s="289" t="s">
        <v>2</v>
      </c>
      <c r="C110" s="356">
        <f t="shared" si="0"/>
        <v>2348908</v>
      </c>
      <c r="D110" s="290">
        <f>SUM(D101:D109)</f>
        <v>113280</v>
      </c>
      <c r="E110" s="290">
        <f>SUM(E101:E109)</f>
        <v>2235628</v>
      </c>
      <c r="F110" s="290">
        <f>SUM(F101:F109)</f>
        <v>2177465</v>
      </c>
      <c r="G110" s="290" t="e">
        <f>SUM(G101:G109)</f>
        <v>#REF!</v>
      </c>
      <c r="H110" s="290" t="e">
        <f>SUM(H101:H109)</f>
        <v>#REF!</v>
      </c>
      <c r="K110"/>
      <c r="L110"/>
      <c r="M110" s="354"/>
      <c r="N110"/>
    </row>
    <row r="111" spans="2:14" x14ac:dyDescent="0.25">
      <c r="B111" s="285"/>
      <c r="C111" s="356">
        <f t="shared" si="0"/>
        <v>-540000</v>
      </c>
      <c r="D111" s="305">
        <f>+'ardh-shpenz'!E13</f>
        <v>-420000</v>
      </c>
      <c r="E111" s="305">
        <f>+'ardh-shpenz'!F13</f>
        <v>-120000</v>
      </c>
      <c r="F111" s="305">
        <f>+'ardh-shpenz'!G13</f>
        <v>-8460087</v>
      </c>
      <c r="G111" s="305"/>
      <c r="H111" s="305"/>
      <c r="K111"/>
      <c r="L111"/>
      <c r="M111" s="354"/>
      <c r="N111"/>
    </row>
    <row r="112" spans="2:14" x14ac:dyDescent="0.25">
      <c r="B112" s="285"/>
      <c r="C112" s="285"/>
      <c r="D112" s="305"/>
      <c r="E112" s="305"/>
      <c r="F112" s="305"/>
      <c r="G112" s="305"/>
      <c r="H112" s="305"/>
      <c r="K112"/>
      <c r="L112"/>
      <c r="M112" s="354"/>
      <c r="N112"/>
    </row>
    <row r="113" spans="2:14" x14ac:dyDescent="0.25">
      <c r="B113" s="285" t="s">
        <v>494</v>
      </c>
      <c r="C113" s="285"/>
      <c r="D113" s="285"/>
      <c r="E113" s="285"/>
      <c r="F113" s="285"/>
      <c r="G113" s="285"/>
      <c r="H113" s="285"/>
      <c r="K113"/>
      <c r="L113"/>
      <c r="M113" s="354"/>
      <c r="N113"/>
    </row>
    <row r="114" spans="2:14" x14ac:dyDescent="0.25">
      <c r="B114" s="285" t="s">
        <v>453</v>
      </c>
      <c r="C114" s="285" t="str">
        <f>+C100</f>
        <v>31 Dhjetor 2018</v>
      </c>
      <c r="D114" s="286" t="str">
        <f>+D100</f>
        <v>01/12-31/12/18</v>
      </c>
      <c r="E114" s="286" t="str">
        <f>+E100</f>
        <v>01/01-30/11/18</v>
      </c>
      <c r="F114" s="286" t="str">
        <f>+F100</f>
        <v>31 Dhjetor 2018</v>
      </c>
      <c r="G114" s="286" t="str">
        <f>+G100</f>
        <v>31 Dhjetor 2012</v>
      </c>
      <c r="H114" s="286" t="s">
        <v>534</v>
      </c>
      <c r="K114"/>
      <c r="L114"/>
      <c r="M114" s="354"/>
      <c r="N114"/>
    </row>
    <row r="115" spans="2:14" x14ac:dyDescent="0.25">
      <c r="B115" s="292" t="s">
        <v>495</v>
      </c>
      <c r="C115" s="496">
        <f>SUM(D115:E115)</f>
        <v>0</v>
      </c>
      <c r="D115" s="287">
        <f>+'A-Sh BA'!C82</f>
        <v>0</v>
      </c>
      <c r="E115" s="287">
        <f>+'A-Sh BA'!D82</f>
        <v>0</v>
      </c>
      <c r="F115" s="287">
        <f>+'A-Sh BA'!E82</f>
        <v>0</v>
      </c>
      <c r="G115" s="287">
        <f>+'A-Sh BA'!F82</f>
        <v>0</v>
      </c>
      <c r="H115" s="287" t="e">
        <f>+'A-Sh BA'!#REF!</f>
        <v>#REF!</v>
      </c>
      <c r="K115"/>
      <c r="L115"/>
      <c r="M115" s="354"/>
      <c r="N115"/>
    </row>
    <row r="116" spans="2:14" x14ac:dyDescent="0.25">
      <c r="B116" s="289" t="s">
        <v>2</v>
      </c>
      <c r="C116" s="496">
        <f>SUM(D116:E116)</f>
        <v>0</v>
      </c>
      <c r="D116" s="291">
        <f>SUM(D115:D115)</f>
        <v>0</v>
      </c>
      <c r="E116" s="291">
        <f>SUM(E115:E115)</f>
        <v>0</v>
      </c>
      <c r="F116" s="291">
        <f>SUM(F115:F115)</f>
        <v>0</v>
      </c>
      <c r="G116" s="291">
        <f>SUM(G115:G115)</f>
        <v>0</v>
      </c>
      <c r="H116" s="291" t="e">
        <f>SUM(H115:H115)</f>
        <v>#REF!</v>
      </c>
      <c r="K116"/>
      <c r="L116"/>
      <c r="M116"/>
      <c r="N116" s="355"/>
    </row>
    <row r="117" spans="2:14" x14ac:dyDescent="0.25">
      <c r="B117" s="285"/>
      <c r="C117" s="305">
        <f t="shared" ref="C117:H117" si="1">-C115</f>
        <v>0</v>
      </c>
      <c r="D117" s="305">
        <f t="shared" si="1"/>
        <v>0</v>
      </c>
      <c r="E117" s="305">
        <f t="shared" si="1"/>
        <v>0</v>
      </c>
      <c r="F117" s="305">
        <f t="shared" si="1"/>
        <v>0</v>
      </c>
      <c r="G117" s="305">
        <f t="shared" si="1"/>
        <v>0</v>
      </c>
      <c r="H117" s="305" t="e">
        <f t="shared" si="1"/>
        <v>#REF!</v>
      </c>
    </row>
    <row r="118" spans="2:14" x14ac:dyDescent="0.25">
      <c r="B118" s="285"/>
      <c r="C118" s="285"/>
      <c r="D118" s="285"/>
      <c r="E118" s="285"/>
      <c r="F118" s="285"/>
      <c r="G118" s="285"/>
      <c r="H118" s="285"/>
    </row>
    <row r="119" spans="2:14" x14ac:dyDescent="0.25">
      <c r="B119" s="285" t="s">
        <v>453</v>
      </c>
      <c r="C119" s="285"/>
      <c r="D119" s="286" t="str">
        <f>+D114</f>
        <v>01/12-31/12/18</v>
      </c>
      <c r="E119" s="286" t="str">
        <f>+E114</f>
        <v>01/01-30/11/18</v>
      </c>
      <c r="F119" s="286" t="str">
        <f>+F114</f>
        <v>31 Dhjetor 2018</v>
      </c>
      <c r="G119" s="286" t="str">
        <f>+G114</f>
        <v>31 Dhjetor 2012</v>
      </c>
      <c r="H119" s="286" t="s">
        <v>534</v>
      </c>
    </row>
    <row r="120" spans="2:14" x14ac:dyDescent="0.25">
      <c r="B120" s="285" t="s">
        <v>108</v>
      </c>
      <c r="C120" s="285"/>
      <c r="D120" s="285">
        <f>+'A-Sh BA'!C39</f>
        <v>0</v>
      </c>
      <c r="E120" s="285">
        <f>+'A-Sh BA'!D39</f>
        <v>0</v>
      </c>
      <c r="F120" s="285">
        <f>+'A-Sh BA'!E39</f>
        <v>0</v>
      </c>
      <c r="G120" s="285">
        <f>+'A-Sh BA'!F39</f>
        <v>0</v>
      </c>
      <c r="H120" s="285" t="e">
        <f>+'A-Sh BA'!#REF!</f>
        <v>#REF!</v>
      </c>
    </row>
    <row r="121" spans="2:14" x14ac:dyDescent="0.25">
      <c r="B121" s="285" t="s">
        <v>118</v>
      </c>
      <c r="C121" s="285"/>
      <c r="D121" s="285">
        <f>+'A-Sh BA'!C37</f>
        <v>0</v>
      </c>
      <c r="E121" s="285">
        <f>+'A-Sh BA'!D37</f>
        <v>0</v>
      </c>
      <c r="F121" s="285">
        <f>+'A-Sh BA'!E37</f>
        <v>0</v>
      </c>
      <c r="G121" s="285">
        <f>+'A-Sh BA'!F37</f>
        <v>0</v>
      </c>
      <c r="H121" s="285" t="e">
        <f>+'A-Sh BA'!#REF!</f>
        <v>#REF!</v>
      </c>
    </row>
    <row r="122" spans="2:14" x14ac:dyDescent="0.25">
      <c r="B122" s="285" t="s">
        <v>109</v>
      </c>
      <c r="C122" s="285"/>
      <c r="D122" s="285">
        <v>0</v>
      </c>
      <c r="E122" s="285">
        <v>0</v>
      </c>
      <c r="F122" s="285">
        <v>0</v>
      </c>
      <c r="G122" s="285">
        <v>0</v>
      </c>
      <c r="H122" s="285">
        <v>0</v>
      </c>
    </row>
    <row r="123" spans="2:14" x14ac:dyDescent="0.25">
      <c r="B123" s="285" t="s">
        <v>553</v>
      </c>
      <c r="C123" s="285"/>
      <c r="D123" s="285">
        <f>'A-Sh BA'!C90</f>
        <v>0</v>
      </c>
      <c r="E123" s="285">
        <f>'A-Sh BA'!D90</f>
        <v>0</v>
      </c>
      <c r="F123" s="285">
        <f>'A-Sh BA'!E90</f>
        <v>0</v>
      </c>
      <c r="G123" s="285">
        <f>'A-Sh BA'!F90</f>
        <v>0</v>
      </c>
      <c r="H123" s="285" t="e">
        <f>-'A-Sh BA'!#REF!</f>
        <v>#REF!</v>
      </c>
    </row>
    <row r="124" spans="2:14" x14ac:dyDescent="0.25">
      <c r="B124" s="289" t="s">
        <v>2</v>
      </c>
      <c r="C124" s="289"/>
      <c r="D124" s="291">
        <f>SUM(D120:D123)</f>
        <v>0</v>
      </c>
      <c r="E124" s="291">
        <f>SUM(E120:E123)</f>
        <v>0</v>
      </c>
      <c r="F124" s="291">
        <f>SUM(F120:F123)</f>
        <v>0</v>
      </c>
      <c r="G124" s="291">
        <f>SUM(G120:G123)</f>
        <v>0</v>
      </c>
      <c r="H124" s="291" t="e">
        <f>SUM(H120:H123)</f>
        <v>#REF!</v>
      </c>
    </row>
    <row r="125" spans="2:14" x14ac:dyDescent="0.25">
      <c r="B125" s="285"/>
      <c r="C125" s="285"/>
      <c r="D125" s="305">
        <f>-'ardh-shpenz'!E21</f>
        <v>1.7462298274040222E-10</v>
      </c>
      <c r="E125" s="305">
        <f>-'ardh-shpenz'!F21</f>
        <v>1.7462298274040222E-10</v>
      </c>
      <c r="F125" s="305">
        <f>-'ardh-shpenz'!G21</f>
        <v>1.7462298274040222E-10</v>
      </c>
      <c r="G125" s="305">
        <f>-'ardh-shpenz'!H21</f>
        <v>1.7462298274040222E-10</v>
      </c>
      <c r="H125" s="305" t="e">
        <f>-'ardh-shpenz'!I21</f>
        <v>#REF!</v>
      </c>
    </row>
    <row r="126" spans="2:14" x14ac:dyDescent="0.25">
      <c r="B126" s="285"/>
      <c r="C126" s="285"/>
      <c r="D126" s="309"/>
      <c r="E126" s="309"/>
      <c r="F126" s="309"/>
      <c r="G126" s="309"/>
      <c r="H126" s="309"/>
    </row>
    <row r="127" spans="2:14" x14ac:dyDescent="0.25">
      <c r="B127" s="285" t="s">
        <v>453</v>
      </c>
      <c r="C127" s="285" t="str">
        <f>+C100</f>
        <v>31 Dhjetor 2018</v>
      </c>
      <c r="D127" s="286" t="str">
        <f>+D119</f>
        <v>01/12-31/12/18</v>
      </c>
      <c r="E127" s="286" t="str">
        <f>+E119</f>
        <v>01/01-30/11/18</v>
      </c>
      <c r="F127" s="286" t="str">
        <f>+F119</f>
        <v>31 Dhjetor 2018</v>
      </c>
      <c r="G127" s="286" t="s">
        <v>540</v>
      </c>
      <c r="H127" s="286" t="s">
        <v>535</v>
      </c>
    </row>
    <row r="128" spans="2:14" x14ac:dyDescent="0.25">
      <c r="B128" s="285" t="s">
        <v>607</v>
      </c>
      <c r="C128" s="285">
        <f>SUM(D128:E128)</f>
        <v>3666430</v>
      </c>
      <c r="D128" s="286">
        <f>+'A-Sh BA'!C14</f>
        <v>2365080</v>
      </c>
      <c r="E128" s="286">
        <f>+'A-Sh BA'!D14</f>
        <v>1301350</v>
      </c>
      <c r="F128" s="286">
        <f>+'A-Sh BA'!E14</f>
        <v>8815935</v>
      </c>
      <c r="G128" s="286"/>
      <c r="H128" s="286"/>
    </row>
    <row r="129" spans="2:8" x14ac:dyDescent="0.25">
      <c r="B129" s="285" t="s">
        <v>608</v>
      </c>
      <c r="C129" s="285">
        <f>SUM(D129:E129)</f>
        <v>4021472</v>
      </c>
      <c r="D129" s="286">
        <f>+'A-Sh BA'!C96</f>
        <v>2884039</v>
      </c>
      <c r="E129" s="286">
        <f>+'A-Sh BA'!D96</f>
        <v>1137433</v>
      </c>
      <c r="F129" s="286">
        <f>+'A-Sh BA'!E96</f>
        <v>8460087</v>
      </c>
      <c r="G129" s="286"/>
      <c r="H129" s="286"/>
    </row>
    <row r="130" spans="2:8" x14ac:dyDescent="0.25">
      <c r="B130" s="285" t="s">
        <v>110</v>
      </c>
      <c r="C130" s="285">
        <f>SUM(D130:E130)</f>
        <v>-355042.00000000035</v>
      </c>
      <c r="D130" s="285">
        <f>+'ardh-shpenz'!E23</f>
        <v>-518959.00000000017</v>
      </c>
      <c r="E130" s="285">
        <f>+'ardh-shpenz'!F23</f>
        <v>163916.99999999983</v>
      </c>
      <c r="F130" s="285">
        <f>+'ardh-shpenz'!G23</f>
        <v>355847.99999999983</v>
      </c>
      <c r="G130" s="285">
        <f>+'ardh-shpenz'!H23</f>
        <v>-1.7462298274040222E-10</v>
      </c>
      <c r="H130" s="285" t="e">
        <f>+'ardh-shpenz'!I23</f>
        <v>#REF!</v>
      </c>
    </row>
    <row r="131" spans="2:8" x14ac:dyDescent="0.25">
      <c r="B131" s="285" t="s">
        <v>111</v>
      </c>
      <c r="C131" s="285">
        <f>SUM(D131:E131)</f>
        <v>3382</v>
      </c>
      <c r="D131" s="285">
        <f>+D109+D104</f>
        <v>0</v>
      </c>
      <c r="E131" s="285">
        <f>+E109</f>
        <v>3382</v>
      </c>
      <c r="F131" s="285">
        <f>+F109</f>
        <v>0</v>
      </c>
      <c r="G131" s="285">
        <f>+G109</f>
        <v>0</v>
      </c>
      <c r="H131" s="285" t="e">
        <f>+H109</f>
        <v>#REF!</v>
      </c>
    </row>
    <row r="132" spans="2:8" x14ac:dyDescent="0.25">
      <c r="B132" s="285" t="s">
        <v>112</v>
      </c>
      <c r="C132" s="285">
        <f>SUM(D132:E132)</f>
        <v>-351660.00000000035</v>
      </c>
      <c r="D132" s="285">
        <f>SUM(D130:D131)</f>
        <v>-518959.00000000017</v>
      </c>
      <c r="E132" s="285">
        <f>SUM(E130:E131)</f>
        <v>167298.99999999983</v>
      </c>
      <c r="F132" s="285">
        <f>SUM(F130:F131)</f>
        <v>355847.99999999983</v>
      </c>
      <c r="G132" s="285">
        <f>SUM(G130:G131)</f>
        <v>-1.7462298274040222E-10</v>
      </c>
      <c r="H132" s="285" t="e">
        <f>SUM(H130:H131)</f>
        <v>#REF!</v>
      </c>
    </row>
    <row r="133" spans="2:8" x14ac:dyDescent="0.25">
      <c r="B133" s="285" t="s">
        <v>113</v>
      </c>
      <c r="C133" s="285"/>
      <c r="D133" s="310">
        <v>15</v>
      </c>
      <c r="E133" s="310">
        <v>5</v>
      </c>
      <c r="F133" s="310">
        <v>5</v>
      </c>
      <c r="G133" s="310">
        <v>10</v>
      </c>
      <c r="H133" s="310">
        <v>10</v>
      </c>
    </row>
    <row r="134" spans="2:8" x14ac:dyDescent="0.25">
      <c r="B134" s="291" t="s">
        <v>102</v>
      </c>
      <c r="C134" s="285">
        <f>SUM(D134:E134)</f>
        <v>-69478.900000000023</v>
      </c>
      <c r="D134" s="311">
        <f>+D132*0.15</f>
        <v>-77843.85000000002</v>
      </c>
      <c r="E134" s="311">
        <f>+E132*0.05</f>
        <v>8364.9499999999916</v>
      </c>
      <c r="F134" s="311">
        <f>+F132*0.05</f>
        <v>17792.399999999991</v>
      </c>
      <c r="G134" s="311">
        <f>+G132*0.1+0.5</f>
        <v>0.49999999998253769</v>
      </c>
      <c r="H134" s="311" t="e">
        <f>+H132*0.1</f>
        <v>#REF!</v>
      </c>
    </row>
    <row r="135" spans="2:8" x14ac:dyDescent="0.25">
      <c r="B135" s="285"/>
      <c r="C135" s="285"/>
      <c r="D135" s="312"/>
      <c r="E135" s="312"/>
      <c r="F135" s="312"/>
      <c r="G135" s="312"/>
      <c r="H135" s="312"/>
    </row>
    <row r="136" spans="2:8" x14ac:dyDescent="0.25">
      <c r="B136" s="291" t="s">
        <v>114</v>
      </c>
      <c r="C136" s="285">
        <f>+D136+E136</f>
        <v>-285563.10000000033</v>
      </c>
      <c r="D136" s="391">
        <f>+D130-D134</f>
        <v>-441115.15000000014</v>
      </c>
      <c r="E136" s="391">
        <f>+E130-E134</f>
        <v>155552.04999999984</v>
      </c>
      <c r="F136" s="311">
        <f>+F130-F134</f>
        <v>338055.59999999986</v>
      </c>
      <c r="G136" s="311">
        <f>+G130-G134</f>
        <v>-0.50000000015716073</v>
      </c>
      <c r="H136" s="311" t="e">
        <f>+H130-H134</f>
        <v>#REF!</v>
      </c>
    </row>
  </sheetData>
  <phoneticPr fontId="3" type="noConversion"/>
  <pageMargins left="0.23" right="0.75" top="1" bottom="1" header="0.5" footer="0.5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4"/>
  <sheetViews>
    <sheetView topLeftCell="A44" workbookViewId="0">
      <selection activeCell="L47" sqref="L47:L58"/>
    </sheetView>
  </sheetViews>
  <sheetFormatPr defaultRowHeight="15" x14ac:dyDescent="0.2"/>
  <cols>
    <col min="1" max="1" width="9.140625" style="256"/>
    <col min="2" max="2" width="15.140625" style="256" customWidth="1"/>
    <col min="3" max="3" width="16.7109375" style="256" customWidth="1"/>
    <col min="4" max="4" width="15.85546875" style="256" customWidth="1"/>
    <col min="5" max="5" width="3.140625" style="256" customWidth="1"/>
    <col min="6" max="6" width="18.42578125" style="256" customWidth="1"/>
    <col min="7" max="7" width="14.140625" style="256" customWidth="1"/>
    <col min="8" max="8" width="19" style="256" customWidth="1"/>
    <col min="9" max="9" width="15.140625" style="256" customWidth="1"/>
    <col min="10" max="10" width="12" style="256" customWidth="1"/>
    <col min="11" max="11" width="3.85546875" style="256" customWidth="1"/>
    <col min="12" max="12" width="17.5703125" style="256" customWidth="1"/>
    <col min="13" max="16384" width="9.140625" style="256"/>
  </cols>
  <sheetData>
    <row r="1" spans="1:13" ht="15.75" hidden="1" x14ac:dyDescent="0.25">
      <c r="A1" s="334" t="s">
        <v>579</v>
      </c>
    </row>
    <row r="2" spans="1:13" ht="16.5" hidden="1" thickBot="1" x14ac:dyDescent="0.3">
      <c r="A2" s="334" t="s">
        <v>558</v>
      </c>
      <c r="C2" s="334" t="s">
        <v>559</v>
      </c>
      <c r="G2" s="334" t="s">
        <v>595</v>
      </c>
      <c r="H2" s="334"/>
      <c r="I2" s="334" t="s">
        <v>560</v>
      </c>
    </row>
    <row r="3" spans="1:13" ht="16.5" hidden="1" thickBot="1" x14ac:dyDescent="0.3">
      <c r="A3" s="402"/>
      <c r="B3" s="403" t="s">
        <v>561</v>
      </c>
      <c r="C3" s="404" t="s">
        <v>559</v>
      </c>
      <c r="D3" s="404" t="s">
        <v>562</v>
      </c>
      <c r="E3" s="405"/>
      <c r="F3" s="403" t="s">
        <v>563</v>
      </c>
      <c r="G3" s="404" t="s">
        <v>564</v>
      </c>
      <c r="H3" s="404" t="s">
        <v>562</v>
      </c>
      <c r="I3" s="404" t="s">
        <v>564</v>
      </c>
      <c r="J3" s="404" t="s">
        <v>562</v>
      </c>
      <c r="K3" s="406"/>
      <c r="L3" s="407" t="s">
        <v>565</v>
      </c>
    </row>
    <row r="4" spans="1:13" hidden="1" x14ac:dyDescent="0.2">
      <c r="A4" s="408" t="s">
        <v>566</v>
      </c>
      <c r="B4" s="409">
        <v>0</v>
      </c>
      <c r="C4" s="410">
        <v>1755255</v>
      </c>
      <c r="D4" s="410">
        <f>+C4*0.2</f>
        <v>351051</v>
      </c>
      <c r="E4" s="411"/>
      <c r="F4" s="412">
        <v>0</v>
      </c>
      <c r="G4" s="413">
        <v>1211540</v>
      </c>
      <c r="H4" s="414">
        <f t="shared" ref="H4:H15" si="0">+G4*0.2</f>
        <v>242308</v>
      </c>
      <c r="I4" s="413">
        <v>308085</v>
      </c>
      <c r="J4" s="414">
        <f t="shared" ref="J4:J15" si="1">+I4*0.2</f>
        <v>61617</v>
      </c>
      <c r="K4" s="415"/>
      <c r="L4" s="425">
        <f>+D4-J4-H4</f>
        <v>47126</v>
      </c>
    </row>
    <row r="5" spans="1:13" hidden="1" x14ac:dyDescent="0.2">
      <c r="A5" s="416" t="s">
        <v>567</v>
      </c>
      <c r="B5" s="417">
        <v>0</v>
      </c>
      <c r="C5" s="418">
        <v>904370</v>
      </c>
      <c r="D5" s="419">
        <f>+C5*0.2</f>
        <v>180874</v>
      </c>
      <c r="E5" s="420"/>
      <c r="F5" s="421">
        <v>0</v>
      </c>
      <c r="G5" s="422">
        <v>1000870</v>
      </c>
      <c r="H5" s="423">
        <f t="shared" si="0"/>
        <v>200174</v>
      </c>
      <c r="I5" s="422">
        <v>17030</v>
      </c>
      <c r="J5" s="423">
        <f t="shared" si="1"/>
        <v>3406</v>
      </c>
      <c r="K5" s="424"/>
      <c r="L5" s="425">
        <f>+D5-J5-H5</f>
        <v>-22706</v>
      </c>
      <c r="M5" s="426"/>
    </row>
    <row r="6" spans="1:13" hidden="1" x14ac:dyDescent="0.2">
      <c r="A6" s="416" t="s">
        <v>568</v>
      </c>
      <c r="B6" s="417">
        <v>0</v>
      </c>
      <c r="C6" s="418">
        <v>1804490</v>
      </c>
      <c r="D6" s="419">
        <f t="shared" ref="D6:D15" si="2">+C6*0.2</f>
        <v>360898</v>
      </c>
      <c r="E6" s="427"/>
      <c r="F6" s="421">
        <v>0</v>
      </c>
      <c r="G6" s="422">
        <v>1327015</v>
      </c>
      <c r="H6" s="428">
        <f t="shared" si="0"/>
        <v>265403</v>
      </c>
      <c r="I6" s="422">
        <v>9755</v>
      </c>
      <c r="J6" s="428">
        <f t="shared" si="1"/>
        <v>1951</v>
      </c>
      <c r="K6" s="429"/>
      <c r="L6" s="425">
        <f t="shared" ref="L6:L15" si="3">+D6-J6-H6</f>
        <v>93544</v>
      </c>
      <c r="M6" s="426"/>
    </row>
    <row r="7" spans="1:13" hidden="1" x14ac:dyDescent="0.2">
      <c r="A7" s="416" t="s">
        <v>569</v>
      </c>
      <c r="B7" s="417">
        <v>0</v>
      </c>
      <c r="C7" s="443">
        <v>883295</v>
      </c>
      <c r="D7" s="419">
        <f t="shared" si="2"/>
        <v>176659</v>
      </c>
      <c r="E7" s="427"/>
      <c r="F7" s="421">
        <v>12120</v>
      </c>
      <c r="G7" s="422"/>
      <c r="H7" s="428">
        <f t="shared" si="0"/>
        <v>0</v>
      </c>
      <c r="I7" s="422"/>
      <c r="J7" s="428">
        <f t="shared" si="1"/>
        <v>0</v>
      </c>
      <c r="K7" s="429"/>
      <c r="L7" s="425">
        <f t="shared" si="3"/>
        <v>176659</v>
      </c>
      <c r="M7" s="426"/>
    </row>
    <row r="8" spans="1:13" hidden="1" x14ac:dyDescent="0.2">
      <c r="A8" s="416" t="s">
        <v>570</v>
      </c>
      <c r="B8" s="417">
        <v>0</v>
      </c>
      <c r="C8" s="418">
        <v>1766680</v>
      </c>
      <c r="D8" s="419">
        <f t="shared" si="2"/>
        <v>353336</v>
      </c>
      <c r="E8" s="427"/>
      <c r="F8" s="421"/>
      <c r="G8" s="422">
        <v>2134870</v>
      </c>
      <c r="H8" s="428">
        <f t="shared" si="0"/>
        <v>426974</v>
      </c>
      <c r="I8" s="422">
        <v>18365</v>
      </c>
      <c r="J8" s="428">
        <f t="shared" si="1"/>
        <v>3673</v>
      </c>
      <c r="K8" s="429"/>
      <c r="L8" s="425">
        <f t="shared" si="3"/>
        <v>-77311</v>
      </c>
      <c r="M8" s="426"/>
    </row>
    <row r="9" spans="1:13" hidden="1" x14ac:dyDescent="0.2">
      <c r="A9" s="416" t="s">
        <v>571</v>
      </c>
      <c r="B9" s="417">
        <v>0</v>
      </c>
      <c r="C9" s="418">
        <v>660610</v>
      </c>
      <c r="D9" s="419">
        <f t="shared" si="2"/>
        <v>132122</v>
      </c>
      <c r="E9" s="427"/>
      <c r="F9" s="421"/>
      <c r="G9" s="422">
        <v>720255</v>
      </c>
      <c r="H9" s="428">
        <f t="shared" si="0"/>
        <v>144051</v>
      </c>
      <c r="I9" s="422">
        <v>5835</v>
      </c>
      <c r="J9" s="428">
        <f t="shared" si="1"/>
        <v>1167</v>
      </c>
      <c r="K9" s="429"/>
      <c r="L9" s="425">
        <f t="shared" si="3"/>
        <v>-13096</v>
      </c>
      <c r="M9" s="426"/>
    </row>
    <row r="10" spans="1:13" hidden="1" x14ac:dyDescent="0.2">
      <c r="A10" s="416" t="s">
        <v>572</v>
      </c>
      <c r="B10" s="417">
        <v>0</v>
      </c>
      <c r="C10" s="418"/>
      <c r="D10" s="419">
        <f t="shared" si="2"/>
        <v>0</v>
      </c>
      <c r="E10" s="427"/>
      <c r="F10" s="421"/>
      <c r="G10" s="422"/>
      <c r="H10" s="428">
        <f t="shared" si="0"/>
        <v>0</v>
      </c>
      <c r="I10" s="422"/>
      <c r="J10" s="428">
        <f t="shared" si="1"/>
        <v>0</v>
      </c>
      <c r="K10" s="429"/>
      <c r="L10" s="425">
        <f t="shared" si="3"/>
        <v>0</v>
      </c>
      <c r="M10" s="426"/>
    </row>
    <row r="11" spans="1:13" hidden="1" x14ac:dyDescent="0.2">
      <c r="A11" s="416" t="s">
        <v>573</v>
      </c>
      <c r="B11" s="417">
        <v>0</v>
      </c>
      <c r="C11" s="418"/>
      <c r="D11" s="419">
        <f t="shared" si="2"/>
        <v>0</v>
      </c>
      <c r="E11" s="427"/>
      <c r="F11" s="421"/>
      <c r="G11" s="422"/>
      <c r="H11" s="428">
        <f t="shared" si="0"/>
        <v>0</v>
      </c>
      <c r="I11" s="422"/>
      <c r="J11" s="428">
        <f t="shared" si="1"/>
        <v>0</v>
      </c>
      <c r="K11" s="429"/>
      <c r="L11" s="425">
        <f t="shared" si="3"/>
        <v>0</v>
      </c>
      <c r="M11" s="426"/>
    </row>
    <row r="12" spans="1:13" hidden="1" x14ac:dyDescent="0.2">
      <c r="A12" s="416" t="s">
        <v>574</v>
      </c>
      <c r="B12" s="417">
        <v>0</v>
      </c>
      <c r="C12" s="418"/>
      <c r="D12" s="419">
        <f t="shared" si="2"/>
        <v>0</v>
      </c>
      <c r="E12" s="427"/>
      <c r="F12" s="421"/>
      <c r="G12" s="422"/>
      <c r="H12" s="428">
        <f t="shared" si="0"/>
        <v>0</v>
      </c>
      <c r="I12" s="422"/>
      <c r="J12" s="428">
        <f t="shared" si="1"/>
        <v>0</v>
      </c>
      <c r="K12" s="429"/>
      <c r="L12" s="425">
        <f t="shared" si="3"/>
        <v>0</v>
      </c>
      <c r="M12" s="426"/>
    </row>
    <row r="13" spans="1:13" hidden="1" x14ac:dyDescent="0.2">
      <c r="A13" s="416" t="s">
        <v>575</v>
      </c>
      <c r="B13" s="417">
        <v>0</v>
      </c>
      <c r="C13" s="418"/>
      <c r="D13" s="419">
        <f t="shared" si="2"/>
        <v>0</v>
      </c>
      <c r="E13" s="427"/>
      <c r="F13" s="421"/>
      <c r="G13" s="422"/>
      <c r="H13" s="428">
        <f t="shared" si="0"/>
        <v>0</v>
      </c>
      <c r="I13" s="422"/>
      <c r="J13" s="428">
        <f t="shared" si="1"/>
        <v>0</v>
      </c>
      <c r="K13" s="429"/>
      <c r="L13" s="425">
        <f t="shared" si="3"/>
        <v>0</v>
      </c>
      <c r="M13" s="426"/>
    </row>
    <row r="14" spans="1:13" hidden="1" x14ac:dyDescent="0.2">
      <c r="A14" s="416" t="s">
        <v>576</v>
      </c>
      <c r="B14" s="417">
        <v>0</v>
      </c>
      <c r="C14" s="418"/>
      <c r="D14" s="419">
        <f t="shared" si="2"/>
        <v>0</v>
      </c>
      <c r="E14" s="427"/>
      <c r="F14" s="421"/>
      <c r="G14" s="422"/>
      <c r="H14" s="428">
        <f t="shared" si="0"/>
        <v>0</v>
      </c>
      <c r="I14" s="422"/>
      <c r="J14" s="428">
        <f t="shared" si="1"/>
        <v>0</v>
      </c>
      <c r="K14" s="429"/>
      <c r="L14" s="425">
        <f t="shared" si="3"/>
        <v>0</v>
      </c>
      <c r="M14" s="426"/>
    </row>
    <row r="15" spans="1:13" ht="15.75" hidden="1" thickBot="1" x14ac:dyDescent="0.25">
      <c r="A15" s="430" t="s">
        <v>577</v>
      </c>
      <c r="B15" s="431">
        <v>0</v>
      </c>
      <c r="C15" s="432"/>
      <c r="D15" s="433">
        <f t="shared" si="2"/>
        <v>0</v>
      </c>
      <c r="E15" s="434"/>
      <c r="F15" s="435"/>
      <c r="G15" s="436"/>
      <c r="H15" s="437">
        <f t="shared" si="0"/>
        <v>0</v>
      </c>
      <c r="I15" s="436"/>
      <c r="J15" s="437">
        <f t="shared" si="1"/>
        <v>0</v>
      </c>
      <c r="K15" s="438"/>
      <c r="L15" s="439">
        <f t="shared" si="3"/>
        <v>0</v>
      </c>
      <c r="M15" s="426"/>
    </row>
    <row r="16" spans="1:13" hidden="1" x14ac:dyDescent="0.2">
      <c r="A16" s="440"/>
      <c r="B16" s="419"/>
      <c r="C16" s="419"/>
      <c r="D16" s="419"/>
      <c r="E16" s="420"/>
      <c r="F16" s="419"/>
      <c r="G16" s="419"/>
      <c r="H16" s="419"/>
      <c r="I16" s="419"/>
      <c r="J16" s="419"/>
      <c r="K16" s="420"/>
      <c r="L16" s="419"/>
      <c r="M16" s="426"/>
    </row>
    <row r="17" spans="1:13" hidden="1" x14ac:dyDescent="0.2">
      <c r="A17" s="441" t="s">
        <v>538</v>
      </c>
      <c r="B17" s="442">
        <f>SUM(B4:B16)</f>
        <v>0</v>
      </c>
      <c r="C17" s="442">
        <f>SUM(C4:C16)</f>
        <v>7774700</v>
      </c>
      <c r="D17" s="442">
        <f>SUM(D4:D16)</f>
        <v>1554940</v>
      </c>
      <c r="E17" s="427"/>
      <c r="F17" s="442">
        <f>SUM(F4:F16)</f>
        <v>12120</v>
      </c>
      <c r="G17" s="442">
        <f>SUM(G4:G16)</f>
        <v>6394550</v>
      </c>
      <c r="H17" s="442">
        <f>SUM(H4:H16)</f>
        <v>1278910</v>
      </c>
      <c r="I17" s="442">
        <f>SUM(I4:I16)</f>
        <v>359070</v>
      </c>
      <c r="J17" s="442">
        <f>SUM(J4:J16)</f>
        <v>71814</v>
      </c>
      <c r="K17" s="427"/>
      <c r="L17" s="427">
        <f>SUM(L4:L15)</f>
        <v>204216</v>
      </c>
      <c r="M17" s="426"/>
    </row>
    <row r="18" spans="1:13" hidden="1" x14ac:dyDescent="0.2"/>
    <row r="19" spans="1:13" hidden="1" x14ac:dyDescent="0.2">
      <c r="A19" s="256" t="s">
        <v>578</v>
      </c>
      <c r="B19" s="426">
        <f>SUM(B17:C17)</f>
        <v>7774700</v>
      </c>
      <c r="F19" s="426">
        <f>+F17+G17+I17</f>
        <v>6765740</v>
      </c>
      <c r="G19" s="426"/>
      <c r="H19" s="426"/>
      <c r="I19" s="426">
        <f>+H17+J17</f>
        <v>1350724</v>
      </c>
    </row>
    <row r="20" spans="1:13" hidden="1" x14ac:dyDescent="0.2"/>
    <row r="21" spans="1:13" hidden="1" x14ac:dyDescent="0.2"/>
    <row r="22" spans="1:13" ht="15.75" hidden="1" x14ac:dyDescent="0.25">
      <c r="A22" s="334" t="s">
        <v>579</v>
      </c>
    </row>
    <row r="23" spans="1:13" ht="16.5" hidden="1" thickBot="1" x14ac:dyDescent="0.3">
      <c r="A23" s="334" t="s">
        <v>558</v>
      </c>
      <c r="C23" s="334" t="s">
        <v>559</v>
      </c>
      <c r="G23" s="334" t="s">
        <v>595</v>
      </c>
      <c r="H23" s="334"/>
      <c r="I23" s="334" t="s">
        <v>560</v>
      </c>
    </row>
    <row r="24" spans="1:13" ht="16.5" hidden="1" thickBot="1" x14ac:dyDescent="0.3">
      <c r="A24" s="402"/>
      <c r="B24" s="403" t="s">
        <v>561</v>
      </c>
      <c r="C24" s="404" t="s">
        <v>559</v>
      </c>
      <c r="D24" s="404" t="s">
        <v>562</v>
      </c>
      <c r="E24" s="405"/>
      <c r="F24" s="403" t="s">
        <v>563</v>
      </c>
      <c r="G24" s="404" t="s">
        <v>564</v>
      </c>
      <c r="H24" s="404" t="s">
        <v>562</v>
      </c>
      <c r="I24" s="404" t="s">
        <v>564</v>
      </c>
      <c r="J24" s="404" t="s">
        <v>562</v>
      </c>
      <c r="K24" s="406"/>
      <c r="L24" s="407" t="s">
        <v>565</v>
      </c>
    </row>
    <row r="25" spans="1:13" hidden="1" x14ac:dyDescent="0.2">
      <c r="A25" s="408" t="s">
        <v>566</v>
      </c>
      <c r="B25" s="409">
        <v>0</v>
      </c>
      <c r="C25" s="410">
        <v>0</v>
      </c>
      <c r="D25" s="410">
        <f>+C25*0.2</f>
        <v>0</v>
      </c>
      <c r="E25" s="411"/>
      <c r="F25" s="412">
        <v>0</v>
      </c>
      <c r="G25" s="413"/>
      <c r="H25" s="414">
        <f t="shared" ref="H25:H36" si="4">+G25*0.2</f>
        <v>0</v>
      </c>
      <c r="I25" s="413"/>
      <c r="J25" s="414">
        <f t="shared" ref="J25:J36" si="5">+I25*0.2</f>
        <v>0</v>
      </c>
      <c r="K25" s="415"/>
      <c r="L25" s="425">
        <f>+D25-J25-H25</f>
        <v>0</v>
      </c>
    </row>
    <row r="26" spans="1:13" hidden="1" x14ac:dyDescent="0.2">
      <c r="A26" s="416" t="s">
        <v>567</v>
      </c>
      <c r="B26" s="417">
        <v>0</v>
      </c>
      <c r="C26" s="418"/>
      <c r="D26" s="419">
        <f>+C26*0.2</f>
        <v>0</v>
      </c>
      <c r="E26" s="420"/>
      <c r="F26" s="421">
        <v>0</v>
      </c>
      <c r="G26" s="422"/>
      <c r="H26" s="423">
        <f t="shared" si="4"/>
        <v>0</v>
      </c>
      <c r="I26" s="422"/>
      <c r="J26" s="423">
        <f t="shared" si="5"/>
        <v>0</v>
      </c>
      <c r="K26" s="424"/>
      <c r="L26" s="425">
        <f>+D26-J26-H26</f>
        <v>0</v>
      </c>
    </row>
    <row r="27" spans="1:13" hidden="1" x14ac:dyDescent="0.2">
      <c r="A27" s="416" t="s">
        <v>568</v>
      </c>
      <c r="B27" s="417">
        <v>0</v>
      </c>
      <c r="C27" s="418"/>
      <c r="D27" s="419">
        <f t="shared" ref="D27:D36" si="6">+C27*0.2</f>
        <v>0</v>
      </c>
      <c r="E27" s="427"/>
      <c r="F27" s="421">
        <v>0</v>
      </c>
      <c r="G27" s="422"/>
      <c r="H27" s="428">
        <f t="shared" si="4"/>
        <v>0</v>
      </c>
      <c r="I27" s="422"/>
      <c r="J27" s="428">
        <f t="shared" si="5"/>
        <v>0</v>
      </c>
      <c r="K27" s="429"/>
      <c r="L27" s="425">
        <f t="shared" ref="L27:L36" si="7">+D27-J27-H27</f>
        <v>0</v>
      </c>
    </row>
    <row r="28" spans="1:13" hidden="1" x14ac:dyDescent="0.2">
      <c r="A28" s="416" t="s">
        <v>569</v>
      </c>
      <c r="B28" s="417">
        <v>0</v>
      </c>
      <c r="C28" s="443"/>
      <c r="D28" s="419">
        <f t="shared" si="6"/>
        <v>0</v>
      </c>
      <c r="E28" s="427"/>
      <c r="F28" s="421">
        <v>0</v>
      </c>
      <c r="G28" s="422"/>
      <c r="H28" s="428">
        <f t="shared" si="4"/>
        <v>0</v>
      </c>
      <c r="I28" s="422"/>
      <c r="J28" s="428">
        <f t="shared" si="5"/>
        <v>0</v>
      </c>
      <c r="K28" s="429"/>
      <c r="L28" s="425">
        <f t="shared" si="7"/>
        <v>0</v>
      </c>
    </row>
    <row r="29" spans="1:13" hidden="1" x14ac:dyDescent="0.2">
      <c r="A29" s="416" t="s">
        <v>570</v>
      </c>
      <c r="B29" s="417">
        <v>0</v>
      </c>
      <c r="C29" s="418"/>
      <c r="D29" s="419">
        <f t="shared" si="6"/>
        <v>0</v>
      </c>
      <c r="E29" s="427"/>
      <c r="F29" s="421"/>
      <c r="G29" s="422"/>
      <c r="H29" s="428">
        <f t="shared" si="4"/>
        <v>0</v>
      </c>
      <c r="I29" s="422"/>
      <c r="J29" s="428">
        <f t="shared" si="5"/>
        <v>0</v>
      </c>
      <c r="K29" s="429"/>
      <c r="L29" s="425">
        <f t="shared" si="7"/>
        <v>0</v>
      </c>
    </row>
    <row r="30" spans="1:13" hidden="1" x14ac:dyDescent="0.2">
      <c r="A30" s="416" t="s">
        <v>571</v>
      </c>
      <c r="B30" s="468">
        <v>0</v>
      </c>
      <c r="C30" s="418"/>
      <c r="D30" s="419">
        <f t="shared" si="6"/>
        <v>0</v>
      </c>
      <c r="E30" s="427"/>
      <c r="F30" s="421"/>
      <c r="G30" s="422"/>
      <c r="H30" s="428">
        <f t="shared" si="4"/>
        <v>0</v>
      </c>
      <c r="I30" s="422"/>
      <c r="J30" s="428">
        <f t="shared" si="5"/>
        <v>0</v>
      </c>
      <c r="K30" s="429"/>
      <c r="L30" s="425">
        <f t="shared" si="7"/>
        <v>0</v>
      </c>
    </row>
    <row r="31" spans="1:13" hidden="1" x14ac:dyDescent="0.2">
      <c r="A31" s="416" t="s">
        <v>572</v>
      </c>
      <c r="B31" s="417">
        <v>0</v>
      </c>
      <c r="C31" s="418">
        <v>1008070</v>
      </c>
      <c r="D31" s="419">
        <f t="shared" si="6"/>
        <v>201614</v>
      </c>
      <c r="E31" s="427"/>
      <c r="F31" s="421"/>
      <c r="G31" s="422">
        <v>705675</v>
      </c>
      <c r="H31" s="428">
        <f t="shared" si="4"/>
        <v>141135</v>
      </c>
      <c r="I31" s="422">
        <v>10895</v>
      </c>
      <c r="J31" s="428">
        <f t="shared" si="5"/>
        <v>2179</v>
      </c>
      <c r="K31" s="429"/>
      <c r="L31" s="425">
        <f t="shared" si="7"/>
        <v>58300</v>
      </c>
    </row>
    <row r="32" spans="1:13" hidden="1" x14ac:dyDescent="0.2">
      <c r="A32" s="416" t="s">
        <v>573</v>
      </c>
      <c r="B32" s="417">
        <v>0</v>
      </c>
      <c r="C32" s="418">
        <v>1859300</v>
      </c>
      <c r="D32" s="419">
        <f t="shared" si="6"/>
        <v>371860</v>
      </c>
      <c r="E32" s="427"/>
      <c r="F32" s="421"/>
      <c r="G32" s="422">
        <v>1260655</v>
      </c>
      <c r="H32" s="428">
        <f t="shared" si="4"/>
        <v>252131</v>
      </c>
      <c r="I32" s="422">
        <v>5835</v>
      </c>
      <c r="J32" s="428">
        <f t="shared" si="5"/>
        <v>1167</v>
      </c>
      <c r="K32" s="429"/>
      <c r="L32" s="425">
        <f t="shared" si="7"/>
        <v>118562</v>
      </c>
    </row>
    <row r="33" spans="1:12" hidden="1" x14ac:dyDescent="0.2">
      <c r="A33" s="416" t="s">
        <v>574</v>
      </c>
      <c r="B33" s="417">
        <v>0</v>
      </c>
      <c r="C33" s="418">
        <v>908135</v>
      </c>
      <c r="D33" s="419">
        <f t="shared" si="6"/>
        <v>181627</v>
      </c>
      <c r="E33" s="427"/>
      <c r="F33" s="421"/>
      <c r="G33" s="422">
        <v>1002475</v>
      </c>
      <c r="H33" s="428">
        <f t="shared" si="4"/>
        <v>200495</v>
      </c>
      <c r="I33" s="422">
        <v>17650</v>
      </c>
      <c r="J33" s="428">
        <f t="shared" si="5"/>
        <v>3530</v>
      </c>
      <c r="K33" s="429"/>
      <c r="L33" s="425">
        <f t="shared" si="7"/>
        <v>-22398</v>
      </c>
    </row>
    <row r="34" spans="1:12" hidden="1" x14ac:dyDescent="0.2">
      <c r="A34" s="416" t="s">
        <v>575</v>
      </c>
      <c r="B34" s="417">
        <v>0</v>
      </c>
      <c r="C34" s="418">
        <v>1019280</v>
      </c>
      <c r="D34" s="419">
        <f t="shared" si="6"/>
        <v>203856</v>
      </c>
      <c r="E34" s="427"/>
      <c r="F34" s="421"/>
      <c r="G34" s="422"/>
      <c r="H34" s="428">
        <f t="shared" si="4"/>
        <v>0</v>
      </c>
      <c r="I34" s="422"/>
      <c r="J34" s="428">
        <f t="shared" si="5"/>
        <v>0</v>
      </c>
      <c r="K34" s="429"/>
      <c r="L34" s="425">
        <f t="shared" si="7"/>
        <v>203856</v>
      </c>
    </row>
    <row r="35" spans="1:12" hidden="1" x14ac:dyDescent="0.2">
      <c r="A35" s="416" t="s">
        <v>576</v>
      </c>
      <c r="B35" s="417">
        <v>0</v>
      </c>
      <c r="C35" s="418">
        <v>1143685</v>
      </c>
      <c r="D35" s="419">
        <f t="shared" si="6"/>
        <v>228737</v>
      </c>
      <c r="E35" s="427"/>
      <c r="F35" s="421">
        <v>800</v>
      </c>
      <c r="G35" s="422">
        <v>2368490</v>
      </c>
      <c r="H35" s="428">
        <f t="shared" si="4"/>
        <v>473698</v>
      </c>
      <c r="I35" s="422">
        <v>21120</v>
      </c>
      <c r="J35" s="428">
        <f t="shared" si="5"/>
        <v>4224</v>
      </c>
      <c r="K35" s="429"/>
      <c r="L35" s="425">
        <f t="shared" si="7"/>
        <v>-249185</v>
      </c>
    </row>
    <row r="36" spans="1:12" ht="15.75" hidden="1" thickBot="1" x14ac:dyDescent="0.25">
      <c r="A36" s="430" t="s">
        <v>577</v>
      </c>
      <c r="B36" s="431">
        <v>0</v>
      </c>
      <c r="C36" s="432">
        <v>1644170</v>
      </c>
      <c r="D36" s="433">
        <f t="shared" si="6"/>
        <v>328834</v>
      </c>
      <c r="E36" s="434"/>
      <c r="F36" s="435">
        <v>9653</v>
      </c>
      <c r="G36" s="436">
        <v>1004405</v>
      </c>
      <c r="H36" s="437">
        <f t="shared" si="4"/>
        <v>200881</v>
      </c>
      <c r="I36" s="436">
        <f>19200+30715</f>
        <v>49915</v>
      </c>
      <c r="J36" s="437">
        <f t="shared" si="5"/>
        <v>9983</v>
      </c>
      <c r="K36" s="438"/>
      <c r="L36" s="439">
        <f t="shared" si="7"/>
        <v>117970</v>
      </c>
    </row>
    <row r="37" spans="1:12" hidden="1" x14ac:dyDescent="0.2">
      <c r="A37" s="440"/>
      <c r="B37" s="419"/>
      <c r="C37" s="419"/>
      <c r="D37" s="419"/>
      <c r="E37" s="420"/>
      <c r="F37" s="419"/>
      <c r="G37" s="419"/>
      <c r="H37" s="419"/>
      <c r="I37" s="419"/>
      <c r="J37" s="419"/>
      <c r="K37" s="420"/>
      <c r="L37" s="419"/>
    </row>
    <row r="38" spans="1:12" hidden="1" x14ac:dyDescent="0.2">
      <c r="A38" s="441" t="s">
        <v>538</v>
      </c>
      <c r="B38" s="442">
        <f>SUM(B25:B37)</f>
        <v>0</v>
      </c>
      <c r="C38" s="442">
        <f>SUM(C25:C37)</f>
        <v>7582640</v>
      </c>
      <c r="D38" s="442">
        <f>SUM(D25:D37)</f>
        <v>1516528</v>
      </c>
      <c r="E38" s="427"/>
      <c r="F38" s="442">
        <f>SUM(F25:F37)</f>
        <v>10453</v>
      </c>
      <c r="G38" s="442">
        <f>SUM(G25:G37)</f>
        <v>6341700</v>
      </c>
      <c r="H38" s="442">
        <f>SUM(H25:H37)</f>
        <v>1268340</v>
      </c>
      <c r="I38" s="442">
        <f>SUM(I25:I37)</f>
        <v>105415</v>
      </c>
      <c r="J38" s="442">
        <f>SUM(J25:J37)</f>
        <v>21083</v>
      </c>
      <c r="K38" s="427"/>
      <c r="L38" s="427">
        <f>SUM(L25:L36)</f>
        <v>227105</v>
      </c>
    </row>
    <row r="39" spans="1:12" hidden="1" x14ac:dyDescent="0.2">
      <c r="D39" s="426">
        <f>+D17+D38</f>
        <v>3071468</v>
      </c>
    </row>
    <row r="40" spans="1:12" hidden="1" x14ac:dyDescent="0.2">
      <c r="A40" s="256" t="s">
        <v>578</v>
      </c>
      <c r="B40" s="426">
        <f>SUM(B38:C38)</f>
        <v>7582640</v>
      </c>
      <c r="F40" s="426">
        <f>+F38+G38+I38</f>
        <v>6457568</v>
      </c>
      <c r="G40" s="426"/>
      <c r="H40" s="426"/>
      <c r="I40" s="426">
        <f>+H38+J38</f>
        <v>1289423</v>
      </c>
    </row>
    <row r="41" spans="1:12" hidden="1" x14ac:dyDescent="0.2">
      <c r="I41" s="426">
        <f>+I19+I40</f>
        <v>2640147</v>
      </c>
    </row>
    <row r="42" spans="1:12" hidden="1" x14ac:dyDescent="0.2"/>
    <row r="43" spans="1:12" hidden="1" x14ac:dyDescent="0.2">
      <c r="B43" s="426">
        <f>SUM(B19+B40)</f>
        <v>15357340</v>
      </c>
      <c r="C43" s="426">
        <f t="shared" ref="C43:K43" si="8">SUM(C19+C40)</f>
        <v>0</v>
      </c>
      <c r="D43" s="426">
        <f t="shared" si="8"/>
        <v>0</v>
      </c>
      <c r="E43" s="426">
        <f t="shared" si="8"/>
        <v>0</v>
      </c>
      <c r="F43" s="426">
        <f t="shared" si="8"/>
        <v>13223308</v>
      </c>
      <c r="G43" s="426">
        <f t="shared" si="8"/>
        <v>0</v>
      </c>
      <c r="H43" s="426">
        <f t="shared" si="8"/>
        <v>0</v>
      </c>
      <c r="I43" s="426">
        <f>+I17+I38</f>
        <v>464485</v>
      </c>
      <c r="J43" s="426">
        <f t="shared" si="8"/>
        <v>0</v>
      </c>
      <c r="K43" s="426">
        <f t="shared" si="8"/>
        <v>0</v>
      </c>
      <c r="L43" s="426">
        <f>+L17+L38</f>
        <v>431321</v>
      </c>
    </row>
    <row r="44" spans="1:12" ht="15.75" x14ac:dyDescent="0.25">
      <c r="A44" s="497" t="s">
        <v>649</v>
      </c>
      <c r="B44" s="498"/>
      <c r="C44" s="498"/>
      <c r="D44" s="498"/>
      <c r="E44" s="498"/>
      <c r="F44" s="498"/>
      <c r="G44" s="498"/>
      <c r="H44" s="498"/>
      <c r="I44" s="498"/>
      <c r="J44" s="498"/>
      <c r="K44" s="498"/>
      <c r="L44" s="498"/>
    </row>
    <row r="45" spans="1:12" ht="16.5" thickBot="1" x14ac:dyDescent="0.3">
      <c r="A45" s="497" t="s">
        <v>617</v>
      </c>
      <c r="B45" s="498"/>
      <c r="C45" s="497" t="s">
        <v>559</v>
      </c>
      <c r="D45" s="498"/>
      <c r="E45" s="498"/>
      <c r="F45" s="498"/>
      <c r="G45" s="497" t="s">
        <v>560</v>
      </c>
      <c r="H45" s="497"/>
      <c r="I45" s="497" t="s">
        <v>618</v>
      </c>
      <c r="J45" s="498"/>
      <c r="K45" s="498"/>
      <c r="L45" s="498"/>
    </row>
    <row r="46" spans="1:12" ht="16.5" thickBot="1" x14ac:dyDescent="0.3">
      <c r="A46" s="499"/>
      <c r="B46" s="567" t="s">
        <v>561</v>
      </c>
      <c r="C46" s="566" t="s">
        <v>559</v>
      </c>
      <c r="D46" s="566" t="s">
        <v>562</v>
      </c>
      <c r="E46" s="566"/>
      <c r="F46" s="567" t="s">
        <v>563</v>
      </c>
      <c r="G46" s="566" t="s">
        <v>564</v>
      </c>
      <c r="H46" s="566" t="s">
        <v>562</v>
      </c>
      <c r="I46" s="566" t="s">
        <v>564</v>
      </c>
      <c r="J46" s="566" t="s">
        <v>562</v>
      </c>
      <c r="K46" s="568"/>
      <c r="L46" s="569" t="s">
        <v>565</v>
      </c>
    </row>
    <row r="47" spans="1:12" x14ac:dyDescent="0.2">
      <c r="A47" s="500" t="s">
        <v>566</v>
      </c>
      <c r="B47" s="501"/>
      <c r="C47" s="502">
        <v>481000</v>
      </c>
      <c r="D47" s="502">
        <f>+C47*0.2</f>
        <v>96200</v>
      </c>
      <c r="E47" s="502"/>
      <c r="F47" s="503"/>
      <c r="G47" s="504">
        <v>20680</v>
      </c>
      <c r="H47" s="505">
        <f t="shared" ref="H47:H58" si="9">+G47*0.2</f>
        <v>4136</v>
      </c>
      <c r="I47" s="504"/>
      <c r="J47" s="505"/>
      <c r="K47" s="503"/>
      <c r="L47" s="564">
        <f>+D47-J47-H47</f>
        <v>92064</v>
      </c>
    </row>
    <row r="48" spans="1:12" ht="15.75" thickBot="1" x14ac:dyDescent="0.25">
      <c r="A48" s="516" t="s">
        <v>567</v>
      </c>
      <c r="B48" s="517"/>
      <c r="C48" s="518">
        <v>820350</v>
      </c>
      <c r="D48" s="518">
        <f t="shared" ref="D48:D58" si="10">+C48*0.2</f>
        <v>164070</v>
      </c>
      <c r="E48" s="519"/>
      <c r="F48" s="520"/>
      <c r="G48" s="521"/>
      <c r="H48" s="570">
        <f t="shared" si="9"/>
        <v>0</v>
      </c>
      <c r="I48" s="521"/>
      <c r="J48" s="522"/>
      <c r="K48" s="571"/>
      <c r="L48" s="523">
        <f>+D48-J48-H48</f>
        <v>164070</v>
      </c>
    </row>
    <row r="49" spans="1:12" x14ac:dyDescent="0.2">
      <c r="A49" s="524" t="s">
        <v>568</v>
      </c>
      <c r="B49" s="510"/>
      <c r="C49" s="510"/>
      <c r="D49" s="510">
        <f t="shared" si="10"/>
        <v>0</v>
      </c>
      <c r="E49" s="510"/>
      <c r="F49" s="510"/>
      <c r="G49" s="510"/>
      <c r="H49" s="510">
        <f t="shared" si="9"/>
        <v>0</v>
      </c>
      <c r="I49" s="510"/>
      <c r="J49" s="510">
        <f>+I49*0.2</f>
        <v>0</v>
      </c>
      <c r="K49" s="510"/>
      <c r="L49" s="510">
        <f t="shared" ref="L49:L58" si="11">+D49-J49-H49</f>
        <v>0</v>
      </c>
    </row>
    <row r="50" spans="1:12" x14ac:dyDescent="0.2">
      <c r="A50" s="525" t="s">
        <v>569</v>
      </c>
      <c r="B50" s="509"/>
      <c r="C50" s="509">
        <v>1191750</v>
      </c>
      <c r="D50" s="509">
        <f t="shared" si="10"/>
        <v>238350</v>
      </c>
      <c r="E50" s="509"/>
      <c r="F50" s="509"/>
      <c r="G50" s="509"/>
      <c r="H50" s="509">
        <f t="shared" si="9"/>
        <v>0</v>
      </c>
      <c r="I50" s="509"/>
      <c r="J50" s="509">
        <f>+I50*0.2</f>
        <v>0</v>
      </c>
      <c r="K50" s="509"/>
      <c r="L50" s="509">
        <f t="shared" si="11"/>
        <v>238350</v>
      </c>
    </row>
    <row r="51" spans="1:12" x14ac:dyDescent="0.2">
      <c r="A51" s="525" t="s">
        <v>570</v>
      </c>
      <c r="B51" s="509"/>
      <c r="C51" s="509"/>
      <c r="D51" s="509">
        <f t="shared" si="10"/>
        <v>0</v>
      </c>
      <c r="E51" s="509"/>
      <c r="F51" s="509"/>
      <c r="G51" s="509">
        <v>143300</v>
      </c>
      <c r="H51" s="509">
        <f t="shared" si="9"/>
        <v>28660</v>
      </c>
      <c r="I51" s="509"/>
      <c r="J51" s="509">
        <f>+I51*0.2</f>
        <v>0</v>
      </c>
      <c r="K51" s="509"/>
      <c r="L51" s="509">
        <f t="shared" si="11"/>
        <v>-28660</v>
      </c>
    </row>
    <row r="52" spans="1:12" x14ac:dyDescent="0.2">
      <c r="A52" s="561" t="s">
        <v>571</v>
      </c>
      <c r="B52" s="562"/>
      <c r="C52" s="510">
        <v>814165</v>
      </c>
      <c r="D52" s="510">
        <f t="shared" si="10"/>
        <v>162833</v>
      </c>
      <c r="E52" s="510"/>
      <c r="F52" s="515"/>
      <c r="G52" s="563"/>
      <c r="H52" s="513">
        <f t="shared" si="9"/>
        <v>0</v>
      </c>
      <c r="I52" s="563"/>
      <c r="J52" s="513">
        <f>+I52*0.2</f>
        <v>0</v>
      </c>
      <c r="K52" s="515"/>
      <c r="L52" s="506">
        <f t="shared" si="11"/>
        <v>162833</v>
      </c>
    </row>
    <row r="53" spans="1:12" x14ac:dyDescent="0.2">
      <c r="A53" s="507" t="s">
        <v>572</v>
      </c>
      <c r="B53" s="508"/>
      <c r="C53" s="509"/>
      <c r="D53" s="509">
        <f t="shared" si="10"/>
        <v>0</v>
      </c>
      <c r="E53" s="509"/>
      <c r="F53" s="511"/>
      <c r="G53" s="512">
        <v>111070</v>
      </c>
      <c r="H53" s="514">
        <f t="shared" si="9"/>
        <v>22214</v>
      </c>
      <c r="I53" s="512"/>
      <c r="J53" s="514">
        <f>+I53*0.2</f>
        <v>0</v>
      </c>
      <c r="K53" s="511"/>
      <c r="L53" s="506">
        <f t="shared" si="11"/>
        <v>-22214</v>
      </c>
    </row>
    <row r="54" spans="1:12" x14ac:dyDescent="0.2">
      <c r="A54" s="507" t="s">
        <v>573</v>
      </c>
      <c r="B54" s="508"/>
      <c r="C54" s="509">
        <v>359165</v>
      </c>
      <c r="D54" s="509">
        <f t="shared" si="10"/>
        <v>71833</v>
      </c>
      <c r="E54" s="509"/>
      <c r="F54" s="511"/>
      <c r="G54" s="512">
        <v>146965</v>
      </c>
      <c r="H54" s="514">
        <f t="shared" si="9"/>
        <v>29393</v>
      </c>
      <c r="I54" s="512"/>
      <c r="J54" s="514"/>
      <c r="K54" s="511"/>
      <c r="L54" s="506">
        <f t="shared" si="11"/>
        <v>42440</v>
      </c>
    </row>
    <row r="55" spans="1:12" x14ac:dyDescent="0.2">
      <c r="A55" s="507" t="s">
        <v>574</v>
      </c>
      <c r="B55" s="508"/>
      <c r="C55" s="509"/>
      <c r="D55" s="509">
        <f t="shared" si="10"/>
        <v>0</v>
      </c>
      <c r="E55" s="509"/>
      <c r="F55" s="511"/>
      <c r="G55" s="512">
        <v>68060</v>
      </c>
      <c r="H55" s="514">
        <f t="shared" si="9"/>
        <v>13612</v>
      </c>
      <c r="I55" s="512"/>
      <c r="J55" s="514">
        <f>+I55*0.2</f>
        <v>0</v>
      </c>
      <c r="K55" s="511"/>
      <c r="L55" s="506">
        <f t="shared" si="11"/>
        <v>-13612</v>
      </c>
    </row>
    <row r="56" spans="1:12" x14ac:dyDescent="0.2">
      <c r="A56" s="507" t="s">
        <v>575</v>
      </c>
      <c r="B56" s="508"/>
      <c r="C56" s="509"/>
      <c r="D56" s="509">
        <f t="shared" si="10"/>
        <v>0</v>
      </c>
      <c r="E56" s="509"/>
      <c r="F56" s="511"/>
      <c r="G56" s="512">
        <v>24000</v>
      </c>
      <c r="H56" s="514">
        <f t="shared" si="9"/>
        <v>4800</v>
      </c>
      <c r="I56" s="512"/>
      <c r="J56" s="514">
        <f>+I56*0.2</f>
        <v>0</v>
      </c>
      <c r="K56" s="511"/>
      <c r="L56" s="506">
        <f t="shared" si="11"/>
        <v>-4800</v>
      </c>
    </row>
    <row r="57" spans="1:12" x14ac:dyDescent="0.2">
      <c r="A57" s="507" t="s">
        <v>576</v>
      </c>
      <c r="B57" s="508"/>
      <c r="C57" s="509"/>
      <c r="D57" s="509">
        <f t="shared" si="10"/>
        <v>0</v>
      </c>
      <c r="E57" s="509"/>
      <c r="F57" s="511"/>
      <c r="G57" s="512"/>
      <c r="H57" s="514">
        <f t="shared" si="9"/>
        <v>0</v>
      </c>
      <c r="I57" s="512"/>
      <c r="J57" s="514">
        <f>+I57*0.2</f>
        <v>0</v>
      </c>
      <c r="K57" s="511"/>
      <c r="L57" s="506">
        <f t="shared" si="11"/>
        <v>0</v>
      </c>
    </row>
    <row r="58" spans="1:12" ht="15.75" thickBot="1" x14ac:dyDescent="0.25">
      <c r="A58" s="516" t="s">
        <v>577</v>
      </c>
      <c r="B58" s="517"/>
      <c r="C58" s="518"/>
      <c r="D58" s="509">
        <f t="shared" si="10"/>
        <v>0</v>
      </c>
      <c r="E58" s="518"/>
      <c r="F58" s="520"/>
      <c r="G58" s="521">
        <v>5990</v>
      </c>
      <c r="H58" s="522">
        <f t="shared" si="9"/>
        <v>1198</v>
      </c>
      <c r="I58" s="521"/>
      <c r="J58" s="522">
        <f>+I58*0.2</f>
        <v>0</v>
      </c>
      <c r="K58" s="520"/>
      <c r="L58" s="523">
        <f t="shared" si="11"/>
        <v>-1198</v>
      </c>
    </row>
    <row r="59" spans="1:12" x14ac:dyDescent="0.2">
      <c r="A59" s="524"/>
      <c r="B59" s="510"/>
      <c r="C59" s="510"/>
      <c r="D59" s="510"/>
      <c r="E59" s="510"/>
      <c r="F59" s="510"/>
      <c r="G59" s="510"/>
      <c r="H59" s="510"/>
      <c r="I59" s="510"/>
      <c r="J59" s="510"/>
      <c r="K59" s="510"/>
      <c r="L59" s="510"/>
    </row>
    <row r="60" spans="1:12" x14ac:dyDescent="0.2">
      <c r="A60" s="525" t="s">
        <v>538</v>
      </c>
      <c r="B60" s="509">
        <f>SUM(B47:B59)</f>
        <v>0</v>
      </c>
      <c r="C60" s="509">
        <f>SUM(C47:C59)</f>
        <v>3666430</v>
      </c>
      <c r="D60" s="509">
        <f>SUM(D47:D59)</f>
        <v>733286</v>
      </c>
      <c r="E60" s="509"/>
      <c r="F60" s="509">
        <f>SUM(F47:F59)</f>
        <v>0</v>
      </c>
      <c r="G60" s="509">
        <f>SUM(G47:G59)</f>
        <v>520065</v>
      </c>
      <c r="H60" s="509">
        <f>SUM(H47:H59)</f>
        <v>104013</v>
      </c>
      <c r="I60" s="509">
        <f>SUM(I47:I59)</f>
        <v>0</v>
      </c>
      <c r="J60" s="509">
        <f>SUM(J47:J59)</f>
        <v>0</v>
      </c>
      <c r="K60" s="509"/>
      <c r="L60" s="509">
        <f>SUM(L47:L58)</f>
        <v>629273</v>
      </c>
    </row>
    <row r="61" spans="1:12" x14ac:dyDescent="0.2">
      <c r="A61" s="498"/>
      <c r="B61" s="498"/>
      <c r="C61" s="498"/>
      <c r="D61" s="498"/>
      <c r="E61" s="498"/>
      <c r="F61" s="498"/>
      <c r="G61" s="498"/>
      <c r="H61" s="498"/>
      <c r="I61" s="498"/>
      <c r="J61" s="498"/>
      <c r="K61" s="498"/>
      <c r="L61" s="498"/>
    </row>
    <row r="62" spans="1:12" x14ac:dyDescent="0.2">
      <c r="A62" s="498" t="s">
        <v>578</v>
      </c>
      <c r="B62" s="526">
        <f>SUM(B60:C60)</f>
        <v>3666430</v>
      </c>
      <c r="C62" s="526">
        <f>+C47+C48</f>
        <v>1301350</v>
      </c>
      <c r="D62" s="498"/>
      <c r="E62" s="498"/>
      <c r="F62" s="526">
        <f>+G47</f>
        <v>20680</v>
      </c>
      <c r="G62" s="526"/>
      <c r="H62" s="526">
        <f>+H60+J60</f>
        <v>104013</v>
      </c>
      <c r="I62" s="526"/>
      <c r="J62" s="498"/>
      <c r="K62" s="498"/>
      <c r="L62" s="498"/>
    </row>
    <row r="63" spans="1:12" x14ac:dyDescent="0.2">
      <c r="A63" s="498"/>
      <c r="B63" s="498"/>
      <c r="C63" s="526">
        <f>+C50+C52+C54</f>
        <v>2365080</v>
      </c>
      <c r="D63" s="498"/>
      <c r="E63" s="498"/>
      <c r="F63" s="526">
        <f>+G60-G47</f>
        <v>499385</v>
      </c>
      <c r="G63" s="498"/>
      <c r="H63" s="498"/>
      <c r="I63" s="498"/>
      <c r="J63" s="498"/>
      <c r="K63" s="498"/>
      <c r="L63" s="498"/>
    </row>
    <row r="64" spans="1:12" x14ac:dyDescent="0.2">
      <c r="A64" s="498"/>
      <c r="B64" s="526">
        <f>+B62+B63</f>
        <v>3666430</v>
      </c>
      <c r="C64" s="526">
        <f>+C62+C63</f>
        <v>3666430</v>
      </c>
      <c r="D64" s="498"/>
      <c r="E64" s="498"/>
      <c r="F64" s="498"/>
      <c r="G64" s="498"/>
      <c r="H64" s="498"/>
      <c r="I64" s="498"/>
      <c r="J64" s="498"/>
      <c r="K64" s="498"/>
      <c r="L64" s="498"/>
    </row>
  </sheetData>
  <pageMargins left="0.70866141732283472" right="0.70866141732283472" top="0.74803149606299213" bottom="0.74803149606299213" header="0.31496062992125984" footer="0.31496062992125984"/>
  <pageSetup paperSize="9" scale="8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60"/>
    <pageSetUpPr fitToPage="1"/>
  </sheetPr>
  <dimension ref="A1:J84"/>
  <sheetViews>
    <sheetView topLeftCell="A58" zoomScale="75" workbookViewId="0">
      <selection activeCell="K1" sqref="K1"/>
    </sheetView>
  </sheetViews>
  <sheetFormatPr defaultRowHeight="15.75" x14ac:dyDescent="0.25"/>
  <cols>
    <col min="1" max="1" width="4.5703125" style="82" customWidth="1"/>
    <col min="2" max="2" width="52.85546875" style="79" customWidth="1"/>
    <col min="3" max="3" width="10.42578125" style="80" customWidth="1"/>
    <col min="4" max="4" width="23" style="81" customWidth="1"/>
    <col min="5" max="5" width="25" style="81" customWidth="1"/>
    <col min="6" max="6" width="21.140625" style="81" customWidth="1"/>
    <col min="7" max="8" width="19.28515625" style="81" hidden="1" customWidth="1"/>
    <col min="9" max="9" width="11.7109375" style="82" customWidth="1"/>
    <col min="10" max="11" width="9.140625" style="82"/>
    <col min="12" max="12" width="17.85546875" style="82" customWidth="1"/>
    <col min="13" max="16384" width="9.140625" style="82"/>
  </cols>
  <sheetData>
    <row r="1" spans="1:8" x14ac:dyDescent="0.25">
      <c r="A1" s="25" t="s">
        <v>672</v>
      </c>
    </row>
    <row r="2" spans="1:8" x14ac:dyDescent="0.25">
      <c r="A2" s="83" t="s">
        <v>644</v>
      </c>
    </row>
    <row r="3" spans="1:8" x14ac:dyDescent="0.25">
      <c r="A3" s="83" t="s">
        <v>94</v>
      </c>
    </row>
    <row r="5" spans="1:8" ht="33" customHeight="1" thickBot="1" x14ac:dyDescent="0.3">
      <c r="A5" s="84" t="s">
        <v>0</v>
      </c>
      <c r="C5" s="80" t="s">
        <v>431</v>
      </c>
      <c r="D5" s="445" t="s">
        <v>643</v>
      </c>
      <c r="E5" s="445" t="s">
        <v>678</v>
      </c>
      <c r="F5" s="445" t="s">
        <v>645</v>
      </c>
      <c r="G5" s="85" t="s">
        <v>611</v>
      </c>
      <c r="H5" s="85" t="s">
        <v>535</v>
      </c>
    </row>
    <row r="6" spans="1:8" ht="16.5" thickTop="1" x14ac:dyDescent="0.25">
      <c r="A6" s="84" t="s">
        <v>42</v>
      </c>
    </row>
    <row r="7" spans="1:8" x14ac:dyDescent="0.25">
      <c r="D7" s="86"/>
      <c r="E7" s="86"/>
      <c r="F7" s="86"/>
      <c r="G7" s="86"/>
      <c r="H7" s="86"/>
    </row>
    <row r="8" spans="1:8" x14ac:dyDescent="0.25">
      <c r="B8" s="79" t="s">
        <v>1</v>
      </c>
      <c r="C8" s="80" t="s">
        <v>423</v>
      </c>
      <c r="D8" s="87">
        <f>+BA!D50</f>
        <v>7771</v>
      </c>
      <c r="E8" s="87">
        <f>+BA!E50</f>
        <v>13210</v>
      </c>
      <c r="F8" s="87">
        <f>+BA!F50</f>
        <v>45864</v>
      </c>
      <c r="G8" s="87">
        <v>0</v>
      </c>
      <c r="H8" s="87" t="e">
        <f>+BA!#REF!</f>
        <v>#REF!</v>
      </c>
    </row>
    <row r="9" spans="1:8" x14ac:dyDescent="0.25">
      <c r="B9" s="79" t="s">
        <v>41</v>
      </c>
      <c r="D9" s="86"/>
      <c r="E9" s="86"/>
      <c r="F9" s="86"/>
      <c r="G9" s="86"/>
      <c r="H9" s="86"/>
    </row>
    <row r="10" spans="1:8" x14ac:dyDescent="0.25">
      <c r="B10" s="84"/>
      <c r="D10" s="89">
        <f>SUM(D8:D9)</f>
        <v>7771</v>
      </c>
      <c r="E10" s="89">
        <f>SUM(E8:E9)</f>
        <v>13210</v>
      </c>
      <c r="F10" s="89">
        <f>SUM(F8:F9)</f>
        <v>45864</v>
      </c>
      <c r="G10" s="89">
        <f>SUM(G8:G9)</f>
        <v>0</v>
      </c>
      <c r="H10" s="89" t="e">
        <f>SUM(H8:H9)</f>
        <v>#REF!</v>
      </c>
    </row>
    <row r="11" spans="1:8" x14ac:dyDescent="0.25">
      <c r="A11" s="79" t="s">
        <v>43</v>
      </c>
      <c r="D11" s="86"/>
      <c r="E11" s="86"/>
      <c r="F11" s="86"/>
      <c r="G11" s="86"/>
      <c r="H11" s="86"/>
    </row>
    <row r="12" spans="1:8" x14ac:dyDescent="0.25">
      <c r="B12" s="79" t="s">
        <v>52</v>
      </c>
      <c r="C12" s="80" t="s">
        <v>422</v>
      </c>
      <c r="D12" s="90">
        <f>+BA!D42</f>
        <v>0</v>
      </c>
      <c r="E12" s="90">
        <f>+BA!E42</f>
        <v>0</v>
      </c>
      <c r="F12" s="90">
        <f>+BA!F42</f>
        <v>0</v>
      </c>
      <c r="G12" s="90">
        <f>+BA!G42</f>
        <v>0</v>
      </c>
      <c r="H12" s="90" t="e">
        <f>+BA!#REF!</f>
        <v>#REF!</v>
      </c>
    </row>
    <row r="13" spans="1:8" x14ac:dyDescent="0.25">
      <c r="B13" s="79" t="s">
        <v>44</v>
      </c>
      <c r="C13" s="80" t="s">
        <v>422</v>
      </c>
      <c r="D13" s="90">
        <f>+BA!D45+BA!D44</f>
        <v>122882</v>
      </c>
      <c r="E13" s="90">
        <f>+BA!E45+BA!E44</f>
        <v>496021</v>
      </c>
      <c r="F13" s="90">
        <f>+BA!F45</f>
        <v>752155</v>
      </c>
      <c r="G13" s="90">
        <v>0</v>
      </c>
      <c r="H13" s="90" t="e">
        <f>+BA!#REF!+BA!#REF!</f>
        <v>#REF!</v>
      </c>
    </row>
    <row r="14" spans="1:8" x14ac:dyDescent="0.25">
      <c r="B14" s="79" t="s">
        <v>3</v>
      </c>
      <c r="D14" s="91">
        <v>0</v>
      </c>
      <c r="E14" s="91">
        <v>0</v>
      </c>
      <c r="F14" s="91">
        <v>0</v>
      </c>
      <c r="G14" s="91">
        <v>0</v>
      </c>
      <c r="H14" s="91">
        <v>0</v>
      </c>
    </row>
    <row r="15" spans="1:8" x14ac:dyDescent="0.25">
      <c r="B15" s="79" t="s">
        <v>4</v>
      </c>
      <c r="D15" s="91">
        <v>0</v>
      </c>
      <c r="E15" s="91">
        <v>0</v>
      </c>
      <c r="F15" s="91">
        <v>0</v>
      </c>
      <c r="G15" s="91">
        <v>0</v>
      </c>
      <c r="H15" s="91">
        <v>0</v>
      </c>
    </row>
    <row r="16" spans="1:8" x14ac:dyDescent="0.25">
      <c r="D16" s="89">
        <f>SUM(D12:D15)</f>
        <v>122882</v>
      </c>
      <c r="E16" s="89">
        <f>SUM(E12:E15)</f>
        <v>496021</v>
      </c>
      <c r="F16" s="89">
        <f>SUM(F12:F15)</f>
        <v>752155</v>
      </c>
      <c r="G16" s="89">
        <f>SUM(G12:G15)</f>
        <v>0</v>
      </c>
      <c r="H16" s="89" t="e">
        <f>SUM(H12:H15)</f>
        <v>#REF!</v>
      </c>
    </row>
    <row r="17" spans="1:8" x14ac:dyDescent="0.25">
      <c r="A17" s="79" t="s">
        <v>5</v>
      </c>
      <c r="D17" s="86"/>
      <c r="E17" s="86"/>
      <c r="F17" s="86"/>
      <c r="G17" s="86"/>
      <c r="H17" s="86"/>
    </row>
    <row r="18" spans="1:8" x14ac:dyDescent="0.25">
      <c r="B18" s="79" t="s">
        <v>509</v>
      </c>
      <c r="D18" s="91">
        <f>+BA!D35</f>
        <v>1624929</v>
      </c>
      <c r="E18" s="91">
        <f>+BA!E35</f>
        <v>2426294</v>
      </c>
      <c r="F18" s="91">
        <f>+BA!F35</f>
        <v>3141413</v>
      </c>
      <c r="G18" s="91">
        <f>+BA!G35</f>
        <v>0</v>
      </c>
      <c r="H18" s="91" t="e">
        <f>+BA!#REF!</f>
        <v>#REF!</v>
      </c>
    </row>
    <row r="19" spans="1:8" x14ac:dyDescent="0.25">
      <c r="B19" s="79" t="s">
        <v>6</v>
      </c>
      <c r="D19" s="91">
        <f>+BA!D36</f>
        <v>0</v>
      </c>
      <c r="E19" s="91">
        <f>+BA!E36</f>
        <v>0</v>
      </c>
      <c r="F19" s="91">
        <f>+BA!F36</f>
        <v>0</v>
      </c>
      <c r="G19" s="91">
        <f>+BA!G36</f>
        <v>0</v>
      </c>
      <c r="H19" s="91" t="e">
        <f>+BA!#REF!</f>
        <v>#REF!</v>
      </c>
    </row>
    <row r="20" spans="1:8" x14ac:dyDescent="0.25">
      <c r="B20" s="79" t="s">
        <v>519</v>
      </c>
      <c r="C20" s="80" t="s">
        <v>421</v>
      </c>
      <c r="D20" s="86">
        <f>+BA!D37</f>
        <v>0</v>
      </c>
      <c r="E20" s="86">
        <f>+BA!E37</f>
        <v>0</v>
      </c>
      <c r="F20" s="86">
        <f>+BA!F37</f>
        <v>0</v>
      </c>
      <c r="G20" s="86">
        <f>+BA!G37</f>
        <v>0</v>
      </c>
      <c r="H20" s="86" t="e">
        <f>+BA!#REF!</f>
        <v>#REF!</v>
      </c>
    </row>
    <row r="21" spans="1:8" x14ac:dyDescent="0.25">
      <c r="B21" s="79" t="s">
        <v>45</v>
      </c>
      <c r="D21" s="91">
        <f>+BA!D38</f>
        <v>0</v>
      </c>
      <c r="E21" s="91">
        <f>+BA!E38</f>
        <v>0</v>
      </c>
      <c r="F21" s="91">
        <f>+BA!F38</f>
        <v>0</v>
      </c>
      <c r="G21" s="91">
        <f>+BA!G38</f>
        <v>0</v>
      </c>
      <c r="H21" s="91" t="e">
        <f>+BA!#REF!</f>
        <v>#REF!</v>
      </c>
    </row>
    <row r="22" spans="1:8" x14ac:dyDescent="0.25">
      <c r="B22" s="79" t="s">
        <v>46</v>
      </c>
      <c r="C22" s="80" t="s">
        <v>424</v>
      </c>
      <c r="D22" s="86"/>
      <c r="E22" s="86"/>
      <c r="F22" s="86"/>
      <c r="G22" s="86"/>
      <c r="H22" s="86"/>
    </row>
    <row r="23" spans="1:8" ht="12.75" customHeight="1" x14ac:dyDescent="0.25">
      <c r="D23" s="89">
        <f>SUM(D18:D22)</f>
        <v>1624929</v>
      </c>
      <c r="E23" s="89">
        <f>SUM(E18:E22)</f>
        <v>2426294</v>
      </c>
      <c r="F23" s="89">
        <f>SUM(F18:F22)</f>
        <v>3141413</v>
      </c>
      <c r="G23" s="89">
        <f>SUM(G18:G22)</f>
        <v>0</v>
      </c>
      <c r="H23" s="89" t="e">
        <f>SUM(H18:H22)</f>
        <v>#REF!</v>
      </c>
    </row>
    <row r="24" spans="1:8" x14ac:dyDescent="0.25">
      <c r="B24" s="79" t="s">
        <v>47</v>
      </c>
      <c r="D24" s="86"/>
      <c r="E24" s="86"/>
      <c r="F24" s="86"/>
      <c r="G24" s="86"/>
      <c r="H24" s="86"/>
    </row>
    <row r="25" spans="1:8" x14ac:dyDescent="0.25">
      <c r="B25" s="79" t="s">
        <v>48</v>
      </c>
      <c r="D25" s="86"/>
      <c r="E25" s="86"/>
      <c r="F25" s="86"/>
      <c r="G25" s="86"/>
      <c r="H25" s="86"/>
    </row>
    <row r="26" spans="1:8" x14ac:dyDescent="0.25">
      <c r="B26" s="79" t="s">
        <v>49</v>
      </c>
      <c r="C26" s="80" t="s">
        <v>425</v>
      </c>
      <c r="D26" s="86">
        <f>+BA!D54</f>
        <v>0</v>
      </c>
      <c r="E26" s="86">
        <f>+BA!E54</f>
        <v>0</v>
      </c>
      <c r="F26" s="86">
        <f>+BA!F54</f>
        <v>0</v>
      </c>
      <c r="G26" s="86">
        <f>+BA!G54</f>
        <v>0</v>
      </c>
      <c r="H26" s="86" t="e">
        <f>+BA!#REF!</f>
        <v>#REF!</v>
      </c>
    </row>
    <row r="27" spans="1:8" x14ac:dyDescent="0.25">
      <c r="B27" s="79" t="s">
        <v>116</v>
      </c>
      <c r="D27" s="91">
        <f>+BA!D58</f>
        <v>0</v>
      </c>
      <c r="E27" s="91">
        <f>+BA!E58</f>
        <v>0</v>
      </c>
      <c r="F27" s="91">
        <f>+BA!F58</f>
        <v>0</v>
      </c>
      <c r="G27" s="91">
        <f>+BA!G58</f>
        <v>0</v>
      </c>
      <c r="H27" s="91" t="e">
        <f>+BA!#REF!</f>
        <v>#REF!</v>
      </c>
    </row>
    <row r="28" spans="1:8" x14ac:dyDescent="0.25">
      <c r="D28" s="86"/>
      <c r="E28" s="86"/>
      <c r="F28" s="86"/>
      <c r="G28" s="86"/>
      <c r="H28" s="86"/>
    </row>
    <row r="29" spans="1:8" ht="16.5" thickBot="1" x14ac:dyDescent="0.3">
      <c r="B29" s="92" t="s">
        <v>50</v>
      </c>
      <c r="D29" s="93">
        <f>+D23+D16+D10+D26+D27</f>
        <v>1755582</v>
      </c>
      <c r="E29" s="93">
        <f>+E23+E16+E10+E26+E27</f>
        <v>2935525</v>
      </c>
      <c r="F29" s="93">
        <f>+F23+F16+F10+F26+F27</f>
        <v>3939432</v>
      </c>
      <c r="G29" s="93">
        <f>+G23+G16+G10+G26+G27</f>
        <v>0</v>
      </c>
      <c r="H29" s="93" t="e">
        <f>+H23+H16+H10+H26+H27</f>
        <v>#REF!</v>
      </c>
    </row>
    <row r="30" spans="1:8" ht="12" customHeight="1" thickTop="1" x14ac:dyDescent="0.25">
      <c r="D30" s="86"/>
      <c r="E30" s="86"/>
      <c r="F30" s="86"/>
      <c r="G30" s="86"/>
      <c r="H30" s="86"/>
    </row>
    <row r="31" spans="1:8" x14ac:dyDescent="0.25">
      <c r="A31" s="84" t="s">
        <v>7</v>
      </c>
      <c r="D31" s="86"/>
      <c r="E31" s="86"/>
      <c r="F31" s="86"/>
      <c r="G31" s="86"/>
      <c r="H31" s="86"/>
    </row>
    <row r="32" spans="1:8" x14ac:dyDescent="0.25">
      <c r="B32" s="79" t="s">
        <v>51</v>
      </c>
      <c r="D32" s="86"/>
      <c r="E32" s="86"/>
      <c r="F32" s="86"/>
      <c r="G32" s="86"/>
      <c r="H32" s="86"/>
    </row>
    <row r="33" spans="1:8" x14ac:dyDescent="0.25">
      <c r="B33" s="79" t="s">
        <v>53</v>
      </c>
      <c r="C33" s="80">
        <v>4</v>
      </c>
      <c r="D33" s="87">
        <f>+BA!D20</f>
        <v>1015330</v>
      </c>
      <c r="E33" s="87">
        <f>+BA!E20</f>
        <v>1015330</v>
      </c>
      <c r="F33" s="87">
        <f>+BA!F20</f>
        <v>1015330</v>
      </c>
      <c r="G33" s="87">
        <v>0</v>
      </c>
      <c r="H33" s="87" t="e">
        <f>+BA!#REF!</f>
        <v>#REF!</v>
      </c>
    </row>
    <row r="34" spans="1:8" x14ac:dyDescent="0.25">
      <c r="B34" s="79" t="s">
        <v>54</v>
      </c>
      <c r="D34" s="86"/>
      <c r="E34" s="86"/>
      <c r="F34" s="86"/>
      <c r="G34" s="86"/>
      <c r="H34" s="86"/>
    </row>
    <row r="35" spans="1:8" x14ac:dyDescent="0.25">
      <c r="B35" s="79" t="s">
        <v>55</v>
      </c>
      <c r="D35" s="86"/>
      <c r="E35" s="86"/>
      <c r="F35" s="86"/>
      <c r="G35" s="86"/>
      <c r="H35" s="86"/>
    </row>
    <row r="36" spans="1:8" ht="16.5" thickBot="1" x14ac:dyDescent="0.3">
      <c r="B36" s="92" t="s">
        <v>56</v>
      </c>
      <c r="D36" s="93">
        <f>SUM(D33:D35)</f>
        <v>1015330</v>
      </c>
      <c r="E36" s="93">
        <f>SUM(E33:E35)</f>
        <v>1015330</v>
      </c>
      <c r="F36" s="93">
        <f>SUM(F33:F35)</f>
        <v>1015330</v>
      </c>
      <c r="G36" s="93">
        <f>SUM(G33:G35)</f>
        <v>0</v>
      </c>
      <c r="H36" s="93" t="e">
        <f>SUM(H33:H35)</f>
        <v>#REF!</v>
      </c>
    </row>
    <row r="37" spans="1:8" ht="16.5" thickTop="1" x14ac:dyDescent="0.25">
      <c r="D37" s="86"/>
      <c r="E37" s="86"/>
      <c r="F37" s="86"/>
      <c r="G37" s="86"/>
      <c r="H37" s="86"/>
    </row>
    <row r="38" spans="1:8" x14ac:dyDescent="0.25">
      <c r="B38" s="84" t="s">
        <v>57</v>
      </c>
      <c r="D38" s="94">
        <f>+D29+D36</f>
        <v>2770912</v>
      </c>
      <c r="E38" s="94">
        <f>+E29+E36</f>
        <v>3950855</v>
      </c>
      <c r="F38" s="94">
        <f>+F29+F36</f>
        <v>4954762</v>
      </c>
      <c r="G38" s="94">
        <f>+G29+G36</f>
        <v>0</v>
      </c>
      <c r="H38" s="94" t="e">
        <f>+H29+H36</f>
        <v>#REF!</v>
      </c>
    </row>
    <row r="39" spans="1:8" x14ac:dyDescent="0.25">
      <c r="D39" s="86"/>
      <c r="E39" s="86"/>
      <c r="F39" s="86"/>
      <c r="G39" s="86"/>
      <c r="H39" s="86"/>
    </row>
    <row r="40" spans="1:8" x14ac:dyDescent="0.25">
      <c r="A40" s="25" t="s">
        <v>77</v>
      </c>
      <c r="D40" s="86"/>
      <c r="E40" s="86"/>
      <c r="F40" s="86"/>
      <c r="G40" s="86"/>
      <c r="H40" s="86"/>
    </row>
    <row r="41" spans="1:8" ht="9.75" customHeight="1" x14ac:dyDescent="0.25">
      <c r="D41" s="86"/>
      <c r="E41" s="86"/>
      <c r="F41" s="86"/>
      <c r="G41" s="86"/>
      <c r="H41" s="86"/>
    </row>
    <row r="42" spans="1:8" x14ac:dyDescent="0.25">
      <c r="A42" s="25" t="s">
        <v>105</v>
      </c>
      <c r="D42" s="86"/>
      <c r="E42" s="86"/>
      <c r="F42" s="86"/>
      <c r="G42" s="86"/>
      <c r="H42" s="86"/>
    </row>
    <row r="43" spans="1:8" x14ac:dyDescent="0.25">
      <c r="B43" s="82" t="s">
        <v>58</v>
      </c>
      <c r="C43" s="80" t="s">
        <v>427</v>
      </c>
      <c r="D43" s="90">
        <f>BA!D98</f>
        <v>0</v>
      </c>
      <c r="E43" s="90">
        <f>BA!E98</f>
        <v>0</v>
      </c>
      <c r="F43" s="90">
        <f>BA!F98</f>
        <v>0</v>
      </c>
      <c r="G43" s="90">
        <f>BA!G98</f>
        <v>0</v>
      </c>
      <c r="H43" s="90" t="e">
        <f>BA!#REF!</f>
        <v>#REF!</v>
      </c>
    </row>
    <row r="44" spans="1:8" x14ac:dyDescent="0.25">
      <c r="B44" s="82" t="s">
        <v>59</v>
      </c>
      <c r="D44" s="91">
        <v>0</v>
      </c>
      <c r="E44" s="91">
        <v>0</v>
      </c>
      <c r="F44" s="91">
        <v>0</v>
      </c>
      <c r="G44" s="91">
        <v>0</v>
      </c>
      <c r="H44" s="91">
        <v>0</v>
      </c>
    </row>
    <row r="45" spans="1:8" x14ac:dyDescent="0.25">
      <c r="B45" s="83" t="s">
        <v>60</v>
      </c>
      <c r="C45" s="80" t="s">
        <v>426</v>
      </c>
      <c r="D45" s="86">
        <f>BA!D101</f>
        <v>2771055.3</v>
      </c>
      <c r="E45" s="86">
        <f>BA!E101</f>
        <v>4274731.3</v>
      </c>
      <c r="F45" s="86">
        <f>BA!F101</f>
        <v>5614655.4000000004</v>
      </c>
      <c r="G45" s="86">
        <f>BA!G101</f>
        <v>0</v>
      </c>
      <c r="H45" s="86" t="e">
        <f>BA!#REF!</f>
        <v>#REF!</v>
      </c>
    </row>
    <row r="46" spans="1:8" x14ac:dyDescent="0.25">
      <c r="B46" s="83" t="s">
        <v>61</v>
      </c>
      <c r="D46" s="90">
        <f>+BA!D102</f>
        <v>982111</v>
      </c>
      <c r="E46" s="90">
        <f>+BA!E102</f>
        <v>512211</v>
      </c>
      <c r="F46" s="90">
        <f>+BA!F102</f>
        <v>432111</v>
      </c>
      <c r="G46" s="90">
        <f>+BA!G102</f>
        <v>0</v>
      </c>
      <c r="H46" s="90" t="e">
        <f>+BA!#REF!</f>
        <v>#REF!</v>
      </c>
    </row>
    <row r="47" spans="1:8" x14ac:dyDescent="0.25">
      <c r="B47" s="83" t="s">
        <v>8</v>
      </c>
      <c r="C47" s="80" t="s">
        <v>429</v>
      </c>
      <c r="D47" s="86">
        <f>+BA!D103+BA!D104</f>
        <v>1536328</v>
      </c>
      <c r="E47" s="86">
        <f>+BA!E103+BA!E104</f>
        <v>1163536</v>
      </c>
      <c r="F47" s="86">
        <f>+BA!F103+BA!F104</f>
        <v>1071536</v>
      </c>
      <c r="G47" s="86">
        <v>0</v>
      </c>
      <c r="H47" s="86" t="e">
        <f>+BA!#REF!+BA!#REF!</f>
        <v>#REF!</v>
      </c>
    </row>
    <row r="48" spans="1:8" x14ac:dyDescent="0.25">
      <c r="B48" s="83" t="s">
        <v>93</v>
      </c>
      <c r="C48" s="80" t="s">
        <v>430</v>
      </c>
      <c r="D48" s="90">
        <f>+BA!D106+BA!D105</f>
        <v>0</v>
      </c>
      <c r="E48" s="90">
        <f>+BA!E106+BA!E105</f>
        <v>0</v>
      </c>
      <c r="F48" s="90">
        <f>+BA!F106+BA!F105</f>
        <v>0</v>
      </c>
      <c r="G48" s="90">
        <f>+BA!G106+BA!G105</f>
        <v>0</v>
      </c>
      <c r="H48" s="90" t="e">
        <f>+BA!#REF!+BA!#REF!</f>
        <v>#REF!</v>
      </c>
    </row>
    <row r="49" spans="1:10" x14ac:dyDescent="0.25">
      <c r="B49" s="83" t="s">
        <v>62</v>
      </c>
      <c r="D49" s="90">
        <v>0</v>
      </c>
      <c r="E49" s="90">
        <v>0</v>
      </c>
      <c r="F49" s="90">
        <v>0</v>
      </c>
      <c r="G49" s="90">
        <v>0</v>
      </c>
      <c r="H49" s="90">
        <v>0</v>
      </c>
    </row>
    <row r="50" spans="1:10" x14ac:dyDescent="0.25">
      <c r="B50" s="83" t="s">
        <v>63</v>
      </c>
      <c r="C50" s="80" t="s">
        <v>428</v>
      </c>
      <c r="D50" s="90">
        <f>+BA!D92</f>
        <v>0</v>
      </c>
      <c r="E50" s="90">
        <f>+BA!E92</f>
        <v>0</v>
      </c>
      <c r="F50" s="90">
        <f>+BA!F92</f>
        <v>0</v>
      </c>
      <c r="G50" s="90">
        <f>+BA!G92</f>
        <v>0</v>
      </c>
      <c r="H50" s="90" t="e">
        <f>+BA!#REF!</f>
        <v>#REF!</v>
      </c>
    </row>
    <row r="51" spans="1:10" x14ac:dyDescent="0.25">
      <c r="B51" s="82" t="s">
        <v>95</v>
      </c>
      <c r="D51" s="90">
        <v>0</v>
      </c>
      <c r="E51" s="90">
        <v>0</v>
      </c>
      <c r="F51" s="90">
        <v>0</v>
      </c>
      <c r="G51" s="90">
        <v>0</v>
      </c>
      <c r="H51" s="90">
        <v>0</v>
      </c>
    </row>
    <row r="52" spans="1:10" x14ac:dyDescent="0.25">
      <c r="B52" s="82" t="s">
        <v>64</v>
      </c>
      <c r="D52" s="91">
        <v>0</v>
      </c>
      <c r="E52" s="91">
        <v>0</v>
      </c>
      <c r="F52" s="91">
        <v>0</v>
      </c>
      <c r="G52" s="91">
        <v>0</v>
      </c>
      <c r="H52" s="91">
        <v>0</v>
      </c>
    </row>
    <row r="53" spans="1:10" x14ac:dyDescent="0.25">
      <c r="B53" s="82" t="s">
        <v>65</v>
      </c>
      <c r="D53" s="91">
        <v>0</v>
      </c>
      <c r="E53" s="91">
        <v>0</v>
      </c>
      <c r="F53" s="91">
        <v>0</v>
      </c>
      <c r="G53" s="91">
        <v>0</v>
      </c>
      <c r="H53" s="91">
        <v>0</v>
      </c>
    </row>
    <row r="54" spans="1:10" x14ac:dyDescent="0.25">
      <c r="B54" s="82"/>
      <c r="D54" s="86"/>
      <c r="E54" s="86"/>
      <c r="F54" s="86"/>
      <c r="G54" s="86"/>
      <c r="H54" s="86"/>
    </row>
    <row r="55" spans="1:10" ht="16.5" thickBot="1" x14ac:dyDescent="0.3">
      <c r="B55" s="92" t="s">
        <v>66</v>
      </c>
      <c r="D55" s="93">
        <f>SUM(D43:D54)</f>
        <v>5289494.3</v>
      </c>
      <c r="E55" s="93">
        <f>SUM(E43:E54)</f>
        <v>5950478.2999999998</v>
      </c>
      <c r="F55" s="93">
        <f>SUM(F43:F54)</f>
        <v>7118302.4000000004</v>
      </c>
      <c r="G55" s="93">
        <f>SUM(G43:G54)</f>
        <v>0</v>
      </c>
      <c r="H55" s="93" t="e">
        <f>SUM(H43:H54)</f>
        <v>#REF!</v>
      </c>
      <c r="I55" s="79"/>
      <c r="J55" s="79"/>
    </row>
    <row r="56" spans="1:10" ht="16.5" thickTop="1" x14ac:dyDescent="0.25">
      <c r="A56" s="25" t="s">
        <v>67</v>
      </c>
      <c r="D56" s="86"/>
      <c r="E56" s="86"/>
      <c r="F56" s="86"/>
      <c r="G56" s="86"/>
      <c r="H56" s="86"/>
      <c r="I56" s="79"/>
      <c r="J56" s="79"/>
    </row>
    <row r="57" spans="1:10" x14ac:dyDescent="0.25">
      <c r="B57" s="82" t="s">
        <v>68</v>
      </c>
      <c r="C57" s="80">
        <v>6</v>
      </c>
      <c r="D57" s="90"/>
      <c r="E57" s="90"/>
      <c r="F57" s="90"/>
      <c r="G57" s="90"/>
      <c r="H57" s="90"/>
      <c r="I57" s="79"/>
      <c r="J57" s="79"/>
    </row>
    <row r="58" spans="1:10" x14ac:dyDescent="0.25">
      <c r="B58" s="82" t="s">
        <v>69</v>
      </c>
      <c r="D58" s="90"/>
      <c r="E58" s="90"/>
      <c r="F58" s="90"/>
      <c r="G58" s="90"/>
      <c r="H58" s="90"/>
      <c r="I58" s="79"/>
      <c r="J58" s="79"/>
    </row>
    <row r="59" spans="1:10" x14ac:dyDescent="0.25">
      <c r="B59" s="82" t="s">
        <v>70</v>
      </c>
      <c r="D59" s="90">
        <v>0</v>
      </c>
      <c r="E59" s="90">
        <v>0</v>
      </c>
      <c r="F59" s="90">
        <v>0</v>
      </c>
      <c r="G59" s="90">
        <v>0</v>
      </c>
      <c r="H59" s="90">
        <v>0</v>
      </c>
    </row>
    <row r="60" spans="1:10" x14ac:dyDescent="0.25">
      <c r="B60" s="82" t="s">
        <v>64</v>
      </c>
      <c r="D60" s="86"/>
      <c r="E60" s="86"/>
      <c r="F60" s="86"/>
      <c r="G60" s="86"/>
      <c r="H60" s="86"/>
    </row>
    <row r="61" spans="1:10" ht="16.5" thickBot="1" x14ac:dyDescent="0.3">
      <c r="B61" s="92" t="s">
        <v>71</v>
      </c>
      <c r="D61" s="93">
        <f>SUM(D57:D60)</f>
        <v>0</v>
      </c>
      <c r="E61" s="93">
        <f>SUM(E57:E60)</f>
        <v>0</v>
      </c>
      <c r="F61" s="93">
        <f>SUM(F57:F60)</f>
        <v>0</v>
      </c>
      <c r="G61" s="93">
        <f>SUM(G57:G60)</f>
        <v>0</v>
      </c>
      <c r="H61" s="93">
        <f>SUM(H57:H60)</f>
        <v>0</v>
      </c>
      <c r="I61" s="95"/>
    </row>
    <row r="62" spans="1:10" ht="12.75" customHeight="1" thickTop="1" x14ac:dyDescent="0.25">
      <c r="D62" s="86"/>
      <c r="E62" s="86"/>
      <c r="F62" s="86"/>
      <c r="G62" s="86"/>
      <c r="H62" s="86"/>
    </row>
    <row r="63" spans="1:10" x14ac:dyDescent="0.25">
      <c r="A63" s="25" t="s">
        <v>72</v>
      </c>
      <c r="I63" s="95"/>
    </row>
    <row r="64" spans="1:10" x14ac:dyDescent="0.25">
      <c r="B64" s="82" t="s">
        <v>40</v>
      </c>
      <c r="C64" s="80">
        <v>7</v>
      </c>
      <c r="D64" s="86">
        <f>+BA!D69</f>
        <v>100</v>
      </c>
      <c r="E64" s="86">
        <f>+BA!E69</f>
        <v>100</v>
      </c>
      <c r="F64" s="86">
        <f>+BA!F69</f>
        <v>100</v>
      </c>
      <c r="G64" s="86">
        <f>+BA!G69</f>
        <v>0</v>
      </c>
      <c r="H64" s="86" t="e">
        <f>+BA!#REF!</f>
        <v>#REF!</v>
      </c>
    </row>
    <row r="65" spans="2:9" x14ac:dyDescent="0.25">
      <c r="B65" s="82" t="s">
        <v>416</v>
      </c>
      <c r="C65" s="80">
        <v>7</v>
      </c>
      <c r="D65" s="86">
        <f>+BA!D70</f>
        <v>0</v>
      </c>
      <c r="E65" s="86">
        <f>+BA!E70</f>
        <v>0</v>
      </c>
      <c r="F65" s="86">
        <f>+BA!F70</f>
        <v>0</v>
      </c>
      <c r="G65" s="86">
        <f>+BA!G70</f>
        <v>0</v>
      </c>
      <c r="H65" s="86" t="e">
        <f>+BA!#REF!</f>
        <v>#REF!</v>
      </c>
    </row>
    <row r="66" spans="2:9" x14ac:dyDescent="0.25">
      <c r="B66" s="82" t="s">
        <v>73</v>
      </c>
      <c r="D66" s="90">
        <f>+BA!D74</f>
        <v>0</v>
      </c>
      <c r="E66" s="90">
        <f>+BA!E74</f>
        <v>0</v>
      </c>
      <c r="F66" s="90">
        <f>+BA!F74</f>
        <v>0</v>
      </c>
      <c r="G66" s="90">
        <f>+BA!G74</f>
        <v>0</v>
      </c>
      <c r="H66" s="90" t="e">
        <f>+BA!#REF!</f>
        <v>#REF!</v>
      </c>
      <c r="I66" s="95"/>
    </row>
    <row r="67" spans="2:9" x14ac:dyDescent="0.25">
      <c r="B67" s="82" t="s">
        <v>74</v>
      </c>
      <c r="D67" s="90">
        <f>+BA!D73</f>
        <v>0</v>
      </c>
      <c r="E67" s="90">
        <f>+BA!E73</f>
        <v>0</v>
      </c>
      <c r="F67" s="90">
        <f>+BA!F73</f>
        <v>0</v>
      </c>
      <c r="G67" s="90">
        <f>+BA!G73</f>
        <v>0</v>
      </c>
      <c r="H67" s="90" t="e">
        <f>+BA!#REF!</f>
        <v>#REF!</v>
      </c>
    </row>
    <row r="68" spans="2:9" x14ac:dyDescent="0.25">
      <c r="B68" s="82" t="s">
        <v>9</v>
      </c>
      <c r="D68" s="90">
        <f>+BA!D75</f>
        <v>0</v>
      </c>
      <c r="E68" s="90">
        <f>+BA!E75</f>
        <v>0</v>
      </c>
      <c r="F68" s="90">
        <f>+BA!F75</f>
        <v>0</v>
      </c>
      <c r="G68" s="90">
        <f>+BA!G75</f>
        <v>0</v>
      </c>
      <c r="H68" s="90" t="e">
        <f>+BA!#REF!</f>
        <v>#REF!</v>
      </c>
    </row>
    <row r="69" spans="2:9" x14ac:dyDescent="0.25">
      <c r="B69" s="82" t="s">
        <v>75</v>
      </c>
      <c r="C69" s="80">
        <v>7</v>
      </c>
      <c r="D69" s="86">
        <f>+BA!D76</f>
        <v>-2163640.4</v>
      </c>
      <c r="E69" s="86">
        <f>+BA!E76</f>
        <v>-2163640.4</v>
      </c>
      <c r="F69" s="86">
        <f>+BA!F76</f>
        <v>-2501696</v>
      </c>
      <c r="G69" s="86">
        <f>+BA!G76</f>
        <v>0</v>
      </c>
      <c r="H69" s="86" t="e">
        <f>+BA!#REF!</f>
        <v>#REF!</v>
      </c>
    </row>
    <row r="70" spans="2:9" x14ac:dyDescent="0.25">
      <c r="B70" s="82" t="s">
        <v>76</v>
      </c>
      <c r="C70" s="80">
        <v>7</v>
      </c>
      <c r="D70" s="86">
        <f>+BA!D77</f>
        <v>-355041.9</v>
      </c>
      <c r="E70" s="86">
        <f>+BA!E77</f>
        <v>163917.1</v>
      </c>
      <c r="F70" s="86">
        <f>+BA!F77</f>
        <v>338055.6</v>
      </c>
      <c r="G70" s="86">
        <v>0</v>
      </c>
      <c r="H70" s="86" t="e">
        <f>+BA!#REF!</f>
        <v>#REF!</v>
      </c>
    </row>
    <row r="71" spans="2:9" ht="16.5" thickBot="1" x14ac:dyDescent="0.3">
      <c r="B71" s="92" t="s">
        <v>119</v>
      </c>
      <c r="D71" s="93">
        <f>SUM(D64:D70)</f>
        <v>-2518582.2999999998</v>
      </c>
      <c r="E71" s="93">
        <f>SUM(E64:E70)</f>
        <v>-1999623.2999999998</v>
      </c>
      <c r="F71" s="93">
        <f>SUM(F64:F70)</f>
        <v>-2163540.4</v>
      </c>
      <c r="G71" s="93">
        <f>SUM(G64:G70)</f>
        <v>0</v>
      </c>
      <c r="H71" s="93" t="e">
        <f>SUM(H64:H70)</f>
        <v>#REF!</v>
      </c>
    </row>
    <row r="72" spans="2:9" ht="16.5" thickTop="1" x14ac:dyDescent="0.25">
      <c r="B72" s="82"/>
      <c r="D72" s="90"/>
      <c r="E72" s="90"/>
      <c r="F72" s="90"/>
      <c r="G72" s="90"/>
      <c r="H72" s="90"/>
    </row>
    <row r="73" spans="2:9" x14ac:dyDescent="0.25">
      <c r="B73" s="92" t="s">
        <v>78</v>
      </c>
      <c r="D73" s="94">
        <f>+D71+D61+D55</f>
        <v>2770912</v>
      </c>
      <c r="E73" s="94">
        <f>+E71+E61+E55</f>
        <v>3950855</v>
      </c>
      <c r="F73" s="94">
        <f>+F71+F61+F55</f>
        <v>4954762</v>
      </c>
      <c r="G73" s="94">
        <f>+G71+G61+G55</f>
        <v>0</v>
      </c>
      <c r="H73" s="94" t="e">
        <f>+H71+H61+H55</f>
        <v>#REF!</v>
      </c>
      <c r="I73" s="95"/>
    </row>
    <row r="75" spans="2:9" x14ac:dyDescent="0.25">
      <c r="C75" s="92">
        <v>2</v>
      </c>
      <c r="D75" s="88"/>
      <c r="E75" s="88"/>
      <c r="F75" s="88"/>
      <c r="G75" s="88"/>
      <c r="H75" s="88"/>
    </row>
    <row r="76" spans="2:9" x14ac:dyDescent="0.25">
      <c r="B76" s="97"/>
      <c r="C76" s="92"/>
      <c r="D76" s="97" t="s">
        <v>536</v>
      </c>
      <c r="G76" s="97"/>
      <c r="H76" s="97"/>
    </row>
    <row r="77" spans="2:9" ht="21" customHeight="1" x14ac:dyDescent="0.25">
      <c r="B77" s="92"/>
      <c r="C77" s="92"/>
      <c r="D77" s="96"/>
      <c r="E77" s="96"/>
      <c r="F77" s="96"/>
      <c r="G77" s="96"/>
      <c r="H77" s="96"/>
    </row>
    <row r="78" spans="2:9" ht="33" hidden="1" customHeight="1" x14ac:dyDescent="0.25">
      <c r="B78" s="80"/>
      <c r="D78" s="88"/>
      <c r="E78" s="88"/>
      <c r="F78" s="88"/>
      <c r="G78" s="88"/>
      <c r="H78" s="88"/>
    </row>
    <row r="79" spans="2:9" hidden="1" x14ac:dyDescent="0.25">
      <c r="D79" s="88">
        <f>+D73-D38</f>
        <v>0</v>
      </c>
      <c r="E79" s="88">
        <f>+E73-E38</f>
        <v>0</v>
      </c>
      <c r="F79" s="88">
        <f>+F73-F38</f>
        <v>0</v>
      </c>
      <c r="G79" s="88">
        <f>+G73-G38</f>
        <v>0</v>
      </c>
      <c r="H79" s="88" t="e">
        <f>+H73-H38</f>
        <v>#REF!</v>
      </c>
    </row>
    <row r="80" spans="2:9" hidden="1" x14ac:dyDescent="0.25">
      <c r="D80" s="98"/>
      <c r="E80" s="98"/>
      <c r="F80" s="98"/>
      <c r="G80" s="98"/>
      <c r="H80" s="98"/>
    </row>
    <row r="81" spans="4:8" hidden="1" x14ac:dyDescent="0.25">
      <c r="D81" s="98"/>
      <c r="E81" s="98"/>
      <c r="F81" s="98"/>
      <c r="G81" s="98"/>
      <c r="H81" s="98"/>
    </row>
    <row r="82" spans="4:8" x14ac:dyDescent="0.25">
      <c r="D82" s="98"/>
      <c r="E82" s="98"/>
      <c r="F82" s="98"/>
      <c r="G82" s="98"/>
      <c r="H82" s="98"/>
    </row>
    <row r="83" spans="4:8" x14ac:dyDescent="0.25">
      <c r="D83" s="98"/>
      <c r="E83" s="98"/>
      <c r="F83" s="98"/>
      <c r="G83" s="98"/>
      <c r="H83" s="98"/>
    </row>
    <row r="84" spans="4:8" x14ac:dyDescent="0.25">
      <c r="D84" s="98"/>
      <c r="E84" s="98"/>
      <c r="F84" s="98"/>
      <c r="G84" s="98"/>
      <c r="H84" s="98"/>
    </row>
  </sheetData>
  <phoneticPr fontId="3" type="noConversion"/>
  <pageMargins left="0.46" right="0.4" top="0.34" bottom="0.3" header="0.22" footer="0.25"/>
  <pageSetup paperSize="9" scale="68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  <pageSetUpPr fitToPage="1"/>
  </sheetPr>
  <dimension ref="A1:J39"/>
  <sheetViews>
    <sheetView tabSelected="1" workbookViewId="0">
      <selection activeCell="G8" sqref="G8"/>
    </sheetView>
  </sheetViews>
  <sheetFormatPr defaultRowHeight="12.75" x14ac:dyDescent="0.2"/>
  <cols>
    <col min="1" max="1" width="3.85546875" style="1" customWidth="1"/>
    <col min="2" max="2" width="46.42578125" style="1" customWidth="1"/>
    <col min="3" max="3" width="7.5703125" style="12" customWidth="1"/>
    <col min="4" max="6" width="16.28515625" style="8" customWidth="1"/>
    <col min="7" max="7" width="14.42578125" style="8" customWidth="1"/>
    <col min="8" max="9" width="16.28515625" style="8" hidden="1" customWidth="1"/>
    <col min="10" max="10" width="9.140625" style="1" hidden="1" customWidth="1"/>
    <col min="11" max="12" width="9.140625" style="1"/>
    <col min="13" max="13" width="17.85546875" style="1" customWidth="1"/>
    <col min="14" max="16384" width="9.140625" style="1"/>
  </cols>
  <sheetData>
    <row r="1" spans="1:9" ht="15.75" x14ac:dyDescent="0.25">
      <c r="A1" s="25" t="s">
        <v>672</v>
      </c>
    </row>
    <row r="2" spans="1:9" ht="15.75" x14ac:dyDescent="0.25">
      <c r="A2" s="14" t="s">
        <v>647</v>
      </c>
    </row>
    <row r="3" spans="1:9" ht="15.75" x14ac:dyDescent="0.25">
      <c r="A3" s="14" t="s">
        <v>94</v>
      </c>
    </row>
    <row r="4" spans="1:9" ht="15.75" x14ac:dyDescent="0.25">
      <c r="A4" s="14"/>
    </row>
    <row r="5" spans="1:9" ht="13.5" thickBot="1" x14ac:dyDescent="0.25">
      <c r="C5" s="12" t="s">
        <v>431</v>
      </c>
      <c r="D5" s="444" t="s">
        <v>643</v>
      </c>
      <c r="E5" s="444" t="s">
        <v>646</v>
      </c>
      <c r="F5" s="444" t="s">
        <v>679</v>
      </c>
      <c r="G5" s="444" t="s">
        <v>645</v>
      </c>
      <c r="H5" s="17" t="s">
        <v>610</v>
      </c>
      <c r="I5" s="17" t="s">
        <v>535</v>
      </c>
    </row>
    <row r="6" spans="1:9" ht="13.5" thickTop="1" x14ac:dyDescent="0.2"/>
    <row r="8" spans="1:9" x14ac:dyDescent="0.2">
      <c r="B8" s="1" t="s">
        <v>10</v>
      </c>
      <c r="C8" s="12">
        <v>8</v>
      </c>
      <c r="D8" s="8">
        <f>+F8+E8</f>
        <v>3666430</v>
      </c>
      <c r="E8" s="8">
        <f>+'A-Sh BA'!C12</f>
        <v>2365080</v>
      </c>
      <c r="F8" s="8">
        <f>+'A-Sh BA'!D12</f>
        <v>1301350</v>
      </c>
      <c r="G8" s="8">
        <f>+'A-Sh BA'!E12</f>
        <v>8815935</v>
      </c>
      <c r="H8" s="8">
        <f>+'A-Sh BA'!F12</f>
        <v>0</v>
      </c>
      <c r="I8" s="8" t="e">
        <f>+'A-Sh BA'!#REF!</f>
        <v>#REF!</v>
      </c>
    </row>
    <row r="9" spans="1:9" x14ac:dyDescent="0.2">
      <c r="B9" s="1" t="s">
        <v>79</v>
      </c>
      <c r="C9" s="12">
        <v>9</v>
      </c>
      <c r="D9" s="8">
        <f t="shared" ref="D9:D15" si="0">+F9+E9</f>
        <v>0</v>
      </c>
      <c r="E9" s="8">
        <f>+'A-Sh BA'!C19</f>
        <v>0</v>
      </c>
      <c r="F9" s="8">
        <f>+'A-Sh BA'!D19</f>
        <v>0</v>
      </c>
      <c r="G9" s="8">
        <f>+'A-Sh BA'!E19</f>
        <v>0</v>
      </c>
      <c r="H9" s="8">
        <f>+'A-Sh BA'!F19</f>
        <v>0</v>
      </c>
      <c r="I9" s="8" t="e">
        <f>+'A-Sh BA'!#REF!</f>
        <v>#REF!</v>
      </c>
    </row>
    <row r="10" spans="1:9" ht="25.5" x14ac:dyDescent="0.2">
      <c r="B10" s="4" t="s">
        <v>80</v>
      </c>
      <c r="D10" s="8">
        <f t="shared" si="0"/>
        <v>0</v>
      </c>
    </row>
    <row r="11" spans="1:9" ht="25.5" x14ac:dyDescent="0.2">
      <c r="B11" s="4" t="s">
        <v>81</v>
      </c>
      <c r="D11" s="8">
        <f t="shared" si="0"/>
        <v>0</v>
      </c>
    </row>
    <row r="12" spans="1:9" x14ac:dyDescent="0.2">
      <c r="B12" s="1" t="s">
        <v>82</v>
      </c>
      <c r="C12" s="12">
        <v>10</v>
      </c>
      <c r="D12" s="8">
        <f t="shared" si="0"/>
        <v>-2036469</v>
      </c>
      <c r="E12" s="8">
        <f>-'A-Sh BA'!C65-'A-Sh BA'!C68</f>
        <v>-1300750</v>
      </c>
      <c r="F12" s="8">
        <f>-'A-Sh BA'!D65-'A-Sh BA'!D68</f>
        <v>-735719</v>
      </c>
      <c r="G12" s="8">
        <f>-'A-Sh BA'!E65-'A-Sh BA'!E68</f>
        <v>0</v>
      </c>
      <c r="H12" s="8">
        <f>-'A-Sh BA'!F65-'A-Sh BA'!F68</f>
        <v>0</v>
      </c>
      <c r="I12" s="8" t="e">
        <f>-'A-Sh BA'!#REF!-'A-Sh BA'!#REF!</f>
        <v>#REF!</v>
      </c>
    </row>
    <row r="13" spans="1:9" x14ac:dyDescent="0.2">
      <c r="B13" s="1" t="s">
        <v>83</v>
      </c>
      <c r="C13" s="12">
        <v>11</v>
      </c>
      <c r="D13" s="8">
        <f t="shared" si="0"/>
        <v>-540000</v>
      </c>
      <c r="E13" s="8">
        <f>-'A-Sh BA'!C71-'A-Sh BA'!C76-'A-Sh BA'!C77</f>
        <v>-420000</v>
      </c>
      <c r="F13" s="8">
        <f>-'A-Sh BA'!D71-'A-Sh BA'!D76-'A-Sh BA'!D77</f>
        <v>-120000</v>
      </c>
      <c r="G13" s="8">
        <f>-'A-Sh BA'!E71-'A-Sh BA'!E76-'A-Sh BA'!E77</f>
        <v>-8460087</v>
      </c>
      <c r="H13" s="8">
        <f>-'A-Sh BA'!F71-'A-Sh BA'!F76-'A-Sh BA'!F77</f>
        <v>0</v>
      </c>
      <c r="I13" s="8" t="e">
        <f>-'A-Sh BA'!#REF!-'A-Sh BA'!#REF!-'A-Sh BA'!#REF!</f>
        <v>#REF!</v>
      </c>
    </row>
    <row r="14" spans="1:9" x14ac:dyDescent="0.2">
      <c r="B14" s="1" t="s">
        <v>11</v>
      </c>
      <c r="C14" s="12">
        <v>12</v>
      </c>
      <c r="D14" s="8">
        <f t="shared" si="0"/>
        <v>-1445003</v>
      </c>
      <c r="E14" s="8">
        <f>-'A-Sh BA'!C72</f>
        <v>-1163289</v>
      </c>
      <c r="F14" s="8">
        <f>-'A-Sh BA'!D72</f>
        <v>-281714</v>
      </c>
      <c r="G14" s="8">
        <f>-'A-Sh BA'!E72</f>
        <v>0</v>
      </c>
      <c r="H14" s="8">
        <f>-'A-Sh BA'!F72</f>
        <v>0</v>
      </c>
      <c r="I14" s="8" t="e">
        <f>-'A-Sh BA'!#REF!</f>
        <v>#REF!</v>
      </c>
    </row>
    <row r="15" spans="1:9" x14ac:dyDescent="0.2">
      <c r="B15" s="1" t="s">
        <v>84</v>
      </c>
      <c r="D15" s="8">
        <f t="shared" si="0"/>
        <v>0</v>
      </c>
      <c r="E15" s="21">
        <f>-'A-Sh BA'!C81</f>
        <v>0</v>
      </c>
      <c r="F15" s="21">
        <f>-'A-Sh BA'!D81</f>
        <v>0</v>
      </c>
      <c r="G15" s="21">
        <f>-'A-Sh BA'!E81</f>
        <v>0</v>
      </c>
      <c r="H15" s="21">
        <f>-'A-Sh BA'!F81</f>
        <v>0</v>
      </c>
      <c r="I15" s="21" t="e">
        <f>-'A-Sh BA'!#REF!</f>
        <v>#REF!</v>
      </c>
    </row>
    <row r="16" spans="1:9" ht="13.5" thickBot="1" x14ac:dyDescent="0.25">
      <c r="D16" s="9">
        <f t="shared" ref="D16:I16" si="1">SUM(D8:D15)</f>
        <v>-355042</v>
      </c>
      <c r="E16" s="9">
        <f t="shared" si="1"/>
        <v>-518959</v>
      </c>
      <c r="F16" s="9">
        <f t="shared" si="1"/>
        <v>163917</v>
      </c>
      <c r="G16" s="9">
        <f t="shared" si="1"/>
        <v>355848</v>
      </c>
      <c r="H16" s="9">
        <f t="shared" si="1"/>
        <v>0</v>
      </c>
      <c r="I16" s="9" t="e">
        <f t="shared" si="1"/>
        <v>#REF!</v>
      </c>
    </row>
    <row r="17" spans="1:9" s="2" customFormat="1" ht="13.5" thickTop="1" x14ac:dyDescent="0.2">
      <c r="A17" s="3" t="s">
        <v>85</v>
      </c>
      <c r="C17" s="7"/>
      <c r="D17" s="10"/>
      <c r="E17" s="10"/>
      <c r="F17" s="10"/>
      <c r="G17" s="10"/>
      <c r="H17" s="10"/>
      <c r="I17" s="10"/>
    </row>
    <row r="18" spans="1:9" s="2" customFormat="1" x14ac:dyDescent="0.2">
      <c r="B18" s="5"/>
      <c r="C18" s="7"/>
      <c r="D18" s="10"/>
      <c r="E18" s="10"/>
      <c r="F18" s="10"/>
      <c r="G18" s="10"/>
      <c r="H18" s="10"/>
      <c r="I18" s="10"/>
    </row>
    <row r="19" spans="1:9" s="2" customFormat="1" ht="25.5" x14ac:dyDescent="0.2">
      <c r="B19" s="4" t="s">
        <v>86</v>
      </c>
      <c r="C19" s="7"/>
      <c r="D19" s="8"/>
      <c r="E19" s="8"/>
      <c r="F19" s="8"/>
      <c r="G19" s="8"/>
      <c r="H19" s="8"/>
      <c r="I19" s="8"/>
    </row>
    <row r="20" spans="1:9" x14ac:dyDescent="0.2">
      <c r="B20" s="4" t="s">
        <v>87</v>
      </c>
    </row>
    <row r="21" spans="1:9" x14ac:dyDescent="0.2">
      <c r="B21" s="1" t="s">
        <v>12</v>
      </c>
      <c r="C21" s="12">
        <v>13</v>
      </c>
      <c r="D21" s="8">
        <f>+E21+F21</f>
        <v>-3.4924596548080444E-10</v>
      </c>
      <c r="E21" s="8">
        <f>+'A-Sh BA'!C36-'A-Sh BA'!C89</f>
        <v>-1.7462298274040222E-10</v>
      </c>
      <c r="F21" s="8">
        <f>+'A-Sh BA'!D36-'A-Sh BA'!D89</f>
        <v>-1.7462298274040222E-10</v>
      </c>
      <c r="G21" s="8">
        <f>+'A-Sh BA'!E36-'A-Sh BA'!E89</f>
        <v>-1.7462298274040222E-10</v>
      </c>
      <c r="H21" s="8">
        <f>+'A-Sh BA'!F36-'A-Sh BA'!F89</f>
        <v>-1.7462298274040222E-10</v>
      </c>
      <c r="I21" s="8" t="e">
        <f>+'A-Sh BA'!#REF!-'A-Sh BA'!#REF!</f>
        <v>#REF!</v>
      </c>
    </row>
    <row r="23" spans="1:9" ht="13.5" thickBot="1" x14ac:dyDescent="0.25">
      <c r="B23" s="6" t="s">
        <v>13</v>
      </c>
      <c r="C23" s="13"/>
      <c r="D23" s="22">
        <f t="shared" ref="D23:I23" si="2">+D16+D21</f>
        <v>-355042.00000000035</v>
      </c>
      <c r="E23" s="22">
        <f t="shared" si="2"/>
        <v>-518959.00000000017</v>
      </c>
      <c r="F23" s="22">
        <f t="shared" si="2"/>
        <v>163916.99999999983</v>
      </c>
      <c r="G23" s="447">
        <f t="shared" si="2"/>
        <v>355847.99999999983</v>
      </c>
      <c r="H23" s="22">
        <f t="shared" si="2"/>
        <v>-1.7462298274040222E-10</v>
      </c>
      <c r="I23" s="22" t="e">
        <f t="shared" si="2"/>
        <v>#REF!</v>
      </c>
    </row>
    <row r="24" spans="1:9" s="2" customFormat="1" ht="13.5" thickTop="1" x14ac:dyDescent="0.2">
      <c r="C24" s="13"/>
      <c r="D24" s="10"/>
      <c r="E24" s="10"/>
      <c r="F24" s="10"/>
      <c r="G24" s="446"/>
      <c r="H24" s="10"/>
      <c r="I24" s="10"/>
    </row>
    <row r="25" spans="1:9" s="2" customFormat="1" x14ac:dyDescent="0.2">
      <c r="B25" s="5" t="s">
        <v>14</v>
      </c>
      <c r="C25" s="13">
        <v>14</v>
      </c>
      <c r="D25" s="10">
        <f>+F25+E25</f>
        <v>0</v>
      </c>
      <c r="E25" s="10">
        <f>-'A-Sh BA'!C102</f>
        <v>0</v>
      </c>
      <c r="F25" s="10">
        <f>-'A-Sh BA'!D102</f>
        <v>0</v>
      </c>
      <c r="G25" s="446">
        <f>-'A-Sh BA'!E102</f>
        <v>-17792.400000000001</v>
      </c>
      <c r="H25" s="10">
        <f>-'A-Sh BA'!F102</f>
        <v>0</v>
      </c>
      <c r="I25" s="10" t="e">
        <f>-'A-Sh BA'!#REF!</f>
        <v>#REF!</v>
      </c>
    </row>
    <row r="26" spans="1:9" s="2" customFormat="1" x14ac:dyDescent="0.2">
      <c r="B26" s="5"/>
      <c r="C26" s="13"/>
      <c r="D26" s="10"/>
      <c r="E26" s="10"/>
      <c r="F26" s="10"/>
      <c r="G26" s="446"/>
      <c r="H26" s="10"/>
      <c r="I26" s="10"/>
    </row>
    <row r="27" spans="1:9" s="2" customFormat="1" ht="13.5" thickBot="1" x14ac:dyDescent="0.25">
      <c r="B27" s="6" t="s">
        <v>15</v>
      </c>
      <c r="C27" s="7"/>
      <c r="D27" s="15">
        <f>+D23+D25</f>
        <v>-355042.00000000035</v>
      </c>
      <c r="E27" s="15">
        <f>+E23+E25</f>
        <v>-518959.00000000017</v>
      </c>
      <c r="F27" s="15">
        <f>+F23+F25+0.1</f>
        <v>163917.09999999983</v>
      </c>
      <c r="G27" s="447">
        <f>+G23+G25</f>
        <v>338055.5999999998</v>
      </c>
      <c r="H27" s="15">
        <f>+H23+H25</f>
        <v>-1.7462298274040222E-10</v>
      </c>
      <c r="I27" s="15" t="e">
        <f>+I23+I25</f>
        <v>#REF!</v>
      </c>
    </row>
    <row r="28" spans="1:9" s="2" customFormat="1" ht="13.5" thickTop="1" x14ac:dyDescent="0.2">
      <c r="D28" s="10"/>
      <c r="E28" s="10"/>
      <c r="F28" s="10"/>
      <c r="G28" s="10"/>
      <c r="H28" s="10"/>
      <c r="I28" s="10"/>
    </row>
    <row r="29" spans="1:9" s="2" customFormat="1" x14ac:dyDescent="0.2">
      <c r="D29" s="10"/>
      <c r="E29" s="10"/>
      <c r="F29" s="10"/>
      <c r="G29" s="10"/>
      <c r="H29" s="10"/>
      <c r="I29" s="10"/>
    </row>
    <row r="30" spans="1:9" s="2" customFormat="1" x14ac:dyDescent="0.2">
      <c r="D30" s="10"/>
      <c r="E30" s="10"/>
      <c r="F30" s="10"/>
      <c r="G30" s="10"/>
      <c r="H30" s="10"/>
      <c r="I30" s="10"/>
    </row>
    <row r="31" spans="1:9" s="2" customFormat="1" ht="15.75" x14ac:dyDescent="0.25">
      <c r="B31" s="97"/>
      <c r="C31" s="92"/>
      <c r="D31" s="97" t="s">
        <v>536</v>
      </c>
      <c r="E31" s="81"/>
      <c r="H31" s="97"/>
      <c r="I31" s="10"/>
    </row>
    <row r="32" spans="1:9" s="2" customFormat="1" x14ac:dyDescent="0.2">
      <c r="D32" s="10"/>
      <c r="E32" s="10"/>
      <c r="F32" s="10"/>
      <c r="G32" s="10"/>
      <c r="H32" s="10"/>
      <c r="I32" s="10"/>
    </row>
    <row r="33" spans="2:9" s="2" customFormat="1" x14ac:dyDescent="0.2">
      <c r="D33" s="10"/>
      <c r="E33" s="10"/>
      <c r="F33" s="10"/>
      <c r="G33" s="10"/>
      <c r="H33" s="10"/>
      <c r="I33" s="10"/>
    </row>
    <row r="34" spans="2:9" s="2" customFormat="1" x14ac:dyDescent="0.2">
      <c r="C34" s="349"/>
      <c r="D34" s="10"/>
      <c r="E34" s="10"/>
      <c r="F34" s="10"/>
      <c r="G34" s="10"/>
      <c r="H34" s="10"/>
      <c r="I34" s="10"/>
    </row>
    <row r="35" spans="2:9" s="2" customFormat="1" x14ac:dyDescent="0.2">
      <c r="C35" s="7"/>
      <c r="D35" s="8"/>
      <c r="E35" s="8"/>
      <c r="F35" s="8"/>
      <c r="G35" s="8"/>
      <c r="H35" s="8"/>
      <c r="I35" s="8"/>
    </row>
    <row r="36" spans="2:9" ht="15.75" x14ac:dyDescent="0.25">
      <c r="B36" s="19"/>
      <c r="C36" s="19"/>
      <c r="G36" s="97"/>
      <c r="H36" s="97"/>
      <c r="I36" s="97"/>
    </row>
    <row r="37" spans="2:9" ht="14.25" x14ac:dyDescent="0.2">
      <c r="B37" s="19"/>
      <c r="C37" s="19"/>
      <c r="D37" s="56"/>
      <c r="E37" s="56"/>
      <c r="F37" s="56"/>
      <c r="G37" s="56"/>
      <c r="H37" s="56"/>
      <c r="I37" s="56"/>
    </row>
    <row r="38" spans="2:9" ht="15" x14ac:dyDescent="0.25">
      <c r="B38" s="18"/>
      <c r="C38" s="18"/>
      <c r="D38" s="20"/>
      <c r="E38" s="20"/>
      <c r="F38" s="20"/>
      <c r="G38" s="20"/>
      <c r="H38" s="20"/>
      <c r="I38" s="20"/>
    </row>
    <row r="39" spans="2:9" x14ac:dyDescent="0.2">
      <c r="C39" s="350">
        <v>3</v>
      </c>
    </row>
  </sheetData>
  <phoneticPr fontId="3" type="noConversion"/>
  <pageMargins left="0.45" right="0.55000000000000004" top="0.86" bottom="0.91" header="0.5" footer="0.5"/>
  <pageSetup scale="8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2"/>
  <sheetViews>
    <sheetView zoomScale="80" workbookViewId="0">
      <selection activeCell="K1" sqref="K1"/>
    </sheetView>
  </sheetViews>
  <sheetFormatPr defaultRowHeight="15.75" x14ac:dyDescent="0.25"/>
  <cols>
    <col min="1" max="1" width="3.140625" style="82" customWidth="1"/>
    <col min="2" max="2" width="64.140625" style="82" customWidth="1"/>
    <col min="3" max="3" width="4.5703125" style="82" customWidth="1"/>
    <col min="4" max="6" width="19.7109375" style="99" customWidth="1"/>
    <col min="7" max="7" width="18.42578125" style="99" customWidth="1"/>
    <col min="8" max="9" width="15.7109375" style="99" hidden="1" customWidth="1"/>
    <col min="10" max="10" width="9.140625" style="82" customWidth="1"/>
    <col min="11" max="11" width="13.140625" style="82" bestFit="1" customWidth="1"/>
    <col min="12" max="12" width="9.140625" style="82"/>
    <col min="13" max="13" width="17.85546875" style="82" customWidth="1"/>
    <col min="14" max="16384" width="9.140625" style="82"/>
  </cols>
  <sheetData>
    <row r="1" spans="1:10" x14ac:dyDescent="0.25">
      <c r="A1" s="25" t="s">
        <v>672</v>
      </c>
    </row>
    <row r="2" spans="1:10" x14ac:dyDescent="0.25">
      <c r="A2" s="101" t="s">
        <v>25</v>
      </c>
    </row>
    <row r="3" spans="1:10" s="79" customFormat="1" x14ac:dyDescent="0.25">
      <c r="A3" s="102" t="s">
        <v>648</v>
      </c>
      <c r="D3" s="103"/>
      <c r="E3" s="103"/>
      <c r="F3" s="103"/>
      <c r="G3" s="103"/>
      <c r="H3" s="103"/>
      <c r="I3" s="103"/>
    </row>
    <row r="4" spans="1:10" s="79" customFormat="1" x14ac:dyDescent="0.25">
      <c r="A4" s="83" t="s">
        <v>94</v>
      </c>
      <c r="D4" s="103"/>
      <c r="E4" s="103"/>
      <c r="F4" s="103"/>
      <c r="G4" s="103"/>
      <c r="H4" s="103"/>
      <c r="I4" s="103"/>
    </row>
    <row r="5" spans="1:10" s="79" customFormat="1" x14ac:dyDescent="0.25">
      <c r="D5" s="105"/>
      <c r="E5" s="105"/>
      <c r="F5" s="105"/>
      <c r="G5" s="105"/>
      <c r="H5" s="105"/>
      <c r="I5" s="105"/>
    </row>
    <row r="6" spans="1:10" s="79" customFormat="1" ht="16.5" customHeight="1" thickBot="1" x14ac:dyDescent="0.3">
      <c r="B6" s="104"/>
      <c r="C6" s="104"/>
      <c r="D6" s="444" t="s">
        <v>643</v>
      </c>
      <c r="E6" s="444" t="s">
        <v>646</v>
      </c>
      <c r="F6" s="444" t="s">
        <v>680</v>
      </c>
      <c r="G6" s="444" t="s">
        <v>645</v>
      </c>
      <c r="H6" s="106" t="s">
        <v>548</v>
      </c>
      <c r="I6" s="106" t="s">
        <v>537</v>
      </c>
    </row>
    <row r="7" spans="1:10" s="79" customFormat="1" ht="16.5" thickTop="1" x14ac:dyDescent="0.25">
      <c r="A7" s="84" t="s">
        <v>26</v>
      </c>
      <c r="D7" s="105"/>
      <c r="E7" s="105"/>
      <c r="F7" s="105"/>
      <c r="G7" s="105"/>
      <c r="H7" s="105"/>
      <c r="I7" s="105"/>
    </row>
    <row r="8" spans="1:10" s="79" customFormat="1" x14ac:dyDescent="0.25">
      <c r="B8" s="79" t="s">
        <v>27</v>
      </c>
      <c r="D8" s="107">
        <f>+F8+E8</f>
        <v>-355042.00000000035</v>
      </c>
      <c r="E8" s="107">
        <f>+'ardh-shpenz'!E23</f>
        <v>-518959.00000000017</v>
      </c>
      <c r="F8" s="107">
        <f>+'ardh-shpenz'!F23</f>
        <v>163916.99999999983</v>
      </c>
      <c r="G8" s="107">
        <f>+'ardh-shpenz'!G23</f>
        <v>355847.99999999983</v>
      </c>
      <c r="H8" s="107">
        <f>+'ardh-shpenz'!H23</f>
        <v>-1.7462298274040222E-10</v>
      </c>
      <c r="I8" s="107" t="e">
        <f>+'ardh-shpenz'!I23</f>
        <v>#REF!</v>
      </c>
    </row>
    <row r="9" spans="1:10" s="79" customFormat="1" x14ac:dyDescent="0.25">
      <c r="B9" s="79" t="s">
        <v>28</v>
      </c>
      <c r="D9" s="107">
        <f>+F9+E9</f>
        <v>0</v>
      </c>
      <c r="E9" s="107"/>
      <c r="F9" s="107"/>
      <c r="G9" s="107"/>
      <c r="H9" s="107"/>
      <c r="I9" s="107"/>
    </row>
    <row r="10" spans="1:10" s="79" customFormat="1" x14ac:dyDescent="0.25">
      <c r="B10" s="79" t="s">
        <v>29</v>
      </c>
      <c r="D10" s="107">
        <f>+F10+E10</f>
        <v>0</v>
      </c>
      <c r="E10" s="107">
        <f>-'ardh-shpenz'!E15</f>
        <v>0</v>
      </c>
      <c r="F10" s="107">
        <f>-'ardh-shpenz'!F15</f>
        <v>0</v>
      </c>
      <c r="G10" s="107">
        <f>-'ardh-shpenz'!G15</f>
        <v>0</v>
      </c>
      <c r="H10" s="107">
        <f>-'ardh-shpenz'!H15</f>
        <v>0</v>
      </c>
      <c r="I10" s="107" t="e">
        <f>-'ardh-shpenz'!I15</f>
        <v>#REF!</v>
      </c>
    </row>
    <row r="11" spans="1:10" s="79" customFormat="1" x14ac:dyDescent="0.25">
      <c r="B11" s="79" t="s">
        <v>30</v>
      </c>
      <c r="D11" s="107">
        <f>+F11+E11</f>
        <v>0</v>
      </c>
      <c r="E11" s="107">
        <f>+BK!E27-BK!D27+BK!D51-BK!E51</f>
        <v>0</v>
      </c>
      <c r="F11" s="107">
        <f>+BK!F27-BK!E27+BK!E51-BK!F51</f>
        <v>0</v>
      </c>
      <c r="G11" s="107">
        <f>+BK!G27-BK!F27+BK!F51-BK!G51</f>
        <v>0</v>
      </c>
      <c r="H11" s="107" t="e">
        <f>+BK!H27-BK!G27+BK!G51-BK!H51</f>
        <v>#REF!</v>
      </c>
      <c r="I11" s="107" t="e">
        <f>+BK!I27-BK!H27+BK!H51-BK!I51</f>
        <v>#REF!</v>
      </c>
      <c r="J11" s="107"/>
    </row>
    <row r="12" spans="1:10" s="79" customFormat="1" x14ac:dyDescent="0.25">
      <c r="B12" s="79" t="s">
        <v>31</v>
      </c>
      <c r="D12" s="105"/>
      <c r="E12" s="105"/>
      <c r="F12" s="105"/>
      <c r="G12" s="105"/>
      <c r="H12" s="105"/>
      <c r="I12" s="105"/>
    </row>
    <row r="13" spans="1:10" s="79" customFormat="1" x14ac:dyDescent="0.25">
      <c r="B13" s="79" t="s">
        <v>32</v>
      </c>
      <c r="D13" s="105"/>
      <c r="E13" s="105"/>
      <c r="F13" s="105"/>
      <c r="G13" s="105"/>
      <c r="H13" s="105"/>
      <c r="I13" s="105"/>
    </row>
    <row r="14" spans="1:10" s="79" customFormat="1" x14ac:dyDescent="0.25">
      <c r="B14" s="104"/>
      <c r="C14" s="104"/>
      <c r="D14" s="105"/>
      <c r="E14" s="105"/>
      <c r="F14" s="105"/>
      <c r="G14" s="105"/>
      <c r="H14" s="105"/>
      <c r="I14" s="105"/>
    </row>
    <row r="15" spans="1:10" s="79" customFormat="1" ht="31.5" x14ac:dyDescent="0.25">
      <c r="B15" s="108" t="s">
        <v>88</v>
      </c>
      <c r="C15" s="108"/>
      <c r="D15" s="103">
        <f>+F15+E15</f>
        <v>629273</v>
      </c>
      <c r="E15" s="103">
        <f>+BK!E12-BK!D12+BK!E13-BK!D13+BK!E25-BK!D25+BK!E26-BK!D26</f>
        <v>373139</v>
      </c>
      <c r="F15" s="103">
        <f>+BK!F12-BK!E12+BK!F13-BK!E13+BK!F25-BK!E25+BK!F26-BK!E26</f>
        <v>256134</v>
      </c>
      <c r="G15" s="103">
        <f>+BK!G12-BK!F12+BK!G13-BK!F13+BK!G25-BK!F25+BK!G26-BK!F26</f>
        <v>-752155</v>
      </c>
      <c r="H15" s="103" t="e">
        <f>+BK!H12-BK!G12+BK!H13-BK!G13+BK!H25-BK!G25+BK!H26-BK!G26</f>
        <v>#REF!</v>
      </c>
      <c r="I15" s="103" t="e">
        <f>+BK!#REF!-BK!H12+BK!#REF!-BK!H13+BK!#REF!-BK!H25+BK!#REF!-BK!H26</f>
        <v>#REF!</v>
      </c>
    </row>
    <row r="16" spans="1:10" s="79" customFormat="1" x14ac:dyDescent="0.25">
      <c r="D16" s="103">
        <f>+F16+E16</f>
        <v>0</v>
      </c>
      <c r="E16" s="105"/>
      <c r="F16" s="105"/>
      <c r="G16" s="105"/>
      <c r="H16" s="105"/>
      <c r="I16" s="105"/>
    </row>
    <row r="17" spans="1:11" s="79" customFormat="1" x14ac:dyDescent="0.25">
      <c r="B17" s="79" t="s">
        <v>33</v>
      </c>
      <c r="D17" s="103">
        <f>+F17+E17</f>
        <v>1516484</v>
      </c>
      <c r="E17" s="107">
        <f>+BK!E18+BK!E19+BK!E20+BK!E21+BK!E22-BK!D22-BK!D21-BK!D20-BK!D19-BK!D18</f>
        <v>801365</v>
      </c>
      <c r="F17" s="107">
        <f>+BK!F18+BK!F19+BK!F20+BK!F21+BK!F22-BK!E22-BK!E21-BK!E20-BK!E19-BK!E18</f>
        <v>715119</v>
      </c>
      <c r="G17" s="107">
        <f>+BK!G18+BK!G19+BK!G20+BK!G21+BK!G22-BK!F22-BK!F21-BK!F20-BK!F19-BK!F18</f>
        <v>-3141413</v>
      </c>
      <c r="H17" s="107" t="e">
        <f>+BK!H18+BK!H19+BK!H20+BK!H21+BK!H22-BK!G22-BK!G21-BK!G20-BK!G19-BK!G18</f>
        <v>#REF!</v>
      </c>
      <c r="I17" s="107" t="e">
        <f>+BK!#REF!+BK!#REF!+BK!#REF!+BK!#REF!+BK!#REF!-BK!H22-BK!H21-BK!H20-BK!H19-BK!H18</f>
        <v>#REF!</v>
      </c>
    </row>
    <row r="18" spans="1:11" s="79" customFormat="1" x14ac:dyDescent="0.25">
      <c r="B18" s="79" t="s">
        <v>120</v>
      </c>
      <c r="D18" s="103">
        <f>+F18+E18</f>
        <v>-1828808.1000000006</v>
      </c>
      <c r="E18" s="103">
        <f>BK!D43-BK!E43+BK!D45-BK!E45+BK!D46-BK!E46+BK!D47-BK!E47+BK!D48-BK!E48+BK!D49-BK!E49+BK!D50-BK!E50-E21+'ardh-shpenz'!E25</f>
        <v>-660984</v>
      </c>
      <c r="F18" s="103">
        <f>BK!E43-BK!F43+BK!E45-BK!F45+BK!E46-BK!F46+BK!E47-BK!F47+BK!E48-BK!F48+BK!E49-BK!F49+BK!E50-BK!F50-F21+'ardh-shpenz'!F25</f>
        <v>-1167824.1000000006</v>
      </c>
      <c r="G18" s="103">
        <f>BK!F43-BK!G43+BK!F45-BK!G45+BK!F46-BK!G46+BK!F47-BK!G47+BK!F48-BK!G48+BK!F49-BK!G49+BK!F50-BK!G50-G21+'ardh-shpenz'!G25</f>
        <v>7100510</v>
      </c>
      <c r="H18" s="103" t="e">
        <f>BK!G43-BK!H43+BK!G45-BK!H45+BK!G46-BK!H46+BK!G47-BK!H47+BK!G48-BK!H48+BK!G49-BK!H49+BK!G50-BK!H50-H21+'ardh-shpenz'!H25</f>
        <v>#REF!</v>
      </c>
      <c r="I18" s="103" t="e">
        <f>BK!H43-BK!#REF!+BK!H45-BK!#REF!+BK!H46-BK!#REF!+BK!H47-BK!#REF!+BK!H48-BK!#REF!+BK!H49-BK!#REF!+BK!H50-BK!#REF!-I21+'ardh-shpenz'!I25</f>
        <v>#REF!</v>
      </c>
    </row>
    <row r="19" spans="1:11" s="79" customFormat="1" x14ac:dyDescent="0.25">
      <c r="B19" s="102" t="s">
        <v>34</v>
      </c>
      <c r="C19" s="102"/>
      <c r="D19" s="109">
        <f t="shared" ref="D19:I19" si="0">SUM(D8:D18)</f>
        <v>-38093.100000001024</v>
      </c>
      <c r="E19" s="109">
        <f t="shared" si="0"/>
        <v>-5439.0000000002328</v>
      </c>
      <c r="F19" s="109">
        <f t="shared" si="0"/>
        <v>-32654.100000000792</v>
      </c>
      <c r="G19" s="109">
        <f t="shared" si="0"/>
        <v>3562790</v>
      </c>
      <c r="H19" s="109" t="e">
        <f t="shared" si="0"/>
        <v>#REF!</v>
      </c>
      <c r="I19" s="109" t="e">
        <f t="shared" si="0"/>
        <v>#REF!</v>
      </c>
      <c r="K19" s="110"/>
    </row>
    <row r="20" spans="1:11" s="79" customFormat="1" ht="12.75" customHeight="1" x14ac:dyDescent="0.25">
      <c r="B20" s="79" t="s">
        <v>16</v>
      </c>
      <c r="D20" s="105"/>
      <c r="E20" s="105"/>
      <c r="F20" s="105"/>
      <c r="G20" s="105"/>
      <c r="H20" s="105"/>
      <c r="I20" s="105"/>
    </row>
    <row r="21" spans="1:11" s="79" customFormat="1" ht="12.75" customHeight="1" x14ac:dyDescent="0.25">
      <c r="B21" s="79" t="s">
        <v>17</v>
      </c>
      <c r="D21" s="107"/>
      <c r="E21" s="107"/>
      <c r="F21" s="107"/>
      <c r="G21" s="107"/>
      <c r="H21" s="107"/>
      <c r="I21" s="107"/>
    </row>
    <row r="22" spans="1:11" s="79" customFormat="1" x14ac:dyDescent="0.25">
      <c r="D22" s="105"/>
      <c r="E22" s="105"/>
      <c r="F22" s="105"/>
      <c r="G22" s="105"/>
      <c r="H22" s="105"/>
      <c r="I22" s="105"/>
    </row>
    <row r="23" spans="1:11" s="79" customFormat="1" x14ac:dyDescent="0.25">
      <c r="A23" s="111" t="s">
        <v>18</v>
      </c>
      <c r="D23" s="112">
        <f t="shared" ref="D23:I23" si="1">SUM(D19:D22)</f>
        <v>-38093.100000001024</v>
      </c>
      <c r="E23" s="112">
        <f t="shared" si="1"/>
        <v>-5439.0000000002328</v>
      </c>
      <c r="F23" s="112">
        <f t="shared" si="1"/>
        <v>-32654.100000000792</v>
      </c>
      <c r="G23" s="112">
        <f t="shared" si="1"/>
        <v>3562790</v>
      </c>
      <c r="H23" s="112" t="e">
        <f t="shared" si="1"/>
        <v>#REF!</v>
      </c>
      <c r="I23" s="112" t="e">
        <f t="shared" si="1"/>
        <v>#REF!</v>
      </c>
    </row>
    <row r="24" spans="1:11" s="79" customFormat="1" x14ac:dyDescent="0.25">
      <c r="A24" s="111"/>
      <c r="D24" s="103"/>
      <c r="E24" s="103"/>
      <c r="F24" s="103"/>
      <c r="G24" s="103"/>
      <c r="H24" s="103"/>
      <c r="I24" s="103"/>
    </row>
    <row r="25" spans="1:11" s="79" customFormat="1" x14ac:dyDescent="0.25">
      <c r="B25" s="79" t="s">
        <v>35</v>
      </c>
      <c r="D25" s="103"/>
      <c r="E25" s="103"/>
      <c r="F25" s="103"/>
      <c r="G25" s="103"/>
      <c r="H25" s="103"/>
      <c r="I25" s="103"/>
    </row>
    <row r="26" spans="1:11" s="79" customFormat="1" x14ac:dyDescent="0.25">
      <c r="B26" s="79" t="s">
        <v>36</v>
      </c>
      <c r="D26" s="107">
        <f>+F26+E26</f>
        <v>0</v>
      </c>
      <c r="E26" s="107">
        <f>-BK!D33+BK!E33+'ardh-shpenz'!E15</f>
        <v>0</v>
      </c>
      <c r="F26" s="107">
        <f>-BK!E33+BK!F33+'ardh-shpenz'!F15</f>
        <v>0</v>
      </c>
      <c r="G26" s="107">
        <f>-BK!F33+BK!G33+'ardh-shpenz'!G15</f>
        <v>-1015330</v>
      </c>
      <c r="H26" s="107" t="e">
        <f>-BK!G33+BK!H33+'ardh-shpenz'!H15</f>
        <v>#REF!</v>
      </c>
      <c r="I26" s="107" t="e">
        <f>-BK!H33+BK!#REF!+'ardh-shpenz'!I15</f>
        <v>#REF!</v>
      </c>
    </row>
    <row r="27" spans="1:11" s="79" customFormat="1" x14ac:dyDescent="0.25">
      <c r="B27" s="79" t="s">
        <v>37</v>
      </c>
      <c r="D27" s="105"/>
      <c r="E27" s="105"/>
      <c r="F27" s="105"/>
      <c r="G27" s="105"/>
      <c r="H27" s="105"/>
      <c r="I27" s="105"/>
    </row>
    <row r="28" spans="1:11" s="79" customFormat="1" ht="12.75" customHeight="1" x14ac:dyDescent="0.25">
      <c r="B28" s="79" t="s">
        <v>19</v>
      </c>
      <c r="D28" s="105"/>
      <c r="E28" s="105"/>
      <c r="F28" s="105"/>
      <c r="G28" s="105"/>
      <c r="H28" s="105"/>
      <c r="I28" s="105"/>
    </row>
    <row r="29" spans="1:11" s="79" customFormat="1" ht="12.75" customHeight="1" x14ac:dyDescent="0.25">
      <c r="B29" s="79" t="s">
        <v>20</v>
      </c>
      <c r="D29" s="113"/>
      <c r="E29" s="113"/>
      <c r="F29" s="113"/>
      <c r="G29" s="113"/>
      <c r="H29" s="113"/>
      <c r="I29" s="113"/>
    </row>
    <row r="30" spans="1:11" s="79" customFormat="1" x14ac:dyDescent="0.25">
      <c r="B30" s="104"/>
      <c r="C30" s="104"/>
      <c r="D30" s="105"/>
      <c r="E30" s="105"/>
      <c r="F30" s="105"/>
      <c r="G30" s="105"/>
      <c r="H30" s="105"/>
      <c r="I30" s="105"/>
    </row>
    <row r="31" spans="1:11" s="79" customFormat="1" x14ac:dyDescent="0.25">
      <c r="B31" s="80" t="s">
        <v>89</v>
      </c>
      <c r="C31" s="80"/>
      <c r="D31" s="112">
        <f t="shared" ref="D31:I31" si="2">SUM(D25:D29)</f>
        <v>0</v>
      </c>
      <c r="E31" s="112">
        <f t="shared" si="2"/>
        <v>0</v>
      </c>
      <c r="F31" s="112">
        <f t="shared" si="2"/>
        <v>0</v>
      </c>
      <c r="G31" s="112">
        <f t="shared" si="2"/>
        <v>-1015330</v>
      </c>
      <c r="H31" s="112" t="e">
        <f t="shared" si="2"/>
        <v>#REF!</v>
      </c>
      <c r="I31" s="112" t="e">
        <f t="shared" si="2"/>
        <v>#REF!</v>
      </c>
    </row>
    <row r="32" spans="1:11" s="79" customFormat="1" x14ac:dyDescent="0.25">
      <c r="B32" s="104"/>
      <c r="C32" s="104"/>
      <c r="D32" s="469"/>
      <c r="E32" s="469"/>
      <c r="F32" s="469"/>
      <c r="G32" s="469"/>
      <c r="H32" s="105"/>
      <c r="I32" s="105"/>
    </row>
    <row r="33" spans="2:9" s="79" customFormat="1" x14ac:dyDescent="0.25">
      <c r="B33" s="79" t="s">
        <v>91</v>
      </c>
      <c r="D33" s="103">
        <f>+F33+E33</f>
        <v>0</v>
      </c>
      <c r="E33" s="103">
        <v>0</v>
      </c>
      <c r="F33" s="103">
        <v>0</v>
      </c>
      <c r="G33" s="103">
        <v>0</v>
      </c>
      <c r="H33" s="103">
        <v>0</v>
      </c>
      <c r="I33" s="103">
        <v>0</v>
      </c>
    </row>
    <row r="34" spans="2:9" s="79" customFormat="1" x14ac:dyDescent="0.25">
      <c r="B34" s="79" t="s">
        <v>21</v>
      </c>
      <c r="D34" s="103"/>
      <c r="E34" s="103"/>
      <c r="F34" s="103"/>
      <c r="G34" s="103"/>
      <c r="H34" s="103"/>
      <c r="I34" s="103"/>
    </row>
    <row r="35" spans="2:9" s="79" customFormat="1" x14ac:dyDescent="0.25">
      <c r="B35" s="79" t="s">
        <v>38</v>
      </c>
      <c r="D35" s="103">
        <f>+F35+E35</f>
        <v>0</v>
      </c>
      <c r="E35" s="107">
        <f>+BK!D57-BK!E57</f>
        <v>0</v>
      </c>
      <c r="F35" s="107">
        <f>+BK!E57-BK!F57</f>
        <v>0</v>
      </c>
      <c r="G35" s="107">
        <f>+BK!F57-BK!G57</f>
        <v>0</v>
      </c>
      <c r="H35" s="107">
        <f>+BK!G57-BK!H57</f>
        <v>0</v>
      </c>
      <c r="I35" s="107" t="e">
        <f>+BK!H57-BK!#REF!</f>
        <v>#REF!</v>
      </c>
    </row>
    <row r="36" spans="2:9" s="79" customFormat="1" x14ac:dyDescent="0.25">
      <c r="B36" s="79" t="s">
        <v>22</v>
      </c>
      <c r="D36" s="103"/>
      <c r="E36" s="105"/>
      <c r="F36" s="105"/>
      <c r="G36" s="105"/>
      <c r="H36" s="105"/>
      <c r="I36" s="105"/>
    </row>
    <row r="37" spans="2:9" s="79" customFormat="1" ht="15" customHeight="1" x14ac:dyDescent="0.25">
      <c r="B37" s="79" t="s">
        <v>39</v>
      </c>
      <c r="D37" s="103">
        <f>+F37+E37</f>
        <v>0</v>
      </c>
      <c r="E37" s="114">
        <v>0</v>
      </c>
      <c r="F37" s="114">
        <f>+BK!E64+BK!E65+BK!E66+BK!E67+BK!E68+BK!E69-BK!F64-BK!F65-BK!F66-BK!F67-BK!F68-BK!F69+-BK!F70</f>
        <v>0</v>
      </c>
      <c r="G37" s="114">
        <f>+BK!F64+BK!F65+BK!F66+BK!F67+BK!F68+BK!F69-BK!G64-BK!G65-BK!G66-BK!G67-BK!G68-BK!G69+-BK!G70</f>
        <v>-2501596</v>
      </c>
      <c r="H37" s="114" t="e">
        <f>+BK!G64+BK!G65+BK!G66+BK!G67+BK!G68+BK!G69-BK!H64-BK!H65-BK!H66-BK!H67-BK!H68-BK!H69+-BK!H70</f>
        <v>#REF!</v>
      </c>
      <c r="I37" s="114" t="e">
        <f>+BK!H64+BK!H65+BK!H66+BK!H67+BK!H68+BK!H69-BK!#REF!-BK!#REF!-BK!#REF!-BK!#REF!-BK!#REF!-BK!#REF!+-BK!#REF!</f>
        <v>#REF!</v>
      </c>
    </row>
    <row r="38" spans="2:9" s="79" customFormat="1" x14ac:dyDescent="0.25">
      <c r="B38" s="104"/>
      <c r="C38" s="104"/>
      <c r="D38" s="103"/>
      <c r="E38" s="105"/>
      <c r="F38" s="105"/>
      <c r="G38" s="105"/>
      <c r="H38" s="105"/>
      <c r="I38" s="105"/>
    </row>
    <row r="39" spans="2:9" s="79" customFormat="1" x14ac:dyDescent="0.25">
      <c r="B39" s="80" t="s">
        <v>121</v>
      </c>
      <c r="C39" s="80"/>
      <c r="D39" s="112">
        <f>+F39+E39</f>
        <v>0</v>
      </c>
      <c r="E39" s="112">
        <f>SUM(E33:E38)</f>
        <v>0</v>
      </c>
      <c r="F39" s="112">
        <f>SUM(F33:F38)</f>
        <v>0</v>
      </c>
      <c r="G39" s="112">
        <f>SUM(G33:G38)</f>
        <v>-2501596</v>
      </c>
      <c r="H39" s="112" t="e">
        <f>SUM(H33:H38)</f>
        <v>#REF!</v>
      </c>
      <c r="I39" s="112" t="e">
        <f>SUM(I33:I38)</f>
        <v>#REF!</v>
      </c>
    </row>
    <row r="40" spans="2:9" s="79" customFormat="1" x14ac:dyDescent="0.25">
      <c r="B40" s="104"/>
      <c r="C40" s="104"/>
      <c r="D40" s="105"/>
      <c r="E40" s="105"/>
      <c r="F40" s="105"/>
      <c r="G40" s="105"/>
      <c r="H40" s="105"/>
      <c r="I40" s="105"/>
    </row>
    <row r="41" spans="2:9" s="79" customFormat="1" x14ac:dyDescent="0.25">
      <c r="B41" s="111" t="s">
        <v>23</v>
      </c>
      <c r="C41" s="111"/>
      <c r="D41" s="115">
        <f t="shared" ref="D41:I41" si="3">+D39+D23+D31</f>
        <v>-38093.100000001024</v>
      </c>
      <c r="E41" s="115">
        <f t="shared" si="3"/>
        <v>-5439.0000000002328</v>
      </c>
      <c r="F41" s="115">
        <f t="shared" si="3"/>
        <v>-32654.100000000792</v>
      </c>
      <c r="G41" s="115">
        <f t="shared" si="3"/>
        <v>45864</v>
      </c>
      <c r="H41" s="115" t="e">
        <f t="shared" si="3"/>
        <v>#REF!</v>
      </c>
      <c r="I41" s="115" t="e">
        <f t="shared" si="3"/>
        <v>#REF!</v>
      </c>
    </row>
    <row r="42" spans="2:9" s="79" customFormat="1" x14ac:dyDescent="0.25">
      <c r="B42" s="111"/>
      <c r="C42" s="111"/>
      <c r="D42" s="107"/>
      <c r="E42" s="107"/>
      <c r="F42" s="107"/>
      <c r="G42" s="107"/>
      <c r="H42" s="107"/>
      <c r="I42" s="107"/>
    </row>
    <row r="43" spans="2:9" s="79" customFormat="1" x14ac:dyDescent="0.25">
      <c r="B43" s="111" t="s">
        <v>90</v>
      </c>
      <c r="C43" s="111"/>
      <c r="D43" s="116">
        <f>+F43</f>
        <v>45864</v>
      </c>
      <c r="E43" s="116">
        <f>+F44</f>
        <v>13209.899999999208</v>
      </c>
      <c r="F43" s="116">
        <f>+G44</f>
        <v>45864</v>
      </c>
      <c r="G43" s="116">
        <v>22677</v>
      </c>
      <c r="H43" s="116">
        <v>165113</v>
      </c>
      <c r="I43" s="116" t="e">
        <f>+#REF!</f>
        <v>#REF!</v>
      </c>
    </row>
    <row r="44" spans="2:9" s="79" customFormat="1" x14ac:dyDescent="0.25">
      <c r="B44" s="111" t="s">
        <v>24</v>
      </c>
      <c r="C44" s="111"/>
      <c r="D44" s="117">
        <f>+D43+D41</f>
        <v>7770.8999999989755</v>
      </c>
      <c r="E44" s="117">
        <f>+E43+E41</f>
        <v>7770.8999999989755</v>
      </c>
      <c r="F44" s="117">
        <f>+F43+F41</f>
        <v>13209.899999999208</v>
      </c>
      <c r="G44" s="117">
        <v>45864</v>
      </c>
      <c r="H44" s="117">
        <v>130091</v>
      </c>
      <c r="I44" s="117" t="e">
        <f>+BK!H8</f>
        <v>#REF!</v>
      </c>
    </row>
    <row r="45" spans="2:9" s="79" customFormat="1" x14ac:dyDescent="0.25">
      <c r="D45" s="103"/>
      <c r="E45" s="103"/>
      <c r="F45" s="103"/>
      <c r="G45" s="103"/>
      <c r="H45" s="103"/>
      <c r="I45" s="103"/>
    </row>
    <row r="46" spans="2:9" s="79" customFormat="1" x14ac:dyDescent="0.25">
      <c r="D46" s="103"/>
      <c r="E46" s="103"/>
      <c r="F46" s="103"/>
      <c r="G46" s="103"/>
      <c r="H46" s="103"/>
      <c r="I46" s="103"/>
    </row>
    <row r="48" spans="2:9" x14ac:dyDescent="0.25">
      <c r="B48" s="97"/>
      <c r="C48" s="92"/>
      <c r="D48" s="97" t="s">
        <v>536</v>
      </c>
      <c r="E48" s="81"/>
      <c r="H48" s="97"/>
    </row>
    <row r="49" spans="2:9" x14ac:dyDescent="0.25">
      <c r="B49" s="95"/>
      <c r="C49" s="95"/>
    </row>
    <row r="50" spans="2:9" x14ac:dyDescent="0.25">
      <c r="B50" s="92"/>
      <c r="C50" s="92"/>
      <c r="D50" s="97"/>
      <c r="E50" s="97"/>
      <c r="F50" s="97"/>
      <c r="G50" s="97"/>
      <c r="H50" s="97"/>
      <c r="I50" s="97"/>
    </row>
    <row r="51" spans="2:9" x14ac:dyDescent="0.25">
      <c r="B51" s="92"/>
      <c r="C51" s="92"/>
      <c r="D51" s="96"/>
      <c r="E51" s="96"/>
      <c r="F51" s="96"/>
      <c r="G51" s="96"/>
      <c r="H51" s="96"/>
      <c r="I51" s="96"/>
    </row>
    <row r="52" spans="2:9" x14ac:dyDescent="0.25">
      <c r="B52" s="80"/>
      <c r="C52" s="92">
        <v>4</v>
      </c>
      <c r="D52" s="88"/>
      <c r="E52" s="88"/>
      <c r="F52" s="88"/>
      <c r="G52" s="88"/>
      <c r="H52" s="88"/>
      <c r="I52" s="88"/>
    </row>
  </sheetData>
  <phoneticPr fontId="3" type="noConversion"/>
  <pageMargins left="0.59" right="0.59" top="0.81" bottom="0.67" header="0.5" footer="0.5"/>
  <pageSetup scale="63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8"/>
  <sheetViews>
    <sheetView topLeftCell="A13" workbookViewId="0">
      <selection activeCell="K1" sqref="K1"/>
    </sheetView>
  </sheetViews>
  <sheetFormatPr defaultRowHeight="12.75" x14ac:dyDescent="0.2"/>
  <cols>
    <col min="1" max="1" width="4.28515625" style="58" customWidth="1"/>
    <col min="2" max="2" width="35.28515625" style="58" customWidth="1"/>
    <col min="3" max="3" width="9.85546875" style="58" bestFit="1" customWidth="1"/>
    <col min="4" max="4" width="11.7109375" style="58" customWidth="1"/>
    <col min="5" max="5" width="9.7109375" style="58" customWidth="1"/>
    <col min="6" max="6" width="9.140625" style="58"/>
    <col min="7" max="7" width="13.140625" style="58" customWidth="1"/>
    <col min="8" max="8" width="10.42578125" style="58" bestFit="1" customWidth="1"/>
    <col min="9" max="9" width="15.5703125" style="58" customWidth="1"/>
    <col min="10" max="10" width="11.140625" style="58" customWidth="1"/>
    <col min="11" max="11" width="17.85546875" style="58" customWidth="1"/>
    <col min="12" max="16384" width="9.140625" style="58"/>
  </cols>
  <sheetData>
    <row r="1" spans="1:11" ht="15.75" x14ac:dyDescent="0.25">
      <c r="A1" s="25" t="s">
        <v>672</v>
      </c>
    </row>
    <row r="2" spans="1:11" ht="16.5" x14ac:dyDescent="0.25">
      <c r="A2" s="11" t="s">
        <v>655</v>
      </c>
    </row>
    <row r="3" spans="1:11" ht="16.5" x14ac:dyDescent="0.25">
      <c r="A3" s="11" t="s">
        <v>94</v>
      </c>
    </row>
    <row r="4" spans="1:11" ht="13.5" thickBot="1" x14ac:dyDescent="0.25"/>
    <row r="5" spans="1:11" ht="13.5" thickBot="1" x14ac:dyDescent="0.25">
      <c r="B5" s="574"/>
      <c r="C5" s="576" t="s">
        <v>433</v>
      </c>
      <c r="D5" s="576"/>
      <c r="E5" s="576"/>
      <c r="F5" s="576"/>
      <c r="G5" s="576"/>
      <c r="H5" s="576"/>
      <c r="I5" s="577"/>
      <c r="J5" s="460"/>
      <c r="K5" s="461"/>
    </row>
    <row r="6" spans="1:11" ht="63" customHeight="1" thickBot="1" x14ac:dyDescent="0.25">
      <c r="B6" s="575"/>
      <c r="C6" s="318" t="s">
        <v>92</v>
      </c>
      <c r="D6" s="318" t="s">
        <v>434</v>
      </c>
      <c r="E6" s="318" t="s">
        <v>435</v>
      </c>
      <c r="F6" s="318" t="s">
        <v>436</v>
      </c>
      <c r="G6" s="318" t="s">
        <v>437</v>
      </c>
      <c r="H6" s="319" t="s">
        <v>438</v>
      </c>
      <c r="I6" s="320" t="s">
        <v>2</v>
      </c>
      <c r="J6" s="321" t="s">
        <v>439</v>
      </c>
      <c r="K6" s="320" t="s">
        <v>2</v>
      </c>
    </row>
    <row r="7" spans="1:11" ht="26.25" customHeight="1" thickBot="1" x14ac:dyDescent="0.25">
      <c r="A7" s="58" t="s">
        <v>452</v>
      </c>
      <c r="B7" s="123" t="s">
        <v>681</v>
      </c>
      <c r="C7" s="124">
        <f>+BK!F64</f>
        <v>100</v>
      </c>
      <c r="D7" s="124"/>
      <c r="E7" s="124"/>
      <c r="F7" s="124"/>
      <c r="G7" s="124"/>
      <c r="H7" s="125">
        <f>+BK!F69</f>
        <v>-2501696</v>
      </c>
      <c r="I7" s="126">
        <f>+C7+H7+F7</f>
        <v>-2501596</v>
      </c>
      <c r="J7" s="317"/>
      <c r="K7" s="126">
        <f>+I7</f>
        <v>-2501596</v>
      </c>
    </row>
    <row r="8" spans="1:11" x14ac:dyDescent="0.2">
      <c r="A8" s="58" t="s">
        <v>156</v>
      </c>
      <c r="B8" s="462" t="s">
        <v>440</v>
      </c>
      <c r="C8" s="322"/>
      <c r="D8" s="322"/>
      <c r="E8" s="322"/>
      <c r="F8" s="322"/>
      <c r="G8" s="322"/>
      <c r="H8" s="323"/>
      <c r="I8" s="384"/>
      <c r="J8" s="382"/>
      <c r="K8" s="364"/>
    </row>
    <row r="9" spans="1:11" x14ac:dyDescent="0.2">
      <c r="A9" s="58" t="s">
        <v>158</v>
      </c>
      <c r="B9" s="369" t="s">
        <v>441</v>
      </c>
      <c r="C9" s="59"/>
      <c r="D9" s="59"/>
      <c r="E9" s="59"/>
      <c r="F9" s="59"/>
      <c r="G9" s="59"/>
      <c r="H9" s="119"/>
      <c r="I9" s="385"/>
      <c r="J9" s="383"/>
      <c r="K9" s="365"/>
    </row>
    <row r="10" spans="1:11" ht="25.5" x14ac:dyDescent="0.2">
      <c r="A10" s="58">
        <v>1</v>
      </c>
      <c r="B10" s="369" t="s">
        <v>442</v>
      </c>
      <c r="C10" s="59"/>
      <c r="D10" s="59"/>
      <c r="E10" s="59"/>
      <c r="F10" s="59"/>
      <c r="G10" s="59"/>
      <c r="H10" s="119"/>
      <c r="I10" s="385"/>
      <c r="J10" s="383"/>
      <c r="K10" s="365"/>
    </row>
    <row r="11" spans="1:11" ht="38.25" x14ac:dyDescent="0.2">
      <c r="A11" s="58">
        <v>2</v>
      </c>
      <c r="B11" s="369" t="s">
        <v>443</v>
      </c>
      <c r="C11" s="59"/>
      <c r="D11" s="59"/>
      <c r="E11" s="59"/>
      <c r="F11" s="59"/>
      <c r="G11" s="59"/>
      <c r="H11" s="119"/>
      <c r="I11" s="385"/>
      <c r="J11" s="383"/>
      <c r="K11" s="365"/>
    </row>
    <row r="12" spans="1:11" x14ac:dyDescent="0.2">
      <c r="A12" s="58">
        <v>3</v>
      </c>
      <c r="B12" s="369" t="s">
        <v>444</v>
      </c>
      <c r="C12" s="59"/>
      <c r="D12" s="59"/>
      <c r="E12" s="59"/>
      <c r="F12" s="59"/>
      <c r="G12" s="59"/>
      <c r="H12" s="119">
        <f>+BK!F70</f>
        <v>338055.6</v>
      </c>
      <c r="I12" s="385">
        <f>+C12+H12+F12</f>
        <v>338055.6</v>
      </c>
      <c r="J12" s="383"/>
      <c r="K12" s="365">
        <f>+H12</f>
        <v>338055.6</v>
      </c>
    </row>
    <row r="13" spans="1:11" x14ac:dyDescent="0.2">
      <c r="A13" s="58">
        <v>4</v>
      </c>
      <c r="B13" s="369" t="s">
        <v>445</v>
      </c>
      <c r="C13" s="59"/>
      <c r="D13" s="59"/>
      <c r="E13" s="59"/>
      <c r="F13" s="59"/>
      <c r="G13" s="59"/>
      <c r="H13" s="119"/>
      <c r="I13" s="385">
        <f>+C13+H13+F13</f>
        <v>0</v>
      </c>
      <c r="J13" s="119"/>
      <c r="K13" s="365">
        <f>+H13</f>
        <v>0</v>
      </c>
    </row>
    <row r="14" spans="1:11" ht="25.5" x14ac:dyDescent="0.2">
      <c r="A14" s="58">
        <v>5</v>
      </c>
      <c r="B14" s="369" t="s">
        <v>446</v>
      </c>
      <c r="C14" s="59"/>
      <c r="D14" s="59"/>
      <c r="E14" s="59"/>
      <c r="F14" s="59"/>
      <c r="G14" s="59"/>
      <c r="H14" s="119"/>
      <c r="I14" s="385"/>
      <c r="J14" s="383"/>
      <c r="K14" s="365"/>
    </row>
    <row r="15" spans="1:11" ht="13.5" thickBot="1" x14ac:dyDescent="0.25">
      <c r="A15" s="58">
        <v>6</v>
      </c>
      <c r="B15" s="463" t="s">
        <v>447</v>
      </c>
      <c r="C15" s="121"/>
      <c r="D15" s="121"/>
      <c r="E15" s="121"/>
      <c r="F15" s="121"/>
      <c r="G15" s="121"/>
      <c r="H15" s="122">
        <v>0</v>
      </c>
      <c r="I15" s="122"/>
      <c r="J15" s="388"/>
      <c r="K15" s="464"/>
    </row>
    <row r="16" spans="1:11" ht="13.5" thickBot="1" x14ac:dyDescent="0.25">
      <c r="A16" s="58" t="s">
        <v>134</v>
      </c>
      <c r="B16" s="123" t="s">
        <v>656</v>
      </c>
      <c r="C16" s="124">
        <f>SUM(C7:C15)</f>
        <v>100</v>
      </c>
      <c r="D16" s="124">
        <f t="shared" ref="D16:K16" si="0">SUM(D7:D15)</f>
        <v>0</v>
      </c>
      <c r="E16" s="124">
        <f t="shared" si="0"/>
        <v>0</v>
      </c>
      <c r="F16" s="124">
        <f t="shared" si="0"/>
        <v>0</v>
      </c>
      <c r="G16" s="124">
        <f t="shared" si="0"/>
        <v>0</v>
      </c>
      <c r="H16" s="125">
        <f t="shared" si="0"/>
        <v>-2163640.4</v>
      </c>
      <c r="I16" s="386">
        <f t="shared" si="0"/>
        <v>-2163540.4</v>
      </c>
      <c r="J16" s="389">
        <f t="shared" si="0"/>
        <v>0</v>
      </c>
      <c r="K16" s="387">
        <f t="shared" si="0"/>
        <v>-2163540.4</v>
      </c>
    </row>
    <row r="17" spans="1:11" ht="25.5" x14ac:dyDescent="0.2">
      <c r="A17" s="58">
        <v>1</v>
      </c>
      <c r="B17" s="366" t="s">
        <v>448</v>
      </c>
      <c r="C17" s="367"/>
      <c r="D17" s="367"/>
      <c r="E17" s="367"/>
      <c r="F17" s="367"/>
      <c r="G17" s="367"/>
      <c r="H17" s="368"/>
      <c r="I17" s="376"/>
      <c r="J17" s="382"/>
      <c r="K17" s="380"/>
    </row>
    <row r="18" spans="1:11" ht="51" x14ac:dyDescent="0.2">
      <c r="A18" s="58">
        <v>2</v>
      </c>
      <c r="B18" s="369" t="s">
        <v>545</v>
      </c>
      <c r="C18" s="59"/>
      <c r="D18" s="59"/>
      <c r="E18" s="59"/>
      <c r="F18" s="59"/>
      <c r="G18" s="59"/>
      <c r="H18" s="370"/>
      <c r="I18" s="120"/>
      <c r="J18" s="383"/>
      <c r="K18" s="365">
        <f>+H18</f>
        <v>0</v>
      </c>
    </row>
    <row r="19" spans="1:11" ht="15.75" customHeight="1" x14ac:dyDescent="0.2">
      <c r="A19" s="58">
        <v>3</v>
      </c>
      <c r="B19" s="371" t="s">
        <v>449</v>
      </c>
      <c r="C19" s="59"/>
      <c r="D19" s="59"/>
      <c r="E19" s="59"/>
      <c r="F19" s="59"/>
      <c r="G19" s="59"/>
      <c r="H19" s="370">
        <f>+BK!D70</f>
        <v>-355041.9</v>
      </c>
      <c r="I19" s="120">
        <f>+H19</f>
        <v>-355041.9</v>
      </c>
      <c r="J19" s="383"/>
      <c r="K19" s="365">
        <f>+I19</f>
        <v>-355041.9</v>
      </c>
    </row>
    <row r="20" spans="1:11" x14ac:dyDescent="0.2">
      <c r="A20" s="58">
        <v>4</v>
      </c>
      <c r="B20" s="369" t="s">
        <v>445</v>
      </c>
      <c r="C20" s="59"/>
      <c r="D20" s="59"/>
      <c r="E20" s="59"/>
      <c r="F20" s="59"/>
      <c r="G20" s="59"/>
      <c r="H20" s="370"/>
      <c r="I20" s="120">
        <f>+H20</f>
        <v>0</v>
      </c>
      <c r="J20" s="383"/>
      <c r="K20" s="365">
        <f>+I20</f>
        <v>0</v>
      </c>
    </row>
    <row r="21" spans="1:11" ht="13.5" thickBot="1" x14ac:dyDescent="0.25">
      <c r="A21" s="58">
        <v>5</v>
      </c>
      <c r="B21" s="372" t="s">
        <v>450</v>
      </c>
      <c r="C21" s="373"/>
      <c r="D21" s="373"/>
      <c r="E21" s="373"/>
      <c r="F21" s="373"/>
      <c r="G21" s="373"/>
      <c r="H21" s="374"/>
      <c r="I21" s="379"/>
      <c r="J21" s="379"/>
      <c r="K21" s="381"/>
    </row>
    <row r="22" spans="1:11" ht="13.5" thickBot="1" x14ac:dyDescent="0.25">
      <c r="A22" s="58">
        <v>6</v>
      </c>
      <c r="B22" s="378" t="s">
        <v>451</v>
      </c>
      <c r="C22" s="124"/>
      <c r="D22" s="124"/>
      <c r="E22" s="124"/>
      <c r="F22" s="124"/>
      <c r="G22" s="124"/>
      <c r="H22" s="377"/>
      <c r="I22" s="375"/>
      <c r="J22" s="247"/>
      <c r="K22" s="375"/>
    </row>
    <row r="23" spans="1:11" ht="13.5" thickBot="1" x14ac:dyDescent="0.25">
      <c r="A23" s="58" t="s">
        <v>144</v>
      </c>
      <c r="B23" s="324" t="s">
        <v>657</v>
      </c>
      <c r="C23" s="325">
        <f>+C16</f>
        <v>100</v>
      </c>
      <c r="D23" s="124"/>
      <c r="E23" s="124"/>
      <c r="F23" s="124"/>
      <c r="G23" s="124"/>
      <c r="H23" s="125">
        <f>SUM(H16:H22)</f>
        <v>-2518682.2999999998</v>
      </c>
      <c r="I23" s="389">
        <f>SUM(I16:I22)</f>
        <v>-2518582.2999999998</v>
      </c>
      <c r="J23" s="389">
        <f>SUM(J16:J22)</f>
        <v>0</v>
      </c>
      <c r="K23" s="389">
        <f>SUM(K16:K22)</f>
        <v>-2518582.2999999998</v>
      </c>
    </row>
    <row r="27" spans="1:11" ht="15.75" x14ac:dyDescent="0.25">
      <c r="B27" s="92"/>
      <c r="C27" s="97"/>
      <c r="E27" s="96"/>
      <c r="F27" s="96"/>
      <c r="G27" s="100"/>
      <c r="H27" s="82"/>
      <c r="I27" s="97" t="s">
        <v>432</v>
      </c>
    </row>
    <row r="28" spans="1:11" x14ac:dyDescent="0.2">
      <c r="E28" s="351">
        <v>5</v>
      </c>
      <c r="K28" s="247"/>
    </row>
  </sheetData>
  <mergeCells count="2">
    <mergeCell ref="B5:B6"/>
    <mergeCell ref="C5:I5"/>
  </mergeCells>
  <phoneticPr fontId="3" type="noConversion"/>
  <pageMargins left="0.26" right="0.4" top="1" bottom="1" header="0.5" footer="0.5"/>
  <pageSetup scale="88"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6"/>
  <sheetViews>
    <sheetView topLeftCell="C1" workbookViewId="0">
      <selection activeCell="K1" sqref="K1"/>
    </sheetView>
  </sheetViews>
  <sheetFormatPr defaultRowHeight="12.75" x14ac:dyDescent="0.2"/>
  <cols>
    <col min="1" max="1" width="12.140625" style="58" hidden="1" customWidth="1"/>
    <col min="2" max="2" width="9.42578125" style="58" hidden="1" customWidth="1"/>
    <col min="3" max="3" width="30.7109375" style="58" customWidth="1"/>
    <col min="4" max="4" width="21.28515625" style="58" customWidth="1"/>
    <col min="5" max="5" width="3.5703125" style="58" customWidth="1"/>
    <col min="6" max="6" width="9.7109375" style="58" customWidth="1"/>
    <col min="7" max="7" width="10" style="58" customWidth="1"/>
    <col min="8" max="8" width="12.140625" style="58" customWidth="1"/>
    <col min="9" max="9" width="13.5703125" style="58" customWidth="1"/>
    <col min="10" max="10" width="15.7109375" style="58" customWidth="1"/>
    <col min="11" max="11" width="17.85546875" style="58" customWidth="1"/>
    <col min="12" max="12" width="12.28515625" style="58" customWidth="1"/>
    <col min="13" max="16" width="0" style="58" hidden="1" customWidth="1"/>
    <col min="17" max="17" width="11.140625" style="58" bestFit="1" customWidth="1"/>
    <col min="18" max="18" width="9.5703125" style="58" bestFit="1" customWidth="1"/>
    <col min="19" max="16384" width="9.140625" style="58"/>
  </cols>
  <sheetData>
    <row r="1" spans="1:18" ht="15.75" x14ac:dyDescent="0.25">
      <c r="C1" s="25" t="s">
        <v>672</v>
      </c>
    </row>
    <row r="2" spans="1:18" ht="13.5" x14ac:dyDescent="0.25">
      <c r="C2" s="132" t="s">
        <v>496</v>
      </c>
    </row>
    <row r="3" spans="1:18" x14ac:dyDescent="0.2">
      <c r="C3" s="133" t="s">
        <v>658</v>
      </c>
    </row>
    <row r="4" spans="1:18" x14ac:dyDescent="0.2">
      <c r="A4" s="134"/>
      <c r="B4" s="134"/>
      <c r="C4" s="135" t="s">
        <v>94</v>
      </c>
      <c r="D4" s="134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</row>
    <row r="5" spans="1:18" x14ac:dyDescent="0.2">
      <c r="A5" s="134"/>
      <c r="B5" s="134"/>
      <c r="C5" s="134"/>
      <c r="D5" s="134"/>
      <c r="E5" s="136"/>
      <c r="F5" s="136"/>
      <c r="G5" s="136"/>
      <c r="H5" s="136"/>
      <c r="I5" s="136"/>
      <c r="J5" s="136"/>
      <c r="K5" s="136"/>
      <c r="L5" s="136"/>
      <c r="M5" s="136"/>
      <c r="N5" s="136"/>
      <c r="O5" s="136"/>
    </row>
    <row r="6" spans="1:18" ht="13.5" thickBot="1" x14ac:dyDescent="0.25">
      <c r="A6" s="134"/>
      <c r="B6" s="134"/>
      <c r="C6" s="134"/>
      <c r="D6" s="134"/>
      <c r="E6" s="136"/>
      <c r="F6" s="136"/>
      <c r="G6" s="136"/>
      <c r="H6" s="136"/>
      <c r="I6" s="136"/>
      <c r="J6" s="136"/>
      <c r="K6" s="136"/>
      <c r="L6" s="136"/>
      <c r="M6" s="136"/>
      <c r="N6" s="136"/>
      <c r="O6" s="136"/>
    </row>
    <row r="7" spans="1:18" ht="12.75" customHeight="1" x14ac:dyDescent="0.2">
      <c r="A7" s="580"/>
      <c r="B7" s="580"/>
      <c r="C7" s="138" t="s">
        <v>453</v>
      </c>
      <c r="D7" s="139"/>
      <c r="E7" s="140"/>
      <c r="F7" s="141" t="s">
        <v>454</v>
      </c>
      <c r="G7" s="142" t="s">
        <v>455</v>
      </c>
      <c r="H7" s="143" t="s">
        <v>337</v>
      </c>
      <c r="I7" s="142" t="s">
        <v>456</v>
      </c>
      <c r="J7" s="144" t="s">
        <v>515</v>
      </c>
      <c r="K7" s="131" t="s">
        <v>457</v>
      </c>
      <c r="L7" s="145" t="s">
        <v>458</v>
      </c>
      <c r="M7" s="146"/>
      <c r="N7" s="147"/>
      <c r="O7" s="578" t="s">
        <v>459</v>
      </c>
    </row>
    <row r="8" spans="1:18" ht="13.5" thickBot="1" x14ac:dyDescent="0.25">
      <c r="A8" s="137"/>
      <c r="B8" s="137"/>
      <c r="C8" s="148"/>
      <c r="D8" s="149"/>
      <c r="E8" s="140"/>
      <c r="F8" s="150"/>
      <c r="G8" s="151"/>
      <c r="H8" s="151"/>
      <c r="I8" s="151"/>
      <c r="J8" s="246" t="s">
        <v>516</v>
      </c>
      <c r="K8" s="152"/>
      <c r="L8" s="152"/>
      <c r="M8" s="146"/>
      <c r="N8" s="147"/>
      <c r="O8" s="579"/>
    </row>
    <row r="9" spans="1:18" ht="13.5" thickBot="1" x14ac:dyDescent="0.25">
      <c r="A9" s="137"/>
      <c r="B9" s="137"/>
      <c r="C9" s="137"/>
      <c r="D9" s="137"/>
      <c r="E9" s="140"/>
      <c r="F9" s="153"/>
      <c r="G9" s="153"/>
      <c r="H9" s="154"/>
      <c r="I9" s="153"/>
      <c r="J9" s="154"/>
      <c r="K9" s="154"/>
      <c r="L9" s="146"/>
      <c r="M9" s="146"/>
      <c r="N9" s="147"/>
      <c r="O9" s="155"/>
    </row>
    <row r="10" spans="1:18" x14ac:dyDescent="0.2">
      <c r="A10" s="137"/>
      <c r="B10" s="137"/>
      <c r="C10" s="156"/>
      <c r="D10" s="157"/>
      <c r="E10" s="140"/>
      <c r="F10" s="326"/>
      <c r="G10" s="327"/>
      <c r="H10" s="328"/>
      <c r="I10" s="327"/>
      <c r="J10" s="329"/>
      <c r="K10" s="329"/>
      <c r="L10" s="330"/>
      <c r="M10" s="146"/>
      <c r="N10" s="147"/>
      <c r="O10" s="158"/>
    </row>
    <row r="11" spans="1:18" x14ac:dyDescent="0.2">
      <c r="A11" s="137"/>
      <c r="B11" s="137"/>
      <c r="C11" s="159"/>
      <c r="D11" s="160"/>
      <c r="E11" s="140"/>
      <c r="F11" s="161"/>
      <c r="G11" s="162"/>
      <c r="H11" s="163" t="s">
        <v>512</v>
      </c>
      <c r="I11" s="162"/>
      <c r="J11" s="164"/>
      <c r="K11" s="164"/>
      <c r="L11" s="165"/>
      <c r="M11" s="146"/>
      <c r="N11" s="147"/>
      <c r="O11" s="166"/>
    </row>
    <row r="12" spans="1:18" ht="13.5" thickBot="1" x14ac:dyDescent="0.25">
      <c r="A12" s="137"/>
      <c r="B12" s="137"/>
      <c r="C12" s="159"/>
      <c r="D12" s="160"/>
      <c r="E12" s="167"/>
      <c r="F12" s="168"/>
      <c r="G12" s="169"/>
      <c r="H12" s="170"/>
      <c r="I12" s="169"/>
      <c r="J12" s="171"/>
      <c r="K12" s="171"/>
      <c r="L12" s="172"/>
      <c r="M12" s="146"/>
      <c r="N12" s="147"/>
      <c r="O12" s="173"/>
    </row>
    <row r="13" spans="1:18" ht="13.5" x14ac:dyDescent="0.25">
      <c r="A13" s="174" t="s">
        <v>460</v>
      </c>
      <c r="B13" s="174" t="s">
        <v>461</v>
      </c>
      <c r="C13" s="175" t="s">
        <v>659</v>
      </c>
      <c r="D13" s="176" t="s">
        <v>462</v>
      </c>
      <c r="E13" s="177" t="s">
        <v>463</v>
      </c>
      <c r="F13" s="178"/>
      <c r="G13" s="179"/>
      <c r="H13" s="180"/>
      <c r="I13" s="181">
        <v>0</v>
      </c>
      <c r="J13" s="182">
        <v>1015330</v>
      </c>
      <c r="K13" s="183"/>
      <c r="L13" s="184">
        <f>SUM(F13:K13)</f>
        <v>1015330</v>
      </c>
      <c r="M13" s="185"/>
      <c r="N13" s="186"/>
      <c r="O13" s="184"/>
    </row>
    <row r="14" spans="1:18" ht="13.5" x14ac:dyDescent="0.25">
      <c r="A14" s="174" t="s">
        <v>460</v>
      </c>
      <c r="B14" s="187" t="s">
        <v>464</v>
      </c>
      <c r="C14" s="188" t="s">
        <v>659</v>
      </c>
      <c r="D14" s="189" t="s">
        <v>465</v>
      </c>
      <c r="E14" s="177" t="s">
        <v>463</v>
      </c>
      <c r="F14" s="190"/>
      <c r="G14" s="191"/>
      <c r="H14" s="192"/>
      <c r="I14" s="191">
        <v>0</v>
      </c>
      <c r="J14" s="193">
        <v>0</v>
      </c>
      <c r="K14" s="194"/>
      <c r="L14" s="195">
        <f>SUM(F14:K14)</f>
        <v>0</v>
      </c>
      <c r="M14" s="185"/>
      <c r="N14" s="186"/>
      <c r="O14" s="195"/>
      <c r="R14" s="203"/>
    </row>
    <row r="15" spans="1:18" ht="14.25" thickBot="1" x14ac:dyDescent="0.3">
      <c r="A15" s="174" t="s">
        <v>460</v>
      </c>
      <c r="B15" s="187" t="s">
        <v>466</v>
      </c>
      <c r="C15" s="196" t="s">
        <v>659</v>
      </c>
      <c r="D15" s="197" t="s">
        <v>467</v>
      </c>
      <c r="E15" s="177" t="s">
        <v>463</v>
      </c>
      <c r="F15" s="198"/>
      <c r="G15" s="199"/>
      <c r="H15" s="200"/>
      <c r="I15" s="200"/>
      <c r="J15" s="200"/>
      <c r="K15" s="201"/>
      <c r="L15" s="331"/>
      <c r="M15" s="185"/>
      <c r="N15" s="186"/>
      <c r="O15" s="202"/>
      <c r="R15" s="352"/>
    </row>
    <row r="16" spans="1:18" ht="14.25" thickBot="1" x14ac:dyDescent="0.3">
      <c r="A16" s="174"/>
      <c r="B16" s="187"/>
      <c r="C16" s="204"/>
      <c r="D16" s="205"/>
      <c r="E16" s="177"/>
      <c r="F16" s="206"/>
      <c r="G16" s="207"/>
      <c r="H16" s="208"/>
      <c r="I16" s="207"/>
      <c r="J16" s="209"/>
      <c r="K16" s="210"/>
      <c r="L16" s="211"/>
      <c r="M16" s="212"/>
      <c r="N16" s="186"/>
      <c r="O16" s="211"/>
    </row>
    <row r="17" spans="1:17" ht="13.5" x14ac:dyDescent="0.25">
      <c r="A17" s="174" t="s">
        <v>468</v>
      </c>
      <c r="B17" s="174" t="s">
        <v>461</v>
      </c>
      <c r="C17" s="213" t="s">
        <v>660</v>
      </c>
      <c r="D17" s="214" t="s">
        <v>469</v>
      </c>
      <c r="E17" s="177" t="s">
        <v>463</v>
      </c>
      <c r="F17" s="215"/>
      <c r="G17" s="216"/>
      <c r="H17" s="217"/>
      <c r="I17" s="191">
        <v>0</v>
      </c>
      <c r="J17" s="193">
        <v>0</v>
      </c>
      <c r="K17" s="194"/>
      <c r="L17" s="195">
        <f>SUM(F17:K17)</f>
        <v>0</v>
      </c>
      <c r="M17" s="212"/>
      <c r="N17" s="186"/>
      <c r="O17" s="184"/>
    </row>
    <row r="18" spans="1:17" ht="13.5" x14ac:dyDescent="0.25">
      <c r="A18" s="174" t="s">
        <v>470</v>
      </c>
      <c r="B18" s="174" t="s">
        <v>461</v>
      </c>
      <c r="C18" s="213" t="s">
        <v>661</v>
      </c>
      <c r="D18" s="214" t="s">
        <v>469</v>
      </c>
      <c r="E18" s="177" t="s">
        <v>471</v>
      </c>
      <c r="F18" s="215"/>
      <c r="G18" s="216"/>
      <c r="H18" s="221"/>
      <c r="I18" s="191">
        <v>0</v>
      </c>
      <c r="J18" s="193">
        <v>0</v>
      </c>
      <c r="K18" s="222"/>
      <c r="L18" s="220">
        <f>SUM(F18:K18)</f>
        <v>0</v>
      </c>
      <c r="M18" s="212"/>
      <c r="N18" s="186"/>
      <c r="O18" s="220"/>
    </row>
    <row r="19" spans="1:17" ht="13.5" x14ac:dyDescent="0.25">
      <c r="A19" s="174" t="s">
        <v>472</v>
      </c>
      <c r="B19" s="174" t="s">
        <v>473</v>
      </c>
      <c r="C19" s="213" t="s">
        <v>474</v>
      </c>
      <c r="D19" s="214"/>
      <c r="E19" s="177" t="s">
        <v>475</v>
      </c>
      <c r="F19" s="215"/>
      <c r="G19" s="216"/>
      <c r="H19" s="217"/>
      <c r="I19" s="216"/>
      <c r="J19" s="218"/>
      <c r="K19" s="219"/>
      <c r="L19" s="220">
        <f>SUM(F19:K19)</f>
        <v>0</v>
      </c>
      <c r="M19" s="212"/>
      <c r="N19" s="186"/>
      <c r="O19" s="220"/>
    </row>
    <row r="20" spans="1:17" ht="13.5" x14ac:dyDescent="0.25">
      <c r="A20" s="174"/>
      <c r="B20" s="174"/>
      <c r="C20" s="213"/>
      <c r="D20" s="214"/>
      <c r="E20" s="177"/>
      <c r="F20" s="215"/>
      <c r="G20" s="216"/>
      <c r="H20" s="217"/>
      <c r="I20" s="216"/>
      <c r="J20" s="218"/>
      <c r="K20" s="219"/>
      <c r="L20" s="220"/>
      <c r="M20" s="212"/>
      <c r="N20" s="186"/>
      <c r="O20" s="220"/>
    </row>
    <row r="21" spans="1:17" ht="13.5" x14ac:dyDescent="0.25">
      <c r="A21" s="174" t="s">
        <v>466</v>
      </c>
      <c r="B21" s="174"/>
      <c r="C21" s="213" t="s">
        <v>476</v>
      </c>
      <c r="D21" s="214"/>
      <c r="E21" s="177" t="s">
        <v>463</v>
      </c>
      <c r="F21" s="215"/>
      <c r="G21" s="216"/>
      <c r="H21" s="217"/>
      <c r="I21" s="216"/>
      <c r="J21" s="218"/>
      <c r="K21" s="219"/>
      <c r="L21" s="220">
        <f>SUM(F21:K21)</f>
        <v>0</v>
      </c>
      <c r="M21" s="212"/>
      <c r="N21" s="186"/>
      <c r="O21" s="220"/>
    </row>
    <row r="22" spans="1:17" ht="13.5" x14ac:dyDescent="0.25">
      <c r="A22" s="174" t="s">
        <v>477</v>
      </c>
      <c r="B22" s="174"/>
      <c r="C22" s="213" t="s">
        <v>478</v>
      </c>
      <c r="D22" s="214"/>
      <c r="E22" s="177" t="s">
        <v>463</v>
      </c>
      <c r="F22" s="215"/>
      <c r="G22" s="216"/>
      <c r="H22" s="216"/>
      <c r="I22" s="191">
        <v>0</v>
      </c>
      <c r="J22" s="193">
        <f>-BA!D25</f>
        <v>0</v>
      </c>
      <c r="K22" s="194"/>
      <c r="L22" s="195">
        <f>SUM(F22:K22)</f>
        <v>0</v>
      </c>
      <c r="M22" s="212"/>
      <c r="N22" s="186"/>
      <c r="O22" s="195"/>
    </row>
    <row r="23" spans="1:17" ht="13.5" x14ac:dyDescent="0.25">
      <c r="A23" s="174"/>
      <c r="B23" s="174"/>
      <c r="C23" s="213"/>
      <c r="D23" s="214"/>
      <c r="E23" s="177"/>
      <c r="F23" s="215"/>
      <c r="G23" s="216"/>
      <c r="H23" s="217"/>
      <c r="I23" s="216"/>
      <c r="J23" s="218"/>
      <c r="K23" s="219"/>
      <c r="L23" s="220"/>
      <c r="M23" s="212"/>
      <c r="N23" s="186"/>
      <c r="O23" s="220"/>
    </row>
    <row r="24" spans="1:17" ht="13.5" x14ac:dyDescent="0.25">
      <c r="A24" s="174" t="s">
        <v>479</v>
      </c>
      <c r="B24" s="187" t="s">
        <v>464</v>
      </c>
      <c r="C24" s="213" t="s">
        <v>480</v>
      </c>
      <c r="D24" s="214"/>
      <c r="E24" s="177" t="s">
        <v>471</v>
      </c>
      <c r="F24" s="215"/>
      <c r="G24" s="216"/>
      <c r="H24" s="217"/>
      <c r="I24" s="216"/>
      <c r="J24" s="218"/>
      <c r="K24" s="219"/>
      <c r="L24" s="220">
        <f>SUM(F24:K24)</f>
        <v>0</v>
      </c>
      <c r="M24" s="212"/>
      <c r="N24" s="186"/>
      <c r="O24" s="220"/>
    </row>
    <row r="25" spans="1:17" ht="13.5" x14ac:dyDescent="0.25">
      <c r="A25" s="174" t="s">
        <v>479</v>
      </c>
      <c r="B25" s="187" t="s">
        <v>466</v>
      </c>
      <c r="C25" s="213" t="s">
        <v>481</v>
      </c>
      <c r="D25" s="214"/>
      <c r="E25" s="177" t="s">
        <v>471</v>
      </c>
      <c r="F25" s="215"/>
      <c r="G25" s="216"/>
      <c r="H25" s="217"/>
      <c r="I25" s="216"/>
      <c r="J25" s="218"/>
      <c r="K25" s="219"/>
      <c r="L25" s="220">
        <f>SUM(F25:K25)</f>
        <v>0</v>
      </c>
      <c r="M25" s="212"/>
      <c r="N25" s="186"/>
      <c r="O25" s="220"/>
    </row>
    <row r="26" spans="1:17" ht="13.5" x14ac:dyDescent="0.25">
      <c r="A26" s="174" t="s">
        <v>472</v>
      </c>
      <c r="B26" s="174" t="s">
        <v>482</v>
      </c>
      <c r="C26" s="213" t="s">
        <v>483</v>
      </c>
      <c r="D26" s="214"/>
      <c r="E26" s="177" t="s">
        <v>475</v>
      </c>
      <c r="F26" s="215"/>
      <c r="G26" s="216"/>
      <c r="H26" s="217"/>
      <c r="I26" s="216"/>
      <c r="J26" s="218"/>
      <c r="K26" s="219"/>
      <c r="L26" s="220">
        <f>SUM(F26:K26)</f>
        <v>0</v>
      </c>
      <c r="M26" s="212"/>
      <c r="N26" s="186"/>
      <c r="O26" s="220"/>
    </row>
    <row r="27" spans="1:17" ht="14.25" thickBot="1" x14ac:dyDescent="0.3">
      <c r="A27" s="174"/>
      <c r="B27" s="174"/>
      <c r="C27" s="223"/>
      <c r="D27" s="224"/>
      <c r="E27" s="177"/>
      <c r="F27" s="225"/>
      <c r="G27" s="226"/>
      <c r="H27" s="227"/>
      <c r="I27" s="226"/>
      <c r="J27" s="228"/>
      <c r="K27" s="229"/>
      <c r="L27" s="230"/>
      <c r="M27" s="212"/>
      <c r="N27" s="186"/>
      <c r="O27" s="230"/>
    </row>
    <row r="28" spans="1:17" ht="13.5" x14ac:dyDescent="0.25">
      <c r="A28" s="174" t="s">
        <v>484</v>
      </c>
      <c r="B28" s="174" t="s">
        <v>485</v>
      </c>
      <c r="C28" s="448" t="s">
        <v>662</v>
      </c>
      <c r="D28" s="449" t="s">
        <v>462</v>
      </c>
      <c r="E28" s="231"/>
      <c r="F28" s="232">
        <f t="shared" ref="F28:K28" si="0">F13+F17+F18+F19</f>
        <v>0</v>
      </c>
      <c r="G28" s="233">
        <f t="shared" si="0"/>
        <v>0</v>
      </c>
      <c r="H28" s="233">
        <f t="shared" si="0"/>
        <v>0</v>
      </c>
      <c r="I28" s="233">
        <f t="shared" si="0"/>
        <v>0</v>
      </c>
      <c r="J28" s="234">
        <f>+J13+J17</f>
        <v>1015330</v>
      </c>
      <c r="K28" s="234">
        <f t="shared" si="0"/>
        <v>0</v>
      </c>
      <c r="L28" s="184">
        <f>SUM(F28:K28)</f>
        <v>1015330</v>
      </c>
      <c r="M28" s="185"/>
      <c r="N28" s="186"/>
      <c r="O28" s="184"/>
    </row>
    <row r="29" spans="1:17" ht="13.5" x14ac:dyDescent="0.25">
      <c r="A29" s="174" t="s">
        <v>484</v>
      </c>
      <c r="B29" s="174" t="s">
        <v>486</v>
      </c>
      <c r="C29" s="450" t="s">
        <v>662</v>
      </c>
      <c r="D29" s="451" t="s">
        <v>465</v>
      </c>
      <c r="E29" s="231"/>
      <c r="F29" s="235">
        <f t="shared" ref="F29:K29" si="1">F14+F22+F24+F26</f>
        <v>0</v>
      </c>
      <c r="G29" s="236">
        <f t="shared" si="1"/>
        <v>0</v>
      </c>
      <c r="H29" s="236">
        <f t="shared" si="1"/>
        <v>0</v>
      </c>
      <c r="I29" s="236">
        <f t="shared" si="1"/>
        <v>0</v>
      </c>
      <c r="J29" s="237">
        <f>+J14+J22</f>
        <v>0</v>
      </c>
      <c r="K29" s="237">
        <f t="shared" si="1"/>
        <v>0</v>
      </c>
      <c r="L29" s="195">
        <f>SUM(F29:K29)</f>
        <v>0</v>
      </c>
      <c r="M29" s="185"/>
      <c r="N29" s="186"/>
      <c r="O29" s="195"/>
    </row>
    <row r="30" spans="1:17" ht="13.5" thickBot="1" x14ac:dyDescent="0.25">
      <c r="A30" s="238" t="s">
        <v>484</v>
      </c>
      <c r="B30" s="174" t="s">
        <v>487</v>
      </c>
      <c r="C30" s="452" t="s">
        <v>662</v>
      </c>
      <c r="D30" s="453" t="s">
        <v>488</v>
      </c>
      <c r="E30" s="239"/>
      <c r="F30" s="240">
        <f t="shared" ref="F30:L30" si="2">F28-F29</f>
        <v>0</v>
      </c>
      <c r="G30" s="241">
        <f t="shared" si="2"/>
        <v>0</v>
      </c>
      <c r="H30" s="241">
        <f t="shared" si="2"/>
        <v>0</v>
      </c>
      <c r="I30" s="241">
        <f t="shared" si="2"/>
        <v>0</v>
      </c>
      <c r="J30" s="242">
        <f t="shared" si="2"/>
        <v>1015330</v>
      </c>
      <c r="K30" s="242">
        <f t="shared" si="2"/>
        <v>0</v>
      </c>
      <c r="L30" s="353">
        <f t="shared" si="2"/>
        <v>1015330</v>
      </c>
      <c r="M30" s="185"/>
      <c r="N30" s="186"/>
      <c r="O30" s="202"/>
      <c r="Q30" s="332"/>
    </row>
    <row r="31" spans="1:17" x14ac:dyDescent="0.2">
      <c r="A31" s="243"/>
      <c r="B31" s="243"/>
      <c r="C31" s="243"/>
      <c r="D31" s="243"/>
      <c r="E31" s="186"/>
      <c r="F31" s="186"/>
      <c r="G31" s="186"/>
      <c r="H31" s="186"/>
      <c r="I31" s="186"/>
      <c r="J31" s="186"/>
      <c r="K31" s="186"/>
      <c r="L31" s="186"/>
      <c r="M31" s="186"/>
      <c r="N31" s="136"/>
      <c r="O31" s="136"/>
    </row>
    <row r="32" spans="1:17" x14ac:dyDescent="0.2">
      <c r="A32" s="243"/>
      <c r="B32" s="243"/>
      <c r="C32" s="243"/>
      <c r="D32" s="243"/>
      <c r="E32" s="186"/>
      <c r="F32" s="186"/>
      <c r="G32" s="186"/>
      <c r="H32" s="186"/>
      <c r="I32" s="186"/>
      <c r="J32" s="186"/>
      <c r="K32" s="186"/>
      <c r="L32" s="244"/>
      <c r="M32" s="244"/>
      <c r="N32" s="136"/>
      <c r="O32" s="136"/>
    </row>
    <row r="33" spans="1:15" x14ac:dyDescent="0.2">
      <c r="A33" s="243"/>
      <c r="B33" s="243"/>
      <c r="C33" s="243"/>
      <c r="D33" s="243"/>
      <c r="E33" s="186"/>
      <c r="F33" s="186"/>
      <c r="G33" s="186"/>
      <c r="H33" s="186"/>
      <c r="I33" s="186"/>
      <c r="J33" s="244"/>
      <c r="K33" s="186"/>
      <c r="L33" s="244"/>
      <c r="M33" s="244"/>
      <c r="N33" s="136"/>
      <c r="O33" s="136"/>
    </row>
    <row r="34" spans="1:15" x14ac:dyDescent="0.2">
      <c r="A34" s="134"/>
      <c r="B34" s="134"/>
      <c r="C34" s="134"/>
      <c r="D34" s="134"/>
      <c r="E34" s="136"/>
      <c r="F34" s="136"/>
      <c r="G34" s="136"/>
      <c r="H34" s="136"/>
      <c r="I34" s="136"/>
      <c r="J34" s="245"/>
      <c r="K34" s="136"/>
      <c r="L34" s="136"/>
      <c r="M34" s="136"/>
      <c r="N34" s="136"/>
      <c r="O34" s="136"/>
    </row>
    <row r="35" spans="1:15" x14ac:dyDescent="0.2">
      <c r="A35" s="134"/>
      <c r="B35" s="134"/>
      <c r="C35" s="134"/>
      <c r="D35" s="134"/>
      <c r="E35" s="136"/>
      <c r="F35" s="136"/>
      <c r="G35" s="136"/>
      <c r="H35" s="136"/>
      <c r="I35" s="136"/>
      <c r="J35" s="136"/>
      <c r="K35" s="136"/>
      <c r="L35" s="136"/>
      <c r="M35" s="136"/>
      <c r="N35" s="136"/>
      <c r="O35" s="136"/>
    </row>
    <row r="36" spans="1:15" x14ac:dyDescent="0.2">
      <c r="G36" s="351">
        <v>6</v>
      </c>
    </row>
  </sheetData>
  <mergeCells count="2">
    <mergeCell ref="O7:O8"/>
    <mergeCell ref="A7:B7"/>
  </mergeCells>
  <phoneticPr fontId="3" type="noConversion"/>
  <pageMargins left="0.75" right="0.75" top="1" bottom="1" header="0.5" footer="0.5"/>
  <pageSetup scale="84" orientation="landscape" horizontalDpi="1200" verticalDpi="12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69"/>
  <sheetViews>
    <sheetView topLeftCell="A10" workbookViewId="0">
      <selection activeCell="K1" sqref="K1"/>
    </sheetView>
  </sheetViews>
  <sheetFormatPr defaultColWidth="15.85546875" defaultRowHeight="12.75" x14ac:dyDescent="0.2"/>
  <cols>
    <col min="1" max="1" width="10.5703125" customWidth="1"/>
    <col min="2" max="2" width="30.85546875" customWidth="1"/>
    <col min="3" max="3" width="8.7109375" customWidth="1"/>
    <col min="4" max="4" width="7.5703125" customWidth="1"/>
    <col min="5" max="5" width="13.85546875" customWidth="1"/>
    <col min="6" max="6" width="12.7109375" customWidth="1"/>
    <col min="7" max="253" width="9.140625" customWidth="1"/>
    <col min="254" max="254" width="10.5703125" customWidth="1"/>
    <col min="255" max="255" width="27.5703125" customWidth="1"/>
  </cols>
  <sheetData>
    <row r="1" spans="1:6" ht="18" x14ac:dyDescent="0.25">
      <c r="B1" s="253" t="s">
        <v>520</v>
      </c>
      <c r="C1" s="254" t="s">
        <v>621</v>
      </c>
      <c r="D1" s="254"/>
    </row>
    <row r="3" spans="1:6" ht="15.75" x14ac:dyDescent="0.25">
      <c r="C3" s="255" t="s">
        <v>663</v>
      </c>
    </row>
    <row r="5" spans="1:6" ht="18" x14ac:dyDescent="0.25">
      <c r="A5" s="256" t="s">
        <v>673</v>
      </c>
    </row>
    <row r="6" spans="1:6" ht="18" x14ac:dyDescent="0.25">
      <c r="A6" s="256" t="s">
        <v>674</v>
      </c>
    </row>
    <row r="7" spans="1:6" ht="18" x14ac:dyDescent="0.25">
      <c r="A7" s="256" t="s">
        <v>676</v>
      </c>
    </row>
    <row r="8" spans="1:6" ht="18" x14ac:dyDescent="0.25">
      <c r="A8" s="256" t="s">
        <v>675</v>
      </c>
    </row>
    <row r="9" spans="1:6" ht="15" x14ac:dyDescent="0.2">
      <c r="A9" s="565" t="s">
        <v>677</v>
      </c>
    </row>
    <row r="10" spans="1:6" ht="13.5" thickBot="1" x14ac:dyDescent="0.25"/>
    <row r="11" spans="1:6" ht="15.75" thickBot="1" x14ac:dyDescent="0.25">
      <c r="A11" s="471" t="s">
        <v>591</v>
      </c>
      <c r="B11" s="472" t="s">
        <v>592</v>
      </c>
      <c r="C11" s="472" t="s">
        <v>593</v>
      </c>
      <c r="D11" s="472" t="s">
        <v>521</v>
      </c>
      <c r="E11" s="472" t="s">
        <v>613</v>
      </c>
      <c r="F11" s="473" t="s">
        <v>589</v>
      </c>
    </row>
    <row r="12" spans="1:6" x14ac:dyDescent="0.2">
      <c r="A12" s="474">
        <v>1</v>
      </c>
      <c r="B12" s="475" t="s">
        <v>682</v>
      </c>
      <c r="C12" s="475"/>
      <c r="D12" s="475"/>
      <c r="E12" s="475"/>
      <c r="F12" s="476">
        <f>+BK!D18</f>
        <v>1624929</v>
      </c>
    </row>
    <row r="13" spans="1:6" x14ac:dyDescent="0.2">
      <c r="A13" s="477"/>
      <c r="B13" s="257"/>
      <c r="C13" s="257"/>
      <c r="D13" s="257"/>
      <c r="E13" s="257"/>
      <c r="F13" s="478">
        <f>+D13*E13</f>
        <v>0</v>
      </c>
    </row>
    <row r="14" spans="1:6" x14ac:dyDescent="0.2">
      <c r="A14" s="477"/>
      <c r="B14" s="257"/>
      <c r="C14" s="257"/>
      <c r="D14" s="257"/>
      <c r="E14" s="257"/>
      <c r="F14" s="478"/>
    </row>
    <row r="15" spans="1:6" x14ac:dyDescent="0.2">
      <c r="A15" s="477"/>
      <c r="B15" s="257"/>
      <c r="C15" s="257"/>
      <c r="D15" s="257"/>
      <c r="E15" s="257"/>
      <c r="F15" s="478"/>
    </row>
    <row r="16" spans="1:6" x14ac:dyDescent="0.2">
      <c r="A16" s="477"/>
      <c r="B16" s="257"/>
      <c r="C16" s="257"/>
      <c r="D16" s="257"/>
      <c r="E16" s="257"/>
      <c r="F16" s="478"/>
    </row>
    <row r="17" spans="1:6" x14ac:dyDescent="0.2">
      <c r="A17" s="477"/>
      <c r="B17" s="257"/>
      <c r="C17" s="257"/>
      <c r="D17" s="257"/>
      <c r="E17" s="257"/>
      <c r="F17" s="478"/>
    </row>
    <row r="18" spans="1:6" x14ac:dyDescent="0.2">
      <c r="A18" s="477"/>
      <c r="B18" s="257"/>
      <c r="C18" s="257"/>
      <c r="D18" s="257"/>
      <c r="E18" s="257"/>
      <c r="F18" s="478"/>
    </row>
    <row r="19" spans="1:6" x14ac:dyDescent="0.2">
      <c r="A19" s="477"/>
      <c r="B19" s="257"/>
      <c r="C19" s="257"/>
      <c r="D19" s="257"/>
      <c r="E19" s="257"/>
      <c r="F19" s="478"/>
    </row>
    <row r="20" spans="1:6" x14ac:dyDescent="0.2">
      <c r="A20" s="477"/>
      <c r="B20" s="257"/>
      <c r="C20" s="257"/>
      <c r="D20" s="257"/>
      <c r="E20" s="257"/>
      <c r="F20" s="478"/>
    </row>
    <row r="21" spans="1:6" x14ac:dyDescent="0.2">
      <c r="A21" s="477"/>
      <c r="B21" s="257"/>
      <c r="C21" s="257"/>
      <c r="D21" s="257"/>
      <c r="E21" s="257"/>
      <c r="F21" s="478"/>
    </row>
    <row r="22" spans="1:6" x14ac:dyDescent="0.2">
      <c r="A22" s="477"/>
      <c r="B22" s="257"/>
      <c r="C22" s="257"/>
      <c r="D22" s="257"/>
      <c r="E22" s="257"/>
      <c r="F22" s="478"/>
    </row>
    <row r="23" spans="1:6" x14ac:dyDescent="0.2">
      <c r="A23" s="477"/>
      <c r="B23" s="257"/>
      <c r="C23" s="257"/>
      <c r="D23" s="257"/>
      <c r="E23" s="257"/>
      <c r="F23" s="478"/>
    </row>
    <row r="24" spans="1:6" ht="13.5" thickBot="1" x14ac:dyDescent="0.25">
      <c r="A24" s="479"/>
      <c r="B24" s="480"/>
      <c r="C24" s="480"/>
      <c r="D24" s="480"/>
      <c r="E24" s="480"/>
      <c r="F24" s="481"/>
    </row>
    <row r="25" spans="1:6" ht="19.5" thickBot="1" x14ac:dyDescent="0.35">
      <c r="A25" s="482"/>
      <c r="B25" s="483" t="s">
        <v>594</v>
      </c>
      <c r="C25" s="484"/>
      <c r="D25" s="484"/>
      <c r="E25" s="484"/>
      <c r="F25" s="485">
        <f>SUM(F12:F24)</f>
        <v>1624929</v>
      </c>
    </row>
    <row r="26" spans="1:6" ht="18" x14ac:dyDescent="0.25">
      <c r="A26" s="486"/>
      <c r="B26" s="487"/>
      <c r="C26" s="486"/>
      <c r="D26" s="486"/>
      <c r="E26" s="486"/>
      <c r="F26" s="488"/>
    </row>
    <row r="27" spans="1:6" ht="20.25" x14ac:dyDescent="0.3">
      <c r="D27" s="258" t="s">
        <v>522</v>
      </c>
    </row>
    <row r="30" spans="1:6" x14ac:dyDescent="0.2">
      <c r="A30" s="527" t="s">
        <v>622</v>
      </c>
    </row>
    <row r="31" spans="1:6" x14ac:dyDescent="0.2">
      <c r="A31" s="527" t="s">
        <v>623</v>
      </c>
    </row>
    <row r="46" spans="2:4" ht="18" x14ac:dyDescent="0.25">
      <c r="B46" s="253" t="s">
        <v>520</v>
      </c>
      <c r="C46" s="254" t="s">
        <v>612</v>
      </c>
      <c r="D46" s="254"/>
    </row>
    <row r="48" spans="2:4" ht="15.75" x14ac:dyDescent="0.25">
      <c r="C48" s="255" t="str">
        <f>+C3</f>
        <v>31,12,2021</v>
      </c>
    </row>
    <row r="50" spans="1:6" ht="18" x14ac:dyDescent="0.25">
      <c r="A50" s="256" t="s">
        <v>673</v>
      </c>
    </row>
    <row r="51" spans="1:6" ht="18" x14ac:dyDescent="0.25">
      <c r="A51" s="256" t="s">
        <v>674</v>
      </c>
    </row>
    <row r="52" spans="1:6" ht="18" x14ac:dyDescent="0.25">
      <c r="A52" s="256" t="s">
        <v>676</v>
      </c>
    </row>
    <row r="53" spans="1:6" ht="18" x14ac:dyDescent="0.25">
      <c r="A53" s="256" t="s">
        <v>675</v>
      </c>
    </row>
    <row r="54" spans="1:6" ht="15" x14ac:dyDescent="0.2">
      <c r="A54" s="565" t="s">
        <v>677</v>
      </c>
    </row>
    <row r="55" spans="1:6" ht="13.5" thickBot="1" x14ac:dyDescent="0.25"/>
    <row r="56" spans="1:6" ht="15.75" thickBot="1" x14ac:dyDescent="0.25">
      <c r="A56" s="528" t="s">
        <v>591</v>
      </c>
      <c r="B56" s="529" t="s">
        <v>592</v>
      </c>
      <c r="C56" s="529" t="s">
        <v>593</v>
      </c>
      <c r="D56" s="529" t="s">
        <v>521</v>
      </c>
      <c r="E56" s="529" t="s">
        <v>624</v>
      </c>
      <c r="F56" s="530" t="s">
        <v>589</v>
      </c>
    </row>
    <row r="57" spans="1:6" ht="15" x14ac:dyDescent="0.25">
      <c r="A57" s="531">
        <v>1</v>
      </c>
      <c r="B57" s="532"/>
      <c r="C57" s="533"/>
      <c r="D57" s="534"/>
      <c r="E57" s="534"/>
      <c r="F57" s="535"/>
    </row>
    <row r="58" spans="1:6" ht="15" x14ac:dyDescent="0.25">
      <c r="A58" s="536">
        <v>2</v>
      </c>
      <c r="B58" s="537"/>
      <c r="C58" s="538"/>
      <c r="D58" s="539"/>
      <c r="E58" s="539"/>
      <c r="F58" s="540"/>
    </row>
    <row r="59" spans="1:6" ht="15" x14ac:dyDescent="0.25">
      <c r="A59" s="536">
        <v>3</v>
      </c>
      <c r="B59" s="537"/>
      <c r="C59" s="538"/>
      <c r="D59" s="539"/>
      <c r="E59" s="539"/>
      <c r="F59" s="540"/>
    </row>
    <row r="60" spans="1:6" ht="15" x14ac:dyDescent="0.25">
      <c r="A60" s="536">
        <v>4</v>
      </c>
      <c r="B60" s="537"/>
      <c r="C60" s="538"/>
      <c r="D60" s="539"/>
      <c r="E60" s="539"/>
      <c r="F60" s="540"/>
    </row>
    <row r="61" spans="1:6" ht="15" x14ac:dyDescent="0.25">
      <c r="A61" s="536">
        <v>5</v>
      </c>
      <c r="B61" s="537"/>
      <c r="C61" s="538"/>
      <c r="D61" s="539"/>
      <c r="E61" s="539"/>
      <c r="F61" s="540"/>
    </row>
    <row r="62" spans="1:6" ht="15" x14ac:dyDescent="0.25">
      <c r="A62" s="536">
        <v>6</v>
      </c>
      <c r="B62" s="537"/>
      <c r="C62" s="538"/>
      <c r="D62" s="539"/>
      <c r="E62" s="539"/>
      <c r="F62" s="540"/>
    </row>
    <row r="63" spans="1:6" ht="15" x14ac:dyDescent="0.25">
      <c r="A63" s="536">
        <v>7</v>
      </c>
      <c r="B63" s="537"/>
      <c r="C63" s="538"/>
      <c r="D63" s="539"/>
      <c r="E63" s="539"/>
      <c r="F63" s="540"/>
    </row>
    <row r="64" spans="1:6" ht="15" x14ac:dyDescent="0.25">
      <c r="A64" s="536">
        <v>8</v>
      </c>
      <c r="B64" s="537"/>
      <c r="C64" s="538"/>
      <c r="D64" s="539"/>
      <c r="E64" s="539"/>
      <c r="F64" s="540"/>
    </row>
    <row r="65" spans="1:6" ht="15" x14ac:dyDescent="0.25">
      <c r="A65" s="536">
        <v>9</v>
      </c>
      <c r="B65" s="537"/>
      <c r="C65" s="538"/>
      <c r="D65" s="539"/>
      <c r="E65" s="539"/>
      <c r="F65" s="540"/>
    </row>
    <row r="66" spans="1:6" ht="15.75" thickBot="1" x14ac:dyDescent="0.3">
      <c r="A66" s="541"/>
      <c r="B66" s="537"/>
      <c r="C66" s="542"/>
      <c r="D66" s="542"/>
      <c r="E66" s="543"/>
      <c r="F66" s="542"/>
    </row>
    <row r="67" spans="1:6" ht="19.5" thickBot="1" x14ac:dyDescent="0.35">
      <c r="A67" s="544"/>
      <c r="B67" s="545"/>
      <c r="C67" s="545"/>
      <c r="D67" s="581" t="s">
        <v>625</v>
      </c>
      <c r="E67" s="581"/>
      <c r="F67" s="485">
        <f>SUM(F57:F66)</f>
        <v>0</v>
      </c>
    </row>
    <row r="68" spans="1:6" x14ac:dyDescent="0.2">
      <c r="A68" s="546"/>
      <c r="B68" s="546"/>
      <c r="C68" s="546"/>
      <c r="D68" s="546"/>
      <c r="E68" s="546"/>
      <c r="F68" s="547"/>
    </row>
    <row r="69" spans="1:6" ht="20.25" x14ac:dyDescent="0.3">
      <c r="A69" s="546"/>
      <c r="D69" s="258" t="s">
        <v>522</v>
      </c>
      <c r="F69" s="546"/>
    </row>
    <row r="70" spans="1:6" x14ac:dyDescent="0.2">
      <c r="A70" s="546"/>
    </row>
    <row r="71" spans="1:6" x14ac:dyDescent="0.2">
      <c r="A71" s="546"/>
    </row>
    <row r="72" spans="1:6" x14ac:dyDescent="0.2">
      <c r="A72" s="546"/>
      <c r="B72" s="527" t="s">
        <v>622</v>
      </c>
    </row>
    <row r="73" spans="1:6" x14ac:dyDescent="0.2">
      <c r="A73" s="546"/>
      <c r="B73" s="527" t="s">
        <v>623</v>
      </c>
    </row>
    <row r="94" spans="2:4" ht="18" x14ac:dyDescent="0.25">
      <c r="B94" s="253" t="s">
        <v>520</v>
      </c>
      <c r="C94" s="254" t="s">
        <v>626</v>
      </c>
      <c r="D94" s="254"/>
    </row>
    <row r="96" spans="2:4" ht="15.75" x14ac:dyDescent="0.25">
      <c r="C96" s="255" t="str">
        <f>+C48</f>
        <v>31,12,2021</v>
      </c>
    </row>
    <row r="98" spans="1:6" ht="18" x14ac:dyDescent="0.25">
      <c r="A98" s="256" t="s">
        <v>673</v>
      </c>
    </row>
    <row r="99" spans="1:6" ht="18" x14ac:dyDescent="0.25">
      <c r="A99" s="256" t="s">
        <v>674</v>
      </c>
    </row>
    <row r="100" spans="1:6" ht="18" x14ac:dyDescent="0.25">
      <c r="A100" s="256" t="s">
        <v>676</v>
      </c>
    </row>
    <row r="101" spans="1:6" ht="18" x14ac:dyDescent="0.25">
      <c r="A101" s="256" t="s">
        <v>675</v>
      </c>
    </row>
    <row r="102" spans="1:6" ht="15" x14ac:dyDescent="0.2">
      <c r="A102" s="565" t="s">
        <v>677</v>
      </c>
    </row>
    <row r="103" spans="1:6" ht="13.5" thickBot="1" x14ac:dyDescent="0.25"/>
    <row r="104" spans="1:6" ht="15.75" thickBot="1" x14ac:dyDescent="0.25">
      <c r="A104" s="528" t="s">
        <v>591</v>
      </c>
      <c r="B104" s="529" t="s">
        <v>592</v>
      </c>
      <c r="C104" s="529" t="s">
        <v>593</v>
      </c>
      <c r="D104" s="529" t="s">
        <v>521</v>
      </c>
      <c r="E104" s="529" t="s">
        <v>624</v>
      </c>
      <c r="F104" s="530" t="s">
        <v>589</v>
      </c>
    </row>
    <row r="105" spans="1:6" ht="15" x14ac:dyDescent="0.25">
      <c r="A105" s="531">
        <v>1</v>
      </c>
      <c r="B105" s="532"/>
      <c r="C105" s="533"/>
      <c r="D105" s="534"/>
      <c r="E105" s="534"/>
      <c r="F105" s="535"/>
    </row>
    <row r="106" spans="1:6" ht="15" x14ac:dyDescent="0.25">
      <c r="A106" s="536">
        <v>2</v>
      </c>
      <c r="B106" s="537"/>
      <c r="C106" s="538"/>
      <c r="D106" s="539"/>
      <c r="E106" s="539"/>
      <c r="F106" s="540"/>
    </row>
    <row r="107" spans="1:6" ht="15" x14ac:dyDescent="0.25">
      <c r="A107" s="536">
        <v>3</v>
      </c>
      <c r="B107" s="537"/>
      <c r="C107" s="538"/>
      <c r="D107" s="539"/>
      <c r="E107" s="539"/>
      <c r="F107" s="540"/>
    </row>
    <row r="108" spans="1:6" ht="15" x14ac:dyDescent="0.25">
      <c r="A108" s="536">
        <v>4</v>
      </c>
      <c r="B108" s="537"/>
      <c r="C108" s="538"/>
      <c r="D108" s="539"/>
      <c r="E108" s="539"/>
      <c r="F108" s="540"/>
    </row>
    <row r="109" spans="1:6" ht="15" x14ac:dyDescent="0.25">
      <c r="A109" s="536">
        <v>5</v>
      </c>
      <c r="B109" s="537"/>
      <c r="C109" s="538"/>
      <c r="D109" s="539"/>
      <c r="E109" s="539"/>
      <c r="F109" s="540"/>
    </row>
    <row r="110" spans="1:6" ht="15" x14ac:dyDescent="0.25">
      <c r="A110" s="536">
        <v>6</v>
      </c>
      <c r="B110" s="537"/>
      <c r="C110" s="538"/>
      <c r="D110" s="539"/>
      <c r="E110" s="539"/>
      <c r="F110" s="540"/>
    </row>
    <row r="111" spans="1:6" ht="15" x14ac:dyDescent="0.25">
      <c r="A111" s="536">
        <v>7</v>
      </c>
      <c r="B111" s="537"/>
      <c r="C111" s="538"/>
      <c r="D111" s="539"/>
      <c r="E111" s="539"/>
      <c r="F111" s="540"/>
    </row>
    <row r="112" spans="1:6" ht="15" x14ac:dyDescent="0.25">
      <c r="A112" s="536">
        <v>8</v>
      </c>
      <c r="B112" s="537"/>
      <c r="C112" s="538"/>
      <c r="D112" s="539"/>
      <c r="E112" s="539"/>
      <c r="F112" s="540"/>
    </row>
    <row r="113" spans="1:6" ht="15" x14ac:dyDescent="0.25">
      <c r="A113" s="536">
        <v>9</v>
      </c>
      <c r="B113" s="537"/>
      <c r="C113" s="538"/>
      <c r="D113" s="539"/>
      <c r="E113" s="539"/>
      <c r="F113" s="540"/>
    </row>
    <row r="114" spans="1:6" ht="15.75" thickBot="1" x14ac:dyDescent="0.3">
      <c r="A114" s="541"/>
      <c r="B114" s="537"/>
      <c r="C114" s="542"/>
      <c r="D114" s="542"/>
      <c r="E114" s="543"/>
      <c r="F114" s="542"/>
    </row>
    <row r="115" spans="1:6" ht="19.5" thickBot="1" x14ac:dyDescent="0.35">
      <c r="A115" s="544"/>
      <c r="B115" s="545"/>
      <c r="C115" s="545"/>
      <c r="D115" s="581" t="s">
        <v>625</v>
      </c>
      <c r="E115" s="581"/>
      <c r="F115" s="485">
        <f>SUM(F105:F114)</f>
        <v>0</v>
      </c>
    </row>
    <row r="116" spans="1:6" x14ac:dyDescent="0.2">
      <c r="A116" s="546"/>
      <c r="B116" s="546"/>
      <c r="C116" s="546"/>
      <c r="D116" s="546"/>
      <c r="E116" s="546"/>
      <c r="F116" s="547"/>
    </row>
    <row r="117" spans="1:6" ht="20.25" x14ac:dyDescent="0.3">
      <c r="A117" s="546"/>
      <c r="D117" s="258" t="s">
        <v>522</v>
      </c>
      <c r="F117" s="546"/>
    </row>
    <row r="118" spans="1:6" x14ac:dyDescent="0.2">
      <c r="A118" s="546"/>
    </row>
    <row r="119" spans="1:6" x14ac:dyDescent="0.2">
      <c r="A119" s="546"/>
    </row>
    <row r="120" spans="1:6" x14ac:dyDescent="0.2">
      <c r="A120" s="546"/>
      <c r="B120" s="527" t="s">
        <v>622</v>
      </c>
    </row>
    <row r="121" spans="1:6" x14ac:dyDescent="0.2">
      <c r="A121" s="546"/>
      <c r="B121" s="527" t="s">
        <v>623</v>
      </c>
    </row>
    <row r="142" spans="2:4" ht="18" x14ac:dyDescent="0.25">
      <c r="B142" s="253" t="s">
        <v>520</v>
      </c>
      <c r="C142" s="254" t="s">
        <v>627</v>
      </c>
      <c r="D142" s="254"/>
    </row>
    <row r="144" spans="2:4" ht="15.75" x14ac:dyDescent="0.25">
      <c r="C144" s="255" t="str">
        <f>+C3</f>
        <v>31,12,2021</v>
      </c>
    </row>
    <row r="146" spans="1:6" ht="18" x14ac:dyDescent="0.25">
      <c r="A146" s="256" t="s">
        <v>673</v>
      </c>
    </row>
    <row r="147" spans="1:6" ht="18" x14ac:dyDescent="0.25">
      <c r="A147" s="256" t="s">
        <v>674</v>
      </c>
    </row>
    <row r="148" spans="1:6" ht="18" x14ac:dyDescent="0.25">
      <c r="A148" s="256" t="s">
        <v>676</v>
      </c>
    </row>
    <row r="149" spans="1:6" ht="18" x14ac:dyDescent="0.25">
      <c r="A149" s="256" t="s">
        <v>675</v>
      </c>
    </row>
    <row r="150" spans="1:6" ht="15" x14ac:dyDescent="0.2">
      <c r="A150" s="565" t="s">
        <v>677</v>
      </c>
    </row>
    <row r="151" spans="1:6" ht="13.5" thickBot="1" x14ac:dyDescent="0.25"/>
    <row r="152" spans="1:6" ht="15.75" thickBot="1" x14ac:dyDescent="0.25">
      <c r="A152" s="528" t="s">
        <v>591</v>
      </c>
      <c r="B152" s="529" t="s">
        <v>592</v>
      </c>
      <c r="C152" s="529" t="s">
        <v>593</v>
      </c>
      <c r="D152" s="529" t="s">
        <v>521</v>
      </c>
      <c r="E152" s="529" t="s">
        <v>624</v>
      </c>
      <c r="F152" s="530" t="s">
        <v>589</v>
      </c>
    </row>
    <row r="153" spans="1:6" ht="15" x14ac:dyDescent="0.25">
      <c r="A153" s="531">
        <v>1</v>
      </c>
      <c r="B153" s="532"/>
      <c r="C153" s="533"/>
      <c r="D153" s="534"/>
      <c r="E153" s="534"/>
      <c r="F153" s="535"/>
    </row>
    <row r="154" spans="1:6" ht="15" x14ac:dyDescent="0.25">
      <c r="A154" s="536">
        <v>2</v>
      </c>
      <c r="B154" s="537"/>
      <c r="C154" s="538"/>
      <c r="D154" s="539"/>
      <c r="E154" s="539"/>
      <c r="F154" s="540"/>
    </row>
    <row r="155" spans="1:6" ht="15" x14ac:dyDescent="0.25">
      <c r="A155" s="536">
        <v>3</v>
      </c>
      <c r="B155" s="537"/>
      <c r="C155" s="538"/>
      <c r="D155" s="539"/>
      <c r="E155" s="539"/>
      <c r="F155" s="540"/>
    </row>
    <row r="156" spans="1:6" ht="15" x14ac:dyDescent="0.25">
      <c r="A156" s="536">
        <v>4</v>
      </c>
      <c r="B156" s="537"/>
      <c r="C156" s="538"/>
      <c r="D156" s="539"/>
      <c r="E156" s="539"/>
      <c r="F156" s="540"/>
    </row>
    <row r="157" spans="1:6" ht="15" x14ac:dyDescent="0.25">
      <c r="A157" s="536">
        <v>5</v>
      </c>
      <c r="B157" s="537"/>
      <c r="C157" s="538"/>
      <c r="D157" s="539"/>
      <c r="E157" s="539"/>
      <c r="F157" s="540"/>
    </row>
    <row r="158" spans="1:6" ht="15" x14ac:dyDescent="0.25">
      <c r="A158" s="536">
        <v>6</v>
      </c>
      <c r="B158" s="537"/>
      <c r="C158" s="538"/>
      <c r="D158" s="539"/>
      <c r="E158" s="539"/>
      <c r="F158" s="540"/>
    </row>
    <row r="159" spans="1:6" ht="15" x14ac:dyDescent="0.25">
      <c r="A159" s="536">
        <v>7</v>
      </c>
      <c r="B159" s="537"/>
      <c r="C159" s="538"/>
      <c r="D159" s="539"/>
      <c r="E159" s="539"/>
      <c r="F159" s="540"/>
    </row>
    <row r="160" spans="1:6" ht="15" x14ac:dyDescent="0.25">
      <c r="A160" s="536">
        <v>8</v>
      </c>
      <c r="B160" s="537"/>
      <c r="C160" s="538"/>
      <c r="D160" s="539"/>
      <c r="E160" s="539"/>
      <c r="F160" s="540"/>
    </row>
    <row r="161" spans="1:6" ht="15" x14ac:dyDescent="0.25">
      <c r="A161" s="536">
        <v>9</v>
      </c>
      <c r="B161" s="537"/>
      <c r="C161" s="538"/>
      <c r="D161" s="539"/>
      <c r="E161" s="539"/>
      <c r="F161" s="540"/>
    </row>
    <row r="162" spans="1:6" ht="15.75" thickBot="1" x14ac:dyDescent="0.3">
      <c r="A162" s="541"/>
      <c r="B162" s="537"/>
      <c r="C162" s="542"/>
      <c r="D162" s="542"/>
      <c r="E162" s="543"/>
      <c r="F162" s="542"/>
    </row>
    <row r="163" spans="1:6" ht="19.5" thickBot="1" x14ac:dyDescent="0.35">
      <c r="A163" s="544"/>
      <c r="B163" s="545"/>
      <c r="C163" s="545"/>
      <c r="D163" s="581" t="s">
        <v>625</v>
      </c>
      <c r="E163" s="581"/>
      <c r="F163" s="485">
        <f>SUM(F153:F162)</f>
        <v>0</v>
      </c>
    </row>
    <row r="164" spans="1:6" x14ac:dyDescent="0.2">
      <c r="A164" s="546"/>
      <c r="B164" s="546"/>
      <c r="C164" s="546"/>
      <c r="D164" s="546"/>
      <c r="E164" s="546"/>
      <c r="F164" s="547"/>
    </row>
    <row r="165" spans="1:6" ht="20.25" x14ac:dyDescent="0.3">
      <c r="A165" s="546"/>
      <c r="D165" s="258" t="s">
        <v>522</v>
      </c>
      <c r="F165" s="546"/>
    </row>
    <row r="166" spans="1:6" x14ac:dyDescent="0.2">
      <c r="A166" s="546"/>
    </row>
    <row r="167" spans="1:6" x14ac:dyDescent="0.2">
      <c r="A167" s="546"/>
    </row>
    <row r="168" spans="1:6" x14ac:dyDescent="0.2">
      <c r="A168" s="546"/>
      <c r="B168" s="527" t="s">
        <v>622</v>
      </c>
    </row>
    <row r="169" spans="1:6" x14ac:dyDescent="0.2">
      <c r="A169" s="546"/>
      <c r="B169" s="527" t="s">
        <v>623</v>
      </c>
    </row>
  </sheetData>
  <mergeCells count="3">
    <mergeCell ref="D67:E67"/>
    <mergeCell ref="D115:E115"/>
    <mergeCell ref="D163:E163"/>
  </mergeCells>
  <phoneticPr fontId="3" type="noConversion"/>
  <pageMargins left="0.75" right="0.75" top="1" bottom="1" header="0.5" footer="0.5"/>
  <pageSetup paperSize="9" scale="29"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2"/>
  <sheetViews>
    <sheetView workbookViewId="0">
      <selection activeCell="K1" sqref="K1"/>
    </sheetView>
  </sheetViews>
  <sheetFormatPr defaultRowHeight="12.75" x14ac:dyDescent="0.2"/>
  <cols>
    <col min="1" max="1" width="7.42578125" customWidth="1"/>
    <col min="2" max="2" width="14.42578125" customWidth="1"/>
    <col min="3" max="3" width="20.85546875" customWidth="1"/>
    <col min="4" max="6" width="14.42578125" customWidth="1"/>
    <col min="7" max="7" width="17.28515625" customWidth="1"/>
    <col min="8" max="9" width="14.42578125" customWidth="1"/>
    <col min="10" max="10" width="17.28515625" customWidth="1"/>
    <col min="11" max="12" width="30" customWidth="1"/>
    <col min="13" max="13" width="22.5703125" customWidth="1"/>
    <col min="14" max="14" width="17.28515625" customWidth="1"/>
    <col min="19" max="19" width="17.85546875" customWidth="1"/>
  </cols>
  <sheetData>
    <row r="1" spans="1:13" ht="18" x14ac:dyDescent="0.25">
      <c r="A1" s="256" t="s">
        <v>673</v>
      </c>
    </row>
    <row r="2" spans="1:13" ht="18" x14ac:dyDescent="0.25">
      <c r="A2" s="256" t="s">
        <v>674</v>
      </c>
    </row>
    <row r="3" spans="1:13" ht="18" x14ac:dyDescent="0.25">
      <c r="A3" s="336" t="s">
        <v>541</v>
      </c>
      <c r="F3" s="255" t="s">
        <v>663</v>
      </c>
    </row>
    <row r="5" spans="1:13" ht="15.75" x14ac:dyDescent="0.25">
      <c r="A5" s="548" t="s">
        <v>155</v>
      </c>
      <c r="B5" s="549" t="s">
        <v>629</v>
      </c>
      <c r="C5" s="549" t="s">
        <v>630</v>
      </c>
      <c r="D5" s="549" t="s">
        <v>631</v>
      </c>
      <c r="E5" s="549" t="s">
        <v>632</v>
      </c>
      <c r="F5" s="549" t="s">
        <v>633</v>
      </c>
      <c r="G5" s="549" t="s">
        <v>634</v>
      </c>
      <c r="H5" s="549" t="s">
        <v>635</v>
      </c>
      <c r="I5" s="549" t="s">
        <v>542</v>
      </c>
      <c r="J5" s="549" t="s">
        <v>636</v>
      </c>
      <c r="K5" s="549" t="s">
        <v>637</v>
      </c>
      <c r="L5" s="549" t="s">
        <v>638</v>
      </c>
      <c r="M5" s="549" t="s">
        <v>639</v>
      </c>
    </row>
    <row r="6" spans="1:13" ht="15.95" customHeight="1" thickBot="1" x14ac:dyDescent="0.25">
      <c r="A6" s="337"/>
      <c r="B6" s="550"/>
      <c r="C6" s="550"/>
      <c r="D6" s="338"/>
      <c r="E6" s="550"/>
      <c r="F6" s="551"/>
      <c r="G6" s="550"/>
      <c r="H6" s="550"/>
      <c r="I6" s="550"/>
      <c r="J6" s="241"/>
      <c r="K6" s="191"/>
      <c r="L6" s="552"/>
      <c r="M6" s="395"/>
    </row>
    <row r="7" spans="1:13" ht="15.95" customHeight="1" x14ac:dyDescent="0.2">
      <c r="A7" s="339"/>
      <c r="B7" s="553"/>
      <c r="C7" s="553"/>
      <c r="D7" s="553"/>
      <c r="E7" s="553"/>
      <c r="F7" s="340"/>
      <c r="G7" s="553"/>
      <c r="H7" s="553"/>
      <c r="I7" s="553"/>
      <c r="J7" s="554"/>
      <c r="K7" s="554"/>
      <c r="L7" s="555"/>
      <c r="M7" s="554"/>
    </row>
    <row r="8" spans="1:13" ht="15.95" customHeight="1" x14ac:dyDescent="0.2">
      <c r="A8" s="339"/>
      <c r="B8" s="553"/>
      <c r="C8" s="553"/>
      <c r="D8" s="553"/>
      <c r="E8" s="553"/>
      <c r="F8" s="553"/>
      <c r="G8" s="553"/>
      <c r="H8" s="553"/>
      <c r="I8" s="553"/>
      <c r="J8" s="340"/>
      <c r="K8" s="340"/>
      <c r="L8" s="555"/>
      <c r="M8" s="343"/>
    </row>
    <row r="9" spans="1:13" ht="15.95" customHeight="1" x14ac:dyDescent="0.2">
      <c r="A9" s="339"/>
      <c r="B9" s="553"/>
      <c r="C9" s="553"/>
      <c r="D9" s="553"/>
      <c r="E9" s="553"/>
      <c r="F9" s="553"/>
      <c r="G9" s="553"/>
      <c r="H9" s="553"/>
      <c r="I9" s="553"/>
      <c r="J9" s="340"/>
      <c r="K9" s="340"/>
      <c r="L9" s="555"/>
      <c r="M9" s="343"/>
    </row>
    <row r="10" spans="1:13" ht="15.95" customHeight="1" x14ac:dyDescent="0.2">
      <c r="A10" s="339"/>
      <c r="B10" s="553"/>
      <c r="C10" s="553"/>
      <c r="D10" s="553"/>
      <c r="E10" s="553"/>
      <c r="F10" s="553"/>
      <c r="G10" s="553"/>
      <c r="H10" s="553"/>
      <c r="I10" s="553"/>
      <c r="J10" s="340"/>
      <c r="K10" s="340"/>
      <c r="L10" s="555"/>
      <c r="M10" s="343"/>
    </row>
    <row r="11" spans="1:13" ht="15.95" customHeight="1" x14ac:dyDescent="0.2">
      <c r="A11" s="339"/>
      <c r="B11" s="553"/>
      <c r="C11" s="553"/>
      <c r="D11" s="553"/>
      <c r="E11" s="553"/>
      <c r="F11" s="553"/>
      <c r="G11" s="553"/>
      <c r="H11" s="553"/>
      <c r="I11" s="553"/>
      <c r="J11" s="340"/>
      <c r="K11" s="340"/>
      <c r="L11" s="555"/>
      <c r="M11" s="343"/>
    </row>
    <row r="12" spans="1:13" ht="15.95" customHeight="1" x14ac:dyDescent="0.2">
      <c r="A12" s="339"/>
      <c r="B12" s="553"/>
      <c r="C12" s="553"/>
      <c r="D12" s="553"/>
      <c r="E12" s="553"/>
      <c r="F12" s="553"/>
      <c r="G12" s="553"/>
      <c r="H12" s="553"/>
      <c r="I12" s="553"/>
      <c r="J12" s="340"/>
      <c r="K12" s="340"/>
      <c r="L12" s="555"/>
      <c r="M12" s="343"/>
    </row>
    <row r="13" spans="1:13" ht="15.95" customHeight="1" x14ac:dyDescent="0.2">
      <c r="A13" s="339"/>
      <c r="B13" s="553"/>
      <c r="C13" s="553"/>
      <c r="D13" s="553"/>
      <c r="E13" s="553"/>
      <c r="F13" s="553"/>
      <c r="G13" s="553"/>
      <c r="H13" s="553"/>
      <c r="I13" s="553"/>
      <c r="J13" s="340"/>
      <c r="K13" s="340"/>
      <c r="L13" s="555"/>
      <c r="M13" s="343"/>
    </row>
    <row r="14" spans="1:13" ht="15.95" customHeight="1" x14ac:dyDescent="0.2">
      <c r="A14" s="339"/>
      <c r="B14" s="553"/>
      <c r="C14" s="553"/>
      <c r="D14" s="553"/>
      <c r="E14" s="553"/>
      <c r="F14" s="553"/>
      <c r="G14" s="553"/>
      <c r="H14" s="553"/>
      <c r="I14" s="553"/>
      <c r="J14" s="340"/>
      <c r="K14" s="340"/>
      <c r="L14" s="555"/>
      <c r="M14" s="343"/>
    </row>
    <row r="15" spans="1:13" ht="15.95" customHeight="1" x14ac:dyDescent="0.2">
      <c r="A15" s="339"/>
      <c r="B15" s="553"/>
      <c r="C15" s="553"/>
      <c r="D15" s="553"/>
      <c r="E15" s="553"/>
      <c r="F15" s="553"/>
      <c r="G15" s="553"/>
      <c r="H15" s="553"/>
      <c r="I15" s="553"/>
      <c r="J15" s="340"/>
      <c r="K15" s="340"/>
      <c r="L15" s="555"/>
      <c r="M15" s="343"/>
    </row>
    <row r="16" spans="1:13" ht="15.95" customHeight="1" x14ac:dyDescent="0.2">
      <c r="A16" s="339"/>
      <c r="B16" s="553"/>
      <c r="C16" s="553"/>
      <c r="D16" s="553"/>
      <c r="E16" s="553"/>
      <c r="F16" s="553"/>
      <c r="G16" s="553"/>
      <c r="H16" s="553"/>
      <c r="I16" s="553"/>
      <c r="J16" s="340"/>
      <c r="K16" s="340"/>
      <c r="L16" s="555"/>
      <c r="M16" s="343"/>
    </row>
    <row r="17" spans="1:13" ht="15.95" customHeight="1" x14ac:dyDescent="0.2">
      <c r="A17" s="339"/>
      <c r="B17" s="553"/>
      <c r="C17" s="553"/>
      <c r="D17" s="553"/>
      <c r="E17" s="553"/>
      <c r="F17" s="553"/>
      <c r="G17" s="553"/>
      <c r="H17" s="553"/>
      <c r="I17" s="553"/>
      <c r="J17" s="340"/>
      <c r="K17" s="340"/>
      <c r="L17" s="555"/>
      <c r="M17" s="343"/>
    </row>
    <row r="18" spans="1:13" ht="15.95" customHeight="1" x14ac:dyDescent="0.2">
      <c r="A18" s="339"/>
      <c r="B18" s="553"/>
      <c r="C18" s="553"/>
      <c r="D18" s="553"/>
      <c r="E18" s="553"/>
      <c r="F18" s="553"/>
      <c r="G18" s="553"/>
      <c r="H18" s="553"/>
      <c r="I18" s="553"/>
      <c r="J18" s="340"/>
      <c r="K18" s="340"/>
      <c r="L18" s="555"/>
      <c r="M18" s="343"/>
    </row>
    <row r="19" spans="1:13" ht="15.95" customHeight="1" x14ac:dyDescent="0.2">
      <c r="A19" s="339"/>
      <c r="B19" s="553"/>
      <c r="C19" s="553"/>
      <c r="D19" s="553"/>
      <c r="E19" s="553"/>
      <c r="F19" s="553"/>
      <c r="G19" s="553"/>
      <c r="H19" s="553"/>
      <c r="I19" s="553"/>
      <c r="J19" s="340"/>
      <c r="K19" s="340"/>
      <c r="L19" s="555"/>
      <c r="M19" s="343"/>
    </row>
    <row r="20" spans="1:13" ht="15.95" customHeight="1" x14ac:dyDescent="0.2">
      <c r="A20" s="339"/>
      <c r="B20" s="553"/>
      <c r="C20" s="553"/>
      <c r="D20" s="553"/>
      <c r="E20" s="553"/>
      <c r="F20" s="553"/>
      <c r="G20" s="553"/>
      <c r="H20" s="553"/>
      <c r="I20" s="553"/>
      <c r="J20" s="340"/>
      <c r="K20" s="340"/>
      <c r="L20" s="555"/>
      <c r="M20" s="343"/>
    </row>
    <row r="21" spans="1:13" ht="15.95" customHeight="1" x14ac:dyDescent="0.2">
      <c r="A21" s="339"/>
      <c r="B21" s="553"/>
      <c r="C21" s="553"/>
      <c r="D21" s="553"/>
      <c r="E21" s="553"/>
      <c r="F21" s="553"/>
      <c r="G21" s="553"/>
      <c r="H21" s="553"/>
      <c r="I21" s="553"/>
      <c r="J21" s="340"/>
      <c r="K21" s="340"/>
      <c r="L21" s="555"/>
      <c r="M21" s="343"/>
    </row>
    <row r="22" spans="1:13" ht="15.95" customHeight="1" thickBot="1" x14ac:dyDescent="0.25">
      <c r="A22" s="341"/>
      <c r="B22" s="556"/>
      <c r="C22" s="556"/>
      <c r="D22" s="556"/>
      <c r="E22" s="556"/>
      <c r="F22" s="556"/>
      <c r="G22" s="556"/>
      <c r="H22" s="556"/>
      <c r="I22" s="556"/>
      <c r="J22" s="342"/>
      <c r="K22" s="342"/>
      <c r="L22" s="557"/>
      <c r="M22" s="344"/>
    </row>
    <row r="23" spans="1:13" ht="15.95" customHeight="1" thickBot="1" x14ac:dyDescent="0.25">
      <c r="A23" s="345"/>
      <c r="B23" s="558"/>
      <c r="C23" s="558"/>
      <c r="D23" s="558"/>
      <c r="E23" s="558"/>
      <c r="F23" s="558"/>
      <c r="G23" s="558"/>
      <c r="H23" s="558"/>
      <c r="I23" s="558"/>
      <c r="J23" s="559">
        <f>SUM(J6:J22)</f>
        <v>0</v>
      </c>
      <c r="K23" s="346"/>
      <c r="L23" s="560"/>
      <c r="M23" s="347">
        <f>SUM(M6:M22)</f>
        <v>0</v>
      </c>
    </row>
    <row r="25" spans="1:13" ht="15.75" x14ac:dyDescent="0.25">
      <c r="A25" s="333" t="s">
        <v>543</v>
      </c>
      <c r="J25" s="256"/>
      <c r="K25" s="256"/>
      <c r="L25" s="256"/>
    </row>
    <row r="27" spans="1:13" ht="15" x14ac:dyDescent="0.2">
      <c r="J27" s="256"/>
    </row>
    <row r="32" spans="1:13" x14ac:dyDescent="0.2">
      <c r="J32" s="284">
        <v>8</v>
      </c>
    </row>
  </sheetData>
  <phoneticPr fontId="3" type="noConversion"/>
  <pageMargins left="0.75" right="0.75" top="1" bottom="1" header="0.5" footer="0.5"/>
  <pageSetup paperSize="9" scale="38" orientation="portrait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workbookViewId="0">
      <selection activeCell="K1" sqref="K1"/>
    </sheetView>
  </sheetViews>
  <sheetFormatPr defaultRowHeight="12.75" x14ac:dyDescent="0.2"/>
  <cols>
    <col min="1" max="1" width="4.7109375" customWidth="1"/>
    <col min="2" max="2" width="22.7109375" customWidth="1"/>
    <col min="3" max="3" width="12.85546875" customWidth="1"/>
    <col min="4" max="4" width="10.42578125" customWidth="1"/>
    <col min="5" max="5" width="15.5703125" customWidth="1"/>
    <col min="6" max="6" width="17.42578125" customWidth="1"/>
    <col min="9" max="9" width="19" customWidth="1"/>
  </cols>
  <sheetData>
    <row r="1" spans="1:6" ht="15.75" x14ac:dyDescent="0.25">
      <c r="A1" s="334" t="s">
        <v>554</v>
      </c>
      <c r="F1" s="256"/>
    </row>
    <row r="2" spans="1:6" ht="15.75" x14ac:dyDescent="0.25">
      <c r="A2" s="334"/>
      <c r="F2" s="256"/>
    </row>
    <row r="3" spans="1:6" ht="18" x14ac:dyDescent="0.25">
      <c r="A3" s="256" t="s">
        <v>673</v>
      </c>
      <c r="F3" s="256"/>
    </row>
    <row r="4" spans="1:6" ht="18" x14ac:dyDescent="0.25">
      <c r="A4" s="256" t="s">
        <v>674</v>
      </c>
      <c r="F4" s="256"/>
    </row>
    <row r="5" spans="1:6" ht="15.75" x14ac:dyDescent="0.25">
      <c r="A5" s="334"/>
      <c r="F5" s="256"/>
    </row>
    <row r="6" spans="1:6" ht="15.75" thickBot="1" x14ac:dyDescent="0.25">
      <c r="B6" s="256"/>
      <c r="C6" s="256"/>
      <c r="D6" s="256"/>
      <c r="E6" s="256"/>
      <c r="F6" s="256"/>
    </row>
    <row r="7" spans="1:6" ht="15.75" thickBot="1" x14ac:dyDescent="0.25">
      <c r="A7" s="489" t="s">
        <v>155</v>
      </c>
      <c r="B7" s="490" t="s">
        <v>453</v>
      </c>
      <c r="C7" s="490" t="s">
        <v>551</v>
      </c>
      <c r="D7" s="490" t="s">
        <v>521</v>
      </c>
      <c r="E7" s="490" t="s">
        <v>581</v>
      </c>
      <c r="F7" s="491" t="s">
        <v>557</v>
      </c>
    </row>
    <row r="8" spans="1:6" ht="15" x14ac:dyDescent="0.2">
      <c r="A8" s="454">
        <v>1</v>
      </c>
      <c r="B8" s="455" t="s">
        <v>683</v>
      </c>
      <c r="C8" s="455" t="s">
        <v>582</v>
      </c>
      <c r="D8" s="456">
        <v>1</v>
      </c>
      <c r="E8" s="456">
        <f>+fdp!I60</f>
        <v>0</v>
      </c>
      <c r="F8" s="457">
        <f>+'Aq&amp;AM'!J13</f>
        <v>1015330</v>
      </c>
    </row>
    <row r="9" spans="1:6" ht="16.5" thickBot="1" x14ac:dyDescent="0.3">
      <c r="A9" s="492"/>
      <c r="B9" s="493" t="s">
        <v>556</v>
      </c>
      <c r="C9" s="493"/>
      <c r="D9" s="494"/>
      <c r="E9" s="494"/>
      <c r="F9" s="495">
        <f>SUM(F8:F8)</f>
        <v>1015330</v>
      </c>
    </row>
    <row r="12" spans="1:6" ht="15.75" x14ac:dyDescent="0.25">
      <c r="C12" s="333"/>
      <c r="D12" s="333"/>
      <c r="E12" s="333" t="s">
        <v>543</v>
      </c>
    </row>
    <row r="23" spans="4:4" x14ac:dyDescent="0.2">
      <c r="D23" s="284">
        <v>9</v>
      </c>
    </row>
  </sheetData>
  <phoneticPr fontId="3" type="noConversion"/>
  <pageMargins left="0.75" right="0.75" top="1" bottom="1" header="0.5" footer="0.5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faq1</vt:lpstr>
      <vt:lpstr>BK</vt:lpstr>
      <vt:lpstr>ardh-shpenz</vt:lpstr>
      <vt:lpstr>cash-flow</vt:lpstr>
      <vt:lpstr>kap vet</vt:lpstr>
      <vt:lpstr>Aq&amp;AM</vt:lpstr>
      <vt:lpstr>mallra</vt:lpstr>
      <vt:lpstr>inv auto</vt:lpstr>
      <vt:lpstr>aktive fikse</vt:lpstr>
      <vt:lpstr>aktv udhez</vt:lpstr>
      <vt:lpstr>BA</vt:lpstr>
      <vt:lpstr>A-Sh BA</vt:lpstr>
      <vt:lpstr>tjera</vt:lpstr>
      <vt:lpstr>fdp</vt:lpstr>
    </vt:vector>
  </TitlesOfParts>
  <Company>Compaq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Compaq</dc:creator>
  <cp:lastModifiedBy>User</cp:lastModifiedBy>
  <cp:lastPrinted>2022-03-29T18:33:13Z</cp:lastPrinted>
  <dcterms:created xsi:type="dcterms:W3CDTF">2008-12-17T10:29:05Z</dcterms:created>
  <dcterms:modified xsi:type="dcterms:W3CDTF">2022-09-05T17:27:04Z</dcterms:modified>
</cp:coreProperties>
</file>