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8475" windowHeight="5640" tabRatio="949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aktivet sips udhez" sheetId="16" state="hidden" r:id="rId7"/>
    <sheet name="inv auto" sheetId="21" state="hidden" r:id="rId8"/>
    <sheet name="inv mall" sheetId="22" state="hidden" r:id="rId9"/>
    <sheet name="inv asete" sheetId="23" state="hidden" r:id="rId10"/>
    <sheet name="shenimet" sheetId="24" state="hidden" r:id="rId11"/>
    <sheet name="Ardh shpenz alpha" sheetId="12" state="hidden" r:id="rId12"/>
    <sheet name="Bilanci Alpha" sheetId="11" state="hidden" r:id="rId13"/>
  </sheets>
  <calcPr calcId="124519"/>
</workbook>
</file>

<file path=xl/calcChain.xml><?xml version="1.0" encoding="utf-8"?>
<calcChain xmlns="http://schemas.openxmlformats.org/spreadsheetml/2006/main">
  <c r="D35" i="3"/>
  <c r="D39"/>
  <c r="D25" i="2"/>
  <c r="D21"/>
  <c r="D15"/>
  <c r="D10" i="3"/>
  <c r="D13" i="2"/>
  <c r="D12"/>
  <c r="D9"/>
  <c r="D8"/>
  <c r="D68" i="1"/>
  <c r="D67"/>
  <c r="D66"/>
  <c r="D65"/>
  <c r="D64"/>
  <c r="D61"/>
  <c r="D50"/>
  <c r="D49"/>
  <c r="D48"/>
  <c r="D47"/>
  <c r="C37" i="24" s="1"/>
  <c r="D46" i="1"/>
  <c r="C36" i="24" s="1"/>
  <c r="C35" s="1"/>
  <c r="D45" i="1"/>
  <c r="D43"/>
  <c r="D55"/>
  <c r="D27"/>
  <c r="D26"/>
  <c r="D21"/>
  <c r="D20"/>
  <c r="D19"/>
  <c r="D18"/>
  <c r="D23"/>
  <c r="D13"/>
  <c r="D12"/>
  <c r="D16"/>
  <c r="D97" i="11"/>
  <c r="D88"/>
  <c r="D79"/>
  <c r="D56"/>
  <c r="D54"/>
  <c r="D50"/>
  <c r="D8" i="1"/>
  <c r="D47" i="11"/>
  <c r="D40"/>
  <c r="D34"/>
  <c r="D33"/>
  <c r="D27"/>
  <c r="D21"/>
  <c r="D20"/>
  <c r="D33" i="1"/>
  <c r="D13" i="11"/>
  <c r="D12"/>
  <c r="D60"/>
  <c r="C60" i="12"/>
  <c r="D60"/>
  <c r="C102"/>
  <c r="C89"/>
  <c r="C81"/>
  <c r="C77"/>
  <c r="C72"/>
  <c r="D14" i="2"/>
  <c r="C68" i="12"/>
  <c r="C65"/>
  <c r="C64"/>
  <c r="C88"/>
  <c r="C36"/>
  <c r="C43"/>
  <c r="C17"/>
  <c r="C12"/>
  <c r="C34"/>
  <c r="C42" i="24"/>
  <c r="E46" i="1"/>
  <c r="E88" i="11"/>
  <c r="E97"/>
  <c r="E35" i="3"/>
  <c r="E39"/>
  <c r="E25" i="2"/>
  <c r="E21"/>
  <c r="E13"/>
  <c r="E12"/>
  <c r="E9"/>
  <c r="E8"/>
  <c r="E68" i="1"/>
  <c r="E67"/>
  <c r="E66"/>
  <c r="E65"/>
  <c r="E64"/>
  <c r="E61"/>
  <c r="E50"/>
  <c r="E49"/>
  <c r="E48"/>
  <c r="E47"/>
  <c r="E45"/>
  <c r="E43"/>
  <c r="E55"/>
  <c r="E27"/>
  <c r="E26"/>
  <c r="E21"/>
  <c r="E20"/>
  <c r="E19"/>
  <c r="E18"/>
  <c r="E23"/>
  <c r="E13"/>
  <c r="E12"/>
  <c r="E16"/>
  <c r="D102" i="12"/>
  <c r="D89"/>
  <c r="D81"/>
  <c r="E15" i="2"/>
  <c r="D77" i="12"/>
  <c r="D72"/>
  <c r="E14" i="2"/>
  <c r="D68" i="12"/>
  <c r="D65"/>
  <c r="D64"/>
  <c r="D88"/>
  <c r="D36"/>
  <c r="D43"/>
  <c r="D17"/>
  <c r="D12"/>
  <c r="D34"/>
  <c r="E79" i="11"/>
  <c r="E56"/>
  <c r="E54"/>
  <c r="E50"/>
  <c r="E8" i="1"/>
  <c r="E47" i="11"/>
  <c r="E40"/>
  <c r="E34"/>
  <c r="E33"/>
  <c r="E27"/>
  <c r="E20"/>
  <c r="E33" i="1"/>
  <c r="E36"/>
  <c r="E13" i="11"/>
  <c r="E12"/>
  <c r="C23" i="24"/>
  <c r="C17"/>
  <c r="C27"/>
  <c r="F35" i="3"/>
  <c r="F39"/>
  <c r="F25" i="2"/>
  <c r="F13"/>
  <c r="F12"/>
  <c r="F9"/>
  <c r="F8"/>
  <c r="F68" i="1"/>
  <c r="F67"/>
  <c r="F66"/>
  <c r="F65"/>
  <c r="F64"/>
  <c r="F61"/>
  <c r="F50"/>
  <c r="F49"/>
  <c r="F48"/>
  <c r="F47"/>
  <c r="F45"/>
  <c r="F43"/>
  <c r="D18" i="3" s="1"/>
  <c r="F55" i="1"/>
  <c r="F27"/>
  <c r="D11" i="3"/>
  <c r="F26" i="1"/>
  <c r="F21"/>
  <c r="F20"/>
  <c r="F19"/>
  <c r="F18"/>
  <c r="D17" i="3"/>
  <c r="F23" i="1"/>
  <c r="F13"/>
  <c r="F12"/>
  <c r="D15" i="3"/>
  <c r="F16" i="1"/>
  <c r="F97" i="11"/>
  <c r="F88"/>
  <c r="F79"/>
  <c r="F56"/>
  <c r="F54"/>
  <c r="F50"/>
  <c r="F8" i="1"/>
  <c r="F47" i="11"/>
  <c r="F40"/>
  <c r="F34"/>
  <c r="F33"/>
  <c r="F27"/>
  <c r="F20"/>
  <c r="F33" i="1"/>
  <c r="F36"/>
  <c r="F13" i="11"/>
  <c r="F12"/>
  <c r="E102" i="12"/>
  <c r="E89"/>
  <c r="F21" i="2"/>
  <c r="E81" i="12"/>
  <c r="F15" i="2"/>
  <c r="E77" i="12"/>
  <c r="E72"/>
  <c r="F14" i="2"/>
  <c r="E68" i="12"/>
  <c r="E65"/>
  <c r="E64"/>
  <c r="E88"/>
  <c r="E36"/>
  <c r="E43"/>
  <c r="E17"/>
  <c r="E12"/>
  <c r="E34"/>
  <c r="G88" i="11"/>
  <c r="H88"/>
  <c r="K88"/>
  <c r="G20"/>
  <c r="H20"/>
  <c r="G47" i="1"/>
  <c r="G16" i="13"/>
  <c r="G35" i="3"/>
  <c r="G25" i="2"/>
  <c r="G13"/>
  <c r="G12"/>
  <c r="G9"/>
  <c r="G8"/>
  <c r="G68" i="1"/>
  <c r="G67"/>
  <c r="G66"/>
  <c r="G65"/>
  <c r="G64"/>
  <c r="G61"/>
  <c r="G50"/>
  <c r="G49"/>
  <c r="G48"/>
  <c r="G45"/>
  <c r="G43"/>
  <c r="G55"/>
  <c r="G27"/>
  <c r="E11" i="3"/>
  <c r="G26" i="1"/>
  <c r="G21"/>
  <c r="G20"/>
  <c r="G19"/>
  <c r="G18"/>
  <c r="E17" i="3"/>
  <c r="G23" i="1"/>
  <c r="G13"/>
  <c r="G12"/>
  <c r="E15" i="3"/>
  <c r="G16" i="1"/>
  <c r="G97" i="11"/>
  <c r="G79"/>
  <c r="G56"/>
  <c r="G54"/>
  <c r="G50"/>
  <c r="G8" i="1"/>
  <c r="G47" i="11"/>
  <c r="G40"/>
  <c r="G34"/>
  <c r="G33"/>
  <c r="G27"/>
  <c r="G33" i="1"/>
  <c r="G36"/>
  <c r="G13" i="11"/>
  <c r="G12"/>
  <c r="F102" i="12"/>
  <c r="F89"/>
  <c r="F81"/>
  <c r="G15" i="2"/>
  <c r="F77" i="12"/>
  <c r="F72"/>
  <c r="G14" i="2"/>
  <c r="F68" i="12"/>
  <c r="F65"/>
  <c r="F64"/>
  <c r="F88"/>
  <c r="F36"/>
  <c r="F43"/>
  <c r="F17"/>
  <c r="F12"/>
  <c r="F34"/>
  <c r="C16" i="13"/>
  <c r="H48" i="1"/>
  <c r="H43"/>
  <c r="H45"/>
  <c r="H47"/>
  <c r="H49"/>
  <c r="H50"/>
  <c r="H35" i="3"/>
  <c r="H9" i="2"/>
  <c r="H13"/>
  <c r="H13" i="11"/>
  <c r="H79"/>
  <c r="H27"/>
  <c r="H12"/>
  <c r="H34"/>
  <c r="H40"/>
  <c r="H47"/>
  <c r="H50"/>
  <c r="H8" i="1"/>
  <c r="H54" i="11"/>
  <c r="H56"/>
  <c r="H12" i="1"/>
  <c r="H13"/>
  <c r="H16"/>
  <c r="H18"/>
  <c r="H19"/>
  <c r="H20"/>
  <c r="H21"/>
  <c r="H26"/>
  <c r="H27"/>
  <c r="F11" i="3"/>
  <c r="H61" i="1"/>
  <c r="H64"/>
  <c r="H65"/>
  <c r="H66"/>
  <c r="H67"/>
  <c r="H68"/>
  <c r="G12" i="12"/>
  <c r="H8" i="2"/>
  <c r="G17" i="12"/>
  <c r="G34"/>
  <c r="G36"/>
  <c r="G43"/>
  <c r="G65"/>
  <c r="G68"/>
  <c r="G72"/>
  <c r="H14" i="2"/>
  <c r="G77" i="12"/>
  <c r="G81"/>
  <c r="H15" i="2"/>
  <c r="G89" i="12"/>
  <c r="H21" i="2"/>
  <c r="G102" i="12"/>
  <c r="H25" i="2"/>
  <c r="I49" i="1"/>
  <c r="J46"/>
  <c r="J97" i="11"/>
  <c r="J88"/>
  <c r="J79"/>
  <c r="J56"/>
  <c r="J54"/>
  <c r="J50"/>
  <c r="J47"/>
  <c r="J40"/>
  <c r="J34"/>
  <c r="J33"/>
  <c r="J27"/>
  <c r="J20"/>
  <c r="J13"/>
  <c r="H17" i="12"/>
  <c r="I65"/>
  <c r="I68"/>
  <c r="I72"/>
  <c r="I64"/>
  <c r="I77"/>
  <c r="I81"/>
  <c r="I89"/>
  <c r="I102"/>
  <c r="I12"/>
  <c r="I17"/>
  <c r="I34"/>
  <c r="I36"/>
  <c r="I43"/>
  <c r="J8" i="1"/>
  <c r="J10"/>
  <c r="J12"/>
  <c r="J13"/>
  <c r="J14"/>
  <c r="J15"/>
  <c r="J18"/>
  <c r="J19"/>
  <c r="J20"/>
  <c r="J21"/>
  <c r="J22"/>
  <c r="J17" i="3"/>
  <c r="J26" i="1"/>
  <c r="J27"/>
  <c r="H11" i="3"/>
  <c r="J43" i="1"/>
  <c r="J45"/>
  <c r="J47"/>
  <c r="J48"/>
  <c r="J50"/>
  <c r="J61"/>
  <c r="J64"/>
  <c r="J65"/>
  <c r="J66"/>
  <c r="J67"/>
  <c r="J68"/>
  <c r="J69"/>
  <c r="G23" i="16"/>
  <c r="G39"/>
  <c r="D23"/>
  <c r="D39"/>
  <c r="J15" i="2"/>
  <c r="I46" i="1"/>
  <c r="J77" i="12"/>
  <c r="E12" i="16"/>
  <c r="E11"/>
  <c r="E10"/>
  <c r="D11"/>
  <c r="D10"/>
  <c r="I35" i="3"/>
  <c r="I64" i="1"/>
  <c r="I65"/>
  <c r="I66"/>
  <c r="I67"/>
  <c r="I68"/>
  <c r="K64"/>
  <c r="K65"/>
  <c r="K66"/>
  <c r="K67"/>
  <c r="K68"/>
  <c r="K69"/>
  <c r="K70"/>
  <c r="I9" i="2"/>
  <c r="K27" i="1"/>
  <c r="I27"/>
  <c r="G11" i="3"/>
  <c r="K12" i="1"/>
  <c r="I12"/>
  <c r="K13"/>
  <c r="K26"/>
  <c r="I26"/>
  <c r="K18"/>
  <c r="K19"/>
  <c r="K20"/>
  <c r="K21"/>
  <c r="K22"/>
  <c r="I21"/>
  <c r="I20"/>
  <c r="I18"/>
  <c r="I43"/>
  <c r="K43"/>
  <c r="K45"/>
  <c r="K46"/>
  <c r="I47"/>
  <c r="K47"/>
  <c r="K48"/>
  <c r="I50"/>
  <c r="K50"/>
  <c r="J35" i="3"/>
  <c r="J37"/>
  <c r="J39"/>
  <c r="J9" i="2"/>
  <c r="J13"/>
  <c r="J11" i="3"/>
  <c r="J15"/>
  <c r="K61" i="1"/>
  <c r="K14"/>
  <c r="K15"/>
  <c r="K97" i="11"/>
  <c r="I13" i="1"/>
  <c r="I45"/>
  <c r="I55"/>
  <c r="F21" i="13"/>
  <c r="I21"/>
  <c r="K21"/>
  <c r="H77" i="12"/>
  <c r="I13" i="2"/>
  <c r="H81" i="12"/>
  <c r="I15" i="2"/>
  <c r="I10" i="3"/>
  <c r="H89" i="12"/>
  <c r="H72"/>
  <c r="I14" i="2"/>
  <c r="H68" i="12"/>
  <c r="H65"/>
  <c r="I12" i="2"/>
  <c r="H12" i="12"/>
  <c r="I8" i="2"/>
  <c r="H34" i="12"/>
  <c r="H36"/>
  <c r="I50" i="11"/>
  <c r="I8" i="1"/>
  <c r="I40" i="11"/>
  <c r="I97"/>
  <c r="I88"/>
  <c r="I27"/>
  <c r="I20"/>
  <c r="I22" i="14"/>
  <c r="E27" i="16"/>
  <c r="I29" i="14"/>
  <c r="I28"/>
  <c r="I30"/>
  <c r="E26" i="16"/>
  <c r="K67" i="11"/>
  <c r="K79"/>
  <c r="K66"/>
  <c r="K111"/>
  <c r="K89"/>
  <c r="I79"/>
  <c r="K56"/>
  <c r="K34"/>
  <c r="K40"/>
  <c r="K47"/>
  <c r="K50"/>
  <c r="K8" i="1"/>
  <c r="K54" i="11"/>
  <c r="K13"/>
  <c r="K20"/>
  <c r="K33" i="1"/>
  <c r="K27" i="11"/>
  <c r="I56"/>
  <c r="I34"/>
  <c r="I19" i="1"/>
  <c r="I23"/>
  <c r="I47" i="11"/>
  <c r="I54"/>
  <c r="I13"/>
  <c r="J89" i="12"/>
  <c r="J65"/>
  <c r="J72"/>
  <c r="J81"/>
  <c r="J64"/>
  <c r="J96"/>
  <c r="J100"/>
  <c r="J12" i="2"/>
  <c r="J14"/>
  <c r="J10" i="3"/>
  <c r="J88" i="12"/>
  <c r="J36"/>
  <c r="J12"/>
  <c r="J43"/>
  <c r="J21" i="2"/>
  <c r="J8"/>
  <c r="J34" i="12"/>
  <c r="J17"/>
  <c r="E13" i="21"/>
  <c r="F21" i="22"/>
  <c r="F20"/>
  <c r="F19"/>
  <c r="F18"/>
  <c r="F17"/>
  <c r="F16"/>
  <c r="F15"/>
  <c r="F14"/>
  <c r="F13"/>
  <c r="F12"/>
  <c r="F11"/>
  <c r="F10"/>
  <c r="F9"/>
  <c r="F27"/>
  <c r="E17" i="16"/>
  <c r="F11"/>
  <c r="F43"/>
  <c r="F12"/>
  <c r="F44"/>
  <c r="F42"/>
  <c r="D27"/>
  <c r="D43"/>
  <c r="D28"/>
  <c r="D26"/>
  <c r="D42"/>
  <c r="F49"/>
  <c r="G48"/>
  <c r="G47"/>
  <c r="G46"/>
  <c r="G45"/>
  <c r="G41"/>
  <c r="G40"/>
  <c r="F33"/>
  <c r="D33"/>
  <c r="G32"/>
  <c r="G31"/>
  <c r="G30"/>
  <c r="G25"/>
  <c r="G24"/>
  <c r="F17"/>
  <c r="G16"/>
  <c r="G15"/>
  <c r="G14"/>
  <c r="G13"/>
  <c r="G11"/>
  <c r="G10"/>
  <c r="G9"/>
  <c r="G8"/>
  <c r="I20" i="13"/>
  <c r="K20"/>
  <c r="I61" i="1"/>
  <c r="F16" i="13"/>
  <c r="C23"/>
  <c r="K15" i="3"/>
  <c r="M43"/>
  <c r="M35"/>
  <c r="M39"/>
  <c r="M26"/>
  <c r="M31"/>
  <c r="M18"/>
  <c r="M17"/>
  <c r="M15"/>
  <c r="M11"/>
  <c r="M8"/>
  <c r="M10"/>
  <c r="M19"/>
  <c r="M23"/>
  <c r="M44"/>
  <c r="K43"/>
  <c r="K35"/>
  <c r="K37"/>
  <c r="K39"/>
  <c r="K8" i="2"/>
  <c r="K9"/>
  <c r="K12"/>
  <c r="K13"/>
  <c r="K14"/>
  <c r="K15"/>
  <c r="K10" i="3"/>
  <c r="K21" i="2"/>
  <c r="K11" i="3"/>
  <c r="K17"/>
  <c r="F28" i="14"/>
  <c r="G28"/>
  <c r="K28"/>
  <c r="F29"/>
  <c r="G29"/>
  <c r="G30"/>
  <c r="K29"/>
  <c r="K30"/>
  <c r="F30"/>
  <c r="L26"/>
  <c r="L25"/>
  <c r="L24"/>
  <c r="L21"/>
  <c r="L19"/>
  <c r="L18"/>
  <c r="L17"/>
  <c r="L14"/>
  <c r="J16" i="2"/>
  <c r="J23"/>
  <c r="H29" i="14"/>
  <c r="I21" i="2"/>
  <c r="H43" i="12"/>
  <c r="I15" i="3"/>
  <c r="H28" i="14"/>
  <c r="H30"/>
  <c r="I33" i="11"/>
  <c r="H64" i="12"/>
  <c r="H88"/>
  <c r="H96"/>
  <c r="H100"/>
  <c r="H102"/>
  <c r="I25" i="2"/>
  <c r="I18" i="3"/>
  <c r="E42" i="16"/>
  <c r="G26"/>
  <c r="F23" i="13"/>
  <c r="I17" i="3"/>
  <c r="I44"/>
  <c r="H43"/>
  <c r="J25" i="2"/>
  <c r="K16" i="1"/>
  <c r="K55"/>
  <c r="K71"/>
  <c r="K73"/>
  <c r="H15" i="3"/>
  <c r="H10" i="1"/>
  <c r="H44" i="3"/>
  <c r="G43"/>
  <c r="H33" i="11"/>
  <c r="G64" i="12"/>
  <c r="G88"/>
  <c r="H12" i="2"/>
  <c r="H33" i="1"/>
  <c r="H36"/>
  <c r="H23"/>
  <c r="G96" i="12"/>
  <c r="G100"/>
  <c r="G105"/>
  <c r="H77" i="11"/>
  <c r="K16" i="2"/>
  <c r="K23"/>
  <c r="J16" i="1"/>
  <c r="I11" i="3"/>
  <c r="J18"/>
  <c r="I10" i="1"/>
  <c r="I16"/>
  <c r="I29"/>
  <c r="J44" i="3"/>
  <c r="I43"/>
  <c r="J55" i="1"/>
  <c r="J23"/>
  <c r="K26" i="3"/>
  <c r="K31"/>
  <c r="K36" i="1"/>
  <c r="E43" i="16"/>
  <c r="G27"/>
  <c r="I16" i="2"/>
  <c r="I23"/>
  <c r="J33" i="1"/>
  <c r="J12" i="11"/>
  <c r="M41" i="3"/>
  <c r="J8"/>
  <c r="J27" i="2"/>
  <c r="K8" i="3"/>
  <c r="K19"/>
  <c r="K23"/>
  <c r="G42" i="16"/>
  <c r="K44" i="3"/>
  <c r="J43"/>
  <c r="K10" i="1"/>
  <c r="I33"/>
  <c r="I12" i="11"/>
  <c r="I60"/>
  <c r="G43" i="16"/>
  <c r="J29" i="1"/>
  <c r="J60" i="11"/>
  <c r="H105" i="12"/>
  <c r="I77" i="11"/>
  <c r="H66"/>
  <c r="K33"/>
  <c r="K12"/>
  <c r="H29" i="1"/>
  <c r="H38"/>
  <c r="H70"/>
  <c r="K41" i="3"/>
  <c r="I70" i="1"/>
  <c r="K60" i="11"/>
  <c r="K118"/>
  <c r="I26" i="3"/>
  <c r="I31"/>
  <c r="I36" i="1"/>
  <c r="I38"/>
  <c r="J26" i="3"/>
  <c r="J31"/>
  <c r="J36" i="1"/>
  <c r="J38"/>
  <c r="I27" i="2"/>
  <c r="I8" i="3"/>
  <c r="I19"/>
  <c r="I23"/>
  <c r="G18"/>
  <c r="G10" i="1"/>
  <c r="G44" i="3"/>
  <c r="F43"/>
  <c r="G60" i="11"/>
  <c r="F96" i="12"/>
  <c r="F100"/>
  <c r="F105"/>
  <c r="G77" i="11"/>
  <c r="G29" i="1"/>
  <c r="K23"/>
  <c r="K29"/>
  <c r="K38"/>
  <c r="K79"/>
  <c r="H18" i="3"/>
  <c r="J19"/>
  <c r="J23"/>
  <c r="J41"/>
  <c r="H17"/>
  <c r="H55" i="1"/>
  <c r="H111" i="11"/>
  <c r="H67"/>
  <c r="G70" i="1"/>
  <c r="H71"/>
  <c r="H73"/>
  <c r="H79"/>
  <c r="G17" i="3"/>
  <c r="G15"/>
  <c r="G38" i="1"/>
  <c r="H60" i="11"/>
  <c r="H118"/>
  <c r="G10" i="3"/>
  <c r="G16" i="2"/>
  <c r="G26" i="3"/>
  <c r="G31"/>
  <c r="G69" i="1"/>
  <c r="F69"/>
  <c r="G21" i="2"/>
  <c r="G23"/>
  <c r="H10" i="3"/>
  <c r="H16" i="2"/>
  <c r="H23"/>
  <c r="H26" i="3"/>
  <c r="H31"/>
  <c r="G39"/>
  <c r="G71" i="1"/>
  <c r="G73"/>
  <c r="G79"/>
  <c r="G76" i="11"/>
  <c r="F76"/>
  <c r="G66"/>
  <c r="G27" i="2"/>
  <c r="G8" i="3"/>
  <c r="G19"/>
  <c r="G23"/>
  <c r="G41"/>
  <c r="H8"/>
  <c r="H19"/>
  <c r="H23"/>
  <c r="H27" i="2"/>
  <c r="G111" i="11"/>
  <c r="G118"/>
  <c r="G67"/>
  <c r="D12" i="16"/>
  <c r="J28" i="14"/>
  <c r="L13"/>
  <c r="L28"/>
  <c r="D44" i="16"/>
  <c r="D17"/>
  <c r="G12"/>
  <c r="G17"/>
  <c r="D49"/>
  <c r="F10" i="1"/>
  <c r="F44" i="3"/>
  <c r="E43"/>
  <c r="F60" i="11"/>
  <c r="F26" i="3"/>
  <c r="F31"/>
  <c r="F10"/>
  <c r="F16" i="2"/>
  <c r="F23"/>
  <c r="F27"/>
  <c r="E96" i="12"/>
  <c r="E100"/>
  <c r="E105"/>
  <c r="F77" i="11"/>
  <c r="F8" i="3"/>
  <c r="F29" i="1"/>
  <c r="F38"/>
  <c r="F70"/>
  <c r="L22" i="14"/>
  <c r="J29"/>
  <c r="L29"/>
  <c r="L30"/>
  <c r="J30"/>
  <c r="E28" i="16"/>
  <c r="C28" i="24"/>
  <c r="C30"/>
  <c r="C32"/>
  <c r="E33" i="16"/>
  <c r="E44"/>
  <c r="E49"/>
  <c r="G44"/>
  <c r="G49"/>
  <c r="G28"/>
  <c r="G33"/>
  <c r="E60" i="11"/>
  <c r="E26" i="3"/>
  <c r="E31"/>
  <c r="E10"/>
  <c r="D96" i="12"/>
  <c r="D100"/>
  <c r="D105"/>
  <c r="E77" i="11"/>
  <c r="E16" i="2"/>
  <c r="E23"/>
  <c r="F17" i="3"/>
  <c r="F15"/>
  <c r="F18"/>
  <c r="F66" i="11"/>
  <c r="F71" i="1"/>
  <c r="F73"/>
  <c r="F79"/>
  <c r="F19" i="3"/>
  <c r="F23"/>
  <c r="F41"/>
  <c r="F111" i="11"/>
  <c r="F118"/>
  <c r="F67"/>
  <c r="E27" i="2"/>
  <c r="E8" i="3"/>
  <c r="C96" i="12"/>
  <c r="C100"/>
  <c r="C105"/>
  <c r="D77" i="11"/>
  <c r="D16" i="2"/>
  <c r="D23"/>
  <c r="E18" i="3"/>
  <c r="E19"/>
  <c r="E23"/>
  <c r="E41"/>
  <c r="E69" i="1"/>
  <c r="H7" i="13"/>
  <c r="D70" i="1"/>
  <c r="H19" i="13"/>
  <c r="I19"/>
  <c r="K19"/>
  <c r="D27" i="2"/>
  <c r="D8" i="3"/>
  <c r="D19" s="1"/>
  <c r="D23" s="1"/>
  <c r="D41" s="1"/>
  <c r="I7" i="13"/>
  <c r="K7"/>
  <c r="I88" i="12"/>
  <c r="I96"/>
  <c r="I100"/>
  <c r="I105"/>
  <c r="J77" i="11"/>
  <c r="J101" i="12"/>
  <c r="J102"/>
  <c r="K25" i="2"/>
  <c r="D44" i="3"/>
  <c r="D10" i="1"/>
  <c r="D29"/>
  <c r="E44" i="3"/>
  <c r="D43"/>
  <c r="E10" i="1"/>
  <c r="E29"/>
  <c r="E38"/>
  <c r="D26" i="3"/>
  <c r="D31"/>
  <c r="D36" i="1"/>
  <c r="D38"/>
  <c r="E70"/>
  <c r="D76" i="11"/>
  <c r="D66"/>
  <c r="E66"/>
  <c r="J66"/>
  <c r="I76"/>
  <c r="I66"/>
  <c r="J70" i="1"/>
  <c r="K18" i="3"/>
  <c r="K27" i="2"/>
  <c r="J105" i="12"/>
  <c r="E111" i="11"/>
  <c r="E118"/>
  <c r="E67"/>
  <c r="D111"/>
  <c r="D118"/>
  <c r="D67"/>
  <c r="H12" i="13"/>
  <c r="E71" i="1"/>
  <c r="E73"/>
  <c r="E79"/>
  <c r="D69"/>
  <c r="D71"/>
  <c r="D73"/>
  <c r="D79"/>
  <c r="J71"/>
  <c r="J73"/>
  <c r="J79"/>
  <c r="I69"/>
  <c r="H37" i="3"/>
  <c r="H39"/>
  <c r="H41"/>
  <c r="I111" i="11"/>
  <c r="I118"/>
  <c r="I67"/>
  <c r="J67"/>
  <c r="J111"/>
  <c r="J118"/>
  <c r="H16" i="13"/>
  <c r="H23"/>
  <c r="I23"/>
  <c r="K23"/>
  <c r="K12"/>
  <c r="K16"/>
  <c r="I12"/>
  <c r="I16"/>
  <c r="I71" i="1"/>
  <c r="I73"/>
  <c r="I79"/>
  <c r="I37" i="3"/>
  <c r="I39"/>
  <c r="I41"/>
</calcChain>
</file>

<file path=xl/sharedStrings.xml><?xml version="1.0" encoding="utf-8"?>
<sst xmlns="http://schemas.openxmlformats.org/spreadsheetml/2006/main" count="884" uniqueCount="612">
  <si>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</si>
  <si>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</si>
  <si>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</si>
  <si>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</si>
  <si>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</si>
  <si>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</si>
  <si>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</si>
  <si>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</si>
  <si>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</si>
  <si>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</si>
  <si>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</si>
  <si>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</si>
  <si>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</si>
  <si>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</si>
  <si>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</si>
  <si>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</si>
  <si>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</si>
  <si>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</si>
  <si>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</si>
  <si>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</si>
  <si>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</si>
  <si>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</si>
  <si>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</si>
  <si>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</si>
  <si>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</si>
  <si>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</si>
  <si>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</si>
  <si>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</si>
  <si>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</si>
  <si>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</si>
  <si>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</si>
  <si>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</si>
  <si>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</si>
  <si>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</si>
  <si>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</si>
  <si>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</si>
  <si>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</si>
  <si>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</si>
  <si>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</si>
  <si>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</si>
  <si>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</si>
  <si>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</si>
  <si>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</si>
  <si>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</si>
  <si>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</si>
  <si>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</si>
  <si>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</si>
  <si>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</si>
  <si>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</si>
  <si>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</si>
  <si>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</si>
  <si>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</si>
  <si>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</si>
  <si>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</si>
  <si>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</si>
  <si>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</si>
  <si>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</si>
  <si>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</si>
  <si>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</si>
  <si>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</si>
  <si>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</si>
  <si>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</si>
  <si>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</si>
  <si>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</si>
  <si>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</si>
  <si>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</si>
  <si>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</si>
  <si>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</si>
  <si>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</si>
  <si>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</si>
  <si>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</si>
  <si>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</si>
  <si>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</si>
  <si>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</si>
  <si>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</si>
  <si>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</si>
  <si>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</si>
  <si>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</si>
  <si>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</si>
  <si>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</si>
  <si>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</si>
  <si>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</si>
  <si>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</si>
  <si>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</si>
  <si>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</si>
  <si>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</si>
  <si>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</si>
  <si>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</si>
  <si>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</si>
  <si>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</si>
  <si>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</si>
  <si>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</si>
  <si>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</si>
  <si>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</si>
  <si>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</si>
  <si>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VITI 2007</t>
  </si>
  <si>
    <t>(shumat ne Leke)</t>
  </si>
  <si>
    <t>Dif Konvertimi</t>
  </si>
  <si>
    <t>Pasivet Afatshkurter</t>
  </si>
  <si>
    <t>Te tjera</t>
  </si>
  <si>
    <t>Ortake</t>
  </si>
  <si>
    <t>Diferenca nga kembimi</t>
  </si>
  <si>
    <t>Produkte te Gatshme</t>
  </si>
  <si>
    <t>Totali i kapitalit</t>
  </si>
  <si>
    <t>Rritie/renie ne tepricen e detyrimeve, per t'u paguar nga aktiviteti</t>
  </si>
  <si>
    <t>Para neto e verdorur ne aktivitetet financiare</t>
  </si>
  <si>
    <t>1</t>
  </si>
  <si>
    <t>2</t>
  </si>
  <si>
    <t>3</t>
  </si>
  <si>
    <t>4</t>
  </si>
  <si>
    <t>5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</si>
  <si>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</si>
  <si>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</si>
  <si>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</si>
  <si>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</si>
  <si>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</si>
  <si>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</si>
  <si>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</si>
  <si>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</si>
  <si>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</si>
  <si>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</si>
  <si>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</si>
  <si>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</si>
  <si>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</si>
  <si>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</si>
  <si>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</si>
  <si>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</si>
  <si>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</si>
  <si>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</si>
  <si>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</si>
  <si>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</si>
  <si>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</si>
  <si>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</si>
  <si>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</si>
  <si>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</si>
  <si>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</si>
  <si>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</si>
  <si>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</si>
  <si>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</si>
  <si>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</si>
  <si>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</si>
  <si>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</si>
  <si>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</si>
  <si>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</si>
  <si>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</si>
  <si>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</si>
  <si>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</si>
  <si>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</si>
  <si>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</si>
  <si>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</si>
  <si>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</si>
  <si>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</si>
  <si>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</si>
  <si>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</si>
  <si>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</si>
  <si>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</si>
  <si>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</si>
  <si>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</si>
  <si>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</si>
  <si>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</si>
  <si>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</si>
  <si>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</si>
  <si>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</si>
  <si>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</si>
  <si>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</si>
  <si>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</si>
  <si>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</si>
  <si>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</si>
  <si>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</si>
  <si>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</si>
  <si>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</si>
  <si>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</si>
  <si>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</si>
  <si>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</si>
  <si>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</si>
  <si>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</si>
  <si>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</si>
  <si>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</si>
  <si>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</si>
  <si>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</si>
  <si>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</si>
  <si>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</si>
  <si>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</si>
  <si>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</si>
  <si>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</si>
  <si>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</si>
  <si>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</si>
  <si>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</si>
  <si>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</si>
  <si>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</si>
  <si>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</si>
  <si>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</si>
  <si>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</si>
  <si>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</si>
  <si>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</si>
  <si>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</si>
  <si>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</si>
  <si>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</si>
  <si>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</si>
  <si>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</si>
  <si>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</si>
  <si>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</si>
  <si>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Vlera arke te tjera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</si>
  <si>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</si>
  <si>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</si>
  <si>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</si>
  <si>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</si>
  <si>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</si>
  <si>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</si>
  <si>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</si>
  <si>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</si>
  <si>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</si>
  <si>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</si>
  <si>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</si>
  <si>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</si>
  <si>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</si>
  <si>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</si>
  <si>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</si>
  <si>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</si>
  <si>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</si>
  <si>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</si>
  <si>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</si>
  <si>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</si>
  <si>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</si>
  <si>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</si>
  <si>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</si>
  <si>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</si>
  <si>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</si>
  <si>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</si>
  <si>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</si>
  <si>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</si>
  <si>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</si>
  <si>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</si>
  <si>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</si>
  <si>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</si>
  <si>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</si>
  <si>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</si>
  <si>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</si>
  <si>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</si>
  <si>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</si>
  <si>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</si>
  <si>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</si>
  <si>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</si>
  <si>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</si>
  <si>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</si>
  <si>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</si>
  <si>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</si>
  <si>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</si>
  <si>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</si>
  <si>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</si>
  <si>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</si>
  <si>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</si>
  <si>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</si>
  <si>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</si>
  <si>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</si>
  <si>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</si>
  <si>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</si>
  <si>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</si>
  <si>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</si>
  <si>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</si>
  <si>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</si>
  <si>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</si>
  <si>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</si>
  <si>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</si>
  <si>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</si>
  <si>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</si>
  <si>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</si>
  <si>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</si>
  <si>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</si>
  <si>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</si>
  <si>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</si>
  <si>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</si>
  <si>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</si>
  <si>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</si>
  <si>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</si>
  <si>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</si>
  <si>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</si>
  <si>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</si>
  <si>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</si>
  <si>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</si>
  <si>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</si>
  <si>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</si>
  <si>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</si>
  <si>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</si>
  <si>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</si>
  <si>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</si>
  <si>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</si>
  <si>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</si>
  <si>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</si>
  <si>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</si>
  <si>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</si>
  <si>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</si>
  <si>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</si>
  <si>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</si>
  <si>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</si>
  <si>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Sigurime Shoqerore dhe te Ngjashme</t>
  </si>
  <si>
    <t>86</t>
  </si>
  <si>
    <t>Shteti - Tatime dhe Taksa</t>
  </si>
  <si>
    <t>87</t>
  </si>
  <si>
    <t>g</t>
  </si>
  <si>
    <t>88</t>
  </si>
  <si>
    <t>i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</si>
  <si>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</si>
  <si>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</si>
  <si>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</si>
  <si>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</si>
  <si>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</si>
  <si>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</si>
  <si>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</si>
  <si>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</si>
  <si>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</si>
  <si>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</si>
  <si>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</si>
  <si>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</si>
  <si>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</si>
  <si>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</si>
  <si>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</si>
  <si>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</si>
  <si>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</si>
  <si>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</si>
  <si>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</si>
  <si>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</si>
  <si>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</si>
  <si>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</si>
  <si>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</si>
  <si>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</si>
  <si>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</si>
  <si>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</si>
  <si>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</si>
  <si>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</si>
  <si>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</si>
  <si>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</si>
  <si>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</si>
  <si>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</si>
  <si>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</si>
  <si>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</si>
  <si>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</si>
  <si>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</si>
  <si>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</si>
  <si>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</si>
  <si>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</si>
  <si>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</si>
  <si>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</si>
  <si>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</si>
  <si>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</si>
  <si>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</si>
  <si>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</si>
  <si>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</si>
  <si>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</si>
  <si>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</si>
  <si>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</si>
  <si>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</si>
  <si>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</si>
  <si>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</si>
  <si>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</si>
  <si>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</si>
  <si>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</si>
  <si>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</si>
  <si>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</si>
  <si>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</si>
  <si>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</si>
  <si>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</si>
  <si>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</si>
  <si>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</si>
  <si>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</si>
  <si>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</si>
  <si>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</si>
  <si>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</si>
  <si>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</si>
  <si>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</si>
  <si>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</si>
  <si>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</si>
  <si>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</si>
  <si>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</si>
  <si>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</si>
  <si>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</si>
  <si>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</si>
  <si>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</si>
  <si>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</si>
  <si>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</si>
  <si>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</si>
  <si>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</si>
  <si>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</si>
  <si>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</si>
  <si>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</si>
  <si>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</si>
  <si>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</si>
  <si>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</si>
  <si>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</si>
  <si>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</si>
  <si>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</si>
  <si>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</si>
  <si>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</si>
  <si>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</si>
  <si>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</si>
  <si>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</si>
  <si>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</si>
  <si>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</si>
  <si>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</si>
  <si>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</si>
  <si>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</si>
  <si>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</si>
  <si>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</si>
  <si>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</si>
  <si>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</si>
  <si>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</si>
  <si>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</si>
  <si>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</si>
  <si>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</si>
  <si>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</si>
  <si>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KONTABILISTE</t>
  </si>
  <si>
    <t>Vlefta 2008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</si>
  <si>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</si>
  <si>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</si>
  <si>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</si>
  <si>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</si>
  <si>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</si>
  <si>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</si>
  <si>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</si>
  <si>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</si>
  <si>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</si>
  <si>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</si>
  <si>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</si>
  <si>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</si>
  <si>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</si>
  <si>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</si>
  <si>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</si>
  <si>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</si>
  <si>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Totali i të ardhurave apo  shpenzimeve, që nuk janë njohur  në pasqyrën e të ardhurave dhe  shpenzimeve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</si>
  <si>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</si>
  <si>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</si>
  <si>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</si>
  <si>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</si>
  <si>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</si>
  <si>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</si>
  <si>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</si>
  <si>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</si>
  <si>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</si>
  <si>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</si>
  <si>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</si>
  <si>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</si>
  <si>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</si>
  <si>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</si>
  <si>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</si>
  <si>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</si>
  <si>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</si>
  <si>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</si>
  <si>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</si>
  <si>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</si>
  <si>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</si>
  <si>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</si>
  <si>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</si>
  <si>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</si>
  <si>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</si>
  <si>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</si>
  <si>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</si>
  <si>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</si>
  <si>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</si>
  <si>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</si>
  <si>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</si>
  <si>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</si>
  <si>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</si>
  <si>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</si>
  <si>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</si>
  <si>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</si>
  <si>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</si>
  <si>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</si>
  <si>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</si>
  <si>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</si>
  <si>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</si>
  <si>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</si>
  <si>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</si>
  <si>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</si>
  <si>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</si>
  <si>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</si>
  <si>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</si>
  <si>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</si>
  <si>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</si>
  <si>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</si>
  <si>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</si>
  <si>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</si>
  <si>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</si>
  <si>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Vlefta 2009</t>
  </si>
  <si>
    <t>Viti 2009</t>
  </si>
  <si>
    <t xml:space="preserve"> </t>
  </si>
  <si>
    <t>Pajisje zyre</t>
  </si>
  <si>
    <t>dhe te tjera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</si>
  <si>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</si>
  <si>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</si>
  <si>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</si>
  <si>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</si>
  <si>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</si>
  <si>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</si>
  <si>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</si>
  <si>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</si>
  <si>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</si>
  <si>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</si>
  <si>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Administratori</t>
  </si>
  <si>
    <t>kompjuterike,zyre,etj</t>
  </si>
  <si>
    <t xml:space="preserve">Inventari   i   automjeteve  ne  pronesi   te  Subjektit </t>
  </si>
  <si>
    <t>rend</t>
  </si>
  <si>
    <t xml:space="preserve">Lloji   I   automjetit </t>
  </si>
  <si>
    <t>Kapaciteti</t>
  </si>
  <si>
    <t xml:space="preserve">Targa </t>
  </si>
  <si>
    <t xml:space="preserve">Vlera </t>
  </si>
  <si>
    <t>Per Drejtimin e Shoqerise</t>
  </si>
  <si>
    <t xml:space="preserve">I N V E N T A R I  i </t>
  </si>
  <si>
    <t xml:space="preserve">Mallrave </t>
  </si>
  <si>
    <t>Nr.</t>
  </si>
  <si>
    <t>Artikulli</t>
  </si>
  <si>
    <t>Nj / M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</si>
  <si>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</si>
  <si>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</si>
  <si>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</si>
  <si>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</si>
  <si>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</si>
  <si>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</si>
  <si>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 xml:space="preserve">                 PASQYRAT         FINANCIARE</t>
  </si>
  <si>
    <t xml:space="preserve">                             (Në zbatim të Standartit Kombetar të Kontabilitetit nr.2                                                                            dhe ligjit Nr. 9228, datë 29.04.2004 "Për Kontabilitetin dhe Pasqyrat Financiare")</t>
  </si>
  <si>
    <t>Ushtrimi i Mbyllur 09</t>
  </si>
  <si>
    <t>Personeli dhe personat</t>
  </si>
  <si>
    <t>KONTABILIST</t>
  </si>
  <si>
    <t>Te tjera kerkesa ( tvsh ) tat fit. Dogane</t>
  </si>
  <si>
    <t>VITI 2011</t>
  </si>
  <si>
    <t>Vlefta 2011</t>
  </si>
  <si>
    <t>Ushtrimi i Mbyllur 11</t>
  </si>
  <si>
    <t>Viti 2011</t>
  </si>
  <si>
    <t xml:space="preserve">                  ADMINISTRATORI</t>
  </si>
  <si>
    <t>VITI 2012</t>
  </si>
  <si>
    <t>Viti 2012</t>
  </si>
  <si>
    <t>Vlefta 2012</t>
  </si>
  <si>
    <t>Ushtrimi i Mbyllur 12</t>
  </si>
  <si>
    <t>VITI 2013</t>
  </si>
  <si>
    <t>Viti 2013</t>
  </si>
  <si>
    <t>Ushtrimi i Mbyllur 13</t>
  </si>
  <si>
    <t>Vlefta 2013</t>
  </si>
  <si>
    <t>VITI 2014</t>
  </si>
  <si>
    <t>Ushtrimi i Mbyllur 14</t>
  </si>
  <si>
    <t>Vlefta 2014</t>
  </si>
  <si>
    <t>Viti 2014</t>
  </si>
  <si>
    <t>ADMINISTRATOR</t>
  </si>
  <si>
    <t>Inventar per Asetet(Aktivetet Afatgjata)</t>
  </si>
  <si>
    <t>Pajisje</t>
  </si>
  <si>
    <t>Totale 1</t>
  </si>
  <si>
    <t>Interesa te Paguara dhe per t'u Paguar Bankare</t>
  </si>
  <si>
    <t>Ortake,AMT SRL</t>
  </si>
  <si>
    <t>Ortake,ISPP shpk</t>
  </si>
  <si>
    <t>VITI 2015</t>
  </si>
  <si>
    <t>Vlefta 2015</t>
  </si>
  <si>
    <t>Ushtrimi i Mbyllur 15</t>
  </si>
  <si>
    <t>Viti 2015</t>
  </si>
  <si>
    <t>Bl.energji,avull,uje</t>
  </si>
  <si>
    <t>Qira</t>
  </si>
  <si>
    <t>Mirembajtje dhe riparime,etj</t>
  </si>
  <si>
    <t>Personel nga jashte ndermarjes</t>
  </si>
  <si>
    <t>Reklame, publicitet</t>
  </si>
  <si>
    <t>Shpz.postare e telekom.</t>
  </si>
  <si>
    <t>Sherbime bankare</t>
  </si>
  <si>
    <t>Te tjera tatime e taksa</t>
  </si>
  <si>
    <t>Penalitete,gjoba,demshperblime</t>
  </si>
  <si>
    <t>Amortizime dhe provizione</t>
  </si>
  <si>
    <t>Amortizimi AQT</t>
  </si>
  <si>
    <t xml:space="preserve">Paga  </t>
  </si>
  <si>
    <t>Sigurime shoqerore</t>
  </si>
  <si>
    <t>Blerje Kancelari</t>
  </si>
  <si>
    <t>Shpenzime Siguracione</t>
  </si>
  <si>
    <t>Shpenzime transport per blerje</t>
  </si>
  <si>
    <t>TOTALE SHPENZIME</t>
  </si>
  <si>
    <t>VITI 2016</t>
  </si>
  <si>
    <t>Detyrime per pagat</t>
  </si>
  <si>
    <t>Detyrime per sigurimet</t>
  </si>
  <si>
    <t>Detyrime bashkia+tatim page</t>
  </si>
  <si>
    <t>Detyrime Ortaket</t>
  </si>
  <si>
    <t>Detyrimet</t>
  </si>
  <si>
    <t>Debitoret</t>
  </si>
  <si>
    <t>SHENIME SHPJEGUESE</t>
  </si>
  <si>
    <t>Vlefta 2017</t>
  </si>
  <si>
    <t>Ushtrimi i Mbyllur 17</t>
  </si>
  <si>
    <t>Per periudhen:</t>
  </si>
  <si>
    <t>VITI 2017</t>
  </si>
  <si>
    <t>Viti 2017</t>
  </si>
  <si>
    <t xml:space="preserve">LOBRADOR.AL, Shoqëri  me   përgjegjesi  të  kufizuar </t>
  </si>
  <si>
    <t xml:space="preserve"> Shoqeria  "LOBRADOR.AL. "    sh p k </t>
  </si>
  <si>
    <t>Bilanci   Kontabel  me  31 Dhjetor 2018</t>
  </si>
  <si>
    <t>Viti 2018</t>
  </si>
  <si>
    <t>L81804030R</t>
  </si>
  <si>
    <t>QKB</t>
  </si>
  <si>
    <t>04.06.2018</t>
  </si>
  <si>
    <t>Rruga Dule Dalani, ndertesa nr.pasurie 14245, zk.3570 ,Tepelene</t>
  </si>
  <si>
    <t>Import, eksport te te gjitha llojeve te produkteve ushqimore</t>
  </si>
  <si>
    <t>VITI 2018</t>
  </si>
  <si>
    <t>Nga 04.06.2018 deri 31.12.2018</t>
  </si>
  <si>
    <t>31.12.2018</t>
  </si>
  <si>
    <t xml:space="preserve"> Shoqeria  "LOBRADOR.AL"    sh p k </t>
  </si>
  <si>
    <t>Llogaria te Ardhura &amp; Shpenzime per vitin e mbyllur me 31 Dhjetor 2018</t>
  </si>
  <si>
    <t>Periudha kontabel     04 Qershor 18 - 31 Dhjetor 2018</t>
  </si>
  <si>
    <t>Pasqyra e levizjes se kapitaleve te veta  me 04 Qershor 2018 - 31 Dhjetor 2018</t>
  </si>
  <si>
    <t>Pozicioni më 04 Qershor 2018</t>
  </si>
  <si>
    <t>Pozicioni më 31 dhjetor 2018</t>
  </si>
  <si>
    <t>Periudha kontabel     04 Qershor 18- 31 Dhjetor 2018</t>
  </si>
  <si>
    <t>Bilanci i Celjes     01.01.2018</t>
  </si>
  <si>
    <t>Hyrjet  2018</t>
  </si>
  <si>
    <t>Daljet  2018</t>
  </si>
  <si>
    <t>Bilanci i Mbylljes 31.12.2018</t>
  </si>
  <si>
    <t>NIPTI L81804030R</t>
  </si>
  <si>
    <t>Aktivet Afatgjata Materiale  me vlere fillestare   2018</t>
  </si>
  <si>
    <t>Amortizimi A.A.Materiale   2018</t>
  </si>
  <si>
    <t>Vlera Kontabel Neto e A.A.Materiale  2018</t>
  </si>
  <si>
    <t>Flamur Gjinaj</t>
  </si>
  <si>
    <t>Ushtrimi i Mbyllur 18</t>
  </si>
  <si>
    <t>Vlefta 2018</t>
  </si>
  <si>
    <t>Gjendje Arke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</si>
</sst>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93" formatCode="#,##0.00_ ;\-#,##0.00\ "/>
    <numFmt numFmtId="195" formatCode="0.00000000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67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sz val="20"/>
      <color indexed="8"/>
      <name val="Arial Narrow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i/>
      <sz val="9.85"/>
      <color indexed="8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12.6"/>
      <color indexed="8"/>
      <name val="Arial"/>
      <family val="2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sz val="8"/>
      <name val="Arial"/>
      <family val="2"/>
    </font>
    <font>
      <b/>
      <sz val="12"/>
      <color indexed="8"/>
      <name val="Arial Narrow"/>
      <family val="2"/>
    </font>
    <font>
      <sz val="9.85"/>
      <color indexed="8"/>
      <name val="Times New Roman"/>
      <family val="1"/>
    </font>
    <font>
      <b/>
      <sz val="11"/>
      <name val="Arial Narrow"/>
      <family val="2"/>
    </font>
    <font>
      <i/>
      <sz val="11"/>
      <name val="Times New Roman"/>
      <family val="1"/>
    </font>
    <font>
      <sz val="11"/>
      <color indexed="10"/>
      <name val="Times New Roman"/>
      <family val="1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9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71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198" fontId="16" fillId="0" borderId="0" applyFont="0" applyFill="0" applyBorder="0" applyAlignment="0" applyProtection="0"/>
    <xf numFmtId="0" fontId="9" fillId="0" borderId="0"/>
    <xf numFmtId="0" fontId="9" fillId="0" borderId="0"/>
    <xf numFmtId="0" fontId="17" fillId="0" borderId="0"/>
    <xf numFmtId="0" fontId="16" fillId="0" borderId="0"/>
  </cellStyleXfs>
  <cellXfs count="40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7" fillId="0" borderId="0" xfId="0" applyFont="1"/>
    <xf numFmtId="40" fontId="2" fillId="0" borderId="1" xfId="0" applyNumberFormat="1" applyFont="1" applyBorder="1"/>
    <xf numFmtId="171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40" fontId="2" fillId="0" borderId="1" xfId="0" applyNumberFormat="1" applyFont="1" applyFill="1" applyBorder="1"/>
    <xf numFmtId="0" fontId="0" fillId="0" borderId="0" xfId="0" applyNumberFormat="1" applyFill="1" applyBorder="1" applyAlignment="1" applyProtection="1"/>
    <xf numFmtId="0" fontId="12" fillId="0" borderId="0" xfId="0" applyFont="1"/>
    <xf numFmtId="0" fontId="9" fillId="0" borderId="0" xfId="5" applyNumberFormat="1" applyFill="1" applyBorder="1" applyAlignment="1" applyProtection="1"/>
    <xf numFmtId="0" fontId="9" fillId="0" borderId="0" xfId="4" applyNumberFormat="1" applyFill="1" applyBorder="1" applyAlignment="1" applyProtection="1"/>
    <xf numFmtId="0" fontId="9" fillId="2" borderId="0" xfId="5" applyNumberFormat="1" applyFill="1" applyBorder="1" applyAlignment="1" applyProtection="1"/>
    <xf numFmtId="0" fontId="8" fillId="0" borderId="0" xfId="0" applyFont="1" applyFill="1"/>
    <xf numFmtId="2" fontId="9" fillId="0" borderId="0" xfId="5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19" fillId="0" borderId="4" xfId="0" applyFont="1" applyBorder="1"/>
    <xf numFmtId="0" fontId="18" fillId="0" borderId="0" xfId="0" applyFont="1"/>
    <xf numFmtId="0" fontId="19" fillId="0" borderId="5" xfId="0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0" fillId="0" borderId="4" xfId="0" applyFont="1" applyBorder="1"/>
    <xf numFmtId="0" fontId="19" fillId="0" borderId="0" xfId="0" applyFont="1" applyBorder="1"/>
    <xf numFmtId="0" fontId="22" fillId="0" borderId="0" xfId="0" applyNumberFormat="1" applyFont="1" applyFill="1" applyBorder="1" applyAlignment="1" applyProtection="1"/>
    <xf numFmtId="0" fontId="19" fillId="0" borderId="8" xfId="0" applyFont="1" applyBorder="1" applyAlignment="1">
      <alignment horizontal="left"/>
    </xf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0" xfId="0" applyFont="1"/>
    <xf numFmtId="0" fontId="24" fillId="0" borderId="0" xfId="0" applyFont="1" applyBorder="1" applyAlignment="1">
      <alignment horizontal="left"/>
    </xf>
    <xf numFmtId="182" fontId="9" fillId="0" borderId="0" xfId="5" applyNumberFormat="1" applyFill="1" applyBorder="1" applyAlignment="1" applyProtection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25" fillId="0" borderId="0" xfId="0" applyFont="1" applyFill="1"/>
    <xf numFmtId="0" fontId="25" fillId="0" borderId="0" xfId="0" applyFont="1"/>
    <xf numFmtId="0" fontId="26" fillId="0" borderId="0" xfId="0" applyFont="1"/>
    <xf numFmtId="0" fontId="12" fillId="0" borderId="0" xfId="0" applyFont="1" applyBorder="1"/>
    <xf numFmtId="171" fontId="25" fillId="0" borderId="0" xfId="1" applyFont="1" applyFill="1"/>
    <xf numFmtId="171" fontId="27" fillId="0" borderId="0" xfId="1" applyFont="1" applyFill="1" applyAlignment="1">
      <alignment horizontal="right" vertical="center"/>
    </xf>
    <xf numFmtId="171" fontId="25" fillId="0" borderId="0" xfId="0" applyNumberFormat="1" applyFont="1" applyFill="1"/>
    <xf numFmtId="182" fontId="27" fillId="0" borderId="0" xfId="0" applyNumberFormat="1" applyFont="1" applyFill="1" applyAlignment="1">
      <alignment horizontal="right" vertical="center"/>
    </xf>
    <xf numFmtId="40" fontId="25" fillId="0" borderId="0" xfId="0" applyNumberFormat="1" applyFont="1" applyFill="1"/>
    <xf numFmtId="0" fontId="12" fillId="0" borderId="0" xfId="0" applyFont="1" applyBorder="1" applyAlignment="1">
      <alignment horizontal="center"/>
    </xf>
    <xf numFmtId="171" fontId="25" fillId="0" borderId="0" xfId="0" applyNumberFormat="1" applyFont="1"/>
    <xf numFmtId="171" fontId="25" fillId="0" borderId="0" xfId="1" applyFont="1" applyFill="1" applyBorder="1"/>
    <xf numFmtId="0" fontId="12" fillId="0" borderId="0" xfId="0" applyFont="1" applyFill="1"/>
    <xf numFmtId="171" fontId="12" fillId="0" borderId="0" xfId="0" applyNumberFormat="1" applyFont="1" applyFill="1" applyAlignment="1">
      <alignment horizontal="center"/>
    </xf>
    <xf numFmtId="171" fontId="25" fillId="0" borderId="0" xfId="0" applyNumberFormat="1" applyFont="1" applyFill="1" applyAlignment="1">
      <alignment horizontal="center"/>
    </xf>
    <xf numFmtId="0" fontId="25" fillId="0" borderId="0" xfId="0" applyFont="1" applyFill="1" applyBorder="1"/>
    <xf numFmtId="39" fontId="25" fillId="0" borderId="0" xfId="0" applyNumberFormat="1" applyFont="1" applyFill="1"/>
    <xf numFmtId="4" fontId="25" fillId="0" borderId="0" xfId="0" applyNumberFormat="1" applyFont="1"/>
    <xf numFmtId="0" fontId="28" fillId="0" borderId="0" xfId="0" applyFont="1" applyBorder="1"/>
    <xf numFmtId="0" fontId="26" fillId="0" borderId="0" xfId="0" applyFont="1" applyBorder="1"/>
    <xf numFmtId="39" fontId="25" fillId="0" borderId="0" xfId="0" applyNumberFormat="1" applyFont="1" applyFill="1" applyBorder="1"/>
    <xf numFmtId="4" fontId="25" fillId="0" borderId="0" xfId="0" applyNumberFormat="1" applyFont="1" applyBorder="1"/>
    <xf numFmtId="0" fontId="25" fillId="0" borderId="0" xfId="0" applyFont="1" applyBorder="1" applyAlignment="1">
      <alignment horizontal="left" wrapText="1"/>
    </xf>
    <xf numFmtId="39" fontId="25" fillId="0" borderId="0" xfId="0" applyNumberFormat="1" applyFont="1" applyFill="1" applyBorder="1" applyAlignment="1">
      <alignment horizontal="left" wrapText="1"/>
    </xf>
    <xf numFmtId="39" fontId="12" fillId="0" borderId="2" xfId="0" applyNumberFormat="1" applyFont="1" applyFill="1" applyBorder="1" applyAlignment="1">
      <alignment horizontal="center" wrapText="1"/>
    </xf>
    <xf numFmtId="39" fontId="25" fillId="0" borderId="0" xfId="0" applyNumberFormat="1" applyFont="1" applyFill="1" applyBorder="1" applyAlignment="1">
      <alignment horizontal="right" wrapText="1"/>
    </xf>
    <xf numFmtId="0" fontId="25" fillId="0" borderId="0" xfId="0" applyFont="1" applyAlignment="1">
      <alignment horizontal="left" vertical="justify"/>
    </xf>
    <xf numFmtId="4" fontId="25" fillId="0" borderId="0" xfId="0" applyNumberFormat="1" applyFont="1" applyFill="1" applyBorder="1"/>
    <xf numFmtId="4" fontId="25" fillId="0" borderId="0" xfId="0" applyNumberFormat="1" applyFont="1" applyBorder="1" applyAlignment="1">
      <alignment horizontal="left" wrapText="1"/>
    </xf>
    <xf numFmtId="4" fontId="25" fillId="0" borderId="0" xfId="0" applyNumberFormat="1" applyFont="1" applyFill="1" applyBorder="1" applyAlignment="1">
      <alignment horizontal="right" wrapText="1"/>
    </xf>
    <xf numFmtId="39" fontId="25" fillId="0" borderId="10" xfId="0" applyNumberFormat="1" applyFont="1" applyFill="1" applyBorder="1" applyAlignment="1">
      <alignment horizontal="right" wrapText="1"/>
    </xf>
    <xf numFmtId="4" fontId="25" fillId="0" borderId="0" xfId="0" applyNumberFormat="1" applyFont="1" applyBorder="1" applyAlignment="1">
      <alignment horizontal="right" wrapText="1"/>
    </xf>
    <xf numFmtId="39" fontId="25" fillId="0" borderId="0" xfId="0" applyNumberFormat="1" applyFont="1" applyBorder="1"/>
    <xf numFmtId="0" fontId="12" fillId="0" borderId="0" xfId="0" applyFont="1" applyBorder="1" applyAlignment="1">
      <alignment horizontal="left"/>
    </xf>
    <xf numFmtId="39" fontId="25" fillId="0" borderId="10" xfId="0" applyNumberFormat="1" applyFont="1" applyFill="1" applyBorder="1"/>
    <xf numFmtId="171" fontId="25" fillId="0" borderId="0" xfId="1" applyFont="1" applyFill="1" applyBorder="1" applyAlignment="1">
      <alignment horizontal="center" wrapText="1"/>
    </xf>
    <xf numFmtId="171" fontId="25" fillId="0" borderId="0" xfId="0" applyNumberFormat="1" applyFont="1" applyFill="1" applyBorder="1"/>
    <xf numFmtId="39" fontId="25" fillId="0" borderId="12" xfId="0" applyNumberFormat="1" applyFont="1" applyFill="1" applyBorder="1" applyAlignment="1">
      <alignment horizontal="right" wrapText="1"/>
    </xf>
    <xf numFmtId="39" fontId="12" fillId="0" borderId="0" xfId="0" applyNumberFormat="1" applyFont="1" applyFill="1" applyBorder="1" applyAlignment="1">
      <alignment horizontal="right" wrapText="1"/>
    </xf>
    <xf numFmtId="4" fontId="12" fillId="0" borderId="0" xfId="0" applyNumberFormat="1" applyFont="1" applyBorder="1" applyAlignment="1">
      <alignment horizontal="left" wrapText="1"/>
    </xf>
    <xf numFmtId="39" fontId="12" fillId="0" borderId="0" xfId="0" applyNumberFormat="1" applyFont="1" applyFill="1" applyBorder="1" applyAlignment="1"/>
    <xf numFmtId="4" fontId="12" fillId="0" borderId="0" xfId="0" applyNumberFormat="1" applyFont="1" applyBorder="1" applyAlignment="1"/>
    <xf numFmtId="0" fontId="15" fillId="0" borderId="13" xfId="0" applyNumberFormat="1" applyFont="1" applyFill="1" applyBorder="1" applyAlignment="1" applyProtection="1">
      <alignment horizontal="center" vertical="center" wrapText="1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3" fontId="2" fillId="0" borderId="16" xfId="0" applyNumberFormat="1" applyFont="1" applyFill="1" applyBorder="1" applyAlignment="1" applyProtection="1"/>
    <xf numFmtId="3" fontId="4" fillId="0" borderId="16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0" fontId="15" fillId="0" borderId="18" xfId="0" applyNumberFormat="1" applyFont="1" applyFill="1" applyBorder="1" applyAlignment="1" applyProtection="1">
      <alignment wrapText="1"/>
    </xf>
    <xf numFmtId="3" fontId="2" fillId="0" borderId="19" xfId="0" applyNumberFormat="1" applyFont="1" applyFill="1" applyBorder="1" applyAlignment="1" applyProtection="1"/>
    <xf numFmtId="3" fontId="2" fillId="0" borderId="20" xfId="0" applyNumberFormat="1" applyFont="1" applyFill="1" applyBorder="1" applyAlignment="1" applyProtection="1"/>
    <xf numFmtId="3" fontId="4" fillId="0" borderId="21" xfId="0" applyNumberFormat="1" applyFont="1" applyFill="1" applyBorder="1" applyAlignment="1" applyProtection="1"/>
    <xf numFmtId="196" fontId="4" fillId="0" borderId="22" xfId="7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Border="1"/>
    <xf numFmtId="0" fontId="30" fillId="0" borderId="0" xfId="0" applyFont="1" applyBorder="1"/>
    <xf numFmtId="0" fontId="2" fillId="0" borderId="0" xfId="7" applyFont="1" applyBorder="1" applyAlignment="1">
      <alignment horizontal="left"/>
    </xf>
    <xf numFmtId="0" fontId="30" fillId="0" borderId="0" xfId="0" applyFont="1"/>
    <xf numFmtId="0" fontId="2" fillId="0" borderId="0" xfId="7" applyFont="1" applyBorder="1"/>
    <xf numFmtId="196" fontId="4" fillId="0" borderId="0" xfId="6" applyNumberFormat="1" applyFont="1" applyFill="1" applyBorder="1" applyAlignment="1">
      <alignment horizontal="center" vertical="center"/>
    </xf>
    <xf numFmtId="196" fontId="4" fillId="0" borderId="23" xfId="6" applyNumberFormat="1" applyFont="1" applyFill="1" applyBorder="1" applyAlignment="1">
      <alignment horizontal="center" vertical="center"/>
    </xf>
    <xf numFmtId="0" fontId="31" fillId="0" borderId="24" xfId="0" applyNumberFormat="1" applyFont="1" applyFill="1" applyBorder="1" applyAlignment="1" applyProtection="1"/>
    <xf numFmtId="196" fontId="2" fillId="0" borderId="0" xfId="6" applyNumberFormat="1" applyFont="1" applyFill="1" applyBorder="1" applyAlignment="1" applyProtection="1">
      <alignment horizontal="center" vertical="center"/>
    </xf>
    <xf numFmtId="196" fontId="4" fillId="0" borderId="25" xfId="7" applyNumberFormat="1" applyFont="1" applyFill="1" applyBorder="1" applyAlignment="1" applyProtection="1">
      <alignment horizontal="center" vertical="center"/>
      <protection locked="0"/>
    </xf>
    <xf numFmtId="196" fontId="4" fillId="0" borderId="26" xfId="7" applyNumberFormat="1" applyFont="1" applyFill="1" applyBorder="1" applyAlignment="1" applyProtection="1">
      <alignment horizontal="center" vertical="center"/>
      <protection locked="0"/>
    </xf>
    <xf numFmtId="196" fontId="4" fillId="0" borderId="26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27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22" xfId="6" applyNumberFormat="1" applyFont="1" applyFill="1" applyBorder="1" applyAlignment="1" applyProtection="1">
      <alignment horizontal="center" vertical="center"/>
      <protection locked="0"/>
    </xf>
    <xf numFmtId="196" fontId="4" fillId="0" borderId="0" xfId="6" applyNumberFormat="1" applyFont="1" applyFill="1" applyBorder="1" applyAlignment="1" applyProtection="1">
      <alignment horizontal="center" vertical="center"/>
      <protection locked="0"/>
    </xf>
    <xf numFmtId="0" fontId="2" fillId="0" borderId="0" xfId="7" applyFont="1" applyBorder="1" applyAlignment="1">
      <alignment horizontal="center" vertical="center"/>
    </xf>
    <xf numFmtId="0" fontId="31" fillId="0" borderId="28" xfId="0" applyNumberFormat="1" applyFont="1" applyFill="1" applyBorder="1" applyAlignment="1" applyProtection="1"/>
    <xf numFmtId="0" fontId="31" fillId="0" borderId="29" xfId="0" applyNumberFormat="1" applyFont="1" applyFill="1" applyBorder="1" applyAlignment="1" applyProtection="1"/>
    <xf numFmtId="0" fontId="31" fillId="0" borderId="30" xfId="0" applyNumberFormat="1" applyFont="1" applyFill="1" applyBorder="1" applyAlignment="1" applyProtection="1"/>
    <xf numFmtId="0" fontId="31" fillId="0" borderId="31" xfId="0" applyNumberFormat="1" applyFont="1" applyFill="1" applyBorder="1" applyAlignment="1" applyProtection="1"/>
    <xf numFmtId="0" fontId="31" fillId="0" borderId="32" xfId="0" applyNumberFormat="1" applyFont="1" applyFill="1" applyBorder="1" applyAlignment="1" applyProtection="1"/>
    <xf numFmtId="196" fontId="4" fillId="0" borderId="0" xfId="7" applyNumberFormat="1" applyFont="1" applyFill="1" applyBorder="1" applyAlignment="1" applyProtection="1">
      <alignment horizontal="center" vertical="center"/>
      <protection locked="0"/>
    </xf>
    <xf numFmtId="196" fontId="4" fillId="0" borderId="0" xfId="7" applyNumberFormat="1" applyFont="1" applyFill="1" applyBorder="1" applyAlignment="1" applyProtection="1">
      <alignment horizontal="center" vertical="center" wrapText="1"/>
      <protection locked="0"/>
    </xf>
    <xf numFmtId="196" fontId="32" fillId="0" borderId="0" xfId="6" applyNumberFormat="1" applyFont="1" applyBorder="1" applyAlignment="1" applyProtection="1">
      <alignment horizontal="center" vertical="center" wrapText="1"/>
      <protection locked="0"/>
    </xf>
    <xf numFmtId="196" fontId="4" fillId="0" borderId="33" xfId="6" applyNumberFormat="1" applyFont="1" applyFill="1" applyBorder="1" applyAlignment="1">
      <alignment horizontal="center" vertical="center"/>
    </xf>
    <xf numFmtId="196" fontId="4" fillId="0" borderId="34" xfId="6" applyNumberFormat="1" applyFont="1" applyFill="1" applyBorder="1" applyAlignment="1">
      <alignment horizontal="center" vertical="center"/>
    </xf>
    <xf numFmtId="196" fontId="4" fillId="0" borderId="35" xfId="7" applyNumberFormat="1" applyFont="1" applyFill="1" applyBorder="1" applyAlignment="1" applyProtection="1">
      <alignment horizontal="center" vertical="center"/>
      <protection locked="0"/>
    </xf>
    <xf numFmtId="196" fontId="4" fillId="0" borderId="36" xfId="7" applyNumberFormat="1" applyFont="1" applyFill="1" applyBorder="1" applyAlignment="1" applyProtection="1">
      <alignment horizontal="center" vertical="center"/>
      <protection locked="0"/>
    </xf>
    <xf numFmtId="196" fontId="4" fillId="0" borderId="37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36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38" xfId="6" applyNumberFormat="1" applyFont="1" applyFill="1" applyBorder="1" applyAlignment="1" applyProtection="1">
      <alignment horizontal="center" vertical="center"/>
      <protection locked="0"/>
    </xf>
    <xf numFmtId="196" fontId="4" fillId="0" borderId="38" xfId="6" applyNumberFormat="1" applyFont="1" applyBorder="1" applyAlignment="1" applyProtection="1">
      <alignment horizontal="center" vertical="center" wrapText="1"/>
      <protection locked="0"/>
    </xf>
    <xf numFmtId="196" fontId="4" fillId="0" borderId="39" xfId="6" applyNumberFormat="1" applyFont="1" applyFill="1" applyBorder="1" applyAlignment="1">
      <alignment horizontal="center" vertical="center"/>
    </xf>
    <xf numFmtId="196" fontId="4" fillId="0" borderId="40" xfId="6" applyNumberFormat="1" applyFont="1" applyFill="1" applyBorder="1" applyAlignment="1">
      <alignment horizontal="center" vertical="center"/>
    </xf>
    <xf numFmtId="196" fontId="4" fillId="0" borderId="41" xfId="7" applyNumberFormat="1" applyFont="1" applyFill="1" applyBorder="1" applyAlignment="1" applyProtection="1">
      <alignment horizontal="center" vertical="center"/>
      <protection locked="0"/>
    </xf>
    <xf numFmtId="196" fontId="4" fillId="0" borderId="42" xfId="7" applyNumberFormat="1" applyFont="1" applyFill="1" applyBorder="1" applyAlignment="1" applyProtection="1">
      <alignment horizontal="center" vertical="center"/>
      <protection locked="0"/>
    </xf>
    <xf numFmtId="196" fontId="4" fillId="0" borderId="43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42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44" xfId="6" applyNumberFormat="1" applyFont="1" applyFill="1" applyBorder="1" applyAlignment="1" applyProtection="1">
      <alignment horizontal="center" vertical="center"/>
      <protection locked="0"/>
    </xf>
    <xf numFmtId="196" fontId="4" fillId="0" borderId="44" xfId="6" applyNumberFormat="1" applyFont="1" applyBorder="1" applyAlignment="1" applyProtection="1">
      <alignment horizontal="center" vertical="center" wrapText="1"/>
      <protection locked="0"/>
    </xf>
    <xf numFmtId="196" fontId="2" fillId="0" borderId="0" xfId="6" applyNumberFormat="1" applyFont="1" applyFill="1" applyBorder="1" applyAlignment="1" applyProtection="1">
      <alignment horizontal="center" vertical="center"/>
      <protection locked="0"/>
    </xf>
    <xf numFmtId="196" fontId="4" fillId="0" borderId="45" xfId="7" applyNumberFormat="1" applyFont="1" applyFill="1" applyBorder="1" applyAlignment="1" applyProtection="1">
      <alignment horizontal="center" vertical="center"/>
      <protection locked="0"/>
    </xf>
    <xf numFmtId="196" fontId="4" fillId="0" borderId="46" xfId="7" applyNumberFormat="1" applyFont="1" applyFill="1" applyBorder="1" applyAlignment="1" applyProtection="1">
      <alignment horizontal="center" vertical="center"/>
      <protection locked="0"/>
    </xf>
    <xf numFmtId="196" fontId="4" fillId="0" borderId="47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7" applyNumberFormat="1" applyFont="1" applyFill="1" applyBorder="1" applyAlignment="1" applyProtection="1">
      <alignment horizontal="center" vertical="center" wrapText="1"/>
      <protection locked="0"/>
    </xf>
    <xf numFmtId="196" fontId="4" fillId="0" borderId="48" xfId="6" applyNumberFormat="1" applyFont="1" applyFill="1" applyBorder="1" applyAlignment="1" applyProtection="1">
      <alignment horizontal="center" vertical="center"/>
      <protection locked="0"/>
    </xf>
    <xf numFmtId="196" fontId="4" fillId="0" borderId="48" xfId="6" applyNumberFormat="1" applyFont="1" applyBorder="1" applyAlignment="1" applyProtection="1">
      <alignment horizontal="center" vertical="center"/>
      <protection locked="0"/>
    </xf>
    <xf numFmtId="196" fontId="4" fillId="0" borderId="0" xfId="6" applyNumberFormat="1" applyFont="1" applyFill="1" applyBorder="1" applyAlignment="1">
      <alignment horizontal="left"/>
    </xf>
    <xf numFmtId="196" fontId="4" fillId="0" borderId="49" xfId="6" applyNumberFormat="1" applyFont="1" applyFill="1" applyBorder="1" applyAlignment="1">
      <alignment horizontal="left"/>
    </xf>
    <xf numFmtId="196" fontId="4" fillId="0" borderId="50" xfId="6" applyNumberFormat="1" applyFont="1" applyFill="1" applyBorder="1" applyAlignment="1">
      <alignment horizontal="left"/>
    </xf>
    <xf numFmtId="196" fontId="33" fillId="0" borderId="0" xfId="6" quotePrefix="1" applyNumberFormat="1" applyFont="1" applyFill="1" applyBorder="1" applyAlignment="1">
      <alignment horizontal="center"/>
    </xf>
    <xf numFmtId="196" fontId="4" fillId="0" borderId="51" xfId="6" applyNumberFormat="1" applyFont="1" applyFill="1" applyBorder="1" applyAlignment="1" applyProtection="1">
      <alignment horizontal="right"/>
    </xf>
    <xf numFmtId="196" fontId="4" fillId="0" borderId="0" xfId="6" applyNumberFormat="1" applyFont="1" applyFill="1" applyBorder="1" applyAlignment="1" applyProtection="1">
      <alignment horizontal="right"/>
    </xf>
    <xf numFmtId="0" fontId="2" fillId="0" borderId="0" xfId="7" applyFont="1" applyFill="1" applyBorder="1"/>
    <xf numFmtId="196" fontId="4" fillId="0" borderId="0" xfId="6" applyNumberFormat="1" applyFont="1" applyFill="1" applyBorder="1" applyAlignment="1">
      <alignment horizontal="left" vertical="top"/>
    </xf>
    <xf numFmtId="196" fontId="4" fillId="0" borderId="41" xfId="6" applyNumberFormat="1" applyFont="1" applyFill="1" applyBorder="1" applyAlignment="1">
      <alignment horizontal="left" vertical="top"/>
    </xf>
    <xf numFmtId="196" fontId="4" fillId="0" borderId="52" xfId="6" applyNumberFormat="1" applyFont="1" applyFill="1" applyBorder="1" applyAlignment="1">
      <alignment horizontal="left" vertical="top"/>
    </xf>
    <xf numFmtId="196" fontId="4" fillId="0" borderId="44" xfId="6" applyNumberFormat="1" applyFont="1" applyFill="1" applyBorder="1" applyAlignment="1" applyProtection="1">
      <alignment horizontal="right"/>
    </xf>
    <xf numFmtId="196" fontId="4" fillId="0" borderId="53" xfId="6" applyNumberFormat="1" applyFont="1" applyFill="1" applyBorder="1" applyAlignment="1">
      <alignment horizontal="left" vertical="top"/>
    </xf>
    <xf numFmtId="196" fontId="4" fillId="0" borderId="54" xfId="6" applyNumberFormat="1" applyFont="1" applyFill="1" applyBorder="1" applyAlignment="1">
      <alignment horizontal="left" vertical="top"/>
    </xf>
    <xf numFmtId="196" fontId="4" fillId="0" borderId="55" xfId="6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56" xfId="6" applyNumberFormat="1" applyFont="1" applyFill="1" applyBorder="1" applyAlignment="1">
      <alignment horizontal="left" vertical="top"/>
    </xf>
    <xf numFmtId="196" fontId="4" fillId="0" borderId="57" xfId="6" applyNumberFormat="1" applyFont="1" applyFill="1" applyBorder="1" applyAlignment="1">
      <alignment horizontal="left" vertical="top"/>
    </xf>
    <xf numFmtId="196" fontId="2" fillId="0" borderId="56" xfId="6" applyNumberFormat="1" applyFont="1" applyFill="1" applyBorder="1" applyAlignment="1" applyProtection="1">
      <protection locked="0"/>
    </xf>
    <xf numFmtId="196" fontId="2" fillId="0" borderId="58" xfId="6" applyNumberFormat="1" applyFont="1" applyFill="1" applyBorder="1" applyAlignment="1" applyProtection="1">
      <protection locked="0"/>
    </xf>
    <xf numFmtId="196" fontId="2" fillId="0" borderId="59" xfId="6" applyNumberFormat="1" applyFont="1" applyFill="1" applyBorder="1" applyAlignment="1" applyProtection="1">
      <alignment wrapText="1"/>
      <protection locked="0"/>
    </xf>
    <xf numFmtId="196" fontId="2" fillId="0" borderId="60" xfId="6" applyNumberFormat="1" applyFont="1" applyFill="1" applyBorder="1" applyAlignment="1" applyProtection="1">
      <protection locked="0"/>
    </xf>
    <xf numFmtId="196" fontId="2" fillId="0" borderId="61" xfId="6" applyNumberFormat="1" applyFont="1" applyFill="1" applyBorder="1" applyAlignment="1" applyProtection="1">
      <protection locked="0"/>
    </xf>
    <xf numFmtId="196" fontId="2" fillId="0" borderId="62" xfId="6" applyNumberFormat="1" applyFont="1" applyFill="1" applyBorder="1" applyAlignment="1" applyProtection="1">
      <alignment horizontal="right"/>
    </xf>
    <xf numFmtId="196" fontId="2" fillId="0" borderId="0" xfId="6" applyNumberFormat="1" applyFont="1" applyFill="1" applyBorder="1" applyAlignment="1" applyProtection="1">
      <alignment horizontal="right"/>
    </xf>
    <xf numFmtId="196" fontId="4" fillId="0" borderId="41" xfId="6" applyNumberFormat="1" applyFont="1" applyFill="1" applyBorder="1" applyAlignment="1">
      <alignment horizontal="left"/>
    </xf>
    <xf numFmtId="196" fontId="4" fillId="0" borderId="52" xfId="6" applyNumberFormat="1" applyFont="1" applyFill="1" applyBorder="1" applyAlignment="1">
      <alignment horizontal="left"/>
    </xf>
    <xf numFmtId="196" fontId="2" fillId="0" borderId="41" xfId="6" applyNumberFormat="1" applyFont="1" applyFill="1" applyBorder="1" applyAlignment="1" applyProtection="1">
      <protection locked="0"/>
    </xf>
    <xf numFmtId="196" fontId="2" fillId="0" borderId="42" xfId="6" applyNumberFormat="1" applyFont="1" applyFill="1" applyBorder="1" applyAlignment="1" applyProtection="1">
      <protection locked="0"/>
    </xf>
    <xf numFmtId="196" fontId="2" fillId="0" borderId="43" xfId="6" applyNumberFormat="1" applyFont="1" applyFill="1" applyBorder="1" applyAlignment="1" applyProtection="1">
      <alignment wrapText="1"/>
      <protection locked="0"/>
    </xf>
    <xf numFmtId="196" fontId="2" fillId="0" borderId="63" xfId="6" applyNumberFormat="1" applyFont="1" applyFill="1" applyBorder="1" applyAlignment="1" applyProtection="1">
      <protection locked="0"/>
    </xf>
    <xf numFmtId="196" fontId="2" fillId="0" borderId="64" xfId="6" applyNumberFormat="1" applyFont="1" applyFill="1" applyBorder="1" applyAlignment="1" applyProtection="1">
      <protection locked="0"/>
    </xf>
    <xf numFmtId="196" fontId="2" fillId="0" borderId="44" xfId="6" applyNumberFormat="1" applyFont="1" applyFill="1" applyBorder="1" applyAlignment="1" applyProtection="1">
      <alignment horizontal="right"/>
    </xf>
    <xf numFmtId="3" fontId="2" fillId="0" borderId="64" xfId="6" applyNumberFormat="1" applyFont="1" applyFill="1" applyBorder="1" applyAlignment="1" applyProtection="1">
      <protection locked="0"/>
    </xf>
    <xf numFmtId="196" fontId="4" fillId="0" borderId="39" xfId="6" applyNumberFormat="1" applyFont="1" applyFill="1" applyBorder="1" applyAlignment="1">
      <alignment horizontal="left"/>
    </xf>
    <xf numFmtId="196" fontId="4" fillId="0" borderId="40" xfId="6" applyNumberFormat="1" applyFont="1" applyFill="1" applyBorder="1" applyAlignment="1">
      <alignment horizontal="left"/>
    </xf>
    <xf numFmtId="196" fontId="2" fillId="0" borderId="28" xfId="6" applyNumberFormat="1" applyFont="1" applyFill="1" applyBorder="1" applyAlignment="1" applyProtection="1">
      <protection locked="0"/>
    </xf>
    <xf numFmtId="196" fontId="2" fillId="0" borderId="31" xfId="6" applyNumberFormat="1" applyFont="1" applyFill="1" applyBorder="1" applyAlignment="1" applyProtection="1">
      <protection locked="0"/>
    </xf>
    <xf numFmtId="196" fontId="2" fillId="0" borderId="65" xfId="6" applyNumberFormat="1" applyFont="1" applyFill="1" applyBorder="1" applyAlignment="1" applyProtection="1">
      <alignment wrapText="1"/>
      <protection locked="0"/>
    </xf>
    <xf numFmtId="196" fontId="2" fillId="0" borderId="66" xfId="6" applyNumberFormat="1" applyFont="1" applyFill="1" applyBorder="1" applyAlignment="1" applyProtection="1">
      <protection locked="0"/>
    </xf>
    <xf numFmtId="196" fontId="2" fillId="0" borderId="67" xfId="6" applyNumberFormat="1" applyFont="1" applyFill="1" applyBorder="1" applyAlignment="1" applyProtection="1">
      <protection locked="0"/>
    </xf>
    <xf numFmtId="196" fontId="2" fillId="0" borderId="55" xfId="6" applyNumberFormat="1" applyFont="1" applyFill="1" applyBorder="1" applyAlignment="1" applyProtection="1">
      <alignment horizontal="right"/>
    </xf>
    <xf numFmtId="196" fontId="4" fillId="0" borderId="23" xfId="6" applyNumberFormat="1" applyFont="1" applyFill="1" applyBorder="1" applyAlignment="1">
      <alignment horizontal="left"/>
    </xf>
    <xf numFmtId="196" fontId="4" fillId="0" borderId="24" xfId="6" applyNumberFormat="1" applyFont="1" applyFill="1" applyBorder="1" applyAlignment="1">
      <alignment horizontal="left"/>
    </xf>
    <xf numFmtId="196" fontId="33" fillId="0" borderId="0" xfId="6" applyNumberFormat="1" applyFont="1" applyFill="1" applyBorder="1" applyAlignment="1">
      <alignment horizontal="center"/>
    </xf>
    <xf numFmtId="196" fontId="4" fillId="0" borderId="68" xfId="6" applyNumberFormat="1" applyFont="1" applyFill="1" applyBorder="1" applyAlignment="1" applyProtection="1"/>
    <xf numFmtId="196" fontId="4" fillId="0" borderId="69" xfId="6" applyNumberFormat="1" applyFont="1" applyFill="1" applyBorder="1" applyAlignment="1" applyProtection="1"/>
    <xf numFmtId="196" fontId="4" fillId="0" borderId="70" xfId="6" applyNumberFormat="1" applyFont="1" applyFill="1" applyBorder="1" applyAlignment="1" applyProtection="1"/>
    <xf numFmtId="196" fontId="4" fillId="0" borderId="71" xfId="6" applyNumberFormat="1" applyFont="1" applyFill="1" applyBorder="1" applyAlignment="1" applyProtection="1"/>
    <xf numFmtId="196" fontId="4" fillId="0" borderId="39" xfId="6" applyNumberFormat="1" applyFont="1" applyFill="1" applyBorder="1" applyAlignment="1">
      <alignment horizontal="left" vertical="top"/>
    </xf>
    <xf numFmtId="196" fontId="4" fillId="0" borderId="72" xfId="6" applyNumberFormat="1" applyFont="1" applyFill="1" applyBorder="1" applyAlignment="1" applyProtection="1"/>
    <xf numFmtId="196" fontId="4" fillId="0" borderId="42" xfId="6" applyNumberFormat="1" applyFont="1" applyFill="1" applyBorder="1" applyAlignment="1" applyProtection="1"/>
    <xf numFmtId="196" fontId="4" fillId="0" borderId="63" xfId="6" applyNumberFormat="1" applyFont="1" applyFill="1" applyBorder="1" applyAlignment="1" applyProtection="1"/>
    <xf numFmtId="196" fontId="4" fillId="0" borderId="64" xfId="6" applyNumberFormat="1" applyFont="1" applyFill="1" applyBorder="1" applyAlignment="1" applyProtection="1"/>
    <xf numFmtId="196" fontId="4" fillId="0" borderId="0" xfId="6" applyNumberFormat="1" applyFont="1" applyFill="1" applyBorder="1" applyAlignment="1" applyProtection="1">
      <alignment horizontal="left"/>
      <protection locked="0"/>
    </xf>
    <xf numFmtId="196" fontId="4" fillId="0" borderId="28" xfId="6" applyNumberFormat="1" applyFont="1" applyFill="1" applyBorder="1" applyAlignment="1">
      <alignment horizontal="left" vertical="top"/>
    </xf>
    <xf numFmtId="196" fontId="4" fillId="0" borderId="29" xfId="6" applyNumberFormat="1" applyFont="1" applyFill="1" applyBorder="1" applyAlignment="1">
      <alignment horizontal="left"/>
    </xf>
    <xf numFmtId="196" fontId="2" fillId="0" borderId="0" xfId="6" applyNumberFormat="1" applyFont="1" applyFill="1" applyBorder="1"/>
    <xf numFmtId="196" fontId="4" fillId="0" borderId="73" xfId="6" applyNumberFormat="1" applyFont="1" applyFill="1" applyBorder="1" applyAlignment="1" applyProtection="1"/>
    <xf numFmtId="196" fontId="4" fillId="0" borderId="74" xfId="6" applyNumberFormat="1" applyFont="1" applyFill="1" applyBorder="1" applyAlignment="1" applyProtection="1"/>
    <xf numFmtId="196" fontId="4" fillId="0" borderId="75" xfId="6" applyNumberFormat="1" applyFont="1" applyFill="1" applyBorder="1" applyAlignment="1" applyProtection="1"/>
    <xf numFmtId="196" fontId="4" fillId="0" borderId="76" xfId="6" applyNumberFormat="1" applyFont="1" applyFill="1" applyBorder="1" applyAlignment="1" applyProtection="1"/>
    <xf numFmtId="0" fontId="2" fillId="0" borderId="0" xfId="7" applyFont="1" applyFill="1" applyBorder="1" applyAlignment="1">
      <alignment horizontal="left"/>
    </xf>
    <xf numFmtId="196" fontId="2" fillId="0" borderId="0" xfId="7" applyNumberFormat="1" applyFont="1" applyFill="1" applyBorder="1"/>
    <xf numFmtId="196" fontId="2" fillId="0" borderId="0" xfId="7" applyNumberFormat="1" applyFont="1" applyBorder="1"/>
    <xf numFmtId="0" fontId="15" fillId="0" borderId="67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196" fontId="4" fillId="0" borderId="77" xfId="6" applyNumberFormat="1" applyFont="1" applyFill="1" applyBorder="1" applyAlignment="1" applyProtection="1">
      <protection locked="0"/>
    </xf>
    <xf numFmtId="196" fontId="4" fillId="0" borderId="77" xfId="6" applyNumberFormat="1" applyFont="1" applyFill="1" applyBorder="1" applyAlignment="1" applyProtection="1">
      <alignment wrapText="1"/>
      <protection locked="0"/>
    </xf>
    <xf numFmtId="196" fontId="4" fillId="0" borderId="78" xfId="6" applyNumberFormat="1" applyFont="1" applyFill="1" applyBorder="1" applyAlignment="1" applyProtection="1">
      <protection locked="0"/>
    </xf>
    <xf numFmtId="197" fontId="4" fillId="0" borderId="79" xfId="3" applyNumberFormat="1" applyFont="1" applyFill="1" applyBorder="1" applyAlignment="1" applyProtection="1">
      <protection locked="0"/>
    </xf>
    <xf numFmtId="196" fontId="4" fillId="0" borderId="79" xfId="6" applyNumberFormat="1" applyFont="1" applyFill="1" applyBorder="1" applyAlignment="1" applyProtection="1">
      <alignment wrapText="1"/>
      <protection locked="0"/>
    </xf>
    <xf numFmtId="196" fontId="4" fillId="0" borderId="79" xfId="6" applyNumberFormat="1" applyFont="1" applyFill="1" applyBorder="1" applyAlignment="1" applyProtection="1">
      <protection locked="0"/>
    </xf>
    <xf numFmtId="196" fontId="4" fillId="0" borderId="80" xfId="6" applyNumberFormat="1" applyFont="1" applyFill="1" applyBorder="1" applyAlignment="1" applyProtection="1">
      <protection locked="0"/>
    </xf>
    <xf numFmtId="196" fontId="4" fillId="0" borderId="81" xfId="6" applyNumberFormat="1" applyFont="1" applyFill="1" applyBorder="1" applyAlignment="1" applyProtection="1">
      <protection locked="0"/>
    </xf>
    <xf numFmtId="196" fontId="4" fillId="0" borderId="82" xfId="6" applyNumberFormat="1" applyFont="1" applyFill="1" applyBorder="1" applyAlignment="1" applyProtection="1">
      <protection locked="0"/>
    </xf>
    <xf numFmtId="196" fontId="4" fillId="0" borderId="82" xfId="6" applyNumberFormat="1" applyFont="1" applyFill="1" applyBorder="1" applyAlignment="1" applyProtection="1">
      <alignment wrapText="1"/>
      <protection locked="0"/>
    </xf>
    <xf numFmtId="196" fontId="4" fillId="0" borderId="83" xfId="6" applyNumberFormat="1" applyFont="1" applyFill="1" applyBorder="1" applyAlignment="1" applyProtection="1">
      <protection locked="0"/>
    </xf>
    <xf numFmtId="196" fontId="4" fillId="0" borderId="84" xfId="6" applyNumberFormat="1" applyFont="1" applyFill="1" applyBorder="1" applyAlignment="1" applyProtection="1">
      <protection locked="0"/>
    </xf>
    <xf numFmtId="196" fontId="4" fillId="0" borderId="85" xfId="6" applyNumberFormat="1" applyFont="1" applyFill="1" applyBorder="1" applyAlignment="1" applyProtection="1">
      <protection locked="0"/>
    </xf>
    <xf numFmtId="196" fontId="4" fillId="0" borderId="55" xfId="6" applyNumberFormat="1" applyFont="1" applyFill="1" applyBorder="1" applyAlignment="1" applyProtection="1">
      <alignment wrapText="1"/>
      <protection locked="0"/>
    </xf>
    <xf numFmtId="0" fontId="35" fillId="0" borderId="0" xfId="0" applyFont="1"/>
    <xf numFmtId="0" fontId="10" fillId="0" borderId="14" xfId="0" applyFont="1" applyBorder="1" applyAlignment="1">
      <alignment horizontal="center"/>
    </xf>
    <xf numFmtId="14" fontId="10" fillId="0" borderId="86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3" fillId="0" borderId="0" xfId="0" applyFont="1"/>
    <xf numFmtId="3" fontId="38" fillId="0" borderId="3" xfId="2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38" fillId="0" borderId="14" xfId="2" applyNumberFormat="1" applyBorder="1"/>
    <xf numFmtId="0" fontId="10" fillId="0" borderId="18" xfId="0" applyFont="1" applyBorder="1" applyAlignment="1">
      <alignment vertical="center"/>
    </xf>
    <xf numFmtId="0" fontId="39" fillId="0" borderId="19" xfId="0" applyFont="1" applyBorder="1" applyAlignment="1">
      <alignment vertical="center"/>
    </xf>
    <xf numFmtId="0" fontId="39" fillId="0" borderId="19" xfId="0" applyFont="1" applyBorder="1" applyAlignment="1">
      <alignment horizontal="center" vertical="center"/>
    </xf>
    <xf numFmtId="3" fontId="39" fillId="0" borderId="19" xfId="2" applyNumberFormat="1" applyFont="1" applyBorder="1" applyAlignment="1">
      <alignment vertical="center"/>
    </xf>
    <xf numFmtId="3" fontId="39" fillId="0" borderId="87" xfId="2" applyNumberFormat="1" applyFont="1" applyBorder="1" applyAlignment="1">
      <alignment vertical="center"/>
    </xf>
    <xf numFmtId="3" fontId="0" fillId="0" borderId="0" xfId="0" applyNumberFormat="1"/>
    <xf numFmtId="1" fontId="0" fillId="0" borderId="0" xfId="0" applyNumberFormat="1"/>
    <xf numFmtId="0" fontId="34" fillId="0" borderId="0" xfId="0" applyFont="1" applyBorder="1"/>
    <xf numFmtId="3" fontId="38" fillId="0" borderId="0" xfId="2" applyNumberFormat="1" applyFill="1" applyBorder="1"/>
    <xf numFmtId="0" fontId="10" fillId="0" borderId="0" xfId="0" applyFont="1"/>
    <xf numFmtId="0" fontId="34" fillId="0" borderId="0" xfId="0" applyFont="1"/>
    <xf numFmtId="0" fontId="0" fillId="0" borderId="13" xfId="0" applyBorder="1"/>
    <xf numFmtId="0" fontId="0" fillId="0" borderId="86" xfId="0" applyBorder="1"/>
    <xf numFmtId="169" fontId="10" fillId="0" borderId="3" xfId="0" applyNumberFormat="1" applyFont="1" applyBorder="1"/>
    <xf numFmtId="169" fontId="0" fillId="0" borderId="3" xfId="0" applyNumberFormat="1" applyBorder="1"/>
    <xf numFmtId="169" fontId="38" fillId="0" borderId="3" xfId="2" applyNumberFormat="1" applyBorder="1"/>
    <xf numFmtId="0" fontId="3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7" fillId="0" borderId="0" xfId="0" applyFont="1"/>
    <xf numFmtId="0" fontId="41" fillId="0" borderId="0" xfId="0" applyFont="1"/>
    <xf numFmtId="0" fontId="37" fillId="0" borderId="14" xfId="0" applyFont="1" applyBorder="1" applyAlignment="1">
      <alignment horizontal="center"/>
    </xf>
    <xf numFmtId="0" fontId="37" fillId="0" borderId="14" xfId="0" applyFont="1" applyBorder="1"/>
    <xf numFmtId="0" fontId="37" fillId="0" borderId="86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0" fillId="0" borderId="88" xfId="0" applyBorder="1"/>
    <xf numFmtId="0" fontId="0" fillId="0" borderId="89" xfId="0" applyBorder="1"/>
    <xf numFmtId="0" fontId="0" fillId="0" borderId="90" xfId="0" applyBorder="1"/>
    <xf numFmtId="0" fontId="0" fillId="0" borderId="77" xfId="0" applyBorder="1"/>
    <xf numFmtId="0" fontId="44" fillId="0" borderId="0" xfId="0" applyFont="1" applyAlignment="1">
      <alignment horizontal="center"/>
    </xf>
    <xf numFmtId="0" fontId="45" fillId="0" borderId="0" xfId="0" applyFont="1"/>
    <xf numFmtId="0" fontId="42" fillId="0" borderId="10" xfId="0" applyFont="1" applyBorder="1"/>
    <xf numFmtId="0" fontId="36" fillId="0" borderId="0" xfId="0" applyFont="1"/>
    <xf numFmtId="0" fontId="46" fillId="0" borderId="18" xfId="0" applyFont="1" applyBorder="1" applyAlignment="1">
      <alignment horizontal="center" wrapText="1"/>
    </xf>
    <xf numFmtId="0" fontId="46" fillId="0" borderId="19" xfId="0" applyFont="1" applyBorder="1" applyAlignment="1">
      <alignment horizontal="center" wrapText="1"/>
    </xf>
    <xf numFmtId="0" fontId="37" fillId="0" borderId="87" xfId="0" applyFont="1" applyBorder="1" applyAlignment="1">
      <alignment horizontal="right" vertical="top" wrapText="1"/>
    </xf>
    <xf numFmtId="0" fontId="43" fillId="0" borderId="86" xfId="0" applyFont="1" applyBorder="1" applyAlignment="1">
      <alignment horizontal="center" wrapText="1"/>
    </xf>
    <xf numFmtId="0" fontId="0" fillId="0" borderId="9" xfId="0" applyBorder="1"/>
    <xf numFmtId="169" fontId="43" fillId="0" borderId="86" xfId="0" applyNumberFormat="1" applyFont="1" applyBorder="1" applyAlignment="1">
      <alignment horizontal="right" wrapText="1"/>
    </xf>
    <xf numFmtId="0" fontId="43" fillId="0" borderId="3" xfId="0" applyFont="1" applyBorder="1" applyAlignment="1">
      <alignment horizontal="center" wrapText="1"/>
    </xf>
    <xf numFmtId="0" fontId="37" fillId="0" borderId="3" xfId="0" applyFont="1" applyBorder="1" applyAlignment="1">
      <alignment horizontal="center" vertical="top" wrapText="1"/>
    </xf>
    <xf numFmtId="169" fontId="43" fillId="0" borderId="3" xfId="0" applyNumberFormat="1" applyFont="1" applyBorder="1" applyAlignment="1">
      <alignment horizontal="right" wrapText="1"/>
    </xf>
    <xf numFmtId="0" fontId="43" fillId="0" borderId="14" xfId="0" applyFont="1" applyBorder="1" applyAlignment="1">
      <alignment horizontal="center" wrapText="1"/>
    </xf>
    <xf numFmtId="0" fontId="37" fillId="0" borderId="14" xfId="0" applyFont="1" applyBorder="1" applyAlignment="1">
      <alignment horizontal="center" vertical="top" wrapText="1"/>
    </xf>
    <xf numFmtId="169" fontId="43" fillId="0" borderId="14" xfId="0" applyNumberFormat="1" applyFont="1" applyBorder="1" applyAlignment="1">
      <alignment horizontal="right" wrapText="1"/>
    </xf>
    <xf numFmtId="0" fontId="40" fillId="0" borderId="18" xfId="0" applyFont="1" applyBorder="1" applyAlignment="1">
      <alignment horizontal="center" vertical="top" wrapText="1"/>
    </xf>
    <xf numFmtId="0" fontId="47" fillId="0" borderId="19" xfId="0" applyFont="1" applyBorder="1" applyAlignment="1">
      <alignment horizontal="center" wrapText="1"/>
    </xf>
    <xf numFmtId="0" fontId="40" fillId="0" borderId="19" xfId="0" applyFont="1" applyBorder="1" applyAlignment="1">
      <alignment horizontal="center" vertical="top" wrapText="1"/>
    </xf>
    <xf numFmtId="169" fontId="48" fillId="0" borderId="87" xfId="0" applyNumberFormat="1" applyFont="1" applyBorder="1" applyAlignment="1">
      <alignment horizontal="right" wrapText="1"/>
    </xf>
    <xf numFmtId="0" fontId="49" fillId="0" borderId="0" xfId="0" applyFont="1"/>
    <xf numFmtId="0" fontId="50" fillId="0" borderId="0" xfId="0" applyFont="1"/>
    <xf numFmtId="0" fontId="0" fillId="0" borderId="91" xfId="0" applyBorder="1"/>
    <xf numFmtId="0" fontId="0" fillId="0" borderId="92" xfId="0" applyBorder="1"/>
    <xf numFmtId="169" fontId="0" fillId="0" borderId="93" xfId="0" applyNumberFormat="1" applyBorder="1"/>
    <xf numFmtId="169" fontId="0" fillId="0" borderId="94" xfId="0" applyNumberFormat="1" applyBorder="1"/>
    <xf numFmtId="169" fontId="0" fillId="0" borderId="95" xfId="0" applyNumberFormat="1" applyBorder="1"/>
    <xf numFmtId="0" fontId="52" fillId="0" borderId="0" xfId="4" applyFont="1" applyAlignment="1">
      <alignment horizontal="center" vertical="center"/>
    </xf>
    <xf numFmtId="0" fontId="53" fillId="0" borderId="0" xfId="4" applyFont="1" applyAlignment="1">
      <alignment horizontal="center" vertical="center"/>
    </xf>
    <xf numFmtId="0" fontId="54" fillId="0" borderId="0" xfId="4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6" fillId="0" borderId="0" xfId="4" applyFont="1" applyAlignment="1">
      <alignment vertical="center"/>
    </xf>
    <xf numFmtId="182" fontId="14" fillId="0" borderId="0" xfId="4" applyNumberFormat="1" applyFont="1" applyAlignment="1">
      <alignment horizontal="right" vertical="center"/>
    </xf>
    <xf numFmtId="182" fontId="56" fillId="0" borderId="0" xfId="4" applyNumberFormat="1" applyFont="1" applyAlignment="1">
      <alignment horizontal="right" vertical="center"/>
    </xf>
    <xf numFmtId="182" fontId="56" fillId="3" borderId="0" xfId="4" applyNumberFormat="1" applyFont="1" applyFill="1" applyAlignment="1">
      <alignment horizontal="right" vertical="center"/>
    </xf>
    <xf numFmtId="0" fontId="54" fillId="0" borderId="0" xfId="4" applyFont="1" applyAlignment="1">
      <alignment vertical="center"/>
    </xf>
    <xf numFmtId="0" fontId="57" fillId="0" borderId="0" xfId="5" applyFont="1" applyAlignment="1">
      <alignment horizontal="left" vertical="center"/>
    </xf>
    <xf numFmtId="0" fontId="54" fillId="0" borderId="0" xfId="5" applyFont="1" applyAlignment="1">
      <alignment horizontal="left" vertical="center"/>
    </xf>
    <xf numFmtId="0" fontId="58" fillId="0" borderId="0" xfId="5" applyFont="1" applyAlignment="1">
      <alignment horizontal="left" vertical="center"/>
    </xf>
    <xf numFmtId="0" fontId="55" fillId="2" borderId="0" xfId="5" applyFont="1" applyFill="1" applyAlignment="1">
      <alignment horizontal="center" vertical="center"/>
    </xf>
    <xf numFmtId="0" fontId="54" fillId="0" borderId="0" xfId="5" applyFont="1" applyAlignment="1">
      <alignment horizontal="center" vertical="center"/>
    </xf>
    <xf numFmtId="0" fontId="56" fillId="0" borderId="0" xfId="5" applyFont="1" applyAlignment="1">
      <alignment horizontal="center" vertical="center"/>
    </xf>
    <xf numFmtId="0" fontId="56" fillId="0" borderId="0" xfId="5" applyFont="1" applyAlignment="1">
      <alignment vertical="center"/>
    </xf>
    <xf numFmtId="182" fontId="14" fillId="0" borderId="0" xfId="5" applyNumberFormat="1" applyFont="1" applyAlignment="1">
      <alignment horizontal="right" vertical="center"/>
    </xf>
    <xf numFmtId="182" fontId="56" fillId="0" borderId="0" xfId="5" applyNumberFormat="1" applyFont="1" applyAlignment="1">
      <alignment horizontal="right" vertical="center"/>
    </xf>
    <xf numFmtId="0" fontId="14" fillId="2" borderId="0" xfId="5" applyFont="1" applyFill="1" applyAlignment="1">
      <alignment vertical="center"/>
    </xf>
    <xf numFmtId="182" fontId="56" fillId="2" borderId="0" xfId="5" applyNumberFormat="1" applyFont="1" applyFill="1" applyAlignment="1">
      <alignment horizontal="right" vertical="center"/>
    </xf>
    <xf numFmtId="0" fontId="59" fillId="0" borderId="0" xfId="5" applyFont="1" applyAlignment="1">
      <alignment vertical="center"/>
    </xf>
    <xf numFmtId="182" fontId="9" fillId="0" borderId="0" xfId="4" applyNumberFormat="1" applyFill="1" applyBorder="1" applyAlignment="1" applyProtection="1"/>
    <xf numFmtId="2" fontId="9" fillId="0" borderId="0" xfId="4" applyNumberFormat="1" applyFill="1" applyBorder="1" applyAlignment="1" applyProtection="1"/>
    <xf numFmtId="195" fontId="9" fillId="0" borderId="0" xfId="4" applyNumberFormat="1" applyFill="1" applyBorder="1" applyAlignment="1" applyProtection="1"/>
    <xf numFmtId="169" fontId="25" fillId="0" borderId="0" xfId="0" applyNumberFormat="1" applyFont="1" applyFill="1"/>
    <xf numFmtId="169" fontId="12" fillId="0" borderId="2" xfId="0" applyNumberFormat="1" applyFont="1" applyFill="1" applyBorder="1" applyAlignment="1">
      <alignment horizontal="center"/>
    </xf>
    <xf numFmtId="169" fontId="25" fillId="0" borderId="0" xfId="1" applyNumberFormat="1" applyFont="1" applyFill="1"/>
    <xf numFmtId="169" fontId="27" fillId="0" borderId="0" xfId="1" applyNumberFormat="1" applyFont="1" applyFill="1" applyAlignment="1">
      <alignment horizontal="right" vertical="center"/>
    </xf>
    <xf numFmtId="169" fontId="25" fillId="0" borderId="12" xfId="1" applyNumberFormat="1" applyFont="1" applyFill="1" applyBorder="1"/>
    <xf numFmtId="169" fontId="27" fillId="0" borderId="0" xfId="0" applyNumberFormat="1" applyFont="1" applyFill="1" applyAlignment="1">
      <alignment horizontal="right" vertical="center"/>
    </xf>
    <xf numFmtId="169" fontId="25" fillId="0" borderId="1" xfId="1" applyNumberFormat="1" applyFont="1" applyFill="1" applyBorder="1"/>
    <xf numFmtId="169" fontId="12" fillId="0" borderId="0" xfId="1" applyNumberFormat="1" applyFont="1" applyFill="1"/>
    <xf numFmtId="169" fontId="12" fillId="0" borderId="0" xfId="0" applyNumberFormat="1" applyFont="1" applyFill="1"/>
    <xf numFmtId="169" fontId="25" fillId="0" borderId="0" xfId="0" applyNumberFormat="1" applyFont="1" applyFill="1" applyBorder="1"/>
    <xf numFmtId="169" fontId="2" fillId="0" borderId="0" xfId="1" applyNumberFormat="1" applyFont="1"/>
    <xf numFmtId="169" fontId="4" fillId="0" borderId="2" xfId="1" applyNumberFormat="1" applyFont="1" applyBorder="1" applyAlignment="1">
      <alignment horizontal="center"/>
    </xf>
    <xf numFmtId="169" fontId="2" fillId="0" borderId="0" xfId="1" applyNumberFormat="1" applyFont="1" applyFill="1"/>
    <xf numFmtId="169" fontId="2" fillId="0" borderId="1" xfId="1" applyNumberFormat="1" applyFont="1" applyBorder="1"/>
    <xf numFmtId="169" fontId="2" fillId="0" borderId="0" xfId="1" applyNumberFormat="1" applyFont="1" applyBorder="1"/>
    <xf numFmtId="169" fontId="2" fillId="0" borderId="1" xfId="0" applyNumberFormat="1" applyFont="1" applyFill="1" applyBorder="1"/>
    <xf numFmtId="169" fontId="2" fillId="0" borderId="1" xfId="0" applyNumberFormat="1" applyFont="1" applyBorder="1"/>
    <xf numFmtId="169" fontId="8" fillId="0" borderId="0" xfId="0" applyNumberFormat="1" applyFont="1" applyFill="1"/>
    <xf numFmtId="169" fontId="6" fillId="0" borderId="0" xfId="0" applyNumberFormat="1" applyFont="1" applyFill="1"/>
    <xf numFmtId="3" fontId="9" fillId="0" borderId="0" xfId="4" applyNumberFormat="1" applyFill="1" applyBorder="1" applyAlignment="1" applyProtection="1"/>
    <xf numFmtId="169" fontId="2" fillId="0" borderId="0" xfId="0" applyNumberFormat="1" applyFont="1"/>
    <xf numFmtId="0" fontId="61" fillId="0" borderId="0" xfId="0" applyNumberFormat="1" applyFont="1" applyFill="1" applyBorder="1" applyAlignment="1" applyProtection="1"/>
    <xf numFmtId="0" fontId="13" fillId="0" borderId="0" xfId="4" applyFont="1" applyAlignment="1">
      <alignment horizontal="center" vertical="center"/>
    </xf>
    <xf numFmtId="0" fontId="56" fillId="0" borderId="13" xfId="5" applyFont="1" applyBorder="1" applyAlignment="1">
      <alignment vertical="center"/>
    </xf>
    <xf numFmtId="0" fontId="56" fillId="0" borderId="12" xfId="5" applyFont="1" applyBorder="1" applyAlignment="1">
      <alignment vertical="center"/>
    </xf>
    <xf numFmtId="182" fontId="14" fillId="0" borderId="12" xfId="5" applyNumberFormat="1" applyFont="1" applyBorder="1" applyAlignment="1">
      <alignment horizontal="right" vertical="center"/>
    </xf>
    <xf numFmtId="182" fontId="14" fillId="0" borderId="96" xfId="5" applyNumberFormat="1" applyFont="1" applyBorder="1" applyAlignment="1">
      <alignment horizontal="right" vertical="center"/>
    </xf>
    <xf numFmtId="0" fontId="13" fillId="0" borderId="0" xfId="5" applyFont="1" applyAlignment="1">
      <alignment horizontal="left" vertical="center"/>
    </xf>
    <xf numFmtId="193" fontId="56" fillId="0" borderId="0" xfId="5" applyNumberFormat="1" applyFont="1" applyAlignment="1">
      <alignment horizontal="right" vertical="center"/>
    </xf>
    <xf numFmtId="0" fontId="62" fillId="0" borderId="0" xfId="5" applyFont="1" applyAlignment="1">
      <alignment vertical="center"/>
    </xf>
    <xf numFmtId="193" fontId="9" fillId="0" borderId="0" xfId="5" applyNumberFormat="1" applyFill="1" applyBorder="1" applyAlignment="1" applyProtection="1"/>
    <xf numFmtId="0" fontId="40" fillId="0" borderId="0" xfId="0" applyFont="1"/>
    <xf numFmtId="0" fontId="11" fillId="0" borderId="0" xfId="4" applyFont="1" applyAlignment="1">
      <alignment vertical="center"/>
    </xf>
    <xf numFmtId="0" fontId="11" fillId="0" borderId="0" xfId="5" applyFont="1" applyAlignment="1">
      <alignment vertical="center"/>
    </xf>
    <xf numFmtId="0" fontId="63" fillId="0" borderId="10" xfId="0" applyFont="1" applyBorder="1"/>
    <xf numFmtId="0" fontId="4" fillId="0" borderId="0" xfId="0" applyFont="1" applyBorder="1"/>
    <xf numFmtId="0" fontId="4" fillId="0" borderId="0" xfId="0" applyNumberFormat="1" applyFont="1" applyFill="1" applyBorder="1" applyAlignment="1" applyProtection="1"/>
    <xf numFmtId="0" fontId="4" fillId="0" borderId="0" xfId="7" applyFont="1" applyFill="1" applyBorder="1"/>
    <xf numFmtId="3" fontId="34" fillId="0" borderId="0" xfId="0" applyNumberFormat="1" applyFont="1"/>
    <xf numFmtId="39" fontId="6" fillId="0" borderId="0" xfId="0" applyNumberFormat="1" applyFont="1" applyFill="1"/>
    <xf numFmtId="39" fontId="6" fillId="0" borderId="3" xfId="0" applyNumberFormat="1" applyFont="1" applyFill="1" applyBorder="1"/>
    <xf numFmtId="39" fontId="64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171" fontId="0" fillId="0" borderId="3" xfId="0" applyNumberFormat="1" applyFill="1" applyBorder="1"/>
    <xf numFmtId="2" fontId="10" fillId="0" borderId="3" xfId="0" applyNumberFormat="1" applyFont="1" applyFill="1" applyBorder="1"/>
    <xf numFmtId="39" fontId="8" fillId="0" borderId="3" xfId="0" applyNumberFormat="1" applyFont="1" applyFill="1" applyBorder="1" applyAlignment="1">
      <alignment horizontal="center"/>
    </xf>
    <xf numFmtId="39" fontId="65" fillId="0" borderId="0" xfId="0" applyNumberFormat="1" applyFont="1" applyFill="1"/>
    <xf numFmtId="0" fontId="6" fillId="0" borderId="3" xfId="0" applyFont="1" applyFill="1" applyBorder="1"/>
    <xf numFmtId="169" fontId="0" fillId="0" borderId="3" xfId="0" applyNumberFormat="1" applyFill="1" applyBorder="1"/>
    <xf numFmtId="39" fontId="8" fillId="0" borderId="3" xfId="0" applyNumberFormat="1" applyFont="1" applyFill="1" applyBorder="1"/>
    <xf numFmtId="39" fontId="8" fillId="0" borderId="18" xfId="0" applyNumberFormat="1" applyFont="1" applyFill="1" applyBorder="1" applyAlignment="1">
      <alignment horizontal="center"/>
    </xf>
    <xf numFmtId="37" fontId="8" fillId="0" borderId="87" xfId="0" applyNumberFormat="1" applyFont="1" applyFill="1" applyBorder="1"/>
    <xf numFmtId="0" fontId="10" fillId="0" borderId="97" xfId="0" applyFont="1" applyBorder="1"/>
    <xf numFmtId="193" fontId="34" fillId="0" borderId="21" xfId="0" applyNumberFormat="1" applyFont="1" applyBorder="1"/>
    <xf numFmtId="0" fontId="66" fillId="0" borderId="0" xfId="0" applyFont="1"/>
    <xf numFmtId="0" fontId="10" fillId="0" borderId="3" xfId="0" applyFont="1" applyFill="1" applyBorder="1"/>
    <xf numFmtId="0" fontId="40" fillId="0" borderId="18" xfId="0" applyFont="1" applyBorder="1" applyAlignment="1">
      <alignment vertical="center"/>
    </xf>
    <xf numFmtId="169" fontId="40" fillId="0" borderId="87" xfId="0" applyNumberFormat="1" applyFont="1" applyBorder="1" applyAlignment="1">
      <alignment vertical="center"/>
    </xf>
    <xf numFmtId="0" fontId="51" fillId="0" borderId="0" xfId="0" applyNumberFormat="1" applyFont="1" applyFill="1" applyBorder="1" applyAlignment="1" applyProtection="1">
      <alignment horizontal="center"/>
    </xf>
    <xf numFmtId="0" fontId="23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196" fontId="32" fillId="0" borderId="22" xfId="6" applyNumberFormat="1" applyFont="1" applyBorder="1" applyAlignment="1" applyProtection="1">
      <alignment horizontal="center" vertical="center" wrapText="1"/>
      <protection locked="0"/>
    </xf>
    <xf numFmtId="0" fontId="2" fillId="0" borderId="32" xfId="0" applyNumberFormat="1" applyFont="1" applyFill="1" applyBorder="1" applyAlignment="1" applyProtection="1"/>
    <xf numFmtId="196" fontId="4" fillId="0" borderId="0" xfId="6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86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34" fillId="0" borderId="0" xfId="0" applyFont="1" applyAlignment="1">
      <alignment horizontal="center"/>
    </xf>
  </cellXfs>
  <cellStyles count="8">
    <cellStyle name="Comma" xfId="1" builtinId="3"/>
    <cellStyle name="Comma_21.Aktivet Afatgjata Materiale  09" xfId="2"/>
    <cellStyle name="Comma_Levizja e Mjeteve Kryesore" xfId="3"/>
    <cellStyle name="Normal" xfId="0" builtinId="0"/>
    <cellStyle name="Normal_ardhshpe cact" xfId="4"/>
    <cellStyle name="Normal_bilanc cact" xfId="5"/>
    <cellStyle name="Normal_Documents C1 à C8 ENGLISH" xfId="6"/>
    <cellStyle name="Normal_Levizja e Mjeteve Kryesore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0"/>
  <sheetViews>
    <sheetView workbookViewId="0">
      <selection activeCell="M39" sqref="M39"/>
    </sheetView>
  </sheetViews>
  <sheetFormatPr defaultRowHeight="12.75"/>
  <cols>
    <col min="1" max="1" width="1.28515625" style="22" customWidth="1"/>
    <col min="2" max="2" width="0.42578125" style="22" customWidth="1"/>
    <col min="3" max="3" width="1.7109375" style="22" customWidth="1"/>
    <col min="4" max="4" width="7.28515625" style="22" customWidth="1"/>
    <col min="5" max="5" width="9.140625" style="22"/>
    <col min="6" max="6" width="10.140625" style="22" customWidth="1"/>
    <col min="7" max="9" width="9.140625" style="22"/>
    <col min="10" max="10" width="13" style="22" customWidth="1"/>
    <col min="11" max="11" width="23.42578125" style="22" customWidth="1"/>
    <col min="12" max="16384" width="9.140625" style="22"/>
  </cols>
  <sheetData>
    <row r="2" spans="2:11" ht="14.25"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2:11" ht="16.5">
      <c r="B3" s="36"/>
      <c r="C3" s="37"/>
      <c r="D3" s="38"/>
      <c r="E3" s="38"/>
      <c r="F3" s="38"/>
      <c r="G3" s="38"/>
      <c r="H3" s="38"/>
      <c r="I3" s="38"/>
      <c r="J3" s="38"/>
      <c r="K3" s="39"/>
    </row>
    <row r="4" spans="2:11" ht="16.5">
      <c r="B4" s="36"/>
      <c r="C4" s="40"/>
      <c r="D4" s="41" t="s">
        <v>470</v>
      </c>
      <c r="E4" s="41"/>
      <c r="F4" s="41"/>
      <c r="G4" s="51" t="s">
        <v>581</v>
      </c>
      <c r="H4" s="42"/>
      <c r="I4" s="42"/>
      <c r="J4" s="42"/>
      <c r="K4" s="43"/>
    </row>
    <row r="5" spans="2:11" ht="16.5">
      <c r="B5" s="36"/>
      <c r="C5" s="40"/>
      <c r="D5" s="41" t="s">
        <v>471</v>
      </c>
      <c r="E5" s="41"/>
      <c r="F5" s="41"/>
      <c r="G5" s="354" t="s">
        <v>585</v>
      </c>
      <c r="H5" s="42"/>
      <c r="I5" s="42"/>
      <c r="J5" s="42"/>
      <c r="K5" s="43"/>
    </row>
    <row r="6" spans="2:11" ht="16.5">
      <c r="B6" s="36"/>
      <c r="C6" s="40"/>
      <c r="D6" s="41" t="s">
        <v>472</v>
      </c>
      <c r="E6" s="41"/>
      <c r="F6" s="41"/>
      <c r="G6" s="51" t="s">
        <v>588</v>
      </c>
      <c r="H6" s="42"/>
      <c r="I6" s="42"/>
      <c r="J6" s="42"/>
      <c r="K6" s="43"/>
    </row>
    <row r="7" spans="2:11" ht="16.5">
      <c r="B7" s="36"/>
      <c r="C7" s="40"/>
      <c r="D7" s="41"/>
      <c r="E7" s="41"/>
      <c r="F7" s="41"/>
      <c r="G7" s="42"/>
      <c r="H7" s="42"/>
      <c r="I7" s="42"/>
      <c r="J7" s="42"/>
      <c r="K7" s="43"/>
    </row>
    <row r="8" spans="2:11" ht="16.5">
      <c r="B8" s="36"/>
      <c r="C8" s="40"/>
      <c r="D8" s="41" t="s">
        <v>473</v>
      </c>
      <c r="E8" s="41"/>
      <c r="F8" s="41"/>
      <c r="G8" s="51" t="s">
        <v>587</v>
      </c>
      <c r="H8" s="42"/>
      <c r="I8" s="42"/>
      <c r="J8" s="42"/>
      <c r="K8" s="43"/>
    </row>
    <row r="9" spans="2:11" ht="16.5">
      <c r="B9" s="36"/>
      <c r="C9" s="40"/>
      <c r="D9" s="42" t="s">
        <v>474</v>
      </c>
      <c r="E9" s="41"/>
      <c r="F9" s="41"/>
      <c r="G9" s="51" t="s">
        <v>586</v>
      </c>
      <c r="H9" s="42"/>
      <c r="I9" s="42"/>
      <c r="J9" s="42"/>
      <c r="K9" s="43"/>
    </row>
    <row r="10" spans="2:11" ht="16.5">
      <c r="B10" s="36"/>
      <c r="C10" s="40"/>
      <c r="D10" s="41" t="s">
        <v>475</v>
      </c>
      <c r="E10" s="41"/>
      <c r="F10" s="41"/>
      <c r="G10" s="51" t="s">
        <v>589</v>
      </c>
      <c r="H10" s="42"/>
      <c r="I10" s="42"/>
      <c r="J10" s="42"/>
      <c r="K10" s="43"/>
    </row>
    <row r="11" spans="2:11" ht="16.5">
      <c r="B11" s="36"/>
      <c r="C11" s="40"/>
      <c r="D11" s="44"/>
      <c r="E11" s="44"/>
      <c r="F11" s="44"/>
      <c r="G11" s="42"/>
      <c r="H11" s="42"/>
      <c r="I11" s="42"/>
      <c r="J11" s="42"/>
      <c r="K11" s="35"/>
    </row>
    <row r="12" spans="2:11" ht="16.5">
      <c r="B12" s="36"/>
      <c r="C12" s="40"/>
      <c r="D12" s="45"/>
      <c r="E12" s="44"/>
      <c r="F12" s="44"/>
      <c r="G12" s="45"/>
      <c r="H12" s="42"/>
      <c r="I12" s="42"/>
      <c r="J12" s="42"/>
      <c r="K12" s="35"/>
    </row>
    <row r="13" spans="2:11" ht="16.5">
      <c r="B13" s="36"/>
      <c r="C13" s="46"/>
      <c r="D13" s="45"/>
      <c r="E13" s="44"/>
      <c r="F13" s="44"/>
      <c r="G13" s="44"/>
      <c r="H13" s="44"/>
      <c r="I13" s="44"/>
      <c r="J13" s="44"/>
      <c r="K13" s="35"/>
    </row>
    <row r="14" spans="2:11" ht="16.5">
      <c r="B14" s="36"/>
      <c r="C14" s="40"/>
      <c r="D14" s="44"/>
      <c r="E14" s="44"/>
      <c r="F14" s="44"/>
      <c r="G14" s="44"/>
      <c r="H14" s="44"/>
      <c r="I14" s="44"/>
      <c r="J14" s="44"/>
      <c r="K14" s="35"/>
    </row>
    <row r="15" spans="2:11" ht="16.5">
      <c r="B15" s="36"/>
      <c r="C15" s="40"/>
      <c r="D15" s="44"/>
      <c r="E15" s="44"/>
      <c r="F15" s="44"/>
      <c r="G15" s="44"/>
      <c r="H15" s="44"/>
      <c r="I15" s="44"/>
      <c r="J15" s="44"/>
      <c r="K15" s="35"/>
    </row>
    <row r="16" spans="2:11" ht="16.5">
      <c r="B16" s="36"/>
      <c r="C16" s="40"/>
      <c r="D16" s="44"/>
      <c r="E16" s="44"/>
      <c r="F16" s="44"/>
      <c r="G16" s="44"/>
      <c r="H16" s="44"/>
      <c r="I16" s="44"/>
      <c r="J16" s="44"/>
      <c r="K16" s="35"/>
    </row>
    <row r="17" spans="2:11" ht="25.5">
      <c r="B17" s="36"/>
      <c r="C17" s="40"/>
      <c r="D17" s="392" t="s">
        <v>517</v>
      </c>
      <c r="E17" s="392"/>
      <c r="F17" s="392"/>
      <c r="G17" s="392"/>
      <c r="H17" s="392"/>
      <c r="I17" s="392"/>
      <c r="J17" s="392"/>
      <c r="K17" s="35"/>
    </row>
    <row r="18" spans="2:11" ht="16.5">
      <c r="B18" s="36"/>
      <c r="C18" s="40"/>
      <c r="D18" s="393" t="s">
        <v>518</v>
      </c>
      <c r="E18" s="393"/>
      <c r="F18" s="393"/>
      <c r="G18" s="393"/>
      <c r="H18" s="393"/>
      <c r="I18" s="393"/>
      <c r="J18" s="393"/>
      <c r="K18" s="35"/>
    </row>
    <row r="19" spans="2:11" ht="16.5">
      <c r="B19" s="36"/>
      <c r="C19" s="40"/>
      <c r="D19" s="44"/>
      <c r="E19" s="44"/>
      <c r="F19" s="44"/>
      <c r="G19" s="44"/>
      <c r="H19" s="44"/>
      <c r="I19" s="44"/>
      <c r="J19" s="44"/>
      <c r="K19" s="35"/>
    </row>
    <row r="20" spans="2:11" ht="25.5">
      <c r="B20" s="36"/>
      <c r="C20" s="40"/>
      <c r="D20" s="45"/>
      <c r="E20" s="44"/>
      <c r="F20" s="44"/>
      <c r="G20" s="391" t="s">
        <v>590</v>
      </c>
      <c r="H20" s="391"/>
      <c r="I20" s="391"/>
      <c r="J20" s="44"/>
      <c r="K20" s="35"/>
    </row>
    <row r="21" spans="2:11" ht="16.5">
      <c r="B21" s="36"/>
      <c r="C21" s="40"/>
      <c r="D21" s="44"/>
      <c r="E21" s="44"/>
      <c r="F21" s="44"/>
      <c r="G21" s="44"/>
      <c r="H21" s="44"/>
      <c r="I21" s="44"/>
      <c r="J21" s="44"/>
      <c r="K21" s="35"/>
    </row>
    <row r="22" spans="2:11" ht="16.5">
      <c r="B22" s="36"/>
      <c r="C22" s="40"/>
      <c r="D22" s="44"/>
      <c r="E22" s="44"/>
      <c r="F22" s="44"/>
      <c r="G22" s="44"/>
      <c r="H22" s="44"/>
      <c r="I22" s="44"/>
      <c r="J22" s="44"/>
      <c r="K22" s="35"/>
    </row>
    <row r="23" spans="2:11" ht="16.5">
      <c r="B23" s="36"/>
      <c r="C23" s="40"/>
      <c r="D23" s="44"/>
      <c r="E23" s="44"/>
      <c r="F23" s="44"/>
      <c r="G23" s="44"/>
      <c r="H23" s="44"/>
      <c r="I23" s="44"/>
      <c r="J23" s="44"/>
      <c r="K23" s="35"/>
    </row>
    <row r="24" spans="2:11" ht="16.5">
      <c r="B24" s="36"/>
      <c r="C24" s="40"/>
      <c r="D24" s="44"/>
      <c r="E24" s="44"/>
      <c r="F24" s="44"/>
      <c r="G24" s="44"/>
      <c r="H24" s="44"/>
      <c r="I24" s="44"/>
      <c r="J24" s="44"/>
      <c r="K24" s="35"/>
    </row>
    <row r="25" spans="2:11" ht="16.5">
      <c r="B25" s="36"/>
      <c r="C25" s="40"/>
      <c r="D25" s="44"/>
      <c r="E25" s="44"/>
      <c r="F25" s="44"/>
      <c r="G25" s="44"/>
      <c r="H25" s="44"/>
      <c r="I25" s="44"/>
      <c r="J25" s="44"/>
      <c r="K25" s="35"/>
    </row>
    <row r="26" spans="2:11" ht="16.5">
      <c r="B26" s="36"/>
      <c r="C26" s="40"/>
      <c r="D26" s="44"/>
      <c r="E26" s="45"/>
      <c r="F26" s="45"/>
      <c r="G26" s="45"/>
      <c r="H26" s="45"/>
      <c r="I26" s="45"/>
      <c r="J26" s="45"/>
      <c r="K26" s="35"/>
    </row>
    <row r="27" spans="2:11" ht="16.5">
      <c r="B27" s="36"/>
      <c r="C27" s="40"/>
      <c r="D27" s="44"/>
      <c r="E27" s="45"/>
      <c r="F27" s="45"/>
      <c r="G27" s="45"/>
      <c r="H27" s="45"/>
      <c r="I27" s="45"/>
      <c r="J27" s="45"/>
      <c r="K27" s="35"/>
    </row>
    <row r="28" spans="2:11" ht="16.5">
      <c r="B28" s="36"/>
      <c r="C28" s="40"/>
      <c r="D28" s="44"/>
      <c r="E28" s="45"/>
      <c r="F28" s="45"/>
      <c r="G28" s="45"/>
      <c r="H28" s="45"/>
      <c r="I28" s="45"/>
      <c r="J28" s="45"/>
      <c r="K28" s="35"/>
    </row>
    <row r="29" spans="2:11" ht="16.5">
      <c r="B29" s="36"/>
      <c r="C29" s="40"/>
      <c r="D29" s="44"/>
      <c r="E29" s="45"/>
      <c r="F29" s="45"/>
      <c r="G29" s="45"/>
      <c r="H29" s="45"/>
      <c r="I29" s="45"/>
      <c r="J29" s="45"/>
      <c r="K29" s="35"/>
    </row>
    <row r="30" spans="2:11" ht="16.5">
      <c r="B30" s="36"/>
      <c r="C30" s="40"/>
      <c r="E30" s="44" t="s">
        <v>476</v>
      </c>
      <c r="F30" s="45"/>
      <c r="G30" s="45"/>
      <c r="H30" s="45"/>
      <c r="I30" s="45"/>
      <c r="J30" s="45"/>
      <c r="K30" s="35"/>
    </row>
    <row r="31" spans="2:11" ht="16.5">
      <c r="B31" s="36"/>
      <c r="C31" s="40"/>
      <c r="E31" s="44"/>
      <c r="F31" s="45"/>
      <c r="G31" s="45"/>
      <c r="H31" s="45"/>
      <c r="I31" s="45"/>
      <c r="J31" s="45"/>
      <c r="K31" s="35"/>
    </row>
    <row r="32" spans="2:11" ht="16.5">
      <c r="B32" s="36"/>
      <c r="C32" s="40"/>
      <c r="E32" s="44" t="s">
        <v>477</v>
      </c>
      <c r="F32" s="45"/>
      <c r="G32" s="45"/>
      <c r="I32" s="45" t="s">
        <v>478</v>
      </c>
      <c r="J32" s="45"/>
      <c r="K32" s="35"/>
    </row>
    <row r="33" spans="2:11" ht="16.5">
      <c r="B33" s="36"/>
      <c r="C33" s="40"/>
      <c r="E33" s="44"/>
      <c r="F33" s="45"/>
      <c r="G33" s="45"/>
      <c r="H33" s="45"/>
      <c r="I33" s="45"/>
      <c r="J33" s="45"/>
      <c r="K33" s="35"/>
    </row>
    <row r="34" spans="2:11" ht="16.5">
      <c r="B34" s="36"/>
      <c r="C34" s="40"/>
      <c r="E34" s="44" t="s">
        <v>479</v>
      </c>
      <c r="F34" s="45"/>
      <c r="G34" s="45"/>
      <c r="H34" s="45" t="s">
        <v>591</v>
      </c>
      <c r="I34" s="45"/>
      <c r="J34" s="45"/>
      <c r="K34" s="35"/>
    </row>
    <row r="35" spans="2:11" ht="16.5">
      <c r="B35" s="36"/>
      <c r="C35" s="40"/>
      <c r="E35" s="44"/>
      <c r="F35" s="45"/>
      <c r="G35" s="45"/>
      <c r="H35" s="45"/>
      <c r="I35" s="45"/>
      <c r="J35" s="45"/>
      <c r="K35" s="35"/>
    </row>
    <row r="36" spans="2:11" ht="16.5">
      <c r="B36" s="36"/>
      <c r="C36" s="40"/>
      <c r="E36" s="44" t="s">
        <v>480</v>
      </c>
      <c r="F36" s="45"/>
      <c r="G36" s="45"/>
      <c r="I36" s="45" t="s">
        <v>592</v>
      </c>
      <c r="J36" s="45"/>
      <c r="K36" s="35"/>
    </row>
    <row r="37" spans="2:11" ht="16.5">
      <c r="B37" s="36"/>
      <c r="C37" s="40"/>
      <c r="D37" s="44"/>
      <c r="E37" s="45"/>
      <c r="F37" s="45"/>
      <c r="G37" s="45"/>
      <c r="H37" s="45"/>
      <c r="I37" s="45"/>
      <c r="J37" s="45"/>
      <c r="K37" s="35"/>
    </row>
    <row r="38" spans="2:11" ht="16.5">
      <c r="B38" s="36"/>
      <c r="C38" s="40"/>
      <c r="D38" s="44"/>
      <c r="E38" s="44"/>
      <c r="F38" s="44"/>
      <c r="G38" s="44"/>
      <c r="H38" s="44"/>
      <c r="I38" s="44"/>
      <c r="J38" s="44"/>
      <c r="K38" s="35"/>
    </row>
    <row r="39" spans="2:11" ht="16.5">
      <c r="B39" s="36"/>
      <c r="C39" s="47"/>
      <c r="D39" s="48"/>
      <c r="E39" s="48"/>
      <c r="F39" s="48"/>
      <c r="G39" s="48"/>
      <c r="H39" s="48"/>
      <c r="I39" s="367">
        <v>1</v>
      </c>
      <c r="J39" s="48"/>
      <c r="K39" s="49"/>
    </row>
    <row r="40" spans="2:11" ht="16.5">
      <c r="B40" s="36"/>
      <c r="C40" s="50"/>
      <c r="D40" s="50"/>
      <c r="E40" s="50"/>
      <c r="F40" s="50"/>
      <c r="G40" s="50"/>
      <c r="H40" s="50"/>
      <c r="I40" s="50"/>
      <c r="J40" s="50"/>
      <c r="K40" s="50"/>
    </row>
  </sheetData>
  <mergeCells count="3">
    <mergeCell ref="G20:I20"/>
    <mergeCell ref="D17:J17"/>
    <mergeCell ref="D18:J18"/>
  </mergeCells>
  <phoneticPr fontId="3" type="noConversion"/>
  <pageMargins left="0.25" right="0.35" top="1" bottom="1" header="0.5" footer="0.5"/>
  <pageSetup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39" sqref="M39"/>
    </sheetView>
  </sheetViews>
  <sheetFormatPr defaultRowHeight="12.75"/>
  <cols>
    <col min="1" max="1" width="29.5703125" customWidth="1"/>
    <col min="2" max="2" width="20.140625" customWidth="1"/>
  </cols>
  <sheetData>
    <row r="1" spans="1:3" ht="15.75">
      <c r="A1" s="364" t="s">
        <v>541</v>
      </c>
      <c r="B1" s="271"/>
      <c r="C1" s="271"/>
    </row>
    <row r="2" spans="1:3" ht="15.75">
      <c r="A2" s="23" t="s">
        <v>593</v>
      </c>
      <c r="B2" s="271"/>
      <c r="C2" s="271"/>
    </row>
    <row r="3" spans="1:3" ht="15">
      <c r="A3" s="239" t="s">
        <v>604</v>
      </c>
      <c r="B3" s="271"/>
      <c r="C3" s="271"/>
    </row>
    <row r="4" spans="1:3" ht="15.75">
      <c r="A4" s="364" t="s">
        <v>542</v>
      </c>
      <c r="B4" s="271"/>
      <c r="C4" s="271"/>
    </row>
    <row r="5" spans="1:3" ht="16.5" thickBot="1">
      <c r="A5" s="364"/>
      <c r="B5" s="271"/>
      <c r="C5" s="271"/>
    </row>
    <row r="6" spans="1:3" ht="16.5" thickBot="1">
      <c r="A6" s="389" t="s">
        <v>543</v>
      </c>
      <c r="B6" s="390">
        <v>0</v>
      </c>
      <c r="C6" s="271"/>
    </row>
    <row r="7" spans="1:3" ht="15">
      <c r="A7" s="271"/>
      <c r="B7" s="271"/>
      <c r="C7" s="271"/>
    </row>
    <row r="11" spans="1:3" ht="20.25">
      <c r="A11" s="301" t="s">
        <v>514</v>
      </c>
    </row>
    <row r="20" spans="2:2">
      <c r="B20" s="263"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M39" sqref="M39"/>
    </sheetView>
  </sheetViews>
  <sheetFormatPr defaultRowHeight="12.75"/>
  <cols>
    <col min="1" max="1" width="5" customWidth="1"/>
    <col min="2" max="2" width="53.28515625" customWidth="1"/>
    <col min="3" max="3" width="28.42578125" customWidth="1"/>
  </cols>
  <sheetData>
    <row r="1" spans="1:3">
      <c r="B1" s="262" t="s">
        <v>575</v>
      </c>
    </row>
    <row r="3" spans="1:3" ht="15">
      <c r="A3" s="262" t="s">
        <v>114</v>
      </c>
      <c r="B3" s="372" t="s">
        <v>83</v>
      </c>
      <c r="C3" s="372"/>
    </row>
    <row r="4" spans="1:3" ht="15">
      <c r="A4" t="s">
        <v>136</v>
      </c>
      <c r="B4" s="373" t="s">
        <v>433</v>
      </c>
      <c r="C4" s="374" t="s">
        <v>513</v>
      </c>
    </row>
    <row r="5" spans="1:3">
      <c r="A5">
        <v>1</v>
      </c>
      <c r="B5" s="375" t="s">
        <v>551</v>
      </c>
      <c r="C5" s="376">
        <v>0</v>
      </c>
    </row>
    <row r="6" spans="1:3">
      <c r="A6">
        <v>2</v>
      </c>
      <c r="B6" s="375" t="s">
        <v>564</v>
      </c>
      <c r="C6" s="376">
        <v>0</v>
      </c>
    </row>
    <row r="7" spans="1:3">
      <c r="A7">
        <v>4</v>
      </c>
      <c r="B7" s="375" t="s">
        <v>552</v>
      </c>
      <c r="C7" s="376">
        <v>0</v>
      </c>
    </row>
    <row r="8" spans="1:3">
      <c r="A8">
        <v>5</v>
      </c>
      <c r="B8" s="377" t="s">
        <v>553</v>
      </c>
      <c r="C8" s="376">
        <v>0</v>
      </c>
    </row>
    <row r="9" spans="1:3">
      <c r="A9">
        <v>6</v>
      </c>
      <c r="B9" s="375" t="s">
        <v>565</v>
      </c>
      <c r="C9" s="376">
        <v>0</v>
      </c>
    </row>
    <row r="10" spans="1:3">
      <c r="A10">
        <v>7</v>
      </c>
      <c r="B10" s="377" t="s">
        <v>566</v>
      </c>
      <c r="C10" s="376">
        <v>0</v>
      </c>
    </row>
    <row r="11" spans="1:3">
      <c r="A11">
        <v>8</v>
      </c>
      <c r="B11" s="375" t="s">
        <v>554</v>
      </c>
      <c r="C11" s="376">
        <v>0</v>
      </c>
    </row>
    <row r="12" spans="1:3">
      <c r="A12">
        <v>9</v>
      </c>
      <c r="B12" s="375" t="s">
        <v>555</v>
      </c>
      <c r="C12" s="376">
        <v>0</v>
      </c>
    </row>
    <row r="13" spans="1:3">
      <c r="A13">
        <v>10</v>
      </c>
      <c r="B13" s="375" t="s">
        <v>556</v>
      </c>
      <c r="C13" s="376">
        <v>0</v>
      </c>
    </row>
    <row r="14" spans="1:3">
      <c r="A14">
        <v>11</v>
      </c>
      <c r="B14" s="375" t="s">
        <v>557</v>
      </c>
      <c r="C14" s="376">
        <v>0</v>
      </c>
    </row>
    <row r="15" spans="1:3">
      <c r="A15">
        <v>12</v>
      </c>
      <c r="B15" s="375" t="s">
        <v>558</v>
      </c>
      <c r="C15" s="376">
        <v>0</v>
      </c>
    </row>
    <row r="16" spans="1:3" ht="13.5" thickBot="1">
      <c r="A16">
        <v>13</v>
      </c>
      <c r="B16" s="375" t="s">
        <v>559</v>
      </c>
      <c r="C16" s="376">
        <v>0</v>
      </c>
    </row>
    <row r="17" spans="1:3" ht="15" thickBot="1">
      <c r="B17" s="383" t="s">
        <v>2</v>
      </c>
      <c r="C17" s="384">
        <f>SUM(C5:C16)</f>
        <v>0</v>
      </c>
    </row>
    <row r="18" spans="1:3" ht="15">
      <c r="B18" s="372"/>
      <c r="C18" s="379"/>
    </row>
    <row r="19" spans="1:3" ht="15">
      <c r="A19" s="262" t="s">
        <v>115</v>
      </c>
      <c r="B19" s="372" t="s">
        <v>293</v>
      </c>
      <c r="C19" s="372"/>
    </row>
    <row r="20" spans="1:3" ht="15">
      <c r="B20" s="373" t="s">
        <v>433</v>
      </c>
      <c r="C20" s="374" t="s">
        <v>513</v>
      </c>
    </row>
    <row r="21" spans="1:3" ht="15">
      <c r="A21">
        <v>1</v>
      </c>
      <c r="B21" s="380" t="s">
        <v>562</v>
      </c>
      <c r="C21" s="373">
        <v>140500</v>
      </c>
    </row>
    <row r="22" spans="1:3" ht="15">
      <c r="A22">
        <v>2</v>
      </c>
      <c r="B22" s="373" t="s">
        <v>563</v>
      </c>
      <c r="C22" s="373">
        <v>23464</v>
      </c>
    </row>
    <row r="23" spans="1:3" ht="14.25">
      <c r="B23" s="378" t="s">
        <v>2</v>
      </c>
      <c r="C23" s="382">
        <f>SUM(C21:C22)</f>
        <v>163964</v>
      </c>
    </row>
    <row r="26" spans="1:3" ht="15">
      <c r="A26" s="262" t="s">
        <v>125</v>
      </c>
      <c r="B26" s="372" t="s">
        <v>560</v>
      </c>
      <c r="C26" s="372"/>
    </row>
    <row r="27" spans="1:3" ht="15">
      <c r="B27" s="373" t="s">
        <v>433</v>
      </c>
      <c r="C27" s="374" t="str">
        <f>+C4</f>
        <v>Shuma</v>
      </c>
    </row>
    <row r="28" spans="1:3" ht="15">
      <c r="B28" s="380" t="s">
        <v>561</v>
      </c>
      <c r="C28" s="381">
        <f>+'aktivet sips udhez'!E28</f>
        <v>0</v>
      </c>
    </row>
    <row r="29" spans="1:3" ht="15">
      <c r="B29" s="373"/>
      <c r="C29" s="373"/>
    </row>
    <row r="30" spans="1:3" ht="14.25">
      <c r="B30" s="378" t="s">
        <v>2</v>
      </c>
      <c r="C30" s="382">
        <f>SUM(C28:C28)</f>
        <v>0</v>
      </c>
    </row>
    <row r="31" spans="1:3" ht="13.5" thickBot="1"/>
    <row r="32" spans="1:3" ht="13.5" thickBot="1">
      <c r="B32" s="385" t="s">
        <v>567</v>
      </c>
      <c r="C32" s="386">
        <f>+C17+C23+C30</f>
        <v>163964</v>
      </c>
    </row>
    <row r="35" spans="2:3">
      <c r="B35" s="263" t="s">
        <v>573</v>
      </c>
      <c r="C35" s="387">
        <f>SUM(C36:C39)</f>
        <v>163964</v>
      </c>
    </row>
    <row r="36" spans="2:3">
      <c r="B36" s="249" t="s">
        <v>569</v>
      </c>
      <c r="C36" s="249">
        <f>+BK!D46</f>
        <v>124764</v>
      </c>
    </row>
    <row r="37" spans="2:3">
      <c r="B37" s="249" t="s">
        <v>570</v>
      </c>
      <c r="C37" s="249">
        <f>+BK!D47</f>
        <v>39200</v>
      </c>
    </row>
    <row r="38" spans="2:3">
      <c r="B38" s="249" t="s">
        <v>571</v>
      </c>
      <c r="C38" s="249">
        <v>0</v>
      </c>
    </row>
    <row r="39" spans="2:3">
      <c r="B39" s="249" t="s">
        <v>572</v>
      </c>
      <c r="C39" s="249">
        <v>0</v>
      </c>
    </row>
    <row r="42" spans="2:3">
      <c r="B42" s="263" t="s">
        <v>574</v>
      </c>
      <c r="C42" s="263">
        <f>SUM(C43:C43)</f>
        <v>100000</v>
      </c>
    </row>
    <row r="43" spans="2:3">
      <c r="B43" s="388" t="s">
        <v>611</v>
      </c>
      <c r="C43" s="249">
        <v>100000</v>
      </c>
    </row>
    <row r="46" spans="2:3">
      <c r="B46" s="263"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12"/>
  <sheetViews>
    <sheetView topLeftCell="A70" workbookViewId="0">
      <selection activeCell="D10" sqref="D10"/>
    </sheetView>
  </sheetViews>
  <sheetFormatPr defaultColWidth="11.42578125" defaultRowHeight="12.75"/>
  <cols>
    <col min="1" max="1" width="5.5703125" style="25" customWidth="1"/>
    <col min="2" max="2" width="47.42578125" style="25" bestFit="1" customWidth="1"/>
    <col min="3" max="4" width="18.42578125" style="25" customWidth="1"/>
    <col min="5" max="7" width="18.42578125" style="25" hidden="1" customWidth="1"/>
    <col min="8" max="8" width="16.7109375" style="25" hidden="1" customWidth="1"/>
    <col min="9" max="10" width="14" style="25" hidden="1" customWidth="1"/>
    <col min="11" max="11" width="11.42578125" style="25" customWidth="1"/>
    <col min="12" max="16384" width="11.42578125" style="25"/>
  </cols>
  <sheetData>
    <row r="1" spans="1:10" ht="18">
      <c r="B1" s="308" t="s">
        <v>320</v>
      </c>
      <c r="C1" s="308"/>
      <c r="D1" s="308"/>
      <c r="E1" s="308"/>
      <c r="F1" s="308"/>
      <c r="G1" s="308"/>
    </row>
    <row r="3" spans="1:10" ht="14.25">
      <c r="B3" s="309" t="s">
        <v>321</v>
      </c>
      <c r="C3" s="309"/>
      <c r="D3" s="309"/>
      <c r="E3" s="309"/>
      <c r="F3" s="309"/>
      <c r="G3" s="309"/>
    </row>
    <row r="9" spans="1:10" ht="15">
      <c r="A9" s="310" t="s">
        <v>322</v>
      </c>
      <c r="B9" s="311" t="s">
        <v>323</v>
      </c>
      <c r="C9" s="355" t="s">
        <v>610</v>
      </c>
      <c r="D9" s="355" t="s">
        <v>576</v>
      </c>
      <c r="E9" s="355" t="s">
        <v>548</v>
      </c>
      <c r="F9" s="355" t="s">
        <v>538</v>
      </c>
      <c r="G9" s="355" t="s">
        <v>535</v>
      </c>
      <c r="H9" s="355" t="s">
        <v>530</v>
      </c>
      <c r="I9" s="355" t="s">
        <v>524</v>
      </c>
      <c r="J9" s="355" t="s">
        <v>482</v>
      </c>
    </row>
    <row r="12" spans="1:10">
      <c r="A12" s="312" t="s">
        <v>114</v>
      </c>
      <c r="B12" s="313" t="s">
        <v>324</v>
      </c>
      <c r="C12" s="314">
        <f>+C14+C16+C15</f>
        <v>0</v>
      </c>
      <c r="D12" s="314">
        <f t="shared" ref="D12:I12" si="0">+D14+D16+D15</f>
        <v>0</v>
      </c>
      <c r="E12" s="314">
        <f t="shared" si="0"/>
        <v>0</v>
      </c>
      <c r="F12" s="314">
        <f t="shared" si="0"/>
        <v>0</v>
      </c>
      <c r="G12" s="314">
        <f t="shared" si="0"/>
        <v>0</v>
      </c>
      <c r="H12" s="314">
        <f t="shared" si="0"/>
        <v>0</v>
      </c>
      <c r="I12" s="314">
        <f t="shared" si="0"/>
        <v>0</v>
      </c>
      <c r="J12" s="314">
        <f>+J13+J14+J16</f>
        <v>0</v>
      </c>
    </row>
    <row r="13" spans="1:10">
      <c r="A13" s="312" t="s">
        <v>106</v>
      </c>
      <c r="B13" s="313" t="s">
        <v>325</v>
      </c>
      <c r="C13" s="315"/>
      <c r="D13" s="315"/>
      <c r="E13" s="315"/>
      <c r="F13" s="315"/>
      <c r="G13" s="315"/>
      <c r="H13" s="315"/>
      <c r="I13" s="315"/>
      <c r="J13" s="315"/>
    </row>
    <row r="14" spans="1:10">
      <c r="A14" s="312" t="s">
        <v>107</v>
      </c>
      <c r="B14" s="313" t="s">
        <v>326</v>
      </c>
      <c r="C14" s="315">
        <v>0</v>
      </c>
      <c r="D14" s="315">
        <v>0</v>
      </c>
      <c r="E14" s="315">
        <v>0</v>
      </c>
      <c r="F14" s="315">
        <v>0</v>
      </c>
      <c r="G14" s="315">
        <v>0</v>
      </c>
      <c r="H14" s="315">
        <v>0</v>
      </c>
      <c r="I14" s="315"/>
      <c r="J14" s="315"/>
    </row>
    <row r="15" spans="1:10">
      <c r="A15" s="312" t="s">
        <v>108</v>
      </c>
      <c r="B15" s="313" t="s">
        <v>327</v>
      </c>
      <c r="C15" s="315"/>
      <c r="D15" s="315"/>
      <c r="E15" s="315"/>
      <c r="F15" s="315"/>
      <c r="G15" s="315"/>
      <c r="H15" s="315"/>
      <c r="I15" s="315"/>
      <c r="J15" s="315"/>
    </row>
    <row r="16" spans="1:10">
      <c r="A16" s="312" t="s">
        <v>109</v>
      </c>
      <c r="B16" s="313" t="s">
        <v>328</v>
      </c>
      <c r="C16" s="315"/>
      <c r="D16" s="315"/>
      <c r="E16" s="315"/>
      <c r="F16" s="315"/>
      <c r="G16" s="315"/>
      <c r="H16" s="315"/>
      <c r="I16" s="315"/>
      <c r="J16" s="315"/>
    </row>
    <row r="17" spans="1:12">
      <c r="B17" s="313" t="s">
        <v>329</v>
      </c>
      <c r="C17" s="315">
        <f>+C16+C15+C14+C13</f>
        <v>0</v>
      </c>
      <c r="D17" s="315">
        <f>+D16+D15+D14+D13</f>
        <v>0</v>
      </c>
      <c r="E17" s="315">
        <f t="shared" ref="E17:J17" si="1">+E16+E15+E14+E13</f>
        <v>0</v>
      </c>
      <c r="F17" s="315">
        <f t="shared" si="1"/>
        <v>0</v>
      </c>
      <c r="G17" s="315">
        <f t="shared" si="1"/>
        <v>0</v>
      </c>
      <c r="H17" s="315">
        <f t="shared" si="1"/>
        <v>0</v>
      </c>
      <c r="I17" s="315">
        <f t="shared" si="1"/>
        <v>0</v>
      </c>
      <c r="J17" s="315">
        <f t="shared" si="1"/>
        <v>0</v>
      </c>
      <c r="L17" s="352"/>
    </row>
    <row r="18" spans="1:12">
      <c r="B18" s="313" t="s">
        <v>330</v>
      </c>
    </row>
    <row r="19" spans="1:12">
      <c r="A19" s="312" t="s">
        <v>115</v>
      </c>
      <c r="B19" s="313" t="s">
        <v>331</v>
      </c>
      <c r="C19" s="314"/>
      <c r="D19" s="314"/>
      <c r="E19" s="314"/>
      <c r="F19" s="314"/>
      <c r="G19" s="314"/>
      <c r="H19" s="314"/>
      <c r="I19" s="314"/>
      <c r="J19" s="314"/>
    </row>
    <row r="20" spans="1:12">
      <c r="A20" s="312" t="s">
        <v>110</v>
      </c>
      <c r="B20" s="313" t="s">
        <v>332</v>
      </c>
    </row>
    <row r="21" spans="1:12">
      <c r="A21" s="312" t="s">
        <v>116</v>
      </c>
      <c r="B21" s="313" t="s">
        <v>333</v>
      </c>
    </row>
    <row r="22" spans="1:12">
      <c r="A22" s="312" t="s">
        <v>117</v>
      </c>
      <c r="B22" s="313" t="s">
        <v>334</v>
      </c>
    </row>
    <row r="23" spans="1:12">
      <c r="A23" s="312" t="s">
        <v>118</v>
      </c>
      <c r="B23" s="313" t="s">
        <v>335</v>
      </c>
      <c r="C23" s="315"/>
      <c r="D23" s="315"/>
      <c r="E23" s="315"/>
      <c r="F23" s="315"/>
      <c r="G23" s="315"/>
      <c r="H23" s="315"/>
      <c r="I23" s="315"/>
      <c r="J23" s="315"/>
    </row>
    <row r="24" spans="1:12">
      <c r="A24" s="312" t="s">
        <v>119</v>
      </c>
      <c r="B24" s="313" t="s">
        <v>336</v>
      </c>
      <c r="C24" s="315"/>
      <c r="D24" s="315"/>
      <c r="E24" s="315"/>
      <c r="F24" s="315"/>
      <c r="G24" s="315"/>
      <c r="H24" s="315"/>
      <c r="I24" s="315"/>
      <c r="J24" s="315"/>
    </row>
    <row r="25" spans="1:12">
      <c r="A25" s="312" t="s">
        <v>120</v>
      </c>
      <c r="B25" s="313" t="s">
        <v>337</v>
      </c>
    </row>
    <row r="26" spans="1:12">
      <c r="A26" s="312" t="s">
        <v>121</v>
      </c>
      <c r="B26" s="313" t="s">
        <v>99</v>
      </c>
      <c r="C26" s="315"/>
      <c r="D26" s="315"/>
      <c r="E26" s="315"/>
      <c r="F26" s="315"/>
      <c r="G26" s="315"/>
      <c r="H26" s="315"/>
      <c r="I26" s="315"/>
      <c r="J26" s="315"/>
    </row>
    <row r="28" spans="1:12">
      <c r="A28" s="312" t="s">
        <v>122</v>
      </c>
      <c r="B28" s="313" t="s">
        <v>338</v>
      </c>
    </row>
    <row r="29" spans="1:12">
      <c r="A29" s="312" t="s">
        <v>119</v>
      </c>
      <c r="B29" s="313" t="s">
        <v>339</v>
      </c>
    </row>
    <row r="30" spans="1:12">
      <c r="A30" s="312" t="s">
        <v>120</v>
      </c>
      <c r="B30" s="313" t="s">
        <v>340</v>
      </c>
    </row>
    <row r="31" spans="1:12">
      <c r="A31" s="312" t="s">
        <v>121</v>
      </c>
      <c r="B31" s="313" t="s">
        <v>341</v>
      </c>
    </row>
    <row r="32" spans="1:12">
      <c r="A32" s="312" t="s">
        <v>123</v>
      </c>
      <c r="B32" s="313" t="s">
        <v>342</v>
      </c>
    </row>
    <row r="33" spans="1:10">
      <c r="A33" s="312" t="s">
        <v>124</v>
      </c>
      <c r="B33" s="313" t="s">
        <v>343</v>
      </c>
    </row>
    <row r="34" spans="1:10">
      <c r="B34" s="313" t="s">
        <v>344</v>
      </c>
      <c r="C34" s="315">
        <f>+C12+C19</f>
        <v>0</v>
      </c>
      <c r="D34" s="315">
        <f>+D12+D19</f>
        <v>0</v>
      </c>
      <c r="E34" s="315">
        <f t="shared" ref="E34:J34" si="2">+E12+E19</f>
        <v>0</v>
      </c>
      <c r="F34" s="315">
        <f t="shared" si="2"/>
        <v>0</v>
      </c>
      <c r="G34" s="315">
        <f t="shared" si="2"/>
        <v>0</v>
      </c>
      <c r="H34" s="315">
        <f t="shared" si="2"/>
        <v>0</v>
      </c>
      <c r="I34" s="315">
        <f t="shared" si="2"/>
        <v>0</v>
      </c>
      <c r="J34" s="315">
        <f t="shared" si="2"/>
        <v>0</v>
      </c>
    </row>
    <row r="36" spans="1:10">
      <c r="A36" s="312" t="s">
        <v>125</v>
      </c>
      <c r="B36" s="313" t="s">
        <v>345</v>
      </c>
      <c r="C36" s="314">
        <f>+C37+C38+C39+C40+C41</f>
        <v>0</v>
      </c>
      <c r="D36" s="314">
        <f>+D37+D38+D39+D40+D41</f>
        <v>0</v>
      </c>
      <c r="E36" s="314">
        <f t="shared" ref="E36:J36" si="3">+E37+E38+E39+E40+E41</f>
        <v>0</v>
      </c>
      <c r="F36" s="314">
        <f t="shared" si="3"/>
        <v>0</v>
      </c>
      <c r="G36" s="314">
        <f t="shared" si="3"/>
        <v>0</v>
      </c>
      <c r="H36" s="314">
        <f t="shared" si="3"/>
        <v>0</v>
      </c>
      <c r="I36" s="314">
        <f t="shared" si="3"/>
        <v>0</v>
      </c>
      <c r="J36" s="314">
        <f t="shared" si="3"/>
        <v>0</v>
      </c>
    </row>
    <row r="37" spans="1:10">
      <c r="A37" s="312" t="s">
        <v>126</v>
      </c>
      <c r="B37" s="313" t="s">
        <v>346</v>
      </c>
      <c r="C37" s="315"/>
      <c r="D37" s="315"/>
      <c r="E37" s="315"/>
      <c r="F37" s="315"/>
      <c r="G37" s="315"/>
      <c r="H37" s="315"/>
      <c r="I37" s="315"/>
      <c r="J37" s="315"/>
    </row>
    <row r="38" spans="1:10">
      <c r="A38" s="312" t="s">
        <v>127</v>
      </c>
      <c r="B38" s="313" t="s">
        <v>347</v>
      </c>
    </row>
    <row r="39" spans="1:10">
      <c r="A39" s="312" t="s">
        <v>128</v>
      </c>
      <c r="B39" s="313" t="s">
        <v>348</v>
      </c>
      <c r="C39" s="315"/>
      <c r="D39" s="315"/>
      <c r="E39" s="315"/>
      <c r="F39" s="315"/>
      <c r="G39" s="315"/>
      <c r="H39" s="315"/>
      <c r="I39" s="315"/>
      <c r="J39" s="315"/>
    </row>
    <row r="40" spans="1:10">
      <c r="A40" s="312" t="s">
        <v>129</v>
      </c>
      <c r="B40" s="313" t="s">
        <v>349</v>
      </c>
    </row>
    <row r="41" spans="1:10">
      <c r="A41" s="312" t="s">
        <v>130</v>
      </c>
      <c r="B41" s="313" t="s">
        <v>350</v>
      </c>
      <c r="C41" s="315"/>
      <c r="D41" s="315"/>
      <c r="E41" s="315"/>
      <c r="F41" s="315"/>
      <c r="G41" s="315"/>
      <c r="H41" s="315"/>
      <c r="I41" s="315"/>
      <c r="J41" s="315"/>
    </row>
    <row r="43" spans="1:10">
      <c r="B43" s="313" t="s">
        <v>351</v>
      </c>
      <c r="C43" s="314">
        <f>+C36+C19+C12</f>
        <v>0</v>
      </c>
      <c r="D43" s="314">
        <f>+D36+D19+D12</f>
        <v>0</v>
      </c>
      <c r="E43" s="314">
        <f t="shared" ref="E43:J43" si="4">+E36+E19+E12</f>
        <v>0</v>
      </c>
      <c r="F43" s="314">
        <f t="shared" si="4"/>
        <v>0</v>
      </c>
      <c r="G43" s="314">
        <f t="shared" si="4"/>
        <v>0</v>
      </c>
      <c r="H43" s="314">
        <f t="shared" si="4"/>
        <v>0</v>
      </c>
      <c r="I43" s="314">
        <f t="shared" si="4"/>
        <v>0</v>
      </c>
      <c r="J43" s="314">
        <f t="shared" si="4"/>
        <v>0</v>
      </c>
    </row>
    <row r="45" spans="1:10">
      <c r="B45" s="313" t="s">
        <v>352</v>
      </c>
    </row>
    <row r="46" spans="1:10">
      <c r="B46" s="313" t="s">
        <v>353</v>
      </c>
    </row>
    <row r="47" spans="1:10">
      <c r="A47" s="312" t="s">
        <v>131</v>
      </c>
      <c r="B47" s="313" t="s">
        <v>354</v>
      </c>
    </row>
    <row r="48" spans="1:10">
      <c r="B48" s="313" t="s">
        <v>355</v>
      </c>
    </row>
    <row r="49" spans="1:10">
      <c r="B49" s="313" t="s">
        <v>353</v>
      </c>
    </row>
    <row r="50" spans="1:10">
      <c r="A50" s="312" t="s">
        <v>132</v>
      </c>
      <c r="B50" s="313" t="s">
        <v>356</v>
      </c>
    </row>
    <row r="51" spans="1:10">
      <c r="B51" s="313" t="s">
        <v>353</v>
      </c>
    </row>
    <row r="52" spans="1:10">
      <c r="B52" s="313"/>
    </row>
    <row r="53" spans="1:10">
      <c r="B53" s="313"/>
    </row>
    <row r="54" spans="1:10">
      <c r="B54" s="313"/>
    </row>
    <row r="55" spans="1:10">
      <c r="B55" s="313"/>
    </row>
    <row r="56" spans="1:10">
      <c r="B56" s="313"/>
    </row>
    <row r="57" spans="1:10">
      <c r="B57" s="313"/>
    </row>
    <row r="58" spans="1:10">
      <c r="B58" s="313"/>
    </row>
    <row r="60" spans="1:10" ht="15">
      <c r="A60" s="310" t="s">
        <v>322</v>
      </c>
      <c r="B60" s="311" t="s">
        <v>357</v>
      </c>
      <c r="C60" s="355" t="str">
        <f>+C9</f>
        <v>Vlefta 2018</v>
      </c>
      <c r="D60" s="355" t="str">
        <f>+D9</f>
        <v>Vlefta 2017</v>
      </c>
      <c r="E60" s="355" t="s">
        <v>548</v>
      </c>
      <c r="F60" s="310" t="s">
        <v>538</v>
      </c>
      <c r="G60" s="310" t="s">
        <v>535</v>
      </c>
      <c r="H60" s="310" t="s">
        <v>530</v>
      </c>
      <c r="I60" s="310" t="s">
        <v>524</v>
      </c>
      <c r="J60" s="310" t="s">
        <v>411</v>
      </c>
    </row>
    <row r="63" spans="1:10">
      <c r="A63" s="312" t="s">
        <v>114</v>
      </c>
      <c r="B63" s="313" t="s">
        <v>358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</row>
    <row r="64" spans="1:10">
      <c r="A64" s="312" t="s">
        <v>115</v>
      </c>
      <c r="B64" s="313" t="s">
        <v>359</v>
      </c>
      <c r="C64" s="314">
        <f t="shared" ref="C64:I64" si="5">+C65+C68+C71+C72+C76+C77+C81</f>
        <v>163964</v>
      </c>
      <c r="D64" s="314">
        <f t="shared" si="5"/>
        <v>0</v>
      </c>
      <c r="E64" s="314">
        <f t="shared" si="5"/>
        <v>0</v>
      </c>
      <c r="F64" s="314">
        <f t="shared" si="5"/>
        <v>0</v>
      </c>
      <c r="G64" s="314">
        <f t="shared" si="5"/>
        <v>0</v>
      </c>
      <c r="H64" s="314">
        <f t="shared" si="5"/>
        <v>0</v>
      </c>
      <c r="I64" s="314">
        <f t="shared" si="5"/>
        <v>0</v>
      </c>
      <c r="J64" s="314">
        <f>+J65+J71+J72+J76+J81</f>
        <v>0</v>
      </c>
    </row>
    <row r="65" spans="1:10">
      <c r="A65" s="312" t="s">
        <v>106</v>
      </c>
      <c r="B65" s="313" t="s">
        <v>360</v>
      </c>
      <c r="C65" s="316">
        <f t="shared" ref="C65:I65" si="6">+C66+C67</f>
        <v>0</v>
      </c>
      <c r="D65" s="316">
        <f t="shared" si="6"/>
        <v>0</v>
      </c>
      <c r="E65" s="316">
        <f t="shared" si="6"/>
        <v>0</v>
      </c>
      <c r="F65" s="316">
        <f t="shared" si="6"/>
        <v>0</v>
      </c>
      <c r="G65" s="316">
        <f t="shared" si="6"/>
        <v>0</v>
      </c>
      <c r="H65" s="316">
        <f t="shared" si="6"/>
        <v>0</v>
      </c>
      <c r="I65" s="316">
        <f t="shared" si="6"/>
        <v>0</v>
      </c>
      <c r="J65" s="316">
        <f>+J66</f>
        <v>0</v>
      </c>
    </row>
    <row r="66" spans="1:10">
      <c r="A66" s="312" t="s">
        <v>119</v>
      </c>
      <c r="B66" s="313" t="s">
        <v>361</v>
      </c>
      <c r="C66" s="315">
        <v>0</v>
      </c>
      <c r="D66" s="315">
        <v>0</v>
      </c>
      <c r="E66" s="315">
        <v>0</v>
      </c>
      <c r="F66" s="315">
        <v>0</v>
      </c>
      <c r="G66" s="315">
        <v>0</v>
      </c>
      <c r="H66" s="315">
        <v>0</v>
      </c>
      <c r="I66" s="315"/>
      <c r="J66" s="315"/>
    </row>
    <row r="67" spans="1:10">
      <c r="A67" s="312" t="s">
        <v>120</v>
      </c>
      <c r="B67" s="313" t="s">
        <v>362</v>
      </c>
      <c r="C67" s="315"/>
      <c r="D67" s="315"/>
      <c r="E67" s="315"/>
      <c r="F67" s="315"/>
      <c r="G67" s="315"/>
      <c r="H67" s="315"/>
      <c r="I67" s="315"/>
    </row>
    <row r="68" spans="1:10">
      <c r="A68" s="312" t="s">
        <v>107</v>
      </c>
      <c r="B68" s="313" t="s">
        <v>363</v>
      </c>
      <c r="C68" s="316">
        <f t="shared" ref="C68:I68" si="7">+C69+C70</f>
        <v>0</v>
      </c>
      <c r="D68" s="316">
        <f t="shared" si="7"/>
        <v>0</v>
      </c>
      <c r="E68" s="316">
        <f t="shared" si="7"/>
        <v>0</v>
      </c>
      <c r="F68" s="316">
        <f t="shared" si="7"/>
        <v>0</v>
      </c>
      <c r="G68" s="316">
        <f t="shared" si="7"/>
        <v>0</v>
      </c>
      <c r="H68" s="316">
        <f t="shared" si="7"/>
        <v>0</v>
      </c>
      <c r="I68" s="316">
        <f t="shared" si="7"/>
        <v>0</v>
      </c>
      <c r="J68" s="316"/>
    </row>
    <row r="69" spans="1:10">
      <c r="A69" s="312" t="s">
        <v>119</v>
      </c>
      <c r="B69" s="313" t="s">
        <v>364</v>
      </c>
      <c r="C69" s="315"/>
      <c r="D69" s="315"/>
      <c r="E69" s="315"/>
      <c r="F69" s="315"/>
      <c r="G69" s="315"/>
      <c r="H69" s="315"/>
      <c r="I69" s="315"/>
      <c r="J69" s="315"/>
    </row>
    <row r="70" spans="1:10">
      <c r="A70" s="312" t="s">
        <v>120</v>
      </c>
      <c r="B70" s="313" t="s">
        <v>365</v>
      </c>
      <c r="C70" s="315"/>
      <c r="D70" s="315"/>
      <c r="E70" s="315"/>
      <c r="F70" s="315"/>
      <c r="G70" s="315"/>
      <c r="H70" s="315"/>
      <c r="I70" s="315"/>
      <c r="J70" s="315"/>
    </row>
    <row r="71" spans="1:10">
      <c r="A71" s="312" t="s">
        <v>108</v>
      </c>
      <c r="B71" s="313" t="s">
        <v>366</v>
      </c>
      <c r="C71" s="315"/>
      <c r="D71" s="315"/>
      <c r="E71" s="315"/>
      <c r="F71" s="315"/>
      <c r="G71" s="315"/>
      <c r="H71" s="315"/>
      <c r="I71" s="315"/>
      <c r="J71" s="315"/>
    </row>
    <row r="72" spans="1:10">
      <c r="A72" s="312" t="s">
        <v>109</v>
      </c>
      <c r="B72" s="313" t="s">
        <v>367</v>
      </c>
      <c r="C72" s="315">
        <f>+C73+C75</f>
        <v>163964</v>
      </c>
      <c r="D72" s="315">
        <f>+D73+D75</f>
        <v>0</v>
      </c>
      <c r="E72" s="315">
        <f t="shared" ref="E72:J72" si="8">+E73+E75</f>
        <v>0</v>
      </c>
      <c r="F72" s="315">
        <f t="shared" si="8"/>
        <v>0</v>
      </c>
      <c r="G72" s="315">
        <f t="shared" si="8"/>
        <v>0</v>
      </c>
      <c r="H72" s="315">
        <f t="shared" si="8"/>
        <v>0</v>
      </c>
      <c r="I72" s="315">
        <f t="shared" si="8"/>
        <v>0</v>
      </c>
      <c r="J72" s="315">
        <f t="shared" si="8"/>
        <v>0</v>
      </c>
    </row>
    <row r="73" spans="1:10">
      <c r="A73" s="312" t="s">
        <v>119</v>
      </c>
      <c r="B73" s="313" t="s">
        <v>368</v>
      </c>
      <c r="C73" s="315">
        <v>140500</v>
      </c>
      <c r="D73" s="315">
        <v>0</v>
      </c>
      <c r="E73" s="315"/>
      <c r="F73" s="315"/>
      <c r="G73" s="315"/>
      <c r="H73" s="315"/>
      <c r="I73" s="315"/>
      <c r="J73" s="315"/>
    </row>
    <row r="74" spans="1:10">
      <c r="A74" s="312" t="s">
        <v>120</v>
      </c>
      <c r="B74" s="313" t="s">
        <v>369</v>
      </c>
    </row>
    <row r="75" spans="1:10">
      <c r="A75" s="312" t="s">
        <v>121</v>
      </c>
      <c r="B75" s="313" t="s">
        <v>370</v>
      </c>
      <c r="C75" s="315">
        <v>23464</v>
      </c>
      <c r="D75" s="315">
        <v>0</v>
      </c>
      <c r="E75" s="315"/>
      <c r="F75" s="315"/>
      <c r="G75" s="315"/>
      <c r="H75" s="315"/>
      <c r="I75" s="315"/>
      <c r="J75" s="315"/>
    </row>
    <row r="76" spans="1:10">
      <c r="A76" s="312" t="s">
        <v>110</v>
      </c>
      <c r="B76" s="313" t="s">
        <v>371</v>
      </c>
      <c r="C76" s="315">
        <v>0</v>
      </c>
      <c r="D76" s="315">
        <v>0</v>
      </c>
      <c r="E76" s="315"/>
      <c r="F76" s="315"/>
      <c r="G76" s="315"/>
      <c r="H76" s="315"/>
      <c r="I76" s="315"/>
      <c r="J76" s="315"/>
    </row>
    <row r="77" spans="1:10">
      <c r="A77" s="312" t="s">
        <v>116</v>
      </c>
      <c r="B77" s="313" t="s">
        <v>372</v>
      </c>
      <c r="C77" s="315">
        <f>+C78+C79+C80</f>
        <v>0</v>
      </c>
      <c r="D77" s="315">
        <f>+D78+D79+D80</f>
        <v>0</v>
      </c>
      <c r="E77" s="315">
        <f t="shared" ref="E77:J77" si="9">+E78+E79+E80</f>
        <v>0</v>
      </c>
      <c r="F77" s="315">
        <f t="shared" si="9"/>
        <v>0</v>
      </c>
      <c r="G77" s="315">
        <f t="shared" si="9"/>
        <v>0</v>
      </c>
      <c r="H77" s="315">
        <f t="shared" si="9"/>
        <v>0</v>
      </c>
      <c r="I77" s="315">
        <f t="shared" si="9"/>
        <v>0</v>
      </c>
      <c r="J77" s="315">
        <f t="shared" si="9"/>
        <v>0</v>
      </c>
    </row>
    <row r="78" spans="1:10">
      <c r="A78" s="312" t="s">
        <v>119</v>
      </c>
      <c r="B78" s="313" t="s">
        <v>373</v>
      </c>
      <c r="C78" s="315"/>
      <c r="D78" s="315"/>
      <c r="E78" s="315"/>
      <c r="F78" s="315"/>
      <c r="G78" s="315"/>
      <c r="H78" s="315"/>
      <c r="I78" s="315"/>
      <c r="J78" s="315"/>
    </row>
    <row r="79" spans="1:10">
      <c r="A79" s="312" t="s">
        <v>120</v>
      </c>
      <c r="B79" s="313" t="s">
        <v>374</v>
      </c>
      <c r="C79" s="315"/>
      <c r="D79" s="315"/>
      <c r="E79" s="315"/>
      <c r="F79" s="315"/>
      <c r="G79" s="315"/>
      <c r="H79" s="315"/>
      <c r="I79" s="315"/>
    </row>
    <row r="80" spans="1:10">
      <c r="A80" s="312" t="s">
        <v>121</v>
      </c>
      <c r="B80" s="313" t="s">
        <v>99</v>
      </c>
      <c r="C80" s="315"/>
      <c r="D80" s="315"/>
      <c r="E80" s="315"/>
      <c r="F80" s="315"/>
      <c r="G80" s="315"/>
      <c r="H80" s="315"/>
      <c r="I80" s="315"/>
      <c r="J80" s="315"/>
    </row>
    <row r="81" spans="1:10">
      <c r="A81" s="312" t="s">
        <v>117</v>
      </c>
      <c r="B81" s="313" t="s">
        <v>375</v>
      </c>
      <c r="C81" s="315">
        <f t="shared" ref="C81:I81" si="10">+C82+C85</f>
        <v>0</v>
      </c>
      <c r="D81" s="315">
        <f t="shared" si="10"/>
        <v>0</v>
      </c>
      <c r="E81" s="315">
        <f t="shared" si="10"/>
        <v>0</v>
      </c>
      <c r="F81" s="315">
        <f t="shared" si="10"/>
        <v>0</v>
      </c>
      <c r="G81" s="315">
        <f t="shared" si="10"/>
        <v>0</v>
      </c>
      <c r="H81" s="315">
        <f t="shared" si="10"/>
        <v>0</v>
      </c>
      <c r="I81" s="315">
        <f t="shared" si="10"/>
        <v>0</v>
      </c>
      <c r="J81" s="315">
        <f>+J82</f>
        <v>0</v>
      </c>
    </row>
    <row r="82" spans="1:10">
      <c r="A82" s="312" t="s">
        <v>119</v>
      </c>
      <c r="B82" s="313" t="s">
        <v>376</v>
      </c>
      <c r="C82" s="315">
        <v>0</v>
      </c>
      <c r="D82" s="315">
        <v>0</v>
      </c>
      <c r="E82" s="315"/>
      <c r="F82" s="315"/>
      <c r="G82" s="315"/>
      <c r="H82" s="315"/>
      <c r="I82" s="315"/>
      <c r="J82" s="315"/>
    </row>
    <row r="83" spans="1:10">
      <c r="A83" s="312" t="s">
        <v>120</v>
      </c>
      <c r="B83" s="313" t="s">
        <v>377</v>
      </c>
    </row>
    <row r="84" spans="1:10">
      <c r="A84" s="312" t="s">
        <v>121</v>
      </c>
      <c r="B84" s="313" t="s">
        <v>378</v>
      </c>
    </row>
    <row r="85" spans="1:10">
      <c r="A85" s="312" t="s">
        <v>123</v>
      </c>
      <c r="B85" s="313" t="s">
        <v>113</v>
      </c>
    </row>
    <row r="86" spans="1:10">
      <c r="A86" s="312" t="s">
        <v>124</v>
      </c>
      <c r="B86" s="313" t="s">
        <v>379</v>
      </c>
    </row>
    <row r="87" spans="1:10">
      <c r="A87" s="312" t="s">
        <v>133</v>
      </c>
      <c r="B87" s="313" t="s">
        <v>99</v>
      </c>
    </row>
    <row r="88" spans="1:10">
      <c r="B88" s="313" t="s">
        <v>344</v>
      </c>
      <c r="C88" s="315">
        <f>+C63+C64</f>
        <v>163964</v>
      </c>
      <c r="D88" s="315">
        <f>+D63+D64</f>
        <v>0</v>
      </c>
      <c r="E88" s="315">
        <f t="shared" ref="E88:J88" si="11">+E63+E64</f>
        <v>0</v>
      </c>
      <c r="F88" s="315">
        <f t="shared" si="11"/>
        <v>0</v>
      </c>
      <c r="G88" s="315">
        <f t="shared" si="11"/>
        <v>0</v>
      </c>
      <c r="H88" s="315">
        <f t="shared" si="11"/>
        <v>0</v>
      </c>
      <c r="I88" s="315">
        <f t="shared" si="11"/>
        <v>0</v>
      </c>
      <c r="J88" s="315">
        <f t="shared" si="11"/>
        <v>0</v>
      </c>
    </row>
    <row r="89" spans="1:10">
      <c r="A89" s="312" t="s">
        <v>125</v>
      </c>
      <c r="B89" s="313" t="s">
        <v>380</v>
      </c>
      <c r="C89" s="314">
        <f t="shared" ref="C89:I89" si="12">+C90+C92</f>
        <v>0</v>
      </c>
      <c r="D89" s="314">
        <f t="shared" si="12"/>
        <v>0</v>
      </c>
      <c r="E89" s="314">
        <f t="shared" si="12"/>
        <v>0</v>
      </c>
      <c r="F89" s="314">
        <f t="shared" si="12"/>
        <v>0</v>
      </c>
      <c r="G89" s="314">
        <f t="shared" si="12"/>
        <v>0</v>
      </c>
      <c r="H89" s="314">
        <f t="shared" si="12"/>
        <v>0</v>
      </c>
      <c r="I89" s="314">
        <f t="shared" si="12"/>
        <v>0</v>
      </c>
      <c r="J89" s="314">
        <f>+J90+J91+J92+J93+J94+J95</f>
        <v>0</v>
      </c>
    </row>
    <row r="90" spans="1:10">
      <c r="A90" s="312" t="s">
        <v>118</v>
      </c>
      <c r="B90" s="365" t="s">
        <v>544</v>
      </c>
      <c r="C90" s="315">
        <v>0</v>
      </c>
      <c r="D90" s="315">
        <v>0</v>
      </c>
      <c r="E90" s="315">
        <v>0</v>
      </c>
      <c r="F90" s="315"/>
      <c r="G90" s="315"/>
      <c r="H90" s="315"/>
      <c r="I90" s="315"/>
      <c r="J90" s="315"/>
    </row>
    <row r="91" spans="1:10">
      <c r="A91" s="312" t="s">
        <v>122</v>
      </c>
      <c r="B91" s="313" t="s">
        <v>381</v>
      </c>
    </row>
    <row r="92" spans="1:10">
      <c r="A92" s="312" t="s">
        <v>126</v>
      </c>
      <c r="B92" s="313" t="s">
        <v>382</v>
      </c>
      <c r="C92" s="315"/>
      <c r="D92" s="315"/>
      <c r="E92" s="315"/>
      <c r="F92" s="315"/>
      <c r="G92" s="315"/>
      <c r="H92" s="315"/>
      <c r="I92" s="315"/>
      <c r="J92" s="315"/>
    </row>
    <row r="93" spans="1:10">
      <c r="A93" s="312" t="s">
        <v>127</v>
      </c>
      <c r="B93" s="313" t="s">
        <v>383</v>
      </c>
    </row>
    <row r="94" spans="1:10">
      <c r="A94" s="312" t="s">
        <v>128</v>
      </c>
      <c r="B94" s="313" t="s">
        <v>384</v>
      </c>
    </row>
    <row r="95" spans="1:10">
      <c r="A95" s="312" t="s">
        <v>129</v>
      </c>
      <c r="B95" s="313" t="s">
        <v>99</v>
      </c>
    </row>
    <row r="96" spans="1:10">
      <c r="B96" s="313" t="s">
        <v>385</v>
      </c>
      <c r="C96" s="314">
        <f>+C89+C64+C63</f>
        <v>163964</v>
      </c>
      <c r="D96" s="314">
        <f>+D89+D64+D63</f>
        <v>0</v>
      </c>
      <c r="E96" s="314">
        <f t="shared" ref="E96:J96" si="13">+E89+E64+E63</f>
        <v>0</v>
      </c>
      <c r="F96" s="314">
        <f t="shared" si="13"/>
        <v>0</v>
      </c>
      <c r="G96" s="314">
        <f t="shared" si="13"/>
        <v>0</v>
      </c>
      <c r="H96" s="314">
        <f t="shared" si="13"/>
        <v>0</v>
      </c>
      <c r="I96" s="314">
        <f t="shared" si="13"/>
        <v>0</v>
      </c>
      <c r="J96" s="314">
        <f t="shared" si="13"/>
        <v>0</v>
      </c>
    </row>
    <row r="97" spans="1:10">
      <c r="B97" s="313" t="s">
        <v>386</v>
      </c>
      <c r="C97" s="315"/>
      <c r="D97" s="315"/>
      <c r="E97" s="315"/>
      <c r="F97" s="315"/>
      <c r="G97" s="315"/>
      <c r="H97" s="315"/>
      <c r="I97" s="315"/>
      <c r="J97" s="315"/>
    </row>
    <row r="98" spans="1:10">
      <c r="A98" s="312" t="s">
        <v>131</v>
      </c>
      <c r="B98" s="313" t="s">
        <v>387</v>
      </c>
    </row>
    <row r="99" spans="1:10">
      <c r="B99" s="313" t="s">
        <v>355</v>
      </c>
    </row>
    <row r="100" spans="1:10">
      <c r="A100" s="312" t="s">
        <v>132</v>
      </c>
      <c r="B100" s="313" t="s">
        <v>388</v>
      </c>
      <c r="C100" s="315">
        <f>+C43-C96</f>
        <v>-163964</v>
      </c>
      <c r="D100" s="315">
        <f>+D43-D96</f>
        <v>0</v>
      </c>
      <c r="E100" s="315">
        <f t="shared" ref="E100:J100" si="14">+E43-E96</f>
        <v>0</v>
      </c>
      <c r="F100" s="315">
        <f t="shared" si="14"/>
        <v>0</v>
      </c>
      <c r="G100" s="315">
        <f t="shared" si="14"/>
        <v>0</v>
      </c>
      <c r="H100" s="315">
        <f t="shared" si="14"/>
        <v>0</v>
      </c>
      <c r="I100" s="315">
        <f t="shared" si="14"/>
        <v>0</v>
      </c>
      <c r="J100" s="315">
        <f t="shared" si="14"/>
        <v>0</v>
      </c>
    </row>
    <row r="101" spans="1:10">
      <c r="A101" s="312" t="s">
        <v>389</v>
      </c>
      <c r="B101" s="313" t="s">
        <v>390</v>
      </c>
      <c r="C101" s="315">
        <v>0</v>
      </c>
      <c r="D101" s="315">
        <v>0</v>
      </c>
      <c r="E101" s="315">
        <v>0</v>
      </c>
      <c r="F101" s="315">
        <v>0</v>
      </c>
      <c r="G101" s="315">
        <v>0</v>
      </c>
      <c r="H101" s="315">
        <v>0</v>
      </c>
      <c r="I101" s="315">
        <v>0</v>
      </c>
      <c r="J101" s="315">
        <f>+(J100+J80)*10%</f>
        <v>0</v>
      </c>
    </row>
    <row r="102" spans="1:10">
      <c r="A102" s="312" t="s">
        <v>119</v>
      </c>
      <c r="B102" s="313" t="s">
        <v>391</v>
      </c>
      <c r="C102" s="314">
        <f>+C101</f>
        <v>0</v>
      </c>
      <c r="D102" s="314">
        <f>+D101</f>
        <v>0</v>
      </c>
      <c r="E102" s="314">
        <f t="shared" ref="E102:J102" si="15">+E101</f>
        <v>0</v>
      </c>
      <c r="F102" s="314">
        <f t="shared" si="15"/>
        <v>0</v>
      </c>
      <c r="G102" s="314">
        <f t="shared" si="15"/>
        <v>0</v>
      </c>
      <c r="H102" s="314">
        <f t="shared" si="15"/>
        <v>0</v>
      </c>
      <c r="I102" s="314">
        <f t="shared" si="15"/>
        <v>0</v>
      </c>
      <c r="J102" s="314">
        <f t="shared" si="15"/>
        <v>0</v>
      </c>
    </row>
    <row r="103" spans="1:10">
      <c r="B103" s="313" t="s">
        <v>392</v>
      </c>
    </row>
    <row r="104" spans="1:10">
      <c r="A104" s="312" t="s">
        <v>120</v>
      </c>
      <c r="B104" s="313" t="s">
        <v>393</v>
      </c>
    </row>
    <row r="105" spans="1:10">
      <c r="A105" s="312" t="s">
        <v>394</v>
      </c>
      <c r="B105" s="313" t="s">
        <v>395</v>
      </c>
      <c r="C105" s="314">
        <f>+C100-C102</f>
        <v>-163964</v>
      </c>
      <c r="D105" s="314">
        <f t="shared" ref="D105:I105" si="16">+D100-D102</f>
        <v>0</v>
      </c>
      <c r="E105" s="314">
        <f t="shared" si="16"/>
        <v>0</v>
      </c>
      <c r="F105" s="314">
        <f t="shared" si="16"/>
        <v>0</v>
      </c>
      <c r="G105" s="314">
        <f t="shared" si="16"/>
        <v>0</v>
      </c>
      <c r="H105" s="314">
        <f t="shared" si="16"/>
        <v>0</v>
      </c>
      <c r="I105" s="314">
        <f t="shared" si="16"/>
        <v>0</v>
      </c>
      <c r="J105" s="314">
        <f>+J100-J101</f>
        <v>0</v>
      </c>
    </row>
    <row r="108" spans="1:10">
      <c r="H108" s="330"/>
      <c r="I108" s="331"/>
    </row>
    <row r="110" spans="1:10" ht="13.5">
      <c r="A110" s="317"/>
      <c r="H110" s="330"/>
    </row>
    <row r="112" spans="1:10">
      <c r="H112" s="332"/>
    </row>
  </sheetData>
  <phoneticPr fontId="9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4"/>
  <sheetViews>
    <sheetView topLeftCell="C1" workbookViewId="0">
      <selection activeCell="U33" sqref="U33"/>
    </sheetView>
  </sheetViews>
  <sheetFormatPr defaultColWidth="11.42578125" defaultRowHeight="12.75"/>
  <cols>
    <col min="1" max="1" width="5.7109375" style="24" customWidth="1"/>
    <col min="2" max="2" width="42.7109375" style="24" bestFit="1" customWidth="1"/>
    <col min="3" max="3" width="5.5703125" style="24" customWidth="1"/>
    <col min="4" max="5" width="18.5703125" style="24" customWidth="1"/>
    <col min="6" max="8" width="18.5703125" style="24" hidden="1" customWidth="1"/>
    <col min="9" max="9" width="19.42578125" style="24" hidden="1" customWidth="1"/>
    <col min="10" max="10" width="20" style="24" hidden="1" customWidth="1"/>
    <col min="11" max="11" width="21.42578125" style="24" hidden="1" customWidth="1"/>
    <col min="12" max="16384" width="11.42578125" style="24"/>
  </cols>
  <sheetData>
    <row r="1" spans="1:12" ht="16.5">
      <c r="B1" s="318" t="s">
        <v>134</v>
      </c>
    </row>
    <row r="2" spans="1:12" ht="13.5">
      <c r="B2" s="362" t="s">
        <v>578</v>
      </c>
      <c r="L2" s="319"/>
    </row>
    <row r="3" spans="1:12">
      <c r="B3" s="320" t="s">
        <v>396</v>
      </c>
    </row>
    <row r="5" spans="1:12" hidden="1"/>
    <row r="6" spans="1:12" hidden="1"/>
    <row r="8" spans="1:12" ht="15">
      <c r="B8" s="321" t="s">
        <v>135</v>
      </c>
      <c r="C8" s="322" t="s">
        <v>136</v>
      </c>
      <c r="D8" s="360" t="s">
        <v>609</v>
      </c>
      <c r="E8" s="360" t="s">
        <v>577</v>
      </c>
      <c r="F8" s="360" t="s">
        <v>549</v>
      </c>
      <c r="G8" s="360" t="s">
        <v>537</v>
      </c>
      <c r="H8" s="360" t="s">
        <v>534</v>
      </c>
      <c r="I8" s="360" t="s">
        <v>531</v>
      </c>
      <c r="J8" s="360" t="s">
        <v>525</v>
      </c>
      <c r="K8" s="360" t="s">
        <v>519</v>
      </c>
    </row>
    <row r="11" spans="1:12">
      <c r="A11" s="323" t="s">
        <v>137</v>
      </c>
      <c r="B11" s="324" t="s">
        <v>138</v>
      </c>
      <c r="C11" s="324" t="s">
        <v>106</v>
      </c>
      <c r="D11" s="325">
        <v>0</v>
      </c>
      <c r="E11" s="325">
        <v>0</v>
      </c>
      <c r="F11" s="325">
        <v>0</v>
      </c>
      <c r="G11" s="325">
        <v>0</v>
      </c>
      <c r="H11" s="325">
        <v>0</v>
      </c>
      <c r="I11" s="325">
        <v>0</v>
      </c>
      <c r="J11" s="325">
        <v>0</v>
      </c>
      <c r="K11" s="325">
        <v>0</v>
      </c>
    </row>
    <row r="12" spans="1:12">
      <c r="A12" s="323" t="s">
        <v>139</v>
      </c>
      <c r="B12" s="324" t="s">
        <v>140</v>
      </c>
      <c r="C12" s="324" t="s">
        <v>107</v>
      </c>
      <c r="D12" s="325">
        <f t="shared" ref="D12:J12" si="0">+D20+D13+D27+D32</f>
        <v>0</v>
      </c>
      <c r="E12" s="325">
        <f t="shared" si="0"/>
        <v>0</v>
      </c>
      <c r="F12" s="325">
        <f t="shared" si="0"/>
        <v>0</v>
      </c>
      <c r="G12" s="325">
        <f t="shared" si="0"/>
        <v>0</v>
      </c>
      <c r="H12" s="325">
        <f t="shared" si="0"/>
        <v>0</v>
      </c>
      <c r="I12" s="325">
        <f t="shared" si="0"/>
        <v>0</v>
      </c>
      <c r="J12" s="325">
        <f t="shared" si="0"/>
        <v>0</v>
      </c>
      <c r="K12" s="325">
        <f>+K13+K20+K27+K32</f>
        <v>0</v>
      </c>
    </row>
    <row r="13" spans="1:12">
      <c r="A13" s="323" t="s">
        <v>114</v>
      </c>
      <c r="B13" s="324" t="s">
        <v>141</v>
      </c>
      <c r="C13" s="324" t="s">
        <v>108</v>
      </c>
      <c r="D13" s="326">
        <f>+D14+D15+D16+D17+D18+D19</f>
        <v>0</v>
      </c>
      <c r="E13" s="326">
        <f>+E14+E15+E16+E17+E18+E19</f>
        <v>0</v>
      </c>
      <c r="F13" s="326">
        <f t="shared" ref="F13:K13" si="1">+F14+F15+F16+F17+F18+F19</f>
        <v>0</v>
      </c>
      <c r="G13" s="326">
        <f t="shared" si="1"/>
        <v>0</v>
      </c>
      <c r="H13" s="326">
        <f t="shared" si="1"/>
        <v>0</v>
      </c>
      <c r="I13" s="326">
        <f t="shared" si="1"/>
        <v>0</v>
      </c>
      <c r="J13" s="326">
        <f t="shared" si="1"/>
        <v>0</v>
      </c>
      <c r="K13" s="326">
        <f t="shared" si="1"/>
        <v>0</v>
      </c>
    </row>
    <row r="14" spans="1:12">
      <c r="A14" s="323" t="s">
        <v>119</v>
      </c>
      <c r="B14" s="324" t="s">
        <v>142</v>
      </c>
      <c r="C14" s="324" t="s">
        <v>109</v>
      </c>
    </row>
    <row r="15" spans="1:12">
      <c r="A15" s="323" t="s">
        <v>120</v>
      </c>
      <c r="B15" s="324" t="s">
        <v>143</v>
      </c>
      <c r="C15" s="324" t="s">
        <v>110</v>
      </c>
    </row>
    <row r="16" spans="1:12">
      <c r="A16" s="323" t="s">
        <v>121</v>
      </c>
      <c r="B16" s="324" t="s">
        <v>144</v>
      </c>
      <c r="C16" s="324" t="s">
        <v>116</v>
      </c>
    </row>
    <row r="17" spans="1:11">
      <c r="A17" s="323" t="s">
        <v>123</v>
      </c>
      <c r="B17" s="324" t="s">
        <v>145</v>
      </c>
      <c r="C17" s="324" t="s">
        <v>117</v>
      </c>
    </row>
    <row r="18" spans="1:11">
      <c r="A18" s="323" t="s">
        <v>124</v>
      </c>
      <c r="B18" s="324" t="s">
        <v>146</v>
      </c>
      <c r="C18" s="324" t="s">
        <v>118</v>
      </c>
    </row>
    <row r="19" spans="1:11">
      <c r="A19" s="323" t="s">
        <v>147</v>
      </c>
      <c r="B19" s="324" t="s">
        <v>148</v>
      </c>
      <c r="C19" s="324" t="s">
        <v>122</v>
      </c>
    </row>
    <row r="20" spans="1:11">
      <c r="A20" s="323" t="s">
        <v>115</v>
      </c>
      <c r="B20" s="324" t="s">
        <v>149</v>
      </c>
      <c r="C20" s="324" t="s">
        <v>126</v>
      </c>
      <c r="D20" s="326">
        <f>+D22+D25+D23+D24+D26+D27+D28+D29+D30+D31+D21</f>
        <v>0</v>
      </c>
      <c r="E20" s="326">
        <f>+E22+E25+E23+E24+E26+E27+E28+E29+E30+E31+E21</f>
        <v>0</v>
      </c>
      <c r="F20" s="326">
        <f>+F22+F25+F23+F24+F26+F27+F28+F29+F30+F31+F21</f>
        <v>0</v>
      </c>
      <c r="G20" s="326">
        <f>+G22+G25+G23+G24+G26+G27+G28+G29+G30+G31+G21</f>
        <v>0</v>
      </c>
      <c r="H20" s="326">
        <f>+H22+H25+H23+H24+H26+H27+H28+H29+H30+H31+H21</f>
        <v>0</v>
      </c>
      <c r="I20" s="326">
        <f>+I22+I25+I23+I24+I26+I27+I28+I29+I30+I31</f>
        <v>0</v>
      </c>
      <c r="J20" s="326">
        <f>+J22+J25+J23+J24+J26+J27+J28+J29+J30+J31</f>
        <v>0</v>
      </c>
      <c r="K20" s="326">
        <f>+K21+K22+K23+K24+K25+K26</f>
        <v>0</v>
      </c>
    </row>
    <row r="21" spans="1:11">
      <c r="A21" s="323" t="s">
        <v>119</v>
      </c>
      <c r="B21" s="324" t="s">
        <v>150</v>
      </c>
      <c r="C21" s="324" t="s">
        <v>127</v>
      </c>
      <c r="D21" s="52">
        <f>+E21</f>
        <v>0</v>
      </c>
      <c r="E21" s="52">
        <v>0</v>
      </c>
      <c r="F21" s="52"/>
      <c r="G21" s="52"/>
      <c r="H21" s="326"/>
    </row>
    <row r="22" spans="1:11">
      <c r="A22" s="323" t="s">
        <v>120</v>
      </c>
      <c r="B22" s="324" t="s">
        <v>151</v>
      </c>
      <c r="C22" s="324" t="s">
        <v>128</v>
      </c>
      <c r="D22" s="326">
        <v>0</v>
      </c>
      <c r="E22" s="326">
        <v>0</v>
      </c>
      <c r="F22" s="326"/>
      <c r="G22" s="326"/>
      <c r="H22" s="326"/>
      <c r="I22" s="326">
        <v>0</v>
      </c>
      <c r="J22" s="326">
        <v>0</v>
      </c>
      <c r="K22" s="326">
        <v>0</v>
      </c>
    </row>
    <row r="23" spans="1:11">
      <c r="A23" s="323" t="s">
        <v>121</v>
      </c>
      <c r="B23" s="324" t="s">
        <v>152</v>
      </c>
      <c r="C23" s="324" t="s">
        <v>129</v>
      </c>
      <c r="D23" s="326"/>
      <c r="E23" s="326"/>
      <c r="F23" s="326"/>
      <c r="G23" s="326"/>
      <c r="H23" s="326"/>
      <c r="I23" s="326"/>
      <c r="J23" s="326"/>
      <c r="K23" s="326"/>
    </row>
    <row r="24" spans="1:11">
      <c r="A24" s="323" t="s">
        <v>123</v>
      </c>
      <c r="B24" s="324" t="s">
        <v>153</v>
      </c>
      <c r="C24" s="324" t="s">
        <v>130</v>
      </c>
    </row>
    <row r="25" spans="1:11">
      <c r="A25" s="323" t="s">
        <v>124</v>
      </c>
      <c r="B25" s="324" t="s">
        <v>146</v>
      </c>
      <c r="C25" s="324" t="s">
        <v>154</v>
      </c>
      <c r="D25" s="326">
        <v>0</v>
      </c>
      <c r="E25" s="326">
        <v>0</v>
      </c>
      <c r="F25" s="326"/>
      <c r="G25" s="326"/>
      <c r="H25" s="326"/>
      <c r="I25" s="326">
        <v>0</v>
      </c>
      <c r="J25" s="326">
        <v>0</v>
      </c>
      <c r="K25" s="326">
        <v>0</v>
      </c>
    </row>
    <row r="26" spans="1:11">
      <c r="A26" s="323" t="s">
        <v>147</v>
      </c>
      <c r="B26" s="324" t="s">
        <v>148</v>
      </c>
      <c r="C26" s="324" t="s">
        <v>155</v>
      </c>
    </row>
    <row r="27" spans="1:11">
      <c r="A27" s="323" t="s">
        <v>125</v>
      </c>
      <c r="B27" s="324" t="s">
        <v>156</v>
      </c>
      <c r="C27" s="324" t="s">
        <v>157</v>
      </c>
      <c r="D27" s="24">
        <f>+D28+D29+D30+D31</f>
        <v>0</v>
      </c>
      <c r="E27" s="24">
        <f>+E28+E29+E30+E31</f>
        <v>0</v>
      </c>
      <c r="F27" s="24">
        <f t="shared" ref="F27:K27" si="2">+F28+F29+F30+F31</f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</row>
    <row r="28" spans="1:11">
      <c r="A28" s="323" t="s">
        <v>119</v>
      </c>
      <c r="B28" s="324" t="s">
        <v>158</v>
      </c>
      <c r="C28" s="324" t="s">
        <v>159</v>
      </c>
    </row>
    <row r="29" spans="1:11">
      <c r="A29" s="323" t="s">
        <v>120</v>
      </c>
      <c r="B29" s="324" t="s">
        <v>160</v>
      </c>
      <c r="C29" s="324" t="s">
        <v>161</v>
      </c>
    </row>
    <row r="30" spans="1:11">
      <c r="A30" s="323" t="s">
        <v>121</v>
      </c>
      <c r="B30" s="324" t="s">
        <v>162</v>
      </c>
      <c r="C30" s="324" t="s">
        <v>163</v>
      </c>
    </row>
    <row r="31" spans="1:11">
      <c r="A31" s="323" t="s">
        <v>123</v>
      </c>
      <c r="B31" s="324" t="s">
        <v>164</v>
      </c>
      <c r="C31" s="324" t="s">
        <v>165</v>
      </c>
    </row>
    <row r="32" spans="1:11">
      <c r="A32" s="323" t="s">
        <v>131</v>
      </c>
      <c r="B32" s="324" t="s">
        <v>166</v>
      </c>
      <c r="C32" s="324" t="s">
        <v>167</v>
      </c>
      <c r="D32" s="326">
        <v>0</v>
      </c>
      <c r="E32" s="326">
        <v>0</v>
      </c>
      <c r="F32" s="326">
        <v>0</v>
      </c>
      <c r="G32" s="326">
        <v>0</v>
      </c>
      <c r="H32" s="326">
        <v>0</v>
      </c>
      <c r="I32" s="326">
        <v>0</v>
      </c>
      <c r="J32" s="326">
        <v>0</v>
      </c>
      <c r="K32" s="326">
        <v>0</v>
      </c>
    </row>
    <row r="33" spans="1:11">
      <c r="A33" s="323" t="s">
        <v>168</v>
      </c>
      <c r="B33" s="324" t="s">
        <v>169</v>
      </c>
      <c r="C33" s="324" t="s">
        <v>170</v>
      </c>
      <c r="D33" s="325">
        <f>+D34+D40+D47+D50+D54</f>
        <v>100000</v>
      </c>
      <c r="E33" s="325">
        <f>+E34+E40+E47+E50+E54</f>
        <v>0</v>
      </c>
      <c r="F33" s="325">
        <f t="shared" ref="F33:K33" si="3">+F34+F40+F47+F50+F54</f>
        <v>0</v>
      </c>
      <c r="G33" s="325">
        <f t="shared" si="3"/>
        <v>0</v>
      </c>
      <c r="H33" s="325">
        <f t="shared" si="3"/>
        <v>0</v>
      </c>
      <c r="I33" s="325">
        <f t="shared" si="3"/>
        <v>0</v>
      </c>
      <c r="J33" s="325">
        <f t="shared" si="3"/>
        <v>0</v>
      </c>
      <c r="K33" s="325">
        <f t="shared" si="3"/>
        <v>0</v>
      </c>
    </row>
    <row r="34" spans="1:11">
      <c r="A34" s="323" t="s">
        <v>114</v>
      </c>
      <c r="B34" s="324" t="s">
        <v>171</v>
      </c>
      <c r="C34" s="324" t="s">
        <v>172</v>
      </c>
      <c r="D34" s="325">
        <f>+D35+D36+D37+D38+D39</f>
        <v>0</v>
      </c>
      <c r="E34" s="325">
        <f>+E35+E36+E37+E38+E39</f>
        <v>0</v>
      </c>
      <c r="F34" s="325">
        <f t="shared" ref="F34:K34" si="4">+F35+F36+F37+F38+F39</f>
        <v>0</v>
      </c>
      <c r="G34" s="325">
        <f t="shared" si="4"/>
        <v>0</v>
      </c>
      <c r="H34" s="325">
        <f t="shared" si="4"/>
        <v>0</v>
      </c>
      <c r="I34" s="325">
        <f t="shared" si="4"/>
        <v>0</v>
      </c>
      <c r="J34" s="325">
        <f t="shared" si="4"/>
        <v>0</v>
      </c>
      <c r="K34" s="325">
        <f t="shared" si="4"/>
        <v>0</v>
      </c>
    </row>
    <row r="35" spans="1:11">
      <c r="A35" s="323" t="s">
        <v>119</v>
      </c>
      <c r="B35" s="324" t="s">
        <v>173</v>
      </c>
      <c r="C35" s="324" t="s">
        <v>174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326">
        <v>0</v>
      </c>
    </row>
    <row r="36" spans="1:11">
      <c r="A36" s="323" t="s">
        <v>120</v>
      </c>
      <c r="B36" s="324" t="s">
        <v>175</v>
      </c>
      <c r="C36" s="324" t="s">
        <v>176</v>
      </c>
      <c r="K36" s="326"/>
    </row>
    <row r="37" spans="1:11">
      <c r="A37" s="323" t="s">
        <v>121</v>
      </c>
      <c r="B37" s="324" t="s">
        <v>112</v>
      </c>
      <c r="C37" s="324" t="s">
        <v>177</v>
      </c>
      <c r="D37" s="326"/>
      <c r="E37" s="326"/>
      <c r="F37" s="326"/>
      <c r="G37" s="326"/>
      <c r="H37" s="326"/>
      <c r="I37" s="326"/>
      <c r="J37" s="326"/>
      <c r="K37" s="326"/>
    </row>
    <row r="38" spans="1:11">
      <c r="A38" s="323" t="s">
        <v>123</v>
      </c>
      <c r="B38" s="324" t="s">
        <v>178</v>
      </c>
      <c r="C38" s="324" t="s">
        <v>179</v>
      </c>
      <c r="K38" s="326">
        <v>0</v>
      </c>
    </row>
    <row r="39" spans="1:11">
      <c r="A39" s="323" t="s">
        <v>124</v>
      </c>
      <c r="B39" s="324" t="s">
        <v>164</v>
      </c>
      <c r="C39" s="324" t="s">
        <v>180</v>
      </c>
    </row>
    <row r="40" spans="1:11">
      <c r="A40" s="323" t="s">
        <v>115</v>
      </c>
      <c r="B40" s="324" t="s">
        <v>181</v>
      </c>
      <c r="C40" s="324" t="s">
        <v>182</v>
      </c>
      <c r="D40" s="325">
        <f>+D42+D43+D44+D45+D46</f>
        <v>0</v>
      </c>
      <c r="E40" s="325">
        <f>+E42+E43+E44+E45+E46</f>
        <v>0</v>
      </c>
      <c r="F40" s="325">
        <f t="shared" ref="F40:K40" si="5">+F42+F43+F44+F45+F46</f>
        <v>0</v>
      </c>
      <c r="G40" s="325">
        <f t="shared" si="5"/>
        <v>0</v>
      </c>
      <c r="H40" s="325">
        <f t="shared" si="5"/>
        <v>0</v>
      </c>
      <c r="I40" s="325">
        <f t="shared" si="5"/>
        <v>0</v>
      </c>
      <c r="J40" s="325">
        <f t="shared" si="5"/>
        <v>0</v>
      </c>
      <c r="K40" s="325">
        <f t="shared" si="5"/>
        <v>0</v>
      </c>
    </row>
    <row r="41" spans="1:11">
      <c r="B41" s="324" t="s">
        <v>183</v>
      </c>
    </row>
    <row r="42" spans="1:11">
      <c r="A42" s="323" t="s">
        <v>119</v>
      </c>
      <c r="B42" s="324" t="s">
        <v>184</v>
      </c>
      <c r="C42" s="324" t="s">
        <v>185</v>
      </c>
      <c r="D42" s="361">
        <v>0</v>
      </c>
      <c r="E42" s="361">
        <v>0</v>
      </c>
      <c r="F42" s="361">
        <v>0</v>
      </c>
      <c r="G42" s="361">
        <v>0</v>
      </c>
      <c r="H42" s="361">
        <v>0</v>
      </c>
      <c r="I42" s="361"/>
      <c r="J42" s="326">
        <v>0</v>
      </c>
      <c r="K42" s="326">
        <v>0</v>
      </c>
    </row>
    <row r="43" spans="1:11">
      <c r="A43" s="323" t="s">
        <v>120</v>
      </c>
      <c r="B43" s="324" t="s">
        <v>186</v>
      </c>
      <c r="C43" s="324" t="s">
        <v>187</v>
      </c>
    </row>
    <row r="44" spans="1:11">
      <c r="A44" s="323" t="s">
        <v>121</v>
      </c>
      <c r="B44" s="324" t="s">
        <v>520</v>
      </c>
      <c r="C44" s="324" t="s">
        <v>188</v>
      </c>
      <c r="D44" s="326"/>
      <c r="E44" s="326"/>
      <c r="F44" s="326"/>
      <c r="G44" s="326"/>
      <c r="H44" s="326"/>
      <c r="I44" s="326"/>
      <c r="J44" s="326"/>
      <c r="K44" s="326"/>
    </row>
    <row r="45" spans="1:11">
      <c r="A45" s="323" t="s">
        <v>123</v>
      </c>
      <c r="B45" s="324" t="s">
        <v>522</v>
      </c>
      <c r="C45" s="324" t="s">
        <v>189</v>
      </c>
      <c r="D45" s="326">
        <v>0</v>
      </c>
      <c r="E45" s="326">
        <v>0</v>
      </c>
      <c r="F45" s="326"/>
      <c r="G45" s="326"/>
      <c r="H45" s="326"/>
      <c r="I45" s="326"/>
      <c r="J45" s="326"/>
      <c r="K45" s="326">
        <v>0</v>
      </c>
    </row>
    <row r="46" spans="1:11">
      <c r="A46" s="323" t="s">
        <v>124</v>
      </c>
      <c r="B46" s="324" t="s">
        <v>164</v>
      </c>
      <c r="C46" s="324" t="s">
        <v>190</v>
      </c>
    </row>
    <row r="47" spans="1:11">
      <c r="A47" s="323" t="s">
        <v>125</v>
      </c>
      <c r="B47" s="324" t="s">
        <v>191</v>
      </c>
      <c r="C47" s="324" t="s">
        <v>192</v>
      </c>
      <c r="D47" s="24">
        <f>+D48+D49</f>
        <v>0</v>
      </c>
      <c r="E47" s="24">
        <f>+E48+E49</f>
        <v>0</v>
      </c>
      <c r="F47" s="24">
        <f t="shared" ref="F47:K47" si="6">+F48+F49</f>
        <v>0</v>
      </c>
      <c r="G47" s="24">
        <f t="shared" si="6"/>
        <v>0</v>
      </c>
      <c r="H47" s="24">
        <f t="shared" si="6"/>
        <v>0</v>
      </c>
      <c r="I47" s="24">
        <f t="shared" si="6"/>
        <v>0</v>
      </c>
      <c r="J47" s="24">
        <f t="shared" si="6"/>
        <v>0</v>
      </c>
      <c r="K47" s="24">
        <f t="shared" si="6"/>
        <v>0</v>
      </c>
    </row>
    <row r="48" spans="1:11">
      <c r="A48" s="323" t="s">
        <v>119</v>
      </c>
      <c r="B48" s="324" t="s">
        <v>193</v>
      </c>
      <c r="C48" s="324" t="s">
        <v>194</v>
      </c>
    </row>
    <row r="49" spans="1:13">
      <c r="A49" s="323" t="s">
        <v>120</v>
      </c>
      <c r="B49" s="324" t="s">
        <v>164</v>
      </c>
      <c r="C49" s="324" t="s">
        <v>195</v>
      </c>
    </row>
    <row r="50" spans="1:13">
      <c r="A50" s="323" t="s">
        <v>131</v>
      </c>
      <c r="B50" s="324" t="s">
        <v>196</v>
      </c>
      <c r="C50" s="324" t="s">
        <v>197</v>
      </c>
      <c r="D50" s="325">
        <f>+D51+D52+D53</f>
        <v>100000</v>
      </c>
      <c r="E50" s="325">
        <f>+E51+E52+E53</f>
        <v>0</v>
      </c>
      <c r="F50" s="325">
        <f t="shared" ref="F50:K50" si="7">+F51+F52+F53</f>
        <v>0</v>
      </c>
      <c r="G50" s="325">
        <f t="shared" si="7"/>
        <v>0</v>
      </c>
      <c r="H50" s="325">
        <f t="shared" si="7"/>
        <v>0</v>
      </c>
      <c r="I50" s="325">
        <f t="shared" si="7"/>
        <v>0</v>
      </c>
      <c r="J50" s="325">
        <f t="shared" si="7"/>
        <v>0</v>
      </c>
      <c r="K50" s="325">
        <f t="shared" si="7"/>
        <v>0</v>
      </c>
    </row>
    <row r="51" spans="1:13">
      <c r="A51" s="323" t="s">
        <v>119</v>
      </c>
      <c r="B51" s="324" t="s">
        <v>198</v>
      </c>
      <c r="C51" s="324" t="s">
        <v>199</v>
      </c>
      <c r="D51" s="326">
        <v>0</v>
      </c>
      <c r="E51" s="326">
        <v>0</v>
      </c>
      <c r="F51" s="326"/>
      <c r="G51" s="326"/>
      <c r="H51" s="326"/>
      <c r="I51" s="326"/>
      <c r="J51" s="326"/>
      <c r="K51" s="326">
        <v>0</v>
      </c>
    </row>
    <row r="52" spans="1:13">
      <c r="A52" s="323" t="s">
        <v>120</v>
      </c>
      <c r="B52" s="324" t="s">
        <v>200</v>
      </c>
      <c r="C52" s="324" t="s">
        <v>201</v>
      </c>
      <c r="D52" s="326">
        <v>100000</v>
      </c>
      <c r="E52" s="326">
        <v>0</v>
      </c>
      <c r="F52" s="326"/>
      <c r="G52" s="326"/>
      <c r="H52" s="326"/>
      <c r="I52" s="326"/>
      <c r="J52" s="326"/>
      <c r="K52" s="326">
        <v>0</v>
      </c>
    </row>
    <row r="53" spans="1:13">
      <c r="A53" s="323" t="s">
        <v>121</v>
      </c>
      <c r="B53" s="324" t="s">
        <v>202</v>
      </c>
      <c r="C53" s="324" t="s">
        <v>203</v>
      </c>
      <c r="D53" s="326"/>
      <c r="E53" s="326"/>
      <c r="F53" s="326"/>
      <c r="G53" s="326"/>
      <c r="H53" s="326"/>
      <c r="I53" s="326"/>
      <c r="J53" s="326"/>
      <c r="K53" s="326"/>
    </row>
    <row r="54" spans="1:13">
      <c r="A54" s="323" t="s">
        <v>132</v>
      </c>
      <c r="B54" s="324" t="s">
        <v>204</v>
      </c>
      <c r="C54" s="324" t="s">
        <v>205</v>
      </c>
      <c r="D54" s="325">
        <f t="shared" ref="D54:K54" si="8">+D55+D55</f>
        <v>0</v>
      </c>
      <c r="E54" s="325">
        <f t="shared" si="8"/>
        <v>0</v>
      </c>
      <c r="F54" s="325">
        <f t="shared" si="8"/>
        <v>0</v>
      </c>
      <c r="G54" s="325">
        <f t="shared" si="8"/>
        <v>0</v>
      </c>
      <c r="H54" s="325">
        <f t="shared" si="8"/>
        <v>0</v>
      </c>
      <c r="I54" s="325">
        <f t="shared" si="8"/>
        <v>0</v>
      </c>
      <c r="J54" s="325">
        <f t="shared" si="8"/>
        <v>0</v>
      </c>
      <c r="K54" s="325">
        <f t="shared" si="8"/>
        <v>0</v>
      </c>
      <c r="L54" s="325"/>
    </row>
    <row r="55" spans="1:13">
      <c r="B55" s="324" t="s">
        <v>206</v>
      </c>
      <c r="M55" s="326"/>
    </row>
    <row r="56" spans="1:13">
      <c r="A56" s="323" t="s">
        <v>207</v>
      </c>
      <c r="B56" s="324" t="s">
        <v>208</v>
      </c>
      <c r="C56" s="324" t="s">
        <v>209</v>
      </c>
      <c r="D56" s="325">
        <f t="shared" ref="D56:K56" si="9">+D57</f>
        <v>0</v>
      </c>
      <c r="E56" s="325">
        <f t="shared" si="9"/>
        <v>0</v>
      </c>
      <c r="F56" s="325">
        <f t="shared" si="9"/>
        <v>0</v>
      </c>
      <c r="G56" s="325">
        <f t="shared" si="9"/>
        <v>0</v>
      </c>
      <c r="H56" s="325">
        <f t="shared" si="9"/>
        <v>0</v>
      </c>
      <c r="I56" s="325">
        <f t="shared" si="9"/>
        <v>0</v>
      </c>
      <c r="J56" s="325">
        <f t="shared" si="9"/>
        <v>0</v>
      </c>
      <c r="K56" s="325">
        <f t="shared" si="9"/>
        <v>0</v>
      </c>
      <c r="L56" s="325"/>
    </row>
    <row r="57" spans="1:13">
      <c r="A57" s="323" t="s">
        <v>119</v>
      </c>
      <c r="B57" s="324" t="s">
        <v>210</v>
      </c>
      <c r="C57" s="324" t="s">
        <v>211</v>
      </c>
      <c r="D57" s="326">
        <v>0</v>
      </c>
      <c r="E57" s="326">
        <v>0</v>
      </c>
      <c r="F57" s="326">
        <v>0</v>
      </c>
      <c r="G57" s="326">
        <v>0</v>
      </c>
      <c r="H57" s="326">
        <v>0</v>
      </c>
      <c r="I57" s="326">
        <v>0</v>
      </c>
      <c r="J57" s="326">
        <v>0</v>
      </c>
      <c r="K57" s="326">
        <v>0</v>
      </c>
    </row>
    <row r="58" spans="1:13">
      <c r="A58" s="323" t="s">
        <v>120</v>
      </c>
      <c r="B58" s="324" t="s">
        <v>212</v>
      </c>
      <c r="C58" s="324" t="s">
        <v>213</v>
      </c>
      <c r="D58" s="326"/>
      <c r="E58" s="326"/>
      <c r="F58" s="326"/>
      <c r="G58" s="326"/>
      <c r="H58" s="326"/>
      <c r="I58" s="326"/>
      <c r="J58" s="326"/>
      <c r="K58" s="326"/>
    </row>
    <row r="59" spans="1:13">
      <c r="A59" s="323" t="s">
        <v>121</v>
      </c>
      <c r="B59" s="324" t="s">
        <v>111</v>
      </c>
      <c r="C59" s="324" t="s">
        <v>214</v>
      </c>
    </row>
    <row r="60" spans="1:13">
      <c r="B60" s="356" t="s">
        <v>215</v>
      </c>
      <c r="C60" s="357" t="s">
        <v>216</v>
      </c>
      <c r="D60" s="358">
        <f>+D56+D33+D12</f>
        <v>100000</v>
      </c>
      <c r="E60" s="358">
        <f>+E56+E33+E12</f>
        <v>0</v>
      </c>
      <c r="F60" s="358">
        <f t="shared" ref="F60:K60" si="10">+F56+F33+F12</f>
        <v>0</v>
      </c>
      <c r="G60" s="358">
        <f t="shared" si="10"/>
        <v>0</v>
      </c>
      <c r="H60" s="358">
        <f t="shared" si="10"/>
        <v>0</v>
      </c>
      <c r="I60" s="358">
        <f t="shared" si="10"/>
        <v>0</v>
      </c>
      <c r="J60" s="358">
        <f t="shared" si="10"/>
        <v>0</v>
      </c>
      <c r="K60" s="359">
        <f t="shared" si="10"/>
        <v>0</v>
      </c>
    </row>
    <row r="61" spans="1:13">
      <c r="A61" s="323" t="s">
        <v>217</v>
      </c>
      <c r="B61" s="324" t="s">
        <v>218</v>
      </c>
      <c r="C61" s="324" t="s">
        <v>219</v>
      </c>
    </row>
    <row r="62" spans="1:13">
      <c r="A62" s="323" t="s">
        <v>114</v>
      </c>
      <c r="B62" s="324" t="s">
        <v>220</v>
      </c>
      <c r="C62" s="324" t="s">
        <v>221</v>
      </c>
    </row>
    <row r="63" spans="1:13">
      <c r="A63" s="323" t="s">
        <v>115</v>
      </c>
      <c r="B63" s="324" t="s">
        <v>222</v>
      </c>
      <c r="C63" s="324" t="s">
        <v>223</v>
      </c>
    </row>
    <row r="64" spans="1:13">
      <c r="A64" s="323" t="s">
        <v>125</v>
      </c>
      <c r="B64" s="324" t="s">
        <v>224</v>
      </c>
      <c r="C64" s="324" t="s">
        <v>225</v>
      </c>
    </row>
    <row r="66" spans="1:12">
      <c r="A66" s="323" t="s">
        <v>137</v>
      </c>
      <c r="B66" s="327" t="s">
        <v>226</v>
      </c>
      <c r="C66" s="324" t="s">
        <v>227</v>
      </c>
      <c r="D66" s="326">
        <f t="shared" ref="D66:I66" si="11">SUM(D69+D72+D77+D76)</f>
        <v>-63964</v>
      </c>
      <c r="E66" s="326">
        <f t="shared" si="11"/>
        <v>0</v>
      </c>
      <c r="F66" s="326">
        <f t="shared" si="11"/>
        <v>0</v>
      </c>
      <c r="G66" s="326">
        <f t="shared" si="11"/>
        <v>0</v>
      </c>
      <c r="H66" s="326">
        <f t="shared" si="11"/>
        <v>0</v>
      </c>
      <c r="I66" s="326">
        <f t="shared" si="11"/>
        <v>0</v>
      </c>
      <c r="J66" s="326">
        <f>SUM(J69+J72+J77)</f>
        <v>0</v>
      </c>
      <c r="K66" s="325">
        <f>+K67+K79+K84+K85</f>
        <v>0</v>
      </c>
      <c r="L66" s="326"/>
    </row>
    <row r="67" spans="1:12">
      <c r="A67" s="323" t="s">
        <v>114</v>
      </c>
      <c r="B67" s="324" t="s">
        <v>228</v>
      </c>
      <c r="C67" s="324" t="s">
        <v>229</v>
      </c>
      <c r="D67" s="326">
        <f t="shared" ref="D67:J67" si="12">+D66</f>
        <v>-63964</v>
      </c>
      <c r="E67" s="326">
        <f t="shared" si="12"/>
        <v>0</v>
      </c>
      <c r="F67" s="326">
        <f t="shared" si="12"/>
        <v>0</v>
      </c>
      <c r="G67" s="326">
        <f t="shared" si="12"/>
        <v>0</v>
      </c>
      <c r="H67" s="326">
        <f t="shared" si="12"/>
        <v>0</v>
      </c>
      <c r="I67" s="326">
        <f t="shared" si="12"/>
        <v>0</v>
      </c>
      <c r="J67" s="326">
        <f t="shared" si="12"/>
        <v>0</v>
      </c>
      <c r="K67" s="326">
        <f>+K68+K69+K70+K71+K72+K73+K74+K75+K76+K77</f>
        <v>0</v>
      </c>
    </row>
    <row r="68" spans="1:12">
      <c r="B68" s="324" t="s">
        <v>230</v>
      </c>
    </row>
    <row r="69" spans="1:12">
      <c r="A69" s="323" t="s">
        <v>119</v>
      </c>
      <c r="B69" s="324" t="s">
        <v>231</v>
      </c>
      <c r="C69" s="324" t="s">
        <v>232</v>
      </c>
      <c r="D69" s="326">
        <v>100000</v>
      </c>
      <c r="E69" s="326">
        <v>0</v>
      </c>
      <c r="F69" s="326"/>
      <c r="G69" s="326"/>
      <c r="H69" s="326"/>
      <c r="I69" s="326"/>
      <c r="J69" s="326"/>
      <c r="K69" s="326">
        <v>0</v>
      </c>
    </row>
    <row r="70" spans="1:12">
      <c r="A70" s="323" t="s">
        <v>120</v>
      </c>
      <c r="B70" s="324" t="s">
        <v>233</v>
      </c>
      <c r="C70" s="324" t="s">
        <v>234</v>
      </c>
      <c r="D70" s="326"/>
      <c r="E70" s="326"/>
      <c r="F70" s="326"/>
      <c r="G70" s="326"/>
      <c r="H70" s="326"/>
      <c r="I70" s="326"/>
      <c r="J70" s="326"/>
      <c r="K70" s="326"/>
    </row>
    <row r="71" spans="1:12">
      <c r="A71" s="323" t="s">
        <v>121</v>
      </c>
      <c r="B71" s="324" t="s">
        <v>235</v>
      </c>
      <c r="C71" s="324" t="s">
        <v>236</v>
      </c>
    </row>
    <row r="72" spans="1:12">
      <c r="A72" s="323" t="s">
        <v>123</v>
      </c>
      <c r="B72" s="324" t="s">
        <v>237</v>
      </c>
      <c r="C72" s="324" t="s">
        <v>238</v>
      </c>
      <c r="D72" s="326">
        <v>0</v>
      </c>
      <c r="E72" s="326">
        <v>0</v>
      </c>
      <c r="F72" s="326">
        <v>0</v>
      </c>
      <c r="G72" s="326">
        <v>0</v>
      </c>
      <c r="H72" s="326">
        <v>0</v>
      </c>
      <c r="I72" s="326">
        <v>0</v>
      </c>
      <c r="J72" s="326">
        <v>0</v>
      </c>
      <c r="K72" s="326"/>
    </row>
    <row r="73" spans="1:12">
      <c r="B73" s="324" t="s">
        <v>239</v>
      </c>
      <c r="C73" s="324" t="s">
        <v>240</v>
      </c>
      <c r="D73" s="326">
        <v>0</v>
      </c>
      <c r="E73" s="326">
        <v>0</v>
      </c>
      <c r="F73" s="326">
        <v>0</v>
      </c>
      <c r="G73" s="326">
        <v>0</v>
      </c>
      <c r="H73" s="326">
        <v>0</v>
      </c>
      <c r="I73" s="326">
        <v>0</v>
      </c>
      <c r="J73" s="326">
        <v>0</v>
      </c>
      <c r="K73" s="326"/>
    </row>
    <row r="74" spans="1:12">
      <c r="B74" s="324" t="s">
        <v>241</v>
      </c>
      <c r="C74" s="324" t="s">
        <v>242</v>
      </c>
      <c r="D74" s="326"/>
      <c r="E74" s="326"/>
      <c r="F74" s="326"/>
      <c r="G74" s="326"/>
      <c r="H74" s="326"/>
      <c r="I74" s="326"/>
      <c r="J74" s="326"/>
      <c r="K74" s="326"/>
    </row>
    <row r="75" spans="1:12">
      <c r="B75" s="324" t="s">
        <v>243</v>
      </c>
      <c r="C75" s="324" t="s">
        <v>244</v>
      </c>
      <c r="D75" s="326"/>
      <c r="E75" s="326"/>
      <c r="F75" s="326"/>
      <c r="G75" s="326"/>
      <c r="H75" s="326"/>
      <c r="I75" s="326"/>
      <c r="J75" s="326"/>
      <c r="K75" s="326"/>
    </row>
    <row r="76" spans="1:12">
      <c r="A76" s="323" t="s">
        <v>124</v>
      </c>
      <c r="B76" s="324" t="s">
        <v>245</v>
      </c>
      <c r="C76" s="324" t="s">
        <v>246</v>
      </c>
      <c r="D76" s="326">
        <f>+E76+E77</f>
        <v>0</v>
      </c>
      <c r="E76" s="326">
        <v>0</v>
      </c>
      <c r="F76" s="326">
        <f>+G76+G77</f>
        <v>0</v>
      </c>
      <c r="G76" s="326">
        <f>+H76+H77</f>
        <v>0</v>
      </c>
      <c r="H76" s="326">
        <v>0</v>
      </c>
      <c r="I76" s="326">
        <f>+J77</f>
        <v>0</v>
      </c>
      <c r="J76" s="326"/>
      <c r="K76" s="326"/>
    </row>
    <row r="77" spans="1:12">
      <c r="A77" s="323" t="s">
        <v>147</v>
      </c>
      <c r="B77" s="324" t="s">
        <v>247</v>
      </c>
      <c r="C77" s="324" t="s">
        <v>248</v>
      </c>
      <c r="D77" s="326">
        <f>+'Ardh shpenz alpha'!C105</f>
        <v>-163964</v>
      </c>
      <c r="E77" s="326">
        <f>+'Ardh shpenz alpha'!D105</f>
        <v>0</v>
      </c>
      <c r="F77" s="326">
        <f>+'Ardh shpenz alpha'!E105</f>
        <v>0</v>
      </c>
      <c r="G77" s="326">
        <f>+'Ardh shpenz alpha'!F105</f>
        <v>0</v>
      </c>
      <c r="H77" s="326">
        <f>+'Ardh shpenz alpha'!G105</f>
        <v>0</v>
      </c>
      <c r="I77" s="326">
        <f>+'Ardh shpenz alpha'!H105</f>
        <v>0</v>
      </c>
      <c r="J77" s="326">
        <f>+'Ardh shpenz alpha'!I105</f>
        <v>0</v>
      </c>
      <c r="K77" s="326">
        <v>0</v>
      </c>
    </row>
    <row r="78" spans="1:12">
      <c r="A78" s="323" t="s">
        <v>133</v>
      </c>
      <c r="B78" s="324" t="s">
        <v>249</v>
      </c>
      <c r="C78" s="324" t="s">
        <v>250</v>
      </c>
    </row>
    <row r="79" spans="1:12">
      <c r="A79" s="323" t="s">
        <v>115</v>
      </c>
      <c r="B79" s="324" t="s">
        <v>251</v>
      </c>
      <c r="C79" s="324" t="s">
        <v>252</v>
      </c>
      <c r="D79" s="24">
        <f>+D80+D81+D82+D83</f>
        <v>0</v>
      </c>
      <c r="E79" s="24">
        <f>+E80+E81+E82+E83</f>
        <v>0</v>
      </c>
      <c r="F79" s="24">
        <f t="shared" ref="F79:K79" si="13">+F80+F81+F82+F83</f>
        <v>0</v>
      </c>
      <c r="G79" s="24">
        <f t="shared" si="13"/>
        <v>0</v>
      </c>
      <c r="H79" s="24">
        <f t="shared" si="13"/>
        <v>0</v>
      </c>
      <c r="I79" s="24">
        <f t="shared" si="13"/>
        <v>0</v>
      </c>
      <c r="J79" s="24">
        <f t="shared" si="13"/>
        <v>0</v>
      </c>
      <c r="K79" s="24">
        <f t="shared" si="13"/>
        <v>0</v>
      </c>
    </row>
    <row r="80" spans="1:12">
      <c r="A80" s="323" t="s">
        <v>119</v>
      </c>
      <c r="B80" s="324" t="s">
        <v>253</v>
      </c>
      <c r="C80" s="324" t="s">
        <v>254</v>
      </c>
    </row>
    <row r="81" spans="1:11">
      <c r="A81" s="323" t="s">
        <v>120</v>
      </c>
      <c r="B81" s="324" t="s">
        <v>255</v>
      </c>
      <c r="C81" s="324" t="s">
        <v>256</v>
      </c>
    </row>
    <row r="82" spans="1:11">
      <c r="A82" s="323" t="s">
        <v>121</v>
      </c>
      <c r="B82" s="324" t="s">
        <v>257</v>
      </c>
      <c r="C82" s="324" t="s">
        <v>258</v>
      </c>
    </row>
    <row r="83" spans="1:11">
      <c r="A83" s="323" t="s">
        <v>123</v>
      </c>
      <c r="B83" s="324" t="s">
        <v>259</v>
      </c>
      <c r="C83" s="324" t="s">
        <v>260</v>
      </c>
    </row>
    <row r="84" spans="1:11">
      <c r="A84" s="323" t="s">
        <v>125</v>
      </c>
      <c r="B84" s="324" t="s">
        <v>261</v>
      </c>
      <c r="C84" s="324" t="s">
        <v>262</v>
      </c>
    </row>
    <row r="85" spans="1:11">
      <c r="A85" s="323" t="s">
        <v>131</v>
      </c>
      <c r="B85" s="324" t="s">
        <v>263</v>
      </c>
      <c r="C85" s="324" t="s">
        <v>264</v>
      </c>
    </row>
    <row r="86" spans="1:11">
      <c r="A86" s="323" t="s">
        <v>119</v>
      </c>
      <c r="B86" s="324" t="s">
        <v>265</v>
      </c>
      <c r="C86" s="324" t="s">
        <v>266</v>
      </c>
    </row>
    <row r="87" spans="1:11">
      <c r="A87" s="323" t="s">
        <v>120</v>
      </c>
      <c r="B87" s="324" t="s">
        <v>267</v>
      </c>
      <c r="C87" s="324" t="s">
        <v>268</v>
      </c>
    </row>
    <row r="88" spans="1:11">
      <c r="A88" s="323" t="s">
        <v>139</v>
      </c>
      <c r="B88" s="324" t="s">
        <v>269</v>
      </c>
      <c r="C88" s="324" t="s">
        <v>270</v>
      </c>
      <c r="D88" s="326">
        <f>+D101+D103+D104+D105+D106+D102</f>
        <v>163964</v>
      </c>
      <c r="E88" s="326">
        <f>+E101+E103+E104+E105+E106+E102</f>
        <v>0</v>
      </c>
      <c r="F88" s="326">
        <f>+F101+F103+F104+F105+F106</f>
        <v>0</v>
      </c>
      <c r="G88" s="326">
        <f>+G101+G103+G104+G105+G106</f>
        <v>0</v>
      </c>
      <c r="H88" s="326">
        <f>+H101+H103+H104+H105+H106</f>
        <v>0</v>
      </c>
      <c r="I88" s="326">
        <f>+I89+I97+I107</f>
        <v>0</v>
      </c>
      <c r="J88" s="326">
        <f>+J89+J97+J107</f>
        <v>0</v>
      </c>
      <c r="K88" s="326">
        <f>+K89+K97+K107</f>
        <v>0</v>
      </c>
    </row>
    <row r="89" spans="1:11">
      <c r="A89" s="323" t="s">
        <v>114</v>
      </c>
      <c r="B89" s="324" t="s">
        <v>271</v>
      </c>
      <c r="C89" s="324" t="s">
        <v>272</v>
      </c>
      <c r="D89" s="326"/>
      <c r="E89" s="326"/>
      <c r="F89" s="326"/>
      <c r="G89" s="326"/>
      <c r="H89" s="326"/>
      <c r="I89" s="326"/>
      <c r="J89" s="326"/>
      <c r="K89" s="326">
        <f>+K90+K91+K92+K93+K94+K95+K96</f>
        <v>0</v>
      </c>
    </row>
    <row r="90" spans="1:11">
      <c r="A90" s="323" t="s">
        <v>119</v>
      </c>
      <c r="B90" s="324" t="s">
        <v>273</v>
      </c>
      <c r="C90" s="324" t="s">
        <v>274</v>
      </c>
      <c r="D90" s="328"/>
      <c r="E90" s="328"/>
      <c r="F90" s="328"/>
      <c r="G90" s="328"/>
      <c r="H90" s="328"/>
      <c r="I90" s="328"/>
      <c r="J90" s="328"/>
      <c r="K90" s="328"/>
    </row>
    <row r="91" spans="1:11">
      <c r="A91" s="323" t="s">
        <v>120</v>
      </c>
      <c r="B91" s="324" t="s">
        <v>275</v>
      </c>
      <c r="C91" s="324" t="s">
        <v>276</v>
      </c>
    </row>
    <row r="92" spans="1:11">
      <c r="A92" s="323" t="s">
        <v>121</v>
      </c>
      <c r="B92" s="324" t="s">
        <v>277</v>
      </c>
      <c r="C92" s="324" t="s">
        <v>278</v>
      </c>
      <c r="D92" s="328"/>
      <c r="E92" s="328"/>
      <c r="F92" s="328"/>
      <c r="G92" s="328"/>
      <c r="H92" s="328"/>
      <c r="I92" s="328"/>
      <c r="J92" s="328"/>
      <c r="K92" s="328"/>
    </row>
    <row r="93" spans="1:11">
      <c r="A93" s="323" t="s">
        <v>123</v>
      </c>
      <c r="B93" s="324" t="s">
        <v>279</v>
      </c>
      <c r="C93" s="324" t="s">
        <v>280</v>
      </c>
      <c r="D93" s="328"/>
      <c r="E93" s="328"/>
      <c r="F93" s="328"/>
      <c r="G93" s="328"/>
      <c r="H93" s="328"/>
      <c r="I93" s="328"/>
      <c r="J93" s="328"/>
      <c r="K93" s="328"/>
    </row>
    <row r="94" spans="1:11">
      <c r="A94" s="323" t="s">
        <v>124</v>
      </c>
      <c r="B94" s="324" t="s">
        <v>281</v>
      </c>
      <c r="C94" s="324" t="s">
        <v>282</v>
      </c>
    </row>
    <row r="95" spans="1:11">
      <c r="A95" s="323" t="s">
        <v>147</v>
      </c>
      <c r="B95" s="324" t="s">
        <v>100</v>
      </c>
      <c r="C95" s="324" t="s">
        <v>283</v>
      </c>
    </row>
    <row r="96" spans="1:11">
      <c r="A96" s="323" t="s">
        <v>133</v>
      </c>
      <c r="B96" s="324" t="s">
        <v>284</v>
      </c>
      <c r="C96" s="324" t="s">
        <v>285</v>
      </c>
      <c r="D96" s="326"/>
      <c r="E96" s="326"/>
      <c r="F96" s="326"/>
      <c r="G96" s="326"/>
      <c r="H96" s="326"/>
      <c r="I96" s="326"/>
      <c r="J96" s="326"/>
      <c r="K96" s="326"/>
    </row>
    <row r="97" spans="1:14">
      <c r="A97" s="323" t="s">
        <v>115</v>
      </c>
      <c r="B97" s="324" t="s">
        <v>286</v>
      </c>
      <c r="C97" s="324" t="s">
        <v>287</v>
      </c>
      <c r="D97" s="326">
        <f>+D98+D99+D100+D101+D102+D103+D104+D105+D106</f>
        <v>163964</v>
      </c>
      <c r="E97" s="326">
        <f>+E98+E99+E100+E101+E102+E103+E104+E105+E106</f>
        <v>0</v>
      </c>
      <c r="F97" s="326">
        <f>+F98+F99+F100+F101+F102+F103+F104+F105+F106</f>
        <v>0</v>
      </c>
      <c r="G97" s="326">
        <f>+G98+G99+G100+G101+G102+G103+G104+G105+G106</f>
        <v>0</v>
      </c>
      <c r="H97" s="326">
        <v>0</v>
      </c>
      <c r="I97" s="326">
        <f>+I98+I99+I100+I101+I102+I103+I104+I105+I106</f>
        <v>0</v>
      </c>
      <c r="J97" s="326">
        <f>+J98+J99+J100+J101+J102+J103+J104+J105+J106</f>
        <v>0</v>
      </c>
      <c r="K97" s="326">
        <f>+K98+K99+K100+K101+K102+K103+K104+K105+K106</f>
        <v>0</v>
      </c>
    </row>
    <row r="98" spans="1:14">
      <c r="A98" s="323" t="s">
        <v>119</v>
      </c>
      <c r="B98" s="324" t="s">
        <v>273</v>
      </c>
      <c r="C98" s="324" t="s">
        <v>288</v>
      </c>
      <c r="D98" s="326">
        <v>0</v>
      </c>
      <c r="E98" s="326">
        <v>0</v>
      </c>
      <c r="F98" s="326">
        <v>0</v>
      </c>
      <c r="G98" s="326">
        <v>0</v>
      </c>
      <c r="H98" s="326">
        <v>0</v>
      </c>
      <c r="I98" s="326">
        <v>0</v>
      </c>
      <c r="J98" s="326">
        <v>0</v>
      </c>
      <c r="K98" s="326">
        <v>0</v>
      </c>
    </row>
    <row r="99" spans="1:14">
      <c r="A99" s="323" t="s">
        <v>120</v>
      </c>
      <c r="B99" s="324" t="s">
        <v>275</v>
      </c>
      <c r="C99" s="324" t="s">
        <v>289</v>
      </c>
    </row>
    <row r="100" spans="1:14">
      <c r="A100" s="323" t="s">
        <v>121</v>
      </c>
      <c r="B100" s="324" t="s">
        <v>290</v>
      </c>
      <c r="C100" s="324" t="s">
        <v>291</v>
      </c>
    </row>
    <row r="101" spans="1:14">
      <c r="A101" s="323" t="s">
        <v>123</v>
      </c>
      <c r="B101" s="324" t="s">
        <v>279</v>
      </c>
      <c r="C101" s="324" t="s">
        <v>292</v>
      </c>
      <c r="D101" s="326">
        <v>0</v>
      </c>
      <c r="E101" s="326">
        <v>0</v>
      </c>
      <c r="F101" s="326">
        <v>0</v>
      </c>
      <c r="G101" s="326">
        <v>0</v>
      </c>
      <c r="H101" s="326">
        <v>0</v>
      </c>
      <c r="I101" s="326"/>
      <c r="J101" s="326">
        <v>0</v>
      </c>
      <c r="K101" s="326">
        <v>0</v>
      </c>
    </row>
    <row r="102" spans="1:14">
      <c r="A102" s="323" t="s">
        <v>124</v>
      </c>
      <c r="B102" s="324" t="s">
        <v>293</v>
      </c>
      <c r="C102" s="324" t="s">
        <v>294</v>
      </c>
      <c r="D102" s="328">
        <v>124764</v>
      </c>
      <c r="E102" s="328">
        <v>0</v>
      </c>
      <c r="F102" s="328"/>
      <c r="G102" s="328"/>
      <c r="H102" s="328"/>
      <c r="I102" s="328"/>
      <c r="J102" s="328"/>
      <c r="K102" s="328"/>
    </row>
    <row r="103" spans="1:14">
      <c r="A103" s="323" t="s">
        <v>147</v>
      </c>
      <c r="B103" s="324" t="s">
        <v>295</v>
      </c>
      <c r="C103" s="324" t="s">
        <v>296</v>
      </c>
      <c r="D103" s="328">
        <v>39200</v>
      </c>
      <c r="E103" s="328">
        <v>0</v>
      </c>
      <c r="F103" s="328"/>
      <c r="G103" s="328"/>
      <c r="H103" s="328"/>
      <c r="I103" s="328"/>
      <c r="J103" s="328"/>
      <c r="K103" s="328">
        <v>0</v>
      </c>
    </row>
    <row r="104" spans="1:14">
      <c r="A104" s="323" t="s">
        <v>133</v>
      </c>
      <c r="B104" s="324" t="s">
        <v>297</v>
      </c>
      <c r="C104" s="324" t="s">
        <v>298</v>
      </c>
      <c r="D104" s="328">
        <v>0</v>
      </c>
      <c r="E104" s="328">
        <v>0</v>
      </c>
      <c r="F104" s="328"/>
      <c r="G104" s="328"/>
      <c r="H104" s="328"/>
      <c r="I104" s="328"/>
      <c r="J104" s="328"/>
      <c r="K104" s="328">
        <v>0</v>
      </c>
    </row>
    <row r="105" spans="1:14">
      <c r="A105" s="323" t="s">
        <v>299</v>
      </c>
      <c r="B105" s="366" t="s">
        <v>545</v>
      </c>
      <c r="C105" s="324" t="s">
        <v>300</v>
      </c>
      <c r="D105" s="328">
        <v>0</v>
      </c>
      <c r="E105" s="328">
        <v>0</v>
      </c>
      <c r="F105" s="328"/>
      <c r="G105" s="328"/>
      <c r="H105" s="328"/>
      <c r="I105" s="328"/>
      <c r="J105" s="328"/>
      <c r="K105" s="328">
        <v>0</v>
      </c>
    </row>
    <row r="106" spans="1:14">
      <c r="A106" s="323" t="s">
        <v>301</v>
      </c>
      <c r="B106" s="366" t="s">
        <v>546</v>
      </c>
      <c r="C106" s="324" t="s">
        <v>302</v>
      </c>
      <c r="D106" s="328">
        <v>0</v>
      </c>
      <c r="E106" s="328">
        <v>0</v>
      </c>
      <c r="F106" s="328"/>
      <c r="G106" s="328"/>
      <c r="H106" s="328"/>
      <c r="I106" s="328"/>
      <c r="J106" s="328"/>
      <c r="K106" s="328"/>
      <c r="N106" s="52"/>
    </row>
    <row r="107" spans="1:14">
      <c r="A107" s="323" t="s">
        <v>125</v>
      </c>
      <c r="B107" s="324" t="s">
        <v>303</v>
      </c>
      <c r="C107" s="324" t="s">
        <v>304</v>
      </c>
      <c r="D107" s="26"/>
      <c r="E107" s="26"/>
      <c r="F107" s="26"/>
      <c r="G107" s="26"/>
      <c r="H107" s="26"/>
      <c r="I107" s="26"/>
      <c r="J107" s="26"/>
      <c r="K107" s="26"/>
    </row>
    <row r="108" spans="1:14">
      <c r="A108" s="323" t="s">
        <v>168</v>
      </c>
      <c r="B108" s="324" t="s">
        <v>208</v>
      </c>
      <c r="C108" s="324" t="s">
        <v>305</v>
      </c>
      <c r="D108" s="328"/>
      <c r="E108" s="328"/>
      <c r="F108" s="328"/>
      <c r="G108" s="328"/>
      <c r="H108" s="328"/>
      <c r="I108" s="328"/>
      <c r="J108" s="328"/>
      <c r="K108" s="328"/>
    </row>
    <row r="109" spans="1:14">
      <c r="A109" s="323" t="s">
        <v>119</v>
      </c>
      <c r="B109" s="324" t="s">
        <v>306</v>
      </c>
      <c r="C109" s="324" t="s">
        <v>307</v>
      </c>
      <c r="D109" s="326"/>
      <c r="E109" s="326"/>
      <c r="F109" s="326"/>
      <c r="G109" s="326"/>
      <c r="H109" s="326"/>
      <c r="I109" s="326"/>
      <c r="J109" s="326"/>
      <c r="K109" s="326"/>
    </row>
    <row r="110" spans="1:14">
      <c r="A110" s="323" t="s">
        <v>120</v>
      </c>
      <c r="B110" s="324" t="s">
        <v>99</v>
      </c>
      <c r="C110" s="324" t="s">
        <v>308</v>
      </c>
    </row>
    <row r="111" spans="1:14">
      <c r="B111" s="356" t="s">
        <v>309</v>
      </c>
      <c r="C111" s="357" t="s">
        <v>310</v>
      </c>
      <c r="D111" s="358">
        <f>+D66+D88</f>
        <v>100000</v>
      </c>
      <c r="E111" s="358">
        <f>+E66+E88</f>
        <v>0</v>
      </c>
      <c r="F111" s="358">
        <f t="shared" ref="F111:K111" si="14">+F66+F88</f>
        <v>0</v>
      </c>
      <c r="G111" s="358">
        <f t="shared" si="14"/>
        <v>0</v>
      </c>
      <c r="H111" s="358">
        <f t="shared" si="14"/>
        <v>0</v>
      </c>
      <c r="I111" s="358">
        <f t="shared" si="14"/>
        <v>0</v>
      </c>
      <c r="J111" s="358">
        <f t="shared" si="14"/>
        <v>0</v>
      </c>
      <c r="K111" s="359">
        <f t="shared" si="14"/>
        <v>0</v>
      </c>
      <c r="L111" s="325"/>
    </row>
    <row r="112" spans="1:14">
      <c r="B112" s="324" t="s">
        <v>218</v>
      </c>
      <c r="C112" s="324" t="s">
        <v>311</v>
      </c>
    </row>
    <row r="113" spans="1:11">
      <c r="A113" s="323" t="s">
        <v>119</v>
      </c>
      <c r="B113" s="324" t="s">
        <v>312</v>
      </c>
      <c r="C113" s="324" t="s">
        <v>313</v>
      </c>
    </row>
    <row r="114" spans="1:11">
      <c r="A114" s="323" t="s">
        <v>120</v>
      </c>
      <c r="B114" s="324" t="s">
        <v>314</v>
      </c>
      <c r="C114" s="324" t="s">
        <v>315</v>
      </c>
    </row>
    <row r="115" spans="1:11">
      <c r="A115" s="323" t="s">
        <v>121</v>
      </c>
      <c r="B115" s="324" t="s">
        <v>316</v>
      </c>
      <c r="C115" s="324" t="s">
        <v>317</v>
      </c>
    </row>
    <row r="116" spans="1:11">
      <c r="C116" s="324" t="s">
        <v>318</v>
      </c>
    </row>
    <row r="118" spans="1:11">
      <c r="A118" s="329"/>
      <c r="D118" s="28">
        <f>+D60-D111</f>
        <v>0</v>
      </c>
      <c r="E118" s="28">
        <f>+E60-E111</f>
        <v>0</v>
      </c>
      <c r="F118" s="28">
        <f t="shared" ref="F118:K118" si="15">+F60-F111</f>
        <v>0</v>
      </c>
      <c r="G118" s="28">
        <f t="shared" si="15"/>
        <v>0</v>
      </c>
      <c r="H118" s="28">
        <f t="shared" si="15"/>
        <v>0</v>
      </c>
      <c r="I118" s="28">
        <f t="shared" si="15"/>
        <v>0</v>
      </c>
      <c r="J118" s="28">
        <f t="shared" si="15"/>
        <v>0</v>
      </c>
      <c r="K118" s="28">
        <f t="shared" si="15"/>
        <v>0</v>
      </c>
    </row>
    <row r="120" spans="1:11">
      <c r="I120" s="52"/>
      <c r="J120" s="52"/>
      <c r="K120" s="52"/>
    </row>
    <row r="121" spans="1:11">
      <c r="D121" s="363"/>
      <c r="E121" s="363"/>
      <c r="F121" s="363"/>
      <c r="G121" s="363"/>
    </row>
    <row r="124" spans="1:11">
      <c r="I124" s="52"/>
      <c r="J124" s="52"/>
      <c r="K124" s="52"/>
    </row>
  </sheetData>
  <phoneticPr fontId="9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60"/>
    <pageSetUpPr fitToPage="1"/>
  </sheetPr>
  <dimension ref="A1:N84"/>
  <sheetViews>
    <sheetView topLeftCell="A31" zoomScale="75" workbookViewId="0">
      <selection activeCell="M39" sqref="M39"/>
    </sheetView>
  </sheetViews>
  <sheetFormatPr defaultRowHeight="15.75"/>
  <cols>
    <col min="1" max="1" width="4.5703125" style="56" customWidth="1"/>
    <col min="2" max="2" width="52.85546875" style="53" customWidth="1"/>
    <col min="3" max="3" width="11.28515625" style="54" customWidth="1"/>
    <col min="4" max="5" width="21.7109375" style="54" customWidth="1"/>
    <col min="6" max="8" width="21.7109375" style="54" hidden="1" customWidth="1"/>
    <col min="9" max="9" width="22.28515625" style="333" hidden="1" customWidth="1"/>
    <col min="10" max="10" width="19.85546875" style="333" hidden="1" customWidth="1"/>
    <col min="11" max="11" width="24" style="333" hidden="1" customWidth="1"/>
    <col min="12" max="12" width="8.42578125" style="55" customWidth="1"/>
    <col min="13" max="16384" width="9.140625" style="56"/>
  </cols>
  <sheetData>
    <row r="1" spans="1:12">
      <c r="A1" s="23" t="s">
        <v>582</v>
      </c>
    </row>
    <row r="2" spans="1:12">
      <c r="A2" s="57" t="s">
        <v>583</v>
      </c>
    </row>
    <row r="3" spans="1:12">
      <c r="A3" s="57" t="s">
        <v>96</v>
      </c>
    </row>
    <row r="5" spans="1:12" ht="33" customHeight="1" thickBot="1">
      <c r="A5" s="58" t="s">
        <v>0</v>
      </c>
      <c r="C5" s="54" t="s">
        <v>408</v>
      </c>
      <c r="D5" s="334" t="s">
        <v>584</v>
      </c>
      <c r="E5" s="334" t="s">
        <v>580</v>
      </c>
      <c r="F5" s="334" t="s">
        <v>550</v>
      </c>
      <c r="G5" s="334" t="s">
        <v>539</v>
      </c>
      <c r="H5" s="334" t="s">
        <v>533</v>
      </c>
      <c r="I5" s="334" t="s">
        <v>529</v>
      </c>
      <c r="J5" s="334" t="s">
        <v>526</v>
      </c>
      <c r="K5" s="334" t="s">
        <v>483</v>
      </c>
    </row>
    <row r="6" spans="1:12" ht="16.5" thickTop="1">
      <c r="A6" s="58" t="s">
        <v>42</v>
      </c>
      <c r="D6" s="333"/>
      <c r="E6" s="333"/>
      <c r="F6" s="333"/>
      <c r="G6" s="333"/>
      <c r="H6" s="333"/>
    </row>
    <row r="7" spans="1:12">
      <c r="D7" s="335"/>
      <c r="E7" s="335"/>
      <c r="F7" s="335"/>
      <c r="G7" s="335"/>
      <c r="H7" s="335"/>
      <c r="I7" s="335"/>
      <c r="J7" s="335"/>
      <c r="K7" s="335"/>
    </row>
    <row r="8" spans="1:12">
      <c r="B8" s="53" t="s">
        <v>1</v>
      </c>
      <c r="C8" s="54" t="s">
        <v>400</v>
      </c>
      <c r="D8" s="336">
        <f>+'Bilanci Alpha'!D50</f>
        <v>100000</v>
      </c>
      <c r="E8" s="336">
        <f>+'Bilanci Alpha'!E50</f>
        <v>0</v>
      </c>
      <c r="F8" s="336">
        <f>+'Bilanci Alpha'!F50</f>
        <v>0</v>
      </c>
      <c r="G8" s="336">
        <f>+'Bilanci Alpha'!G50</f>
        <v>0</v>
      </c>
      <c r="H8" s="336">
        <f>+'Bilanci Alpha'!H50</f>
        <v>0</v>
      </c>
      <c r="I8" s="336">
        <f>+'Bilanci Alpha'!I50</f>
        <v>0</v>
      </c>
      <c r="J8" s="336">
        <f>+'Bilanci Alpha'!J50</f>
        <v>0</v>
      </c>
      <c r="K8" s="336">
        <f>+'Bilanci Alpha'!K50</f>
        <v>0</v>
      </c>
      <c r="L8" s="60"/>
    </row>
    <row r="9" spans="1:12">
      <c r="B9" s="53" t="s">
        <v>41</v>
      </c>
      <c r="D9" s="335"/>
      <c r="E9" s="335"/>
      <c r="F9" s="335"/>
      <c r="G9" s="335"/>
      <c r="H9" s="335"/>
      <c r="I9" s="335"/>
      <c r="J9" s="335"/>
      <c r="K9" s="335"/>
    </row>
    <row r="10" spans="1:12">
      <c r="B10" s="58"/>
      <c r="D10" s="337">
        <f>SUM(D8:D9)</f>
        <v>100000</v>
      </c>
      <c r="E10" s="337">
        <f>SUM(E8:E9)</f>
        <v>0</v>
      </c>
      <c r="F10" s="337">
        <f t="shared" ref="F10:K10" si="0">SUM(F8:F9)</f>
        <v>0</v>
      </c>
      <c r="G10" s="337">
        <f t="shared" si="0"/>
        <v>0</v>
      </c>
      <c r="H10" s="337">
        <f t="shared" si="0"/>
        <v>0</v>
      </c>
      <c r="I10" s="337">
        <f t="shared" si="0"/>
        <v>0</v>
      </c>
      <c r="J10" s="337">
        <f t="shared" si="0"/>
        <v>0</v>
      </c>
      <c r="K10" s="337">
        <f t="shared" si="0"/>
        <v>0</v>
      </c>
    </row>
    <row r="11" spans="1:12">
      <c r="A11" s="53" t="s">
        <v>43</v>
      </c>
      <c r="D11" s="335"/>
      <c r="E11" s="335"/>
      <c r="F11" s="335"/>
      <c r="G11" s="335"/>
      <c r="H11" s="335"/>
      <c r="I11" s="335"/>
      <c r="J11" s="335"/>
      <c r="K11" s="335"/>
    </row>
    <row r="12" spans="1:12">
      <c r="B12" s="53" t="s">
        <v>52</v>
      </c>
      <c r="C12" s="54" t="s">
        <v>399</v>
      </c>
      <c r="D12" s="338">
        <f>+'Bilanci Alpha'!D42</f>
        <v>0</v>
      </c>
      <c r="E12" s="338">
        <f>+'Bilanci Alpha'!E42</f>
        <v>0</v>
      </c>
      <c r="F12" s="338">
        <f>+'Bilanci Alpha'!F42</f>
        <v>0</v>
      </c>
      <c r="G12" s="338">
        <f>+'Bilanci Alpha'!G42</f>
        <v>0</v>
      </c>
      <c r="H12" s="338">
        <f>+'Bilanci Alpha'!H42</f>
        <v>0</v>
      </c>
      <c r="I12" s="338">
        <f>+'Bilanci Alpha'!I42</f>
        <v>0</v>
      </c>
      <c r="J12" s="338">
        <f>+'Bilanci Alpha'!J42</f>
        <v>0</v>
      </c>
      <c r="K12" s="338">
        <f>+'Bilanci Alpha'!K42</f>
        <v>0</v>
      </c>
    </row>
    <row r="13" spans="1:12">
      <c r="B13" s="53" t="s">
        <v>44</v>
      </c>
      <c r="C13" s="54" t="s">
        <v>399</v>
      </c>
      <c r="D13" s="338">
        <f>+'Bilanci Alpha'!D43+'Bilanci Alpha'!D45</f>
        <v>0</v>
      </c>
      <c r="E13" s="338">
        <f>+'Bilanci Alpha'!E43+'Bilanci Alpha'!E45</f>
        <v>0</v>
      </c>
      <c r="F13" s="338">
        <f>+'Bilanci Alpha'!F43+'Bilanci Alpha'!F45</f>
        <v>0</v>
      </c>
      <c r="G13" s="338">
        <f>+'Bilanci Alpha'!G43+'Bilanci Alpha'!G45</f>
        <v>0</v>
      </c>
      <c r="H13" s="338">
        <f>+'Bilanci Alpha'!H43+'Bilanci Alpha'!H45</f>
        <v>0</v>
      </c>
      <c r="I13" s="338">
        <f>+'Bilanci Alpha'!I43+'Bilanci Alpha'!I45</f>
        <v>0</v>
      </c>
      <c r="J13" s="338">
        <f>+'Bilanci Alpha'!J43</f>
        <v>0</v>
      </c>
      <c r="K13" s="338">
        <f>+'Bilanci Alpha'!K43</f>
        <v>0</v>
      </c>
    </row>
    <row r="14" spans="1:12">
      <c r="B14" s="53" t="s">
        <v>3</v>
      </c>
      <c r="D14" s="333">
        <v>0</v>
      </c>
      <c r="E14" s="333">
        <v>0</v>
      </c>
      <c r="F14" s="333">
        <v>0</v>
      </c>
      <c r="G14" s="333">
        <v>0</v>
      </c>
      <c r="H14" s="333">
        <v>0</v>
      </c>
      <c r="I14" s="333">
        <v>0</v>
      </c>
      <c r="J14" s="338">
        <f>+'Bilanci Alpha'!J44</f>
        <v>0</v>
      </c>
      <c r="K14" s="338">
        <f>+'Bilanci Alpha'!K44</f>
        <v>0</v>
      </c>
      <c r="L14" s="63"/>
    </row>
    <row r="15" spans="1:12">
      <c r="B15" s="53" t="s">
        <v>4</v>
      </c>
      <c r="D15" s="333">
        <v>0</v>
      </c>
      <c r="E15" s="333">
        <v>0</v>
      </c>
      <c r="F15" s="333">
        <v>0</v>
      </c>
      <c r="G15" s="333">
        <v>0</v>
      </c>
      <c r="H15" s="333">
        <v>0</v>
      </c>
      <c r="I15" s="333">
        <v>0</v>
      </c>
      <c r="J15" s="338">
        <f>+'Bilanci Alpha'!J45</f>
        <v>0</v>
      </c>
      <c r="K15" s="338">
        <f>+'Bilanci Alpha'!K45</f>
        <v>0</v>
      </c>
      <c r="L15" s="63"/>
    </row>
    <row r="16" spans="1:12">
      <c r="D16" s="337">
        <f>SUM(D12:D15)</f>
        <v>0</v>
      </c>
      <c r="E16" s="337">
        <f>SUM(E12:E15)</f>
        <v>0</v>
      </c>
      <c r="F16" s="337">
        <f t="shared" ref="F16:K16" si="1">SUM(F12:F15)</f>
        <v>0</v>
      </c>
      <c r="G16" s="337">
        <f t="shared" si="1"/>
        <v>0</v>
      </c>
      <c r="H16" s="337">
        <f t="shared" si="1"/>
        <v>0</v>
      </c>
      <c r="I16" s="337">
        <f t="shared" si="1"/>
        <v>0</v>
      </c>
      <c r="J16" s="337">
        <f t="shared" si="1"/>
        <v>0</v>
      </c>
      <c r="K16" s="337">
        <f t="shared" si="1"/>
        <v>0</v>
      </c>
    </row>
    <row r="17" spans="1:12">
      <c r="A17" s="53" t="s">
        <v>5</v>
      </c>
      <c r="D17" s="335"/>
      <c r="E17" s="335"/>
      <c r="F17" s="335"/>
      <c r="G17" s="335"/>
      <c r="H17" s="335"/>
      <c r="I17" s="335"/>
      <c r="J17" s="335"/>
      <c r="K17" s="335"/>
    </row>
    <row r="18" spans="1:12">
      <c r="B18" s="53" t="s">
        <v>481</v>
      </c>
      <c r="D18" s="333">
        <f>+'Bilanci Alpha'!D35</f>
        <v>0</v>
      </c>
      <c r="E18" s="333">
        <f>+'Bilanci Alpha'!E35</f>
        <v>0</v>
      </c>
      <c r="F18" s="333">
        <f>+'Bilanci Alpha'!F35</f>
        <v>0</v>
      </c>
      <c r="G18" s="333">
        <f>+'Bilanci Alpha'!G35</f>
        <v>0</v>
      </c>
      <c r="H18" s="333">
        <f>+'Bilanci Alpha'!H35</f>
        <v>0</v>
      </c>
      <c r="I18" s="333">
        <f>+'Bilanci Alpha'!I35</f>
        <v>0</v>
      </c>
      <c r="J18" s="333">
        <f>+'Bilanci Alpha'!J35</f>
        <v>0</v>
      </c>
      <c r="K18" s="333">
        <f>+'Bilanci Alpha'!K35</f>
        <v>0</v>
      </c>
      <c r="L18" s="63"/>
    </row>
    <row r="19" spans="1:12">
      <c r="B19" s="53" t="s">
        <v>6</v>
      </c>
      <c r="D19" s="333">
        <f>+'Bilanci Alpha'!D34</f>
        <v>0</v>
      </c>
      <c r="E19" s="333">
        <f>+'Bilanci Alpha'!E34</f>
        <v>0</v>
      </c>
      <c r="F19" s="333">
        <f>+'Bilanci Alpha'!F34</f>
        <v>0</v>
      </c>
      <c r="G19" s="333">
        <f>+'Bilanci Alpha'!G34</f>
        <v>0</v>
      </c>
      <c r="H19" s="333">
        <f>+'Bilanci Alpha'!H34</f>
        <v>0</v>
      </c>
      <c r="I19" s="333">
        <f>+'Bilanci Alpha'!I34</f>
        <v>0</v>
      </c>
      <c r="J19" s="333">
        <f>+'Bilanci Alpha'!J36</f>
        <v>0</v>
      </c>
      <c r="K19" s="333">
        <f>+'Bilanci Alpha'!K36</f>
        <v>0</v>
      </c>
      <c r="L19" s="63"/>
    </row>
    <row r="20" spans="1:12">
      <c r="B20" s="53" t="s">
        <v>102</v>
      </c>
      <c r="C20" s="54" t="s">
        <v>398</v>
      </c>
      <c r="D20" s="335">
        <f>+'Bilanci Alpha'!D35</f>
        <v>0</v>
      </c>
      <c r="E20" s="335">
        <f>+'Bilanci Alpha'!E35</f>
        <v>0</v>
      </c>
      <c r="F20" s="335">
        <f>+'Bilanci Alpha'!F35</f>
        <v>0</v>
      </c>
      <c r="G20" s="335">
        <f>+'Bilanci Alpha'!G35</f>
        <v>0</v>
      </c>
      <c r="H20" s="335">
        <f>+'Bilanci Alpha'!H35</f>
        <v>0</v>
      </c>
      <c r="I20" s="335">
        <f>+'Bilanci Alpha'!I35</f>
        <v>0</v>
      </c>
      <c r="J20" s="333">
        <f>+'Bilanci Alpha'!J37</f>
        <v>0</v>
      </c>
      <c r="K20" s="333">
        <f>+'Bilanci Alpha'!K37</f>
        <v>0</v>
      </c>
    </row>
    <row r="21" spans="1:12">
      <c r="B21" s="53" t="s">
        <v>45</v>
      </c>
      <c r="D21" s="333">
        <f>+'Bilanci Alpha'!D36</f>
        <v>0</v>
      </c>
      <c r="E21" s="333">
        <f>+'Bilanci Alpha'!E36</f>
        <v>0</v>
      </c>
      <c r="F21" s="333">
        <f>+'Bilanci Alpha'!F36</f>
        <v>0</v>
      </c>
      <c r="G21" s="333">
        <f>+'Bilanci Alpha'!G36</f>
        <v>0</v>
      </c>
      <c r="H21" s="333">
        <f>+'Bilanci Alpha'!H36</f>
        <v>0</v>
      </c>
      <c r="I21" s="333">
        <f>+'Bilanci Alpha'!I36</f>
        <v>0</v>
      </c>
      <c r="J21" s="333">
        <f>+'Bilanci Alpha'!J38</f>
        <v>0</v>
      </c>
      <c r="K21" s="333">
        <f>+'Bilanci Alpha'!K38</f>
        <v>0</v>
      </c>
      <c r="L21" s="63"/>
    </row>
    <row r="22" spans="1:12">
      <c r="B22" s="53" t="s">
        <v>46</v>
      </c>
      <c r="C22" s="54" t="s">
        <v>401</v>
      </c>
      <c r="D22" s="335"/>
      <c r="E22" s="335"/>
      <c r="F22" s="335"/>
      <c r="G22" s="335"/>
      <c r="H22" s="335"/>
      <c r="I22" s="335"/>
      <c r="J22" s="333">
        <f>+'Bilanci Alpha'!J39</f>
        <v>0</v>
      </c>
      <c r="K22" s="333">
        <f>+'Bilanci Alpha'!K39</f>
        <v>0</v>
      </c>
    </row>
    <row r="23" spans="1:12" ht="21" customHeight="1">
      <c r="D23" s="337">
        <f>SUM(D18:D22)</f>
        <v>0</v>
      </c>
      <c r="E23" s="337">
        <f>SUM(E18:E22)</f>
        <v>0</v>
      </c>
      <c r="F23" s="337">
        <f t="shared" ref="F23:K23" si="2">SUM(F18:F22)</f>
        <v>0</v>
      </c>
      <c r="G23" s="337">
        <f t="shared" si="2"/>
        <v>0</v>
      </c>
      <c r="H23" s="337">
        <f t="shared" si="2"/>
        <v>0</v>
      </c>
      <c r="I23" s="337">
        <f t="shared" si="2"/>
        <v>0</v>
      </c>
      <c r="J23" s="337">
        <f t="shared" si="2"/>
        <v>0</v>
      </c>
      <c r="K23" s="337">
        <f t="shared" si="2"/>
        <v>0</v>
      </c>
    </row>
    <row r="24" spans="1:12">
      <c r="B24" s="53" t="s">
        <v>47</v>
      </c>
      <c r="D24" s="335"/>
      <c r="E24" s="335"/>
      <c r="F24" s="335"/>
      <c r="G24" s="335"/>
      <c r="H24" s="335"/>
      <c r="I24" s="335"/>
      <c r="J24" s="335"/>
      <c r="K24" s="335"/>
    </row>
    <row r="25" spans="1:12">
      <c r="B25" s="53" t="s">
        <v>48</v>
      </c>
      <c r="D25" s="335"/>
      <c r="E25" s="335"/>
      <c r="F25" s="335"/>
      <c r="G25" s="335"/>
      <c r="H25" s="335"/>
      <c r="I25" s="335"/>
      <c r="J25" s="335"/>
      <c r="K25" s="335"/>
    </row>
    <row r="26" spans="1:12">
      <c r="B26" s="53" t="s">
        <v>49</v>
      </c>
      <c r="C26" s="54" t="s">
        <v>402</v>
      </c>
      <c r="D26" s="335">
        <f>+'Bilanci Alpha'!D57</f>
        <v>0</v>
      </c>
      <c r="E26" s="335">
        <f>+'Bilanci Alpha'!E57</f>
        <v>0</v>
      </c>
      <c r="F26" s="335">
        <f>+'Bilanci Alpha'!F57</f>
        <v>0</v>
      </c>
      <c r="G26" s="335">
        <f>+'Bilanci Alpha'!G57</f>
        <v>0</v>
      </c>
      <c r="H26" s="335">
        <f>+'Bilanci Alpha'!H57</f>
        <v>0</v>
      </c>
      <c r="I26" s="335">
        <f>+'Bilanci Alpha'!I57</f>
        <v>0</v>
      </c>
      <c r="J26" s="335">
        <f>+'Bilanci Alpha'!J57</f>
        <v>0</v>
      </c>
      <c r="K26" s="335">
        <f>+'Bilanci Alpha'!K57</f>
        <v>0</v>
      </c>
      <c r="L26" s="59"/>
    </row>
    <row r="27" spans="1:12">
      <c r="B27" s="53" t="s">
        <v>101</v>
      </c>
      <c r="D27" s="333">
        <f>+'Bilanci Alpha'!D55</f>
        <v>0</v>
      </c>
      <c r="E27" s="333">
        <f>+'Bilanci Alpha'!E55</f>
        <v>0</v>
      </c>
      <c r="F27" s="333">
        <f>+'Bilanci Alpha'!F55</f>
        <v>0</v>
      </c>
      <c r="G27" s="333">
        <f>+'Bilanci Alpha'!G55</f>
        <v>0</v>
      </c>
      <c r="H27" s="333">
        <f>+'Bilanci Alpha'!H55</f>
        <v>0</v>
      </c>
      <c r="I27" s="333">
        <f>+'Bilanci Alpha'!I55</f>
        <v>0</v>
      </c>
      <c r="J27" s="333">
        <f>+'Bilanci Alpha'!J55</f>
        <v>0</v>
      </c>
      <c r="K27" s="333">
        <f>+'Bilanci Alpha'!K55</f>
        <v>0</v>
      </c>
    </row>
    <row r="28" spans="1:12">
      <c r="D28" s="335"/>
      <c r="E28" s="335"/>
      <c r="F28" s="335"/>
      <c r="G28" s="335"/>
      <c r="H28" s="335"/>
      <c r="I28" s="335"/>
      <c r="J28" s="335"/>
      <c r="K28" s="335"/>
    </row>
    <row r="29" spans="1:12" ht="16.5" thickBot="1">
      <c r="B29" s="64" t="s">
        <v>50</v>
      </c>
      <c r="D29" s="339">
        <f>+D23+D16+D10+D26+D27</f>
        <v>100000</v>
      </c>
      <c r="E29" s="339">
        <f>+E23+E16+E10+E26+E27</f>
        <v>0</v>
      </c>
      <c r="F29" s="339">
        <f t="shared" ref="F29:K29" si="3">+F23+F16+F10+F26+F27</f>
        <v>0</v>
      </c>
      <c r="G29" s="339">
        <f t="shared" si="3"/>
        <v>0</v>
      </c>
      <c r="H29" s="339">
        <f t="shared" si="3"/>
        <v>0</v>
      </c>
      <c r="I29" s="339">
        <f t="shared" si="3"/>
        <v>0</v>
      </c>
      <c r="J29" s="339">
        <f t="shared" si="3"/>
        <v>0</v>
      </c>
      <c r="K29" s="339">
        <f t="shared" si="3"/>
        <v>0</v>
      </c>
    </row>
    <row r="30" spans="1:12" ht="12" customHeight="1" thickTop="1">
      <c r="D30" s="335"/>
      <c r="E30" s="335"/>
      <c r="F30" s="335"/>
      <c r="G30" s="335"/>
      <c r="H30" s="335"/>
      <c r="I30" s="335"/>
      <c r="J30" s="335"/>
      <c r="K30" s="335"/>
    </row>
    <row r="31" spans="1:12">
      <c r="A31" s="58" t="s">
        <v>7</v>
      </c>
      <c r="D31" s="335"/>
      <c r="E31" s="335"/>
      <c r="F31" s="335"/>
      <c r="G31" s="335"/>
      <c r="H31" s="335"/>
      <c r="I31" s="335"/>
      <c r="J31" s="335"/>
      <c r="K31" s="335"/>
    </row>
    <row r="32" spans="1:12">
      <c r="B32" s="53" t="s">
        <v>51</v>
      </c>
      <c r="D32" s="335"/>
      <c r="E32" s="335"/>
      <c r="F32" s="335"/>
      <c r="G32" s="335"/>
      <c r="H32" s="335"/>
      <c r="I32" s="335"/>
      <c r="J32" s="335"/>
      <c r="K32" s="335"/>
    </row>
    <row r="33" spans="1:12">
      <c r="B33" s="53" t="s">
        <v>53</v>
      </c>
      <c r="C33" s="54">
        <v>4</v>
      </c>
      <c r="D33" s="336">
        <f>+'Bilanci Alpha'!D20</f>
        <v>0</v>
      </c>
      <c r="E33" s="336">
        <f>+'Bilanci Alpha'!E20</f>
        <v>0</v>
      </c>
      <c r="F33" s="336">
        <f>+'Bilanci Alpha'!F20</f>
        <v>0</v>
      </c>
      <c r="G33" s="336">
        <f>+'Bilanci Alpha'!G20</f>
        <v>0</v>
      </c>
      <c r="H33" s="336">
        <f>+'Bilanci Alpha'!H20</f>
        <v>0</v>
      </c>
      <c r="I33" s="336">
        <f>+'Bilanci Alpha'!I20</f>
        <v>0</v>
      </c>
      <c r="J33" s="336">
        <f>+'Bilanci Alpha'!J20</f>
        <v>0</v>
      </c>
      <c r="K33" s="336">
        <f>+'Bilanci Alpha'!K20</f>
        <v>0</v>
      </c>
    </row>
    <row r="34" spans="1:12">
      <c r="B34" s="53" t="s">
        <v>54</v>
      </c>
      <c r="D34" s="335"/>
      <c r="E34" s="335"/>
      <c r="F34" s="335"/>
      <c r="G34" s="335"/>
      <c r="H34" s="335"/>
      <c r="I34" s="335"/>
      <c r="J34" s="335"/>
      <c r="K34" s="335"/>
    </row>
    <row r="35" spans="1:12">
      <c r="B35" s="53" t="s">
        <v>55</v>
      </c>
      <c r="D35" s="335"/>
      <c r="E35" s="335"/>
      <c r="F35" s="335"/>
      <c r="G35" s="335"/>
      <c r="H35" s="335"/>
      <c r="I35" s="335"/>
      <c r="J35" s="335"/>
      <c r="K35" s="335"/>
    </row>
    <row r="36" spans="1:12" ht="16.5" thickBot="1">
      <c r="B36" s="64" t="s">
        <v>56</v>
      </c>
      <c r="D36" s="339">
        <f>SUM(D33:D35)</f>
        <v>0</v>
      </c>
      <c r="E36" s="339">
        <f>SUM(E33:E35)</f>
        <v>0</v>
      </c>
      <c r="F36" s="339">
        <f t="shared" ref="F36:K36" si="4">SUM(F33:F35)</f>
        <v>0</v>
      </c>
      <c r="G36" s="339">
        <f t="shared" si="4"/>
        <v>0</v>
      </c>
      <c r="H36" s="339">
        <f t="shared" si="4"/>
        <v>0</v>
      </c>
      <c r="I36" s="339">
        <f t="shared" si="4"/>
        <v>0</v>
      </c>
      <c r="J36" s="339">
        <f t="shared" si="4"/>
        <v>0</v>
      </c>
      <c r="K36" s="339">
        <f t="shared" si="4"/>
        <v>0</v>
      </c>
    </row>
    <row r="37" spans="1:12" ht="16.5" thickTop="1">
      <c r="D37" s="335"/>
      <c r="E37" s="335"/>
      <c r="F37" s="335"/>
      <c r="G37" s="335"/>
      <c r="H37" s="335"/>
      <c r="I37" s="335"/>
      <c r="J37" s="335"/>
      <c r="K37" s="335"/>
    </row>
    <row r="38" spans="1:12">
      <c r="B38" s="58" t="s">
        <v>57</v>
      </c>
      <c r="D38" s="340">
        <f>+D29+D36</f>
        <v>100000</v>
      </c>
      <c r="E38" s="340">
        <f>+E29+E36</f>
        <v>0</v>
      </c>
      <c r="F38" s="340">
        <f t="shared" ref="F38:K38" si="5">+F29+F36</f>
        <v>0</v>
      </c>
      <c r="G38" s="340">
        <f t="shared" si="5"/>
        <v>0</v>
      </c>
      <c r="H38" s="340">
        <f t="shared" si="5"/>
        <v>0</v>
      </c>
      <c r="I38" s="340">
        <f t="shared" si="5"/>
        <v>0</v>
      </c>
      <c r="J38" s="340">
        <f t="shared" si="5"/>
        <v>0</v>
      </c>
      <c r="K38" s="340">
        <f t="shared" si="5"/>
        <v>0</v>
      </c>
      <c r="L38" s="61"/>
    </row>
    <row r="39" spans="1:12">
      <c r="D39" s="335"/>
      <c r="E39" s="335"/>
      <c r="F39" s="335"/>
      <c r="G39" s="335"/>
      <c r="H39" s="335"/>
      <c r="I39" s="335"/>
      <c r="J39" s="335"/>
      <c r="K39" s="335"/>
      <c r="L39" s="61"/>
    </row>
    <row r="40" spans="1:12">
      <c r="A40" s="23" t="s">
        <v>77</v>
      </c>
      <c r="D40" s="335"/>
      <c r="E40" s="335"/>
      <c r="F40" s="335"/>
      <c r="G40" s="335"/>
      <c r="H40" s="335"/>
      <c r="I40" s="335"/>
      <c r="J40" s="335"/>
      <c r="K40" s="335"/>
    </row>
    <row r="41" spans="1:12" ht="9.75" customHeight="1">
      <c r="D41" s="335"/>
      <c r="E41" s="335"/>
      <c r="F41" s="335"/>
      <c r="G41" s="335"/>
      <c r="H41" s="335"/>
      <c r="I41" s="335"/>
      <c r="J41" s="335"/>
      <c r="K41" s="335"/>
    </row>
    <row r="42" spans="1:12">
      <c r="A42" s="23" t="s">
        <v>98</v>
      </c>
      <c r="D42" s="335"/>
      <c r="E42" s="335"/>
      <c r="F42" s="335"/>
      <c r="G42" s="335"/>
      <c r="H42" s="335"/>
      <c r="I42" s="335"/>
      <c r="J42" s="335"/>
      <c r="K42" s="335"/>
    </row>
    <row r="43" spans="1:12">
      <c r="B43" s="56" t="s">
        <v>58</v>
      </c>
      <c r="C43" s="54" t="s">
        <v>404</v>
      </c>
      <c r="D43" s="338">
        <f>'Bilanci Alpha'!D96</f>
        <v>0</v>
      </c>
      <c r="E43" s="338">
        <f>'Bilanci Alpha'!E96</f>
        <v>0</v>
      </c>
      <c r="F43" s="338">
        <f>'Bilanci Alpha'!F96</f>
        <v>0</v>
      </c>
      <c r="G43" s="338">
        <f>'Bilanci Alpha'!G96</f>
        <v>0</v>
      </c>
      <c r="H43" s="338">
        <f>'Bilanci Alpha'!H96</f>
        <v>0</v>
      </c>
      <c r="I43" s="338">
        <f>'Bilanci Alpha'!I96</f>
        <v>0</v>
      </c>
      <c r="J43" s="338">
        <f>'Bilanci Alpha'!J96</f>
        <v>0</v>
      </c>
      <c r="K43" s="338">
        <f>'Bilanci Alpha'!K96</f>
        <v>0</v>
      </c>
    </row>
    <row r="44" spans="1:12">
      <c r="B44" s="56" t="s">
        <v>59</v>
      </c>
      <c r="D44" s="333">
        <v>0</v>
      </c>
      <c r="E44" s="333">
        <v>0</v>
      </c>
      <c r="F44" s="333">
        <v>0</v>
      </c>
      <c r="G44" s="333">
        <v>0</v>
      </c>
      <c r="H44" s="333">
        <v>0</v>
      </c>
      <c r="I44" s="333">
        <v>0</v>
      </c>
      <c r="J44" s="333">
        <v>0</v>
      </c>
      <c r="K44" s="333">
        <v>0</v>
      </c>
    </row>
    <row r="45" spans="1:12">
      <c r="B45" s="57" t="s">
        <v>60</v>
      </c>
      <c r="C45" s="54" t="s">
        <v>403</v>
      </c>
      <c r="D45" s="335">
        <f>'Bilanci Alpha'!D101</f>
        <v>0</v>
      </c>
      <c r="E45" s="335">
        <f>'Bilanci Alpha'!E101</f>
        <v>0</v>
      </c>
      <c r="F45" s="335">
        <f>'Bilanci Alpha'!F101</f>
        <v>0</v>
      </c>
      <c r="G45" s="335">
        <f>'Bilanci Alpha'!G101</f>
        <v>0</v>
      </c>
      <c r="H45" s="335">
        <f>'Bilanci Alpha'!H101</f>
        <v>0</v>
      </c>
      <c r="I45" s="335">
        <f>'Bilanci Alpha'!I101</f>
        <v>0</v>
      </c>
      <c r="J45" s="335">
        <f>'Bilanci Alpha'!J101</f>
        <v>0</v>
      </c>
      <c r="K45" s="335">
        <f>'Bilanci Alpha'!K101</f>
        <v>0</v>
      </c>
    </row>
    <row r="46" spans="1:12">
      <c r="B46" s="57" t="s">
        <v>61</v>
      </c>
      <c r="D46" s="338">
        <f>+'Bilanci Alpha'!D102</f>
        <v>124764</v>
      </c>
      <c r="E46" s="338">
        <f>+'Bilanci Alpha'!E102</f>
        <v>0</v>
      </c>
      <c r="F46" s="338">
        <v>0</v>
      </c>
      <c r="G46" s="338">
        <v>0</v>
      </c>
      <c r="H46" s="338"/>
      <c r="I46" s="338">
        <f>+'Bilanci Alpha'!I103+'Bilanci Alpha'!I102</f>
        <v>0</v>
      </c>
      <c r="J46" s="338">
        <f>+'Bilanci Alpha'!J102</f>
        <v>0</v>
      </c>
      <c r="K46" s="338">
        <f>+'Bilanci Alpha'!K100</f>
        <v>0</v>
      </c>
    </row>
    <row r="47" spans="1:12">
      <c r="B47" s="57" t="s">
        <v>8</v>
      </c>
      <c r="C47" s="54" t="s">
        <v>406</v>
      </c>
      <c r="D47" s="338">
        <f>+'Bilanci Alpha'!D104+'Bilanci Alpha'!D103</f>
        <v>39200</v>
      </c>
      <c r="E47" s="338">
        <f>+'Bilanci Alpha'!E104+'Bilanci Alpha'!E103</f>
        <v>0</v>
      </c>
      <c r="F47" s="338">
        <f>+'Bilanci Alpha'!F104+'Bilanci Alpha'!F103</f>
        <v>0</v>
      </c>
      <c r="G47" s="338">
        <f>+'Bilanci Alpha'!G104+'Bilanci Alpha'!G103</f>
        <v>0</v>
      </c>
      <c r="H47" s="338">
        <f>+'Bilanci Alpha'!H104+'Bilanci Alpha'!H103</f>
        <v>0</v>
      </c>
      <c r="I47" s="338">
        <f>+'Bilanci Alpha'!I104+'Bilanci Alpha'!I103</f>
        <v>0</v>
      </c>
      <c r="J47" s="338">
        <f>+'Bilanci Alpha'!J104+'Bilanci Alpha'!J103</f>
        <v>0</v>
      </c>
      <c r="K47" s="338">
        <f>+'Bilanci Alpha'!K104+'Bilanci Alpha'!K103</f>
        <v>0</v>
      </c>
    </row>
    <row r="48" spans="1:12">
      <c r="B48" s="57" t="s">
        <v>94</v>
      </c>
      <c r="C48" s="54" t="s">
        <v>407</v>
      </c>
      <c r="D48" s="333">
        <f>+'Bilanci Alpha'!D106</f>
        <v>0</v>
      </c>
      <c r="E48" s="333">
        <f>+'Bilanci Alpha'!E106</f>
        <v>0</v>
      </c>
      <c r="F48" s="333">
        <f>+'Bilanci Alpha'!F106</f>
        <v>0</v>
      </c>
      <c r="G48" s="333">
        <f>+'Bilanci Alpha'!G106</f>
        <v>0</v>
      </c>
      <c r="H48" s="333">
        <f>+'Bilanci Alpha'!H106</f>
        <v>0</v>
      </c>
      <c r="J48" s="333">
        <f>+'Bilanci Alpha'!J105</f>
        <v>0</v>
      </c>
      <c r="K48" s="333">
        <f>+'Bilanci Alpha'!K105</f>
        <v>0</v>
      </c>
    </row>
    <row r="49" spans="1:14">
      <c r="B49" s="57" t="s">
        <v>62</v>
      </c>
      <c r="D49" s="338">
        <f>+'Bilanci Alpha'!D105</f>
        <v>0</v>
      </c>
      <c r="E49" s="338">
        <f>+'Bilanci Alpha'!E105</f>
        <v>0</v>
      </c>
      <c r="F49" s="338">
        <f>+'Bilanci Alpha'!F105</f>
        <v>0</v>
      </c>
      <c r="G49" s="338">
        <f>+'Bilanci Alpha'!G105</f>
        <v>0</v>
      </c>
      <c r="H49" s="338">
        <f>+'Bilanci Alpha'!H105</f>
        <v>0</v>
      </c>
      <c r="I49" s="338">
        <f>+'Bilanci Alpha'!I105</f>
        <v>0</v>
      </c>
      <c r="J49" s="338">
        <v>0</v>
      </c>
      <c r="K49" s="338">
        <v>0</v>
      </c>
    </row>
    <row r="50" spans="1:14">
      <c r="B50" s="57" t="s">
        <v>63</v>
      </c>
      <c r="C50" s="54" t="s">
        <v>405</v>
      </c>
      <c r="D50" s="338">
        <f>+'Bilanci Alpha'!D90</f>
        <v>0</v>
      </c>
      <c r="E50" s="338">
        <f>+'Bilanci Alpha'!E90</f>
        <v>0</v>
      </c>
      <c r="F50" s="338">
        <f>+'Bilanci Alpha'!F90</f>
        <v>0</v>
      </c>
      <c r="G50" s="338">
        <f>+'Bilanci Alpha'!G90</f>
        <v>0</v>
      </c>
      <c r="H50" s="338">
        <f>+'Bilanci Alpha'!H90</f>
        <v>0</v>
      </c>
      <c r="I50" s="338">
        <f>+'Bilanci Alpha'!I90</f>
        <v>0</v>
      </c>
      <c r="J50" s="338">
        <f>+'Bilanci Alpha'!J90</f>
        <v>0</v>
      </c>
      <c r="K50" s="338">
        <f>+'Bilanci Alpha'!K90</f>
        <v>0</v>
      </c>
    </row>
    <row r="51" spans="1:14">
      <c r="B51" s="56" t="s">
        <v>97</v>
      </c>
      <c r="D51" s="338">
        <v>0</v>
      </c>
      <c r="E51" s="338">
        <v>0</v>
      </c>
      <c r="F51" s="338">
        <v>0</v>
      </c>
      <c r="G51" s="338">
        <v>0</v>
      </c>
      <c r="H51" s="338">
        <v>0</v>
      </c>
      <c r="I51" s="338">
        <v>0</v>
      </c>
      <c r="J51" s="338">
        <v>0</v>
      </c>
      <c r="K51" s="338">
        <v>0</v>
      </c>
    </row>
    <row r="52" spans="1:14">
      <c r="B52" s="56" t="s">
        <v>64</v>
      </c>
      <c r="D52" s="333">
        <v>0</v>
      </c>
      <c r="E52" s="333">
        <v>0</v>
      </c>
      <c r="F52" s="333">
        <v>0</v>
      </c>
      <c r="G52" s="333">
        <v>0</v>
      </c>
      <c r="H52" s="333">
        <v>0</v>
      </c>
      <c r="I52" s="333">
        <v>0</v>
      </c>
      <c r="J52" s="333">
        <v>0</v>
      </c>
      <c r="K52" s="333">
        <v>0</v>
      </c>
    </row>
    <row r="53" spans="1:14">
      <c r="B53" s="56" t="s">
        <v>65</v>
      </c>
      <c r="D53" s="333">
        <v>0</v>
      </c>
      <c r="E53" s="333">
        <v>0</v>
      </c>
      <c r="F53" s="333">
        <v>0</v>
      </c>
      <c r="G53" s="333">
        <v>0</v>
      </c>
      <c r="H53" s="333">
        <v>0</v>
      </c>
      <c r="I53" s="333">
        <v>0</v>
      </c>
      <c r="J53" s="333">
        <v>0</v>
      </c>
      <c r="K53" s="333">
        <v>0</v>
      </c>
    </row>
    <row r="54" spans="1:14">
      <c r="B54" s="56"/>
      <c r="D54" s="335"/>
      <c r="E54" s="335"/>
      <c r="F54" s="335"/>
      <c r="G54" s="335"/>
      <c r="H54" s="335"/>
      <c r="I54" s="335"/>
      <c r="J54" s="335"/>
      <c r="K54" s="335"/>
    </row>
    <row r="55" spans="1:14" ht="16.5" thickBot="1">
      <c r="B55" s="64" t="s">
        <v>66</v>
      </c>
      <c r="D55" s="339">
        <f>SUM(D43:D54)</f>
        <v>163964</v>
      </c>
      <c r="E55" s="339">
        <f>SUM(E43:E54)</f>
        <v>0</v>
      </c>
      <c r="F55" s="339">
        <f t="shared" ref="F55:K55" si="6">SUM(F43:F54)</f>
        <v>0</v>
      </c>
      <c r="G55" s="339">
        <f t="shared" si="6"/>
        <v>0</v>
      </c>
      <c r="H55" s="339">
        <f t="shared" si="6"/>
        <v>0</v>
      </c>
      <c r="I55" s="339">
        <f t="shared" si="6"/>
        <v>0</v>
      </c>
      <c r="J55" s="339">
        <f t="shared" si="6"/>
        <v>0</v>
      </c>
      <c r="K55" s="339">
        <f t="shared" si="6"/>
        <v>0</v>
      </c>
      <c r="N55" s="53"/>
    </row>
    <row r="56" spans="1:14" ht="16.5" thickTop="1">
      <c r="A56" s="23" t="s">
        <v>67</v>
      </c>
      <c r="D56" s="335"/>
      <c r="E56" s="335"/>
      <c r="F56" s="335"/>
      <c r="G56" s="335"/>
      <c r="H56" s="335"/>
      <c r="I56" s="335"/>
      <c r="J56" s="335"/>
      <c r="K56" s="335"/>
      <c r="N56" s="53"/>
    </row>
    <row r="57" spans="1:14">
      <c r="B57" s="56" t="s">
        <v>68</v>
      </c>
      <c r="C57" s="54">
        <v>6</v>
      </c>
      <c r="D57" s="338"/>
      <c r="E57" s="338"/>
      <c r="F57" s="338"/>
      <c r="G57" s="338"/>
      <c r="H57" s="338"/>
      <c r="I57" s="338"/>
      <c r="J57" s="338"/>
      <c r="K57" s="338"/>
      <c r="N57" s="53"/>
    </row>
    <row r="58" spans="1:14">
      <c r="B58" s="56" t="s">
        <v>69</v>
      </c>
      <c r="D58" s="338"/>
      <c r="E58" s="338"/>
      <c r="F58" s="338"/>
      <c r="G58" s="338"/>
      <c r="H58" s="338"/>
      <c r="I58" s="338"/>
      <c r="J58" s="338"/>
      <c r="K58" s="338"/>
      <c r="L58" s="62"/>
      <c r="N58" s="53"/>
    </row>
    <row r="59" spans="1:14">
      <c r="B59" s="56" t="s">
        <v>70</v>
      </c>
      <c r="D59" s="338">
        <v>0</v>
      </c>
      <c r="E59" s="338">
        <v>0</v>
      </c>
      <c r="F59" s="338">
        <v>0</v>
      </c>
      <c r="G59" s="338">
        <v>0</v>
      </c>
      <c r="H59" s="338">
        <v>0</v>
      </c>
      <c r="I59" s="338">
        <v>0</v>
      </c>
      <c r="J59" s="338">
        <v>0</v>
      </c>
      <c r="K59" s="338">
        <v>0</v>
      </c>
      <c r="L59" s="62"/>
    </row>
    <row r="60" spans="1:14">
      <c r="B60" s="56" t="s">
        <v>64</v>
      </c>
      <c r="D60" s="335"/>
      <c r="E60" s="335"/>
      <c r="F60" s="335"/>
      <c r="G60" s="335"/>
      <c r="H60" s="335"/>
      <c r="I60" s="335"/>
      <c r="J60" s="335"/>
      <c r="K60" s="335"/>
    </row>
    <row r="61" spans="1:14" ht="16.5" thickBot="1">
      <c r="B61" s="64" t="s">
        <v>71</v>
      </c>
      <c r="D61" s="339">
        <f>SUM(D57:D60)</f>
        <v>0</v>
      </c>
      <c r="E61" s="339">
        <f>SUM(E57:E60)</f>
        <v>0</v>
      </c>
      <c r="F61" s="339">
        <f t="shared" ref="F61:K61" si="7">SUM(F57:F60)</f>
        <v>0</v>
      </c>
      <c r="G61" s="339">
        <f t="shared" si="7"/>
        <v>0</v>
      </c>
      <c r="H61" s="339">
        <f t="shared" si="7"/>
        <v>0</v>
      </c>
      <c r="I61" s="339">
        <f t="shared" si="7"/>
        <v>0</v>
      </c>
      <c r="J61" s="339">
        <f t="shared" si="7"/>
        <v>0</v>
      </c>
      <c r="K61" s="339">
        <f t="shared" si="7"/>
        <v>0</v>
      </c>
    </row>
    <row r="62" spans="1:14" ht="12.75" customHeight="1" thickTop="1">
      <c r="D62" s="335"/>
      <c r="E62" s="335"/>
      <c r="F62" s="335"/>
      <c r="G62" s="335"/>
      <c r="H62" s="335"/>
      <c r="I62" s="335"/>
      <c r="J62" s="335"/>
      <c r="K62" s="335"/>
    </row>
    <row r="63" spans="1:14">
      <c r="A63" s="23" t="s">
        <v>72</v>
      </c>
      <c r="D63" s="333"/>
      <c r="E63" s="333"/>
      <c r="F63" s="333"/>
      <c r="G63" s="333"/>
      <c r="H63" s="333"/>
    </row>
    <row r="64" spans="1:14">
      <c r="B64" s="56" t="s">
        <v>40</v>
      </c>
      <c r="C64" s="54">
        <v>7</v>
      </c>
      <c r="D64" s="335">
        <f>+'Bilanci Alpha'!D69</f>
        <v>100000</v>
      </c>
      <c r="E64" s="335">
        <f>+'Bilanci Alpha'!E69</f>
        <v>0</v>
      </c>
      <c r="F64" s="335">
        <f>+'Bilanci Alpha'!F69</f>
        <v>0</v>
      </c>
      <c r="G64" s="335">
        <f>+'Bilanci Alpha'!G69</f>
        <v>0</v>
      </c>
      <c r="H64" s="335">
        <f>+'Bilanci Alpha'!H69</f>
        <v>0</v>
      </c>
      <c r="I64" s="335">
        <f>+'Bilanci Alpha'!I69</f>
        <v>0</v>
      </c>
      <c r="J64" s="335">
        <f>+'Bilanci Alpha'!J69</f>
        <v>0</v>
      </c>
      <c r="K64" s="335">
        <f>+'Bilanci Alpha'!K69</f>
        <v>0</v>
      </c>
    </row>
    <row r="65" spans="2:12">
      <c r="B65" s="56" t="s">
        <v>397</v>
      </c>
      <c r="C65" s="54">
        <v>7</v>
      </c>
      <c r="D65" s="335">
        <f>+'Bilanci Alpha'!D68</f>
        <v>0</v>
      </c>
      <c r="E65" s="335">
        <f>+'Bilanci Alpha'!E68</f>
        <v>0</v>
      </c>
      <c r="F65" s="335">
        <f>+'Bilanci Alpha'!F68</f>
        <v>0</v>
      </c>
      <c r="G65" s="335">
        <f>+'Bilanci Alpha'!G68</f>
        <v>0</v>
      </c>
      <c r="H65" s="335">
        <f>+'Bilanci Alpha'!H68</f>
        <v>0</v>
      </c>
      <c r="I65" s="335">
        <f>+'Bilanci Alpha'!I68</f>
        <v>0</v>
      </c>
      <c r="J65" s="335">
        <f>+'Bilanci Alpha'!J68</f>
        <v>0</v>
      </c>
      <c r="K65" s="335">
        <f>+'Bilanci Alpha'!K68</f>
        <v>0</v>
      </c>
    </row>
    <row r="66" spans="2:12">
      <c r="B66" s="56" t="s">
        <v>73</v>
      </c>
      <c r="D66" s="338">
        <f>+'Bilanci Alpha'!D72</f>
        <v>0</v>
      </c>
      <c r="E66" s="338">
        <f>+'Bilanci Alpha'!E72</f>
        <v>0</v>
      </c>
      <c r="F66" s="338">
        <f>+'Bilanci Alpha'!F72</f>
        <v>0</v>
      </c>
      <c r="G66" s="338">
        <f>+'Bilanci Alpha'!G72</f>
        <v>0</v>
      </c>
      <c r="H66" s="338">
        <f>+'Bilanci Alpha'!H72</f>
        <v>0</v>
      </c>
      <c r="I66" s="338">
        <f>+'Bilanci Alpha'!I72</f>
        <v>0</v>
      </c>
      <c r="J66" s="338">
        <f>+'Bilanci Alpha'!J72</f>
        <v>0</v>
      </c>
      <c r="K66" s="338">
        <f>+'Bilanci Alpha'!K72</f>
        <v>0</v>
      </c>
    </row>
    <row r="67" spans="2:12">
      <c r="B67" s="56" t="s">
        <v>74</v>
      </c>
      <c r="D67" s="338">
        <f>+'Bilanci Alpha'!D71</f>
        <v>0</v>
      </c>
      <c r="E67" s="338">
        <f>+'Bilanci Alpha'!E71</f>
        <v>0</v>
      </c>
      <c r="F67" s="338">
        <f>+'Bilanci Alpha'!F71</f>
        <v>0</v>
      </c>
      <c r="G67" s="338">
        <f>+'Bilanci Alpha'!G71</f>
        <v>0</v>
      </c>
      <c r="H67" s="338">
        <f>+'Bilanci Alpha'!H71</f>
        <v>0</v>
      </c>
      <c r="I67" s="338">
        <f>+'Bilanci Alpha'!I71</f>
        <v>0</v>
      </c>
      <c r="J67" s="338">
        <f>+'Bilanci Alpha'!J71</f>
        <v>0</v>
      </c>
      <c r="K67" s="338">
        <f>+'Bilanci Alpha'!K71</f>
        <v>0</v>
      </c>
    </row>
    <row r="68" spans="2:12">
      <c r="B68" s="56" t="s">
        <v>9</v>
      </c>
      <c r="D68" s="338">
        <f>+'Bilanci Alpha'!D75</f>
        <v>0</v>
      </c>
      <c r="E68" s="338">
        <f>+'Bilanci Alpha'!E75</f>
        <v>0</v>
      </c>
      <c r="F68" s="338">
        <f>+'Bilanci Alpha'!F75</f>
        <v>0</v>
      </c>
      <c r="G68" s="338">
        <f>+'Bilanci Alpha'!G75</f>
        <v>0</v>
      </c>
      <c r="H68" s="338">
        <f>+'Bilanci Alpha'!H75</f>
        <v>0</v>
      </c>
      <c r="I68" s="338">
        <f>+'Bilanci Alpha'!I75</f>
        <v>0</v>
      </c>
      <c r="J68" s="338">
        <f>+'Bilanci Alpha'!J75</f>
        <v>0</v>
      </c>
      <c r="K68" s="338">
        <f>+'Bilanci Alpha'!K75</f>
        <v>0</v>
      </c>
    </row>
    <row r="69" spans="2:12">
      <c r="B69" s="56" t="s">
        <v>75</v>
      </c>
      <c r="C69" s="54">
        <v>7</v>
      </c>
      <c r="D69" s="335">
        <f>+E69+E70</f>
        <v>0</v>
      </c>
      <c r="E69" s="335">
        <f>+F69+F70</f>
        <v>0</v>
      </c>
      <c r="F69" s="335">
        <f>+G69+G70</f>
        <v>0</v>
      </c>
      <c r="G69" s="335">
        <f>+H69+H70</f>
        <v>0</v>
      </c>
      <c r="H69" s="335">
        <v>0</v>
      </c>
      <c r="I69" s="335">
        <f>+J70</f>
        <v>0</v>
      </c>
      <c r="J69" s="335">
        <f>+'Bilanci Alpha'!J76</f>
        <v>0</v>
      </c>
      <c r="K69" s="335">
        <f>+'Bilanci Alpha'!K76</f>
        <v>0</v>
      </c>
    </row>
    <row r="70" spans="2:12">
      <c r="B70" s="56" t="s">
        <v>76</v>
      </c>
      <c r="C70" s="54">
        <v>7</v>
      </c>
      <c r="D70" s="335">
        <f>+'Bilanci Alpha'!D77</f>
        <v>-163964</v>
      </c>
      <c r="E70" s="335">
        <f>+'Bilanci Alpha'!E77</f>
        <v>0</v>
      </c>
      <c r="F70" s="335">
        <f>+'Bilanci Alpha'!F77</f>
        <v>0</v>
      </c>
      <c r="G70" s="335">
        <f>+'Bilanci Alpha'!G77</f>
        <v>0</v>
      </c>
      <c r="H70" s="335">
        <f>+'Bilanci Alpha'!H77</f>
        <v>0</v>
      </c>
      <c r="I70" s="335">
        <f>+'Bilanci Alpha'!I77</f>
        <v>0</v>
      </c>
      <c r="J70" s="335">
        <f>+'Bilanci Alpha'!J77</f>
        <v>0</v>
      </c>
      <c r="K70" s="335">
        <f>+'Bilanci Alpha'!K77</f>
        <v>0</v>
      </c>
    </row>
    <row r="71" spans="2:12" ht="16.5" thickBot="1">
      <c r="B71" s="64" t="s">
        <v>103</v>
      </c>
      <c r="D71" s="339">
        <f>SUM(D64:D70)</f>
        <v>-63964</v>
      </c>
      <c r="E71" s="339">
        <f>SUM(E64:E70)</f>
        <v>0</v>
      </c>
      <c r="F71" s="339">
        <f t="shared" ref="F71:K71" si="8">SUM(F64:F70)</f>
        <v>0</v>
      </c>
      <c r="G71" s="339">
        <f t="shared" si="8"/>
        <v>0</v>
      </c>
      <c r="H71" s="339">
        <f t="shared" si="8"/>
        <v>0</v>
      </c>
      <c r="I71" s="339">
        <f t="shared" si="8"/>
        <v>0</v>
      </c>
      <c r="J71" s="339">
        <f t="shared" si="8"/>
        <v>0</v>
      </c>
      <c r="K71" s="339">
        <f t="shared" si="8"/>
        <v>0</v>
      </c>
    </row>
    <row r="72" spans="2:12" ht="16.5" thickTop="1">
      <c r="B72" s="56"/>
      <c r="D72" s="338"/>
      <c r="E72" s="338"/>
      <c r="F72" s="338"/>
      <c r="G72" s="338"/>
      <c r="H72" s="338"/>
      <c r="I72" s="338"/>
      <c r="J72" s="338"/>
      <c r="K72" s="338"/>
    </row>
    <row r="73" spans="2:12">
      <c r="B73" s="64" t="s">
        <v>78</v>
      </c>
      <c r="D73" s="340">
        <f>+D71+D61+D55</f>
        <v>100000</v>
      </c>
      <c r="E73" s="340">
        <f>+E71+E61+E55</f>
        <v>0</v>
      </c>
      <c r="F73" s="340">
        <f t="shared" ref="F73:K73" si="9">+F71+F61+F55</f>
        <v>0</v>
      </c>
      <c r="G73" s="340">
        <f t="shared" si="9"/>
        <v>0</v>
      </c>
      <c r="H73" s="340">
        <f t="shared" si="9"/>
        <v>0</v>
      </c>
      <c r="I73" s="340">
        <f t="shared" si="9"/>
        <v>0</v>
      </c>
      <c r="J73" s="340">
        <f t="shared" si="9"/>
        <v>0</v>
      </c>
      <c r="K73" s="340">
        <f t="shared" si="9"/>
        <v>0</v>
      </c>
      <c r="L73" s="66"/>
    </row>
    <row r="75" spans="2:12">
      <c r="L75" s="61"/>
    </row>
    <row r="76" spans="2:12">
      <c r="B76" s="64" t="s">
        <v>410</v>
      </c>
      <c r="C76" s="64">
        <v>2</v>
      </c>
      <c r="D76" s="64"/>
      <c r="E76" s="64" t="s">
        <v>540</v>
      </c>
      <c r="F76" s="64"/>
      <c r="G76" s="64"/>
      <c r="H76" s="64"/>
      <c r="I76" s="68" t="s">
        <v>409</v>
      </c>
      <c r="K76" s="341"/>
    </row>
    <row r="77" spans="2:12" hidden="1">
      <c r="B77" s="64"/>
      <c r="C77" s="64"/>
      <c r="D77" s="64"/>
      <c r="E77" s="64"/>
      <c r="F77" s="64"/>
      <c r="G77" s="64"/>
      <c r="H77" s="64"/>
      <c r="I77" s="341"/>
      <c r="J77" s="341"/>
      <c r="K77" s="341"/>
      <c r="L77" s="68"/>
    </row>
    <row r="78" spans="2:12" hidden="1">
      <c r="B78" s="54"/>
      <c r="L78" s="69"/>
    </row>
    <row r="79" spans="2:12" hidden="1">
      <c r="D79" s="333">
        <f>+D73-D38</f>
        <v>0</v>
      </c>
      <c r="E79" s="333">
        <f>+E73-E38</f>
        <v>0</v>
      </c>
      <c r="F79" s="333">
        <f t="shared" ref="F79:K79" si="10">+F73-F38</f>
        <v>0</v>
      </c>
      <c r="G79" s="333">
        <f t="shared" si="10"/>
        <v>0</v>
      </c>
      <c r="H79" s="333">
        <f t="shared" si="10"/>
        <v>0</v>
      </c>
      <c r="I79" s="333">
        <f t="shared" si="10"/>
        <v>0</v>
      </c>
      <c r="J79" s="333">
        <f t="shared" si="10"/>
        <v>0</v>
      </c>
      <c r="K79" s="333">
        <f t="shared" si="10"/>
        <v>0</v>
      </c>
    </row>
    <row r="80" spans="2:12" hidden="1">
      <c r="I80" s="342"/>
      <c r="J80" s="342"/>
      <c r="K80" s="342"/>
      <c r="L80" s="70"/>
    </row>
    <row r="81" spans="9:12" hidden="1">
      <c r="I81" s="342"/>
      <c r="J81" s="342"/>
      <c r="K81" s="342"/>
      <c r="L81" s="70"/>
    </row>
    <row r="82" spans="9:12" hidden="1">
      <c r="I82" s="342"/>
      <c r="J82" s="342"/>
      <c r="K82" s="342"/>
      <c r="L82" s="70"/>
    </row>
    <row r="83" spans="9:12">
      <c r="I83" s="342"/>
      <c r="J83" s="342"/>
      <c r="K83" s="342"/>
      <c r="L83" s="70"/>
    </row>
    <row r="84" spans="9:12">
      <c r="I84" s="342"/>
      <c r="J84" s="342"/>
      <c r="K84" s="342"/>
      <c r="L84" s="70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M38"/>
  <sheetViews>
    <sheetView tabSelected="1" workbookViewId="0">
      <selection activeCell="E19" sqref="E19"/>
    </sheetView>
  </sheetViews>
  <sheetFormatPr defaultRowHeight="12.75"/>
  <cols>
    <col min="1" max="1" width="3.85546875" style="1" customWidth="1"/>
    <col min="2" max="2" width="46.42578125" style="1" customWidth="1"/>
    <col min="3" max="3" width="6.7109375" style="12" customWidth="1"/>
    <col min="4" max="5" width="15.28515625" style="12" customWidth="1"/>
    <col min="6" max="8" width="15.28515625" style="12" hidden="1" customWidth="1"/>
    <col min="9" max="10" width="16.28515625" style="343" hidden="1" customWidth="1"/>
    <col min="11" max="11" width="15.5703125" style="8" hidden="1" customWidth="1"/>
    <col min="12" max="12" width="12.85546875" style="1" customWidth="1"/>
    <col min="13" max="13" width="11.140625" style="1" bestFit="1" customWidth="1"/>
    <col min="14" max="16384" width="9.140625" style="1"/>
  </cols>
  <sheetData>
    <row r="1" spans="1:12" ht="15.75">
      <c r="A1" s="23" t="s">
        <v>593</v>
      </c>
    </row>
    <row r="2" spans="1:12" ht="15.75">
      <c r="A2" s="14" t="s">
        <v>594</v>
      </c>
    </row>
    <row r="3" spans="1:12" ht="15.75">
      <c r="A3" s="14" t="s">
        <v>96</v>
      </c>
    </row>
    <row r="4" spans="1:12" ht="15.75">
      <c r="A4" s="14"/>
    </row>
    <row r="5" spans="1:12" ht="13.5" thickBot="1">
      <c r="C5" s="12" t="s">
        <v>408</v>
      </c>
      <c r="D5" s="344" t="s">
        <v>584</v>
      </c>
      <c r="E5" s="344" t="s">
        <v>580</v>
      </c>
      <c r="F5" s="344" t="s">
        <v>550</v>
      </c>
      <c r="G5" s="344" t="s">
        <v>539</v>
      </c>
      <c r="H5" s="344" t="s">
        <v>533</v>
      </c>
      <c r="I5" s="344" t="s">
        <v>529</v>
      </c>
      <c r="J5" s="344" t="s">
        <v>526</v>
      </c>
      <c r="K5" s="16" t="s">
        <v>483</v>
      </c>
    </row>
    <row r="6" spans="1:12" ht="13.5" thickTop="1">
      <c r="D6" s="343"/>
      <c r="E6" s="343"/>
      <c r="F6" s="343"/>
      <c r="G6" s="343"/>
      <c r="H6" s="343"/>
    </row>
    <row r="7" spans="1:12">
      <c r="D7" s="343"/>
      <c r="E7" s="343"/>
      <c r="F7" s="343"/>
      <c r="G7" s="343"/>
      <c r="H7" s="343"/>
    </row>
    <row r="8" spans="1:12">
      <c r="B8" s="1" t="s">
        <v>10</v>
      </c>
      <c r="C8" s="12">
        <v>8</v>
      </c>
      <c r="D8" s="343">
        <f>+'Ardh shpenz alpha'!C12</f>
        <v>0</v>
      </c>
      <c r="E8" s="343">
        <f>+'Ardh shpenz alpha'!D12</f>
        <v>0</v>
      </c>
      <c r="F8" s="343">
        <f>+'Ardh shpenz alpha'!E12</f>
        <v>0</v>
      </c>
      <c r="G8" s="343">
        <f>+'Ardh shpenz alpha'!F12</f>
        <v>0</v>
      </c>
      <c r="H8" s="343">
        <f>+'Ardh shpenz alpha'!G12</f>
        <v>0</v>
      </c>
      <c r="I8" s="343">
        <f>+'Ardh shpenz alpha'!H12</f>
        <v>0</v>
      </c>
      <c r="J8" s="343">
        <f>+'Ardh shpenz alpha'!I12</f>
        <v>0</v>
      </c>
      <c r="K8" s="8">
        <f>+'Ardh shpenz alpha'!J12</f>
        <v>0</v>
      </c>
    </row>
    <row r="9" spans="1:12">
      <c r="B9" s="1" t="s">
        <v>79</v>
      </c>
      <c r="C9" s="12">
        <v>9</v>
      </c>
      <c r="D9" s="343">
        <f>+'Ardh shpenz alpha'!C19</f>
        <v>0</v>
      </c>
      <c r="E9" s="343">
        <f>+'Ardh shpenz alpha'!D19</f>
        <v>0</v>
      </c>
      <c r="F9" s="343">
        <f>+'Ardh shpenz alpha'!E19</f>
        <v>0</v>
      </c>
      <c r="G9" s="343">
        <f>+'Ardh shpenz alpha'!F19</f>
        <v>0</v>
      </c>
      <c r="H9" s="343">
        <f>+'Ardh shpenz alpha'!G19</f>
        <v>0</v>
      </c>
      <c r="I9" s="343">
        <f>+'Ardh shpenz alpha'!H19</f>
        <v>0</v>
      </c>
      <c r="J9" s="343">
        <f>+'Ardh shpenz alpha'!I19</f>
        <v>0</v>
      </c>
      <c r="K9" s="8">
        <f>+'Ardh shpenz alpha'!J19</f>
        <v>0</v>
      </c>
    </row>
    <row r="10" spans="1:12" ht="25.5">
      <c r="B10" s="4" t="s">
        <v>80</v>
      </c>
      <c r="D10" s="343"/>
      <c r="E10" s="343"/>
      <c r="F10" s="343"/>
      <c r="G10" s="343"/>
      <c r="H10" s="343"/>
    </row>
    <row r="11" spans="1:12" ht="25.5">
      <c r="B11" s="4" t="s">
        <v>81</v>
      </c>
      <c r="D11" s="343"/>
      <c r="E11" s="343"/>
      <c r="F11" s="343"/>
      <c r="G11" s="343"/>
      <c r="H11" s="343"/>
    </row>
    <row r="12" spans="1:12">
      <c r="B12" s="1" t="s">
        <v>82</v>
      </c>
      <c r="C12" s="12">
        <v>10</v>
      </c>
      <c r="D12" s="343">
        <f>-'Ardh shpenz alpha'!C65-'Ardh shpenz alpha'!C68</f>
        <v>0</v>
      </c>
      <c r="E12" s="343">
        <f>-'Ardh shpenz alpha'!D65-'Ardh shpenz alpha'!D68</f>
        <v>0</v>
      </c>
      <c r="F12" s="343">
        <f>-'Ardh shpenz alpha'!E65-'Ardh shpenz alpha'!E68</f>
        <v>0</v>
      </c>
      <c r="G12" s="343">
        <f>-'Ardh shpenz alpha'!F65-'Ardh shpenz alpha'!F68</f>
        <v>0</v>
      </c>
      <c r="H12" s="343">
        <f>-'Ardh shpenz alpha'!G65-'Ardh shpenz alpha'!G68</f>
        <v>0</v>
      </c>
      <c r="I12" s="343">
        <f>-'Ardh shpenz alpha'!H65-'Ardh shpenz alpha'!H68</f>
        <v>0</v>
      </c>
      <c r="J12" s="343">
        <f>-'Ardh shpenz alpha'!I65-'Ardh shpenz alpha'!I68</f>
        <v>0</v>
      </c>
      <c r="K12" s="8">
        <f>-'Ardh shpenz alpha'!J65-'Ardh shpenz alpha'!J68</f>
        <v>0</v>
      </c>
      <c r="L12" s="8"/>
    </row>
    <row r="13" spans="1:12">
      <c r="B13" s="1" t="s">
        <v>83</v>
      </c>
      <c r="C13" s="12">
        <v>11</v>
      </c>
      <c r="D13" s="343">
        <f>-'Ardh shpenz alpha'!C71-'Ardh shpenz alpha'!C76-'Ardh shpenz alpha'!C77</f>
        <v>0</v>
      </c>
      <c r="E13" s="343">
        <f>-'Ardh shpenz alpha'!D71-'Ardh shpenz alpha'!D76-'Ardh shpenz alpha'!D77</f>
        <v>0</v>
      </c>
      <c r="F13" s="343">
        <f>-'Ardh shpenz alpha'!E71-'Ardh shpenz alpha'!E76-'Ardh shpenz alpha'!E77</f>
        <v>0</v>
      </c>
      <c r="G13" s="343">
        <f>-'Ardh shpenz alpha'!F71-'Ardh shpenz alpha'!F76-'Ardh shpenz alpha'!F77</f>
        <v>0</v>
      </c>
      <c r="H13" s="343">
        <f>-'Ardh shpenz alpha'!G71-'Ardh shpenz alpha'!G76-'Ardh shpenz alpha'!G77</f>
        <v>0</v>
      </c>
      <c r="I13" s="343">
        <f>-'Ardh shpenz alpha'!H71-'Ardh shpenz alpha'!H76-'Ardh shpenz alpha'!H77</f>
        <v>0</v>
      </c>
      <c r="J13" s="343">
        <f>-'Ardh shpenz alpha'!I71-'Ardh shpenz alpha'!I76-'Ardh shpenz alpha'!I77</f>
        <v>0</v>
      </c>
      <c r="K13" s="8">
        <f>-'Ardh shpenz alpha'!J71-'Ardh shpenz alpha'!J76-'Ardh shpenz alpha'!J77</f>
        <v>0</v>
      </c>
      <c r="L13" s="8"/>
    </row>
    <row r="14" spans="1:12">
      <c r="B14" s="1" t="s">
        <v>11</v>
      </c>
      <c r="C14" s="12">
        <v>12</v>
      </c>
      <c r="D14" s="343">
        <f>-'Ardh shpenz alpha'!C72</f>
        <v>-163964</v>
      </c>
      <c r="E14" s="343">
        <f>-'Ardh shpenz alpha'!D72</f>
        <v>0</v>
      </c>
      <c r="F14" s="343">
        <f>-'Ardh shpenz alpha'!E72</f>
        <v>0</v>
      </c>
      <c r="G14" s="343">
        <f>-'Ardh shpenz alpha'!F72</f>
        <v>0</v>
      </c>
      <c r="H14" s="343">
        <f>-'Ardh shpenz alpha'!G72</f>
        <v>0</v>
      </c>
      <c r="I14" s="343">
        <f>-'Ardh shpenz alpha'!H72</f>
        <v>0</v>
      </c>
      <c r="J14" s="343">
        <f>-'Ardh shpenz alpha'!I72</f>
        <v>0</v>
      </c>
      <c r="K14" s="8">
        <f>-'Ardh shpenz alpha'!J72</f>
        <v>0</v>
      </c>
    </row>
    <row r="15" spans="1:12">
      <c r="B15" s="1" t="s">
        <v>84</v>
      </c>
      <c r="D15" s="345">
        <f>-'Ardh shpenz alpha'!C81</f>
        <v>0</v>
      </c>
      <c r="E15" s="345">
        <f>-'Ardh shpenz alpha'!D81</f>
        <v>0</v>
      </c>
      <c r="F15" s="345">
        <f>-'Ardh shpenz alpha'!E81</f>
        <v>0</v>
      </c>
      <c r="G15" s="345">
        <f>-'Ardh shpenz alpha'!F81</f>
        <v>0</v>
      </c>
      <c r="H15" s="345">
        <f>-'Ardh shpenz alpha'!G81</f>
        <v>0</v>
      </c>
      <c r="I15" s="345">
        <f>-'Ardh shpenz alpha'!H81</f>
        <v>0</v>
      </c>
      <c r="J15" s="345">
        <f>-'Ardh shpenz alpha'!I81</f>
        <v>0</v>
      </c>
      <c r="K15" s="20">
        <f>-'Ardh shpenz alpha'!J81</f>
        <v>0</v>
      </c>
    </row>
    <row r="16" spans="1:12" ht="13.5" thickBot="1">
      <c r="D16" s="346">
        <f>SUM(D8:D15)</f>
        <v>-163964</v>
      </c>
      <c r="E16" s="346">
        <f>SUM(E8:E15)</f>
        <v>0</v>
      </c>
      <c r="F16" s="346">
        <f t="shared" ref="F16:K16" si="0">SUM(F8:F15)</f>
        <v>0</v>
      </c>
      <c r="G16" s="346">
        <f t="shared" si="0"/>
        <v>0</v>
      </c>
      <c r="H16" s="346">
        <f t="shared" si="0"/>
        <v>0</v>
      </c>
      <c r="I16" s="346">
        <f t="shared" si="0"/>
        <v>0</v>
      </c>
      <c r="J16" s="346">
        <f t="shared" si="0"/>
        <v>0</v>
      </c>
      <c r="K16" s="9">
        <f t="shared" si="0"/>
        <v>0</v>
      </c>
    </row>
    <row r="17" spans="1:13" s="2" customFormat="1" ht="13.5" thickTop="1">
      <c r="A17" s="3" t="s">
        <v>85</v>
      </c>
      <c r="C17" s="7"/>
      <c r="D17" s="347"/>
      <c r="E17" s="347"/>
      <c r="F17" s="347"/>
      <c r="G17" s="347"/>
      <c r="H17" s="347"/>
      <c r="I17" s="347"/>
      <c r="J17" s="347"/>
      <c r="K17" s="10"/>
    </row>
    <row r="18" spans="1:13" s="2" customFormat="1">
      <c r="B18" s="5"/>
      <c r="C18" s="7"/>
      <c r="D18" s="347"/>
      <c r="E18" s="347"/>
      <c r="F18" s="347"/>
      <c r="G18" s="347"/>
      <c r="H18" s="347"/>
      <c r="I18" s="347"/>
      <c r="J18" s="347"/>
      <c r="K18" s="10"/>
    </row>
    <row r="19" spans="1:13" s="2" customFormat="1" ht="25.5">
      <c r="B19" s="4" t="s">
        <v>86</v>
      </c>
      <c r="C19" s="7"/>
      <c r="D19" s="343"/>
      <c r="E19" s="343"/>
      <c r="F19" s="343"/>
      <c r="G19" s="343"/>
      <c r="H19" s="343"/>
      <c r="I19" s="343"/>
      <c r="J19" s="343"/>
      <c r="K19" s="8"/>
    </row>
    <row r="20" spans="1:13">
      <c r="B20" s="4" t="s">
        <v>87</v>
      </c>
      <c r="D20" s="343"/>
      <c r="E20" s="343"/>
      <c r="F20" s="343"/>
      <c r="G20" s="343"/>
      <c r="H20" s="343"/>
    </row>
    <row r="21" spans="1:13">
      <c r="B21" s="1" t="s">
        <v>12</v>
      </c>
      <c r="C21" s="12">
        <v>13</v>
      </c>
      <c r="D21" s="343">
        <f>+'Ardh shpenz alpha'!C36-'Ardh shpenz alpha'!C89</f>
        <v>0</v>
      </c>
      <c r="E21" s="343">
        <f>+'Ardh shpenz alpha'!D36-'Ardh shpenz alpha'!D89</f>
        <v>0</v>
      </c>
      <c r="F21" s="343">
        <f>+'Ardh shpenz alpha'!E36-'Ardh shpenz alpha'!E89</f>
        <v>0</v>
      </c>
      <c r="G21" s="343">
        <f>+'Ardh shpenz alpha'!F36-'Ardh shpenz alpha'!F89</f>
        <v>0</v>
      </c>
      <c r="H21" s="343">
        <f>+'Ardh shpenz alpha'!G36-'Ardh shpenz alpha'!G89</f>
        <v>0</v>
      </c>
      <c r="I21" s="343">
        <f>+'Ardh shpenz alpha'!H36-'Ardh shpenz alpha'!H89</f>
        <v>0</v>
      </c>
      <c r="J21" s="343">
        <f>+'Ardh shpenz alpha'!I36-'Ardh shpenz alpha'!I89</f>
        <v>0</v>
      </c>
      <c r="K21" s="8">
        <f>+'Ardh shpenz alpha'!J36-'Ardh shpenz alpha'!J89</f>
        <v>0</v>
      </c>
      <c r="L21" s="8"/>
      <c r="M21" s="8"/>
    </row>
    <row r="22" spans="1:13">
      <c r="D22" s="343"/>
      <c r="E22" s="343"/>
      <c r="F22" s="343"/>
      <c r="G22" s="343"/>
      <c r="H22" s="343"/>
      <c r="L22" s="8"/>
      <c r="M22" s="8"/>
    </row>
    <row r="23" spans="1:13" ht="13.5" thickBot="1">
      <c r="B23" s="6" t="s">
        <v>13</v>
      </c>
      <c r="C23" s="13"/>
      <c r="D23" s="348">
        <f>+D16+D21</f>
        <v>-163964</v>
      </c>
      <c r="E23" s="348">
        <f>+E16+E21</f>
        <v>0</v>
      </c>
      <c r="F23" s="348">
        <f t="shared" ref="F23:K23" si="1">+F16+F21</f>
        <v>0</v>
      </c>
      <c r="G23" s="348">
        <f t="shared" si="1"/>
        <v>0</v>
      </c>
      <c r="H23" s="348">
        <f t="shared" si="1"/>
        <v>0</v>
      </c>
      <c r="I23" s="348">
        <f t="shared" si="1"/>
        <v>0</v>
      </c>
      <c r="J23" s="348">
        <f t="shared" si="1"/>
        <v>0</v>
      </c>
      <c r="K23" s="21">
        <f t="shared" si="1"/>
        <v>0</v>
      </c>
      <c r="L23" s="353"/>
    </row>
    <row r="24" spans="1:13" s="2" customFormat="1" ht="13.5" thickTop="1">
      <c r="C24" s="13"/>
      <c r="D24" s="347"/>
      <c r="E24" s="347"/>
      <c r="F24" s="347"/>
      <c r="G24" s="347"/>
      <c r="H24" s="347"/>
      <c r="I24" s="347"/>
      <c r="J24" s="347"/>
      <c r="K24" s="10"/>
    </row>
    <row r="25" spans="1:13" s="2" customFormat="1">
      <c r="B25" s="5" t="s">
        <v>14</v>
      </c>
      <c r="C25" s="13">
        <v>14</v>
      </c>
      <c r="D25" s="347">
        <f>-'Ardh shpenz alpha'!C102</f>
        <v>0</v>
      </c>
      <c r="E25" s="347">
        <f>-'Ardh shpenz alpha'!D102</f>
        <v>0</v>
      </c>
      <c r="F25" s="347">
        <f>-'Ardh shpenz alpha'!E102</f>
        <v>0</v>
      </c>
      <c r="G25" s="347">
        <f>-'Ardh shpenz alpha'!F102</f>
        <v>0</v>
      </c>
      <c r="H25" s="347">
        <f>-'Ardh shpenz alpha'!G102</f>
        <v>0</v>
      </c>
      <c r="I25" s="347">
        <f>-'Ardh shpenz alpha'!H102</f>
        <v>0</v>
      </c>
      <c r="J25" s="347">
        <f>-'Ardh shpenz alpha'!I102</f>
        <v>0</v>
      </c>
      <c r="K25" s="10">
        <f>-'Ardh shpenz alpha'!J102</f>
        <v>0</v>
      </c>
    </row>
    <row r="26" spans="1:13" s="2" customFormat="1">
      <c r="B26" s="5"/>
      <c r="C26" s="13"/>
      <c r="D26" s="347"/>
      <c r="E26" s="347"/>
      <c r="F26" s="347"/>
      <c r="G26" s="347"/>
      <c r="H26" s="347"/>
      <c r="I26" s="347"/>
      <c r="J26" s="347"/>
      <c r="K26" s="10"/>
    </row>
    <row r="27" spans="1:13" s="2" customFormat="1" ht="13.5" thickBot="1">
      <c r="B27" s="6" t="s">
        <v>15</v>
      </c>
      <c r="C27" s="7"/>
      <c r="D27" s="349">
        <f>+D23+D25</f>
        <v>-163964</v>
      </c>
      <c r="E27" s="349">
        <f>+E23+E25</f>
        <v>0</v>
      </c>
      <c r="F27" s="349">
        <f t="shared" ref="F27:K27" si="2">+F23+F25</f>
        <v>0</v>
      </c>
      <c r="G27" s="349">
        <f t="shared" si="2"/>
        <v>0</v>
      </c>
      <c r="H27" s="349">
        <f t="shared" si="2"/>
        <v>0</v>
      </c>
      <c r="I27" s="349">
        <f t="shared" si="2"/>
        <v>0</v>
      </c>
      <c r="J27" s="349">
        <f t="shared" si="2"/>
        <v>0</v>
      </c>
      <c r="K27" s="15">
        <f t="shared" si="2"/>
        <v>0</v>
      </c>
    </row>
    <row r="28" spans="1:13" s="2" customFormat="1" ht="13.5" thickTop="1">
      <c r="I28" s="347"/>
      <c r="J28" s="347"/>
      <c r="K28" s="10"/>
    </row>
    <row r="29" spans="1:13" s="2" customFormat="1">
      <c r="I29" s="347"/>
      <c r="J29" s="347"/>
      <c r="K29" s="10"/>
    </row>
    <row r="30" spans="1:13" s="2" customFormat="1">
      <c r="I30" s="347"/>
      <c r="J30" s="347"/>
      <c r="K30" s="10"/>
    </row>
    <row r="31" spans="1:13" s="2" customFormat="1">
      <c r="I31" s="347"/>
      <c r="J31" s="347"/>
      <c r="K31" s="10"/>
    </row>
    <row r="32" spans="1:13" s="2" customFormat="1">
      <c r="C32" s="368">
        <v>3</v>
      </c>
      <c r="I32" s="347"/>
      <c r="J32" s="347"/>
      <c r="K32" s="10"/>
    </row>
    <row r="33" spans="2:11" s="2" customFormat="1">
      <c r="I33" s="347"/>
      <c r="J33" s="347"/>
      <c r="K33" s="10"/>
    </row>
    <row r="34" spans="2:11" s="2" customFormat="1">
      <c r="I34" s="347"/>
      <c r="J34" s="347"/>
      <c r="K34" s="10"/>
    </row>
    <row r="35" spans="2:11" s="2" customFormat="1">
      <c r="C35" s="7"/>
      <c r="D35" s="7"/>
      <c r="E35" s="7"/>
      <c r="F35" s="7"/>
      <c r="G35" s="7"/>
      <c r="H35" s="7"/>
      <c r="I35" s="343"/>
      <c r="J35" s="343"/>
      <c r="K35" s="8"/>
    </row>
    <row r="36" spans="2:11" ht="15.75">
      <c r="B36" s="18" t="s">
        <v>521</v>
      </c>
      <c r="C36" s="18"/>
      <c r="D36" s="64" t="s">
        <v>540</v>
      </c>
      <c r="E36" s="64"/>
      <c r="F36" s="64"/>
      <c r="G36" s="64"/>
      <c r="H36" s="18"/>
      <c r="I36" s="68" t="s">
        <v>527</v>
      </c>
      <c r="K36" s="27"/>
    </row>
    <row r="37" spans="2:11" ht="14.25">
      <c r="B37" s="18"/>
      <c r="C37" s="18"/>
      <c r="D37" s="18"/>
      <c r="E37" s="18"/>
      <c r="F37" s="18"/>
      <c r="G37" s="18"/>
      <c r="H37" s="18"/>
      <c r="I37" s="350"/>
      <c r="J37" s="350"/>
      <c r="K37" s="27"/>
    </row>
    <row r="38" spans="2:11" ht="15">
      <c r="B38" s="17"/>
      <c r="C38" s="17"/>
      <c r="D38" s="17"/>
      <c r="E38" s="17"/>
      <c r="F38" s="17"/>
      <c r="G38" s="17"/>
      <c r="H38" s="17"/>
      <c r="I38" s="351"/>
      <c r="J38" s="351"/>
      <c r="K38" s="19"/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2"/>
  <sheetViews>
    <sheetView topLeftCell="A16" zoomScale="80" workbookViewId="0">
      <selection activeCell="M39" sqref="M39"/>
    </sheetView>
  </sheetViews>
  <sheetFormatPr defaultRowHeight="15.75"/>
  <cols>
    <col min="1" max="1" width="3.140625" style="56" customWidth="1"/>
    <col min="2" max="2" width="64.140625" style="56" customWidth="1"/>
    <col min="3" max="3" width="2.42578125" style="56" customWidth="1"/>
    <col min="4" max="5" width="19.42578125" style="56" customWidth="1"/>
    <col min="6" max="8" width="19.42578125" style="56" hidden="1" customWidth="1"/>
    <col min="9" max="9" width="17.28515625" style="71" hidden="1" customWidth="1"/>
    <col min="10" max="10" width="19" style="71" hidden="1" customWidth="1"/>
    <col min="11" max="11" width="15.7109375" style="71" hidden="1" customWidth="1"/>
    <col min="12" max="12" width="3.28515625" style="72" hidden="1" customWidth="1"/>
    <col min="13" max="13" width="16.28515625" style="71" hidden="1" customWidth="1"/>
    <col min="14" max="14" width="2.85546875" style="56" hidden="1" customWidth="1"/>
    <col min="15" max="15" width="13.140625" style="55" customWidth="1"/>
    <col min="16" max="16" width="13.140625" style="55" bestFit="1" customWidth="1"/>
    <col min="17" max="17" width="13.85546875" style="56" bestFit="1" customWidth="1"/>
    <col min="18" max="18" width="9.85546875" style="56" bestFit="1" customWidth="1"/>
    <col min="19" max="19" width="9.140625" style="56"/>
    <col min="20" max="20" width="13.140625" style="56" bestFit="1" customWidth="1"/>
    <col min="21" max="16384" width="9.140625" style="56"/>
  </cols>
  <sheetData>
    <row r="1" spans="1:19">
      <c r="A1" s="23" t="s">
        <v>593</v>
      </c>
    </row>
    <row r="2" spans="1:19">
      <c r="A2" s="73" t="s">
        <v>25</v>
      </c>
    </row>
    <row r="3" spans="1:19" s="53" customFormat="1">
      <c r="A3" s="74" t="s">
        <v>595</v>
      </c>
      <c r="I3" s="75"/>
      <c r="J3" s="75"/>
      <c r="K3" s="75"/>
      <c r="L3" s="76"/>
      <c r="M3" s="75"/>
      <c r="O3" s="70"/>
      <c r="P3" s="70"/>
    </row>
    <row r="4" spans="1:19" s="53" customFormat="1">
      <c r="A4" s="57" t="s">
        <v>96</v>
      </c>
      <c r="I4" s="75"/>
      <c r="J4" s="75"/>
      <c r="K4" s="75"/>
      <c r="L4" s="76"/>
      <c r="M4" s="75"/>
      <c r="O4" s="70"/>
      <c r="P4" s="70"/>
    </row>
    <row r="5" spans="1:19" s="53" customFormat="1">
      <c r="I5" s="78"/>
      <c r="J5" s="78"/>
      <c r="K5" s="78"/>
      <c r="L5" s="76"/>
      <c r="M5" s="78"/>
      <c r="O5" s="70"/>
      <c r="P5" s="70"/>
    </row>
    <row r="6" spans="1:19" s="53" customFormat="1" ht="16.5" customHeight="1" thickBot="1">
      <c r="B6" s="77"/>
      <c r="C6" s="77"/>
      <c r="D6" s="79" t="s">
        <v>579</v>
      </c>
      <c r="E6" s="79" t="s">
        <v>568</v>
      </c>
      <c r="F6" s="79" t="s">
        <v>547</v>
      </c>
      <c r="G6" s="79" t="s">
        <v>536</v>
      </c>
      <c r="H6" s="79" t="s">
        <v>532</v>
      </c>
      <c r="I6" s="79" t="s">
        <v>528</v>
      </c>
      <c r="J6" s="79" t="s">
        <v>523</v>
      </c>
      <c r="K6" s="79" t="s">
        <v>93</v>
      </c>
      <c r="L6" s="76"/>
      <c r="M6" s="79" t="s">
        <v>95</v>
      </c>
      <c r="O6" s="70"/>
      <c r="P6" s="70"/>
    </row>
    <row r="7" spans="1:19" s="53" customFormat="1" ht="16.5" thickTop="1">
      <c r="A7" s="58" t="s">
        <v>26</v>
      </c>
      <c r="D7" s="78"/>
      <c r="E7" s="78"/>
      <c r="F7" s="78"/>
      <c r="G7" s="78"/>
      <c r="H7" s="78"/>
      <c r="I7" s="78"/>
      <c r="J7" s="78"/>
      <c r="K7" s="78"/>
      <c r="L7" s="76"/>
      <c r="M7" s="78"/>
      <c r="O7" s="70"/>
      <c r="P7" s="70"/>
    </row>
    <row r="8" spans="1:19" s="53" customFormat="1">
      <c r="B8" s="53" t="s">
        <v>27</v>
      </c>
      <c r="D8" s="80">
        <f>+'ardh-shpenz'!D23</f>
        <v>-163964</v>
      </c>
      <c r="E8" s="80">
        <f>+'ardh-shpenz'!E23</f>
        <v>0</v>
      </c>
      <c r="F8" s="80">
        <f>+'ardh-shpenz'!F23</f>
        <v>0</v>
      </c>
      <c r="G8" s="80">
        <f>+'ardh-shpenz'!G23</f>
        <v>0</v>
      </c>
      <c r="H8" s="80">
        <f>+'ardh-shpenz'!H23</f>
        <v>0</v>
      </c>
      <c r="I8" s="80">
        <f>+'ardh-shpenz'!I23</f>
        <v>0</v>
      </c>
      <c r="J8" s="80">
        <f>+'ardh-shpenz'!J23</f>
        <v>0</v>
      </c>
      <c r="K8" s="80">
        <f>+'ardh-shpenz'!K23</f>
        <v>0</v>
      </c>
      <c r="L8" s="76"/>
      <c r="M8" s="80" t="e">
        <f>+'ardh-shpenz'!#REF!</f>
        <v>#REF!</v>
      </c>
      <c r="O8" s="70"/>
      <c r="P8" s="70"/>
    </row>
    <row r="9" spans="1:19" s="53" customFormat="1">
      <c r="B9" s="53" t="s">
        <v>28</v>
      </c>
      <c r="D9" s="80"/>
      <c r="E9" s="80"/>
      <c r="F9" s="80"/>
      <c r="G9" s="80"/>
      <c r="H9" s="80"/>
      <c r="I9" s="80"/>
      <c r="J9" s="80"/>
      <c r="K9" s="80"/>
      <c r="L9" s="76"/>
      <c r="M9" s="75"/>
      <c r="O9" s="70"/>
      <c r="P9" s="70"/>
    </row>
    <row r="10" spans="1:19" s="53" customFormat="1">
      <c r="B10" s="53" t="s">
        <v>29</v>
      </c>
      <c r="D10" s="80">
        <f>-'ardh-shpenz'!D15</f>
        <v>0</v>
      </c>
      <c r="E10" s="80">
        <f>-'ardh-shpenz'!E15</f>
        <v>0</v>
      </c>
      <c r="F10" s="80">
        <f>-'ardh-shpenz'!F15</f>
        <v>0</v>
      </c>
      <c r="G10" s="80">
        <f>-'ardh-shpenz'!G15</f>
        <v>0</v>
      </c>
      <c r="H10" s="80">
        <f>-'ardh-shpenz'!H15</f>
        <v>0</v>
      </c>
      <c r="I10" s="80">
        <f>-'ardh-shpenz'!I15</f>
        <v>0</v>
      </c>
      <c r="J10" s="80">
        <f>-'ardh-shpenz'!J15</f>
        <v>0</v>
      </c>
      <c r="K10" s="80">
        <f>-'ardh-shpenz'!K15</f>
        <v>0</v>
      </c>
      <c r="L10" s="76"/>
      <c r="M10" s="80" t="e">
        <f>-'ardh-shpenz'!#REF!</f>
        <v>#REF!</v>
      </c>
      <c r="O10" s="70"/>
      <c r="P10" s="70"/>
    </row>
    <row r="11" spans="1:19" s="53" customFormat="1">
      <c r="B11" s="53" t="s">
        <v>30</v>
      </c>
      <c r="D11" s="80">
        <f>+BK!F27-BK!D27+BK!D51-BK!F51</f>
        <v>0</v>
      </c>
      <c r="E11" s="80">
        <f>+BK!G27-BK!E27+BK!E51-BK!G51</f>
        <v>0</v>
      </c>
      <c r="F11" s="80">
        <f>+BK!H27-BK!F27+BK!F51-BK!H51</f>
        <v>0</v>
      </c>
      <c r="G11" s="80">
        <f>+BK!I27-BK!G27+BK!G51-BK!I51</f>
        <v>0</v>
      </c>
      <c r="H11" s="80">
        <f>+BK!J27-BK!H27+BK!H51-BK!J51</f>
        <v>0</v>
      </c>
      <c r="I11" s="80">
        <f>+BK!K27-BK!I27+BK!I51-BK!K51</f>
        <v>0</v>
      </c>
      <c r="J11" s="80">
        <f>+BK!L27-BK!J27+BK!J51-BK!L51</f>
        <v>0</v>
      </c>
      <c r="K11" s="80" t="e">
        <f>+BK!#REF!-BK!K27+BK!K51-BK!#REF!</f>
        <v>#REF!</v>
      </c>
      <c r="L11" s="76"/>
      <c r="M11" s="80" t="e">
        <f>+BK!#REF!-BK!#REF!+BK!#REF!-BK!#REF!</f>
        <v>#REF!</v>
      </c>
      <c r="O11" s="70"/>
      <c r="P11" s="70"/>
      <c r="S11" s="80"/>
    </row>
    <row r="12" spans="1:19" s="53" customFormat="1">
      <c r="B12" s="53" t="s">
        <v>31</v>
      </c>
      <c r="D12" s="78"/>
      <c r="E12" s="78"/>
      <c r="F12" s="78"/>
      <c r="G12" s="78"/>
      <c r="H12" s="78"/>
      <c r="I12" s="78"/>
      <c r="J12" s="78"/>
      <c r="K12" s="78"/>
      <c r="L12" s="76"/>
      <c r="M12" s="78"/>
      <c r="O12" s="75"/>
      <c r="P12" s="70"/>
    </row>
    <row r="13" spans="1:19" s="53" customFormat="1">
      <c r="B13" s="53" t="s">
        <v>32</v>
      </c>
      <c r="D13" s="78"/>
      <c r="E13" s="78"/>
      <c r="F13" s="78"/>
      <c r="G13" s="78"/>
      <c r="H13" s="78"/>
      <c r="I13" s="78"/>
      <c r="J13" s="78"/>
      <c r="K13" s="78"/>
      <c r="L13" s="76"/>
      <c r="M13" s="78"/>
      <c r="O13" s="70"/>
      <c r="P13" s="70"/>
    </row>
    <row r="14" spans="1:19" s="53" customFormat="1">
      <c r="B14" s="77"/>
      <c r="C14" s="77"/>
      <c r="D14" s="78"/>
      <c r="E14" s="78"/>
      <c r="F14" s="78"/>
      <c r="G14" s="78"/>
      <c r="H14" s="78"/>
      <c r="I14" s="78"/>
      <c r="J14" s="78"/>
      <c r="K14" s="78"/>
      <c r="L14" s="76"/>
      <c r="M14" s="78"/>
      <c r="O14" s="70"/>
      <c r="P14" s="70"/>
    </row>
    <row r="15" spans="1:19" s="53" customFormat="1" ht="31.5">
      <c r="B15" s="81" t="s">
        <v>88</v>
      </c>
      <c r="C15" s="81"/>
      <c r="D15" s="75">
        <f>+BK!F12-BK!D12+BK!F13-BK!D13+BK!F25-BK!D25+BK!F26-BK!D26</f>
        <v>0</v>
      </c>
      <c r="E15" s="75">
        <f>+BK!G12-BK!E12+BK!G13-BK!E13+BK!G25-BK!E25+BK!G26-BK!E26</f>
        <v>0</v>
      </c>
      <c r="F15" s="75">
        <f>+BK!H12-BK!F12+BK!H13-BK!F13+BK!H25-BK!F25+BK!H26-BK!F26</f>
        <v>0</v>
      </c>
      <c r="G15" s="75">
        <f>+BK!I12-BK!G12+BK!I13-BK!G13+BK!I25-BK!G25+BK!I26-BK!G26</f>
        <v>0</v>
      </c>
      <c r="H15" s="75">
        <f>+BK!J12-BK!H12+BK!J13-BK!H13+BK!J25-BK!H25+BK!J26-BK!H26</f>
        <v>0</v>
      </c>
      <c r="I15" s="75">
        <f>+BK!K12-BK!I12+BK!K13-BK!I13+BK!K25-BK!I25+BK!K26-BK!I26</f>
        <v>0</v>
      </c>
      <c r="J15" s="75">
        <f>+BK!L12-BK!J12+BK!L13-BK!J13+BK!L25-BK!J25+BK!L26-BK!J26</f>
        <v>0</v>
      </c>
      <c r="K15" s="75" t="e">
        <f>+BK!#REF!-BK!K12+BK!#REF!-BK!K13+BK!#REF!-BK!K25+BK!#REF!-BK!K26</f>
        <v>#REF!</v>
      </c>
      <c r="L15" s="82"/>
      <c r="M15" s="75" t="e">
        <f>+BK!#REF!-BK!#REF!+BK!#REF!-BK!#REF!+BK!#REF!-BK!#REF!+BK!#REF!-BK!#REF!</f>
        <v>#REF!</v>
      </c>
      <c r="O15" s="70"/>
      <c r="P15" s="70"/>
    </row>
    <row r="16" spans="1:19" s="53" customFormat="1">
      <c r="D16" s="78"/>
      <c r="E16" s="78"/>
      <c r="F16" s="78"/>
      <c r="G16" s="78"/>
      <c r="H16" s="78"/>
      <c r="I16" s="78"/>
      <c r="J16" s="78"/>
      <c r="K16" s="78"/>
      <c r="L16" s="83"/>
      <c r="M16" s="78"/>
      <c r="O16" s="70"/>
      <c r="P16" s="70"/>
    </row>
    <row r="17" spans="1:20" s="53" customFormat="1">
      <c r="B17" s="53" t="s">
        <v>33</v>
      </c>
      <c r="D17" s="80">
        <f>+BK!F18+BK!F19+BK!F20+BK!F21+BK!F22-BK!D22-BK!D21-BK!D20-BK!D19-BK!D18</f>
        <v>0</v>
      </c>
      <c r="E17" s="80">
        <f>+BK!G18+BK!G19+BK!G20+BK!G21+BK!G22-BK!E22-BK!E21-BK!E20-BK!E19-BK!E18</f>
        <v>0</v>
      </c>
      <c r="F17" s="80">
        <f>+BK!H18+BK!H19+BK!H20+BK!H21+BK!H22-BK!F22-BK!F21-BK!F20-BK!F19-BK!F18</f>
        <v>0</v>
      </c>
      <c r="G17" s="80">
        <f>+BK!I18+BK!I19+BK!I20+BK!I21+BK!I22-BK!G22-BK!G21-BK!G20-BK!G19-BK!G18</f>
        <v>0</v>
      </c>
      <c r="H17" s="80">
        <f>+BK!J18+BK!J19+BK!J20+BK!J21+BK!J22-BK!H22-BK!H21-BK!H20-BK!H19-BK!H18</f>
        <v>0</v>
      </c>
      <c r="I17" s="80">
        <f>+BK!K18+BK!K19+BK!K20+BK!K21+BK!K22-BK!I22-BK!I21-BK!I20-BK!I19-BK!I18</f>
        <v>0</v>
      </c>
      <c r="J17" s="80">
        <f>+BK!L18+BK!L19+BK!L20+BK!L21+BK!L22-BK!J22-BK!J21-BK!J20-BK!J19-BK!J18</f>
        <v>0</v>
      </c>
      <c r="K17" s="80" t="e">
        <f>+BK!#REF!+BK!#REF!+BK!#REF!+BK!#REF!+BK!#REF!-BK!K22-BK!K21-BK!K20-BK!K19-BK!K18</f>
        <v>#REF!</v>
      </c>
      <c r="L17" s="84"/>
      <c r="M17" s="80" t="e">
        <f>+BK!#REF!+BK!#REF!+BK!#REF!+BK!#REF!+BK!#REF!-BK!#REF!-BK!#REF!-BK!#REF!-BK!#REF!-BK!#REF!</f>
        <v>#REF!</v>
      </c>
      <c r="O17" s="70"/>
      <c r="P17" s="70"/>
    </row>
    <row r="18" spans="1:20" s="53" customFormat="1">
      <c r="B18" s="53" t="s">
        <v>104</v>
      </c>
      <c r="D18" s="75">
        <f>BK!D43-BK!F43+BK!D45-BK!F45+BK!D46-BK!F46+BK!D47-BK!F47+BK!D48-BK!F48+BK!D49-BK!F49+BK!D50-BK!F50-D21+'ardh-shpenz'!D25</f>
        <v>163964</v>
      </c>
      <c r="E18" s="75">
        <f>BK!E43-BK!G43+BK!E45-BK!G45+BK!E46-BK!G46+BK!E47-BK!G47+BK!E48-BK!G48+BK!E49-BK!G49+BK!E50-BK!G50-E21+'ardh-shpenz'!E25</f>
        <v>0</v>
      </c>
      <c r="F18" s="75">
        <f>BK!F43-BK!H43+BK!F45-BK!H45+BK!F46-BK!H46+BK!F47-BK!H47+BK!F48-BK!H48+BK!F49-BK!H49+BK!F50-BK!H50-F21+'ardh-shpenz'!F25</f>
        <v>0</v>
      </c>
      <c r="G18" s="75">
        <f>BK!G43-BK!I43+BK!G45-BK!I45+BK!G46-BK!I46+BK!G47-BK!I47+BK!G48-BK!I48+BK!G49-BK!I49+BK!G50-BK!I50-G21+'ardh-shpenz'!G25</f>
        <v>0</v>
      </c>
      <c r="H18" s="75">
        <f>BK!H43-BK!J43+BK!H45-BK!J45+BK!H46-BK!J46+BK!H47-BK!J47+BK!H48-BK!J48+BK!H49-BK!J49+BK!H50-BK!J50-H21+'ardh-shpenz'!H25</f>
        <v>0</v>
      </c>
      <c r="I18" s="75">
        <f>BK!I43-BK!K43+BK!I45-BK!K45+BK!I46-BK!K46+BK!I47-BK!K47+BK!I48-BK!K48+BK!I49-BK!K49+BK!I50-BK!K50-I21+'ardh-shpenz'!I25</f>
        <v>0</v>
      </c>
      <c r="J18" s="75">
        <f>BK!J43-BK!L43+BK!J45-BK!L45+BK!J46-BK!L46+BK!J47-BK!L47+BK!J48-BK!L48+BK!J49-BK!L49+BK!J50-BK!L50-J21+'ardh-shpenz'!J25</f>
        <v>0</v>
      </c>
      <c r="K18" s="75" t="e">
        <f>BK!K43-BK!#REF!+BK!K45-BK!#REF!+BK!K46-BK!#REF!+BK!K47-BK!#REF!+BK!K48-BK!#REF!+BK!K49-BK!#REF!+BK!K50-BK!#REF!-K21+'ardh-shpenz'!K25</f>
        <v>#REF!</v>
      </c>
      <c r="L18" s="82"/>
      <c r="M18" s="75" t="e">
        <f>BK!#REF!-BK!#REF!+BK!#REF!-BK!#REF!+BK!#REF!-BK!#REF!+BK!#REF!-BK!#REF!+BK!#REF!-BK!#REF!+BK!#REF!-BK!#REF!+BK!#REF!-BK!#REF!-M21+'ardh-shpenz'!#REF!</f>
        <v>#REF!</v>
      </c>
      <c r="O18" s="70"/>
      <c r="P18" s="70"/>
    </row>
    <row r="19" spans="1:20" s="53" customFormat="1">
      <c r="B19" s="74" t="s">
        <v>34</v>
      </c>
      <c r="C19" s="74"/>
      <c r="D19" s="85">
        <f>SUM(D8:D18)</f>
        <v>0</v>
      </c>
      <c r="E19" s="85">
        <f>SUM(E8:E18)</f>
        <v>0</v>
      </c>
      <c r="F19" s="85">
        <f t="shared" ref="F19:K19" si="0">SUM(F8:F18)</f>
        <v>0</v>
      </c>
      <c r="G19" s="85">
        <f t="shared" si="0"/>
        <v>0</v>
      </c>
      <c r="H19" s="85">
        <f t="shared" si="0"/>
        <v>0</v>
      </c>
      <c r="I19" s="85">
        <f t="shared" si="0"/>
        <v>0</v>
      </c>
      <c r="J19" s="85">
        <f t="shared" si="0"/>
        <v>0</v>
      </c>
      <c r="K19" s="85" t="e">
        <f t="shared" si="0"/>
        <v>#REF!</v>
      </c>
      <c r="L19" s="86"/>
      <c r="M19" s="85" t="e">
        <f>SUM(M8:M18)</f>
        <v>#REF!</v>
      </c>
      <c r="O19" s="70"/>
      <c r="P19" s="70"/>
      <c r="T19" s="87"/>
    </row>
    <row r="20" spans="1:20" s="53" customFormat="1" ht="12.75" customHeight="1">
      <c r="B20" s="53" t="s">
        <v>16</v>
      </c>
      <c r="D20" s="78"/>
      <c r="E20" s="78"/>
      <c r="F20" s="78"/>
      <c r="G20" s="78"/>
      <c r="H20" s="78"/>
      <c r="I20" s="78"/>
      <c r="J20" s="78"/>
      <c r="K20" s="78"/>
      <c r="L20" s="83"/>
      <c r="M20" s="78"/>
      <c r="O20" s="70"/>
      <c r="P20" s="70"/>
    </row>
    <row r="21" spans="1:20" s="53" customFormat="1" ht="12.75" customHeight="1">
      <c r="B21" s="53" t="s">
        <v>17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-176936</v>
      </c>
      <c r="L21" s="83"/>
      <c r="M21" s="80">
        <v>-1000000</v>
      </c>
      <c r="O21" s="70"/>
      <c r="P21" s="70"/>
    </row>
    <row r="22" spans="1:20" s="53" customFormat="1">
      <c r="D22" s="78"/>
      <c r="E22" s="78"/>
      <c r="F22" s="78"/>
      <c r="G22" s="78"/>
      <c r="H22" s="78"/>
      <c r="I22" s="78"/>
      <c r="J22" s="78"/>
      <c r="K22" s="78"/>
      <c r="L22" s="83"/>
      <c r="M22" s="78"/>
      <c r="O22" s="70"/>
      <c r="P22" s="70"/>
    </row>
    <row r="23" spans="1:20" s="53" customFormat="1">
      <c r="A23" s="88" t="s">
        <v>18</v>
      </c>
      <c r="D23" s="89">
        <f>SUM(D19:D22)</f>
        <v>0</v>
      </c>
      <c r="E23" s="89">
        <f>SUM(E19:E22)</f>
        <v>0</v>
      </c>
      <c r="F23" s="89">
        <f t="shared" ref="F23:K23" si="1">SUM(F19:F22)</f>
        <v>0</v>
      </c>
      <c r="G23" s="89">
        <f t="shared" si="1"/>
        <v>0</v>
      </c>
      <c r="H23" s="89">
        <f t="shared" si="1"/>
        <v>0</v>
      </c>
      <c r="I23" s="89">
        <f t="shared" si="1"/>
        <v>0</v>
      </c>
      <c r="J23" s="89">
        <f t="shared" si="1"/>
        <v>0</v>
      </c>
      <c r="K23" s="89" t="e">
        <f t="shared" si="1"/>
        <v>#REF!</v>
      </c>
      <c r="L23" s="83"/>
      <c r="M23" s="89" t="e">
        <f>SUM(M19:M22)</f>
        <v>#REF!</v>
      </c>
      <c r="O23" s="70"/>
      <c r="P23" s="70"/>
    </row>
    <row r="24" spans="1:20" s="53" customFormat="1">
      <c r="A24" s="88"/>
      <c r="D24" s="75"/>
      <c r="E24" s="75"/>
      <c r="F24" s="75"/>
      <c r="G24" s="75"/>
      <c r="H24" s="75"/>
      <c r="I24" s="75"/>
      <c r="J24" s="75"/>
      <c r="K24" s="75"/>
      <c r="L24" s="83"/>
      <c r="M24" s="75"/>
      <c r="O24" s="70"/>
      <c r="P24" s="70"/>
    </row>
    <row r="25" spans="1:20" s="53" customFormat="1">
      <c r="B25" s="53" t="s">
        <v>35</v>
      </c>
      <c r="D25" s="75"/>
      <c r="E25" s="75"/>
      <c r="F25" s="75"/>
      <c r="G25" s="75"/>
      <c r="H25" s="75"/>
      <c r="I25" s="75"/>
      <c r="J25" s="75"/>
      <c r="K25" s="75"/>
      <c r="L25" s="83"/>
      <c r="M25" s="75"/>
      <c r="O25" s="70"/>
      <c r="P25" s="70"/>
    </row>
    <row r="26" spans="1:20" s="53" customFormat="1">
      <c r="B26" s="53" t="s">
        <v>36</v>
      </c>
      <c r="D26" s="80">
        <f>-BK!D33+BK!F33+'ardh-shpenz'!D15</f>
        <v>0</v>
      </c>
      <c r="E26" s="80">
        <f>-BK!E33+BK!G33+'ardh-shpenz'!E15</f>
        <v>0</v>
      </c>
      <c r="F26" s="80">
        <f>-BK!F33+BK!H33+'ardh-shpenz'!F15</f>
        <v>0</v>
      </c>
      <c r="G26" s="80">
        <f>-BK!G33+BK!I33+'ardh-shpenz'!G15</f>
        <v>0</v>
      </c>
      <c r="H26" s="80">
        <f>-BK!H33+BK!J33+'ardh-shpenz'!H15</f>
        <v>0</v>
      </c>
      <c r="I26" s="80">
        <f>-BK!I33+BK!K33+'ardh-shpenz'!I15</f>
        <v>0</v>
      </c>
      <c r="J26" s="80">
        <f>-BK!J33+BK!L33+'ardh-shpenz'!J15</f>
        <v>0</v>
      </c>
      <c r="K26" s="80" t="e">
        <f>-BK!K33+BK!#REF!+'ardh-shpenz'!K15</f>
        <v>#REF!</v>
      </c>
      <c r="L26" s="86"/>
      <c r="M26" s="80" t="e">
        <f>-BK!#REF!+BK!#REF!+'ardh-shpenz'!#REF!</f>
        <v>#REF!</v>
      </c>
      <c r="O26" s="70"/>
      <c r="P26" s="70"/>
    </row>
    <row r="27" spans="1:20" s="53" customFormat="1">
      <c r="B27" s="53" t="s">
        <v>37</v>
      </c>
      <c r="D27" s="78"/>
      <c r="E27" s="78"/>
      <c r="F27" s="78"/>
      <c r="G27" s="78"/>
      <c r="H27" s="78"/>
      <c r="I27" s="78"/>
      <c r="J27" s="78"/>
      <c r="K27" s="78"/>
      <c r="L27" s="83"/>
      <c r="M27" s="78"/>
      <c r="O27" s="70"/>
      <c r="P27" s="70"/>
    </row>
    <row r="28" spans="1:20" s="53" customFormat="1" ht="12.75" customHeight="1">
      <c r="B28" s="53" t="s">
        <v>19</v>
      </c>
      <c r="D28" s="78"/>
      <c r="E28" s="78"/>
      <c r="F28" s="78"/>
      <c r="G28" s="78"/>
      <c r="H28" s="78"/>
      <c r="I28" s="78"/>
      <c r="J28" s="78"/>
      <c r="K28" s="78"/>
      <c r="L28" s="83"/>
      <c r="M28" s="78"/>
      <c r="O28" s="70"/>
      <c r="P28" s="70"/>
    </row>
    <row r="29" spans="1:20" s="53" customFormat="1" ht="12.75" customHeight="1">
      <c r="B29" s="53" t="s">
        <v>20</v>
      </c>
      <c r="D29" s="90"/>
      <c r="E29" s="90"/>
      <c r="F29" s="90"/>
      <c r="G29" s="90"/>
      <c r="H29" s="90"/>
      <c r="I29" s="90"/>
      <c r="J29" s="90"/>
      <c r="K29" s="90"/>
      <c r="L29" s="83"/>
      <c r="M29" s="78"/>
      <c r="O29" s="70"/>
      <c r="P29" s="70"/>
    </row>
    <row r="30" spans="1:20" s="53" customFormat="1">
      <c r="B30" s="77"/>
      <c r="C30" s="77"/>
      <c r="D30" s="78"/>
      <c r="E30" s="78"/>
      <c r="F30" s="78"/>
      <c r="G30" s="78"/>
      <c r="H30" s="78"/>
      <c r="I30" s="78"/>
      <c r="J30" s="78"/>
      <c r="K30" s="78"/>
      <c r="L30" s="83"/>
      <c r="M30" s="78"/>
      <c r="O30" s="70"/>
      <c r="P30" s="70"/>
    </row>
    <row r="31" spans="1:20" s="53" customFormat="1">
      <c r="B31" s="54" t="s">
        <v>89</v>
      </c>
      <c r="C31" s="54"/>
      <c r="D31" s="89">
        <f>SUM(D25:D29)</f>
        <v>0</v>
      </c>
      <c r="E31" s="89">
        <f>SUM(E25:E29)</f>
        <v>0</v>
      </c>
      <c r="F31" s="89">
        <f t="shared" ref="F31:K31" si="2">SUM(F25:F29)</f>
        <v>0</v>
      </c>
      <c r="G31" s="89">
        <f t="shared" si="2"/>
        <v>0</v>
      </c>
      <c r="H31" s="89">
        <f t="shared" si="2"/>
        <v>0</v>
      </c>
      <c r="I31" s="89">
        <f t="shared" si="2"/>
        <v>0</v>
      </c>
      <c r="J31" s="89">
        <f t="shared" si="2"/>
        <v>0</v>
      </c>
      <c r="K31" s="89" t="e">
        <f t="shared" si="2"/>
        <v>#REF!</v>
      </c>
      <c r="L31" s="83"/>
      <c r="M31" s="89" t="e">
        <f>SUM(M25:M29)</f>
        <v>#REF!</v>
      </c>
      <c r="O31" s="70"/>
      <c r="P31" s="70"/>
    </row>
    <row r="32" spans="1:20" s="53" customFormat="1">
      <c r="B32" s="77"/>
      <c r="C32" s="77"/>
      <c r="D32" s="78"/>
      <c r="E32" s="78"/>
      <c r="F32" s="78"/>
      <c r="G32" s="78"/>
      <c r="H32" s="78"/>
      <c r="I32" s="78"/>
      <c r="J32" s="78"/>
      <c r="K32" s="78"/>
      <c r="L32" s="83"/>
      <c r="M32" s="78"/>
      <c r="O32" s="70"/>
      <c r="P32" s="70"/>
    </row>
    <row r="33" spans="2:17" s="53" customFormat="1">
      <c r="B33" s="53" t="s">
        <v>91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83"/>
      <c r="M33" s="75">
        <v>0</v>
      </c>
      <c r="O33" s="70"/>
      <c r="P33" s="70"/>
    </row>
    <row r="34" spans="2:17" s="53" customFormat="1">
      <c r="B34" s="53" t="s">
        <v>21</v>
      </c>
      <c r="D34" s="75"/>
      <c r="E34" s="75"/>
      <c r="F34" s="75"/>
      <c r="G34" s="75"/>
      <c r="H34" s="75"/>
      <c r="I34" s="75"/>
      <c r="J34" s="75"/>
      <c r="K34" s="75"/>
      <c r="L34" s="83"/>
      <c r="M34" s="75"/>
      <c r="O34" s="70"/>
      <c r="P34" s="70"/>
    </row>
    <row r="35" spans="2:17" s="53" customFormat="1">
      <c r="B35" s="53" t="s">
        <v>38</v>
      </c>
      <c r="D35" s="80">
        <f>+BK!D57-BK!F57</f>
        <v>0</v>
      </c>
      <c r="E35" s="80">
        <f>+BK!E57-BK!G57</f>
        <v>0</v>
      </c>
      <c r="F35" s="80">
        <f>+BK!F57-BK!H57</f>
        <v>0</v>
      </c>
      <c r="G35" s="80">
        <f>+BK!G57-BK!I57</f>
        <v>0</v>
      </c>
      <c r="H35" s="80">
        <f>+BK!H57-BK!J57</f>
        <v>0</v>
      </c>
      <c r="I35" s="80">
        <f>+BK!I57-BK!K57</f>
        <v>0</v>
      </c>
      <c r="J35" s="80">
        <f>+BK!J57-BK!L57</f>
        <v>0</v>
      </c>
      <c r="K35" s="80" t="e">
        <f>+BK!K57-BK!#REF!</f>
        <v>#REF!</v>
      </c>
      <c r="L35" s="83"/>
      <c r="M35" s="80" t="e">
        <f>+BK!#REF!-BK!#REF!</f>
        <v>#REF!</v>
      </c>
      <c r="O35" s="80"/>
      <c r="P35" s="70"/>
    </row>
    <row r="36" spans="2:17" s="53" customFormat="1">
      <c r="B36" s="53" t="s">
        <v>22</v>
      </c>
      <c r="D36" s="78"/>
      <c r="E36" s="78"/>
      <c r="F36" s="78"/>
      <c r="G36" s="78"/>
      <c r="H36" s="78"/>
      <c r="I36" s="78"/>
      <c r="J36" s="78"/>
      <c r="K36" s="78"/>
      <c r="L36" s="83"/>
      <c r="M36" s="78"/>
      <c r="O36" s="70"/>
      <c r="P36" s="70"/>
    </row>
    <row r="37" spans="2:17" s="53" customFormat="1" ht="15.75" customHeight="1">
      <c r="B37" s="53" t="s">
        <v>39</v>
      </c>
      <c r="D37" s="91">
        <v>0</v>
      </c>
      <c r="E37" s="91">
        <v>0</v>
      </c>
      <c r="F37" s="91">
        <v>0</v>
      </c>
      <c r="G37" s="91">
        <v>0</v>
      </c>
      <c r="H37" s="91">
        <f>+BK!H64+BK!H65+BK!H66+BK!H67+BK!H68+BK!H69-BK!J64-BK!J65-BK!J66-BK!J67-BK!J68-BK!J69+-BK!J70</f>
        <v>0</v>
      </c>
      <c r="I37" s="91">
        <f>+BK!I64+BK!I65+BK!I66+BK!I67+BK!I68+BK!I69-BK!K64-BK!K65-BK!K66-BK!K67-BK!K68-BK!K69+-BK!K70</f>
        <v>0</v>
      </c>
      <c r="J37" s="91">
        <f>+BK!J64+BK!J65+BK!J66+BK!J67+BK!J68+BK!J69-BK!L64-BK!L65-BK!L66-BK!L67-BK!L68-BK!L69+-BK!L70</f>
        <v>0</v>
      </c>
      <c r="K37" s="91" t="e">
        <f>+BK!K64+BK!K65+BK!K66+BK!K67+BK!K68+BK!K69-BK!#REF!-BK!#REF!-BK!#REF!-BK!#REF!-BK!#REF!-BK!#REF!+-BK!#REF!</f>
        <v>#REF!</v>
      </c>
      <c r="L37" s="86"/>
      <c r="M37" s="80">
        <v>0</v>
      </c>
      <c r="O37" s="70"/>
      <c r="P37" s="70"/>
    </row>
    <row r="38" spans="2:17" s="53" customFormat="1">
      <c r="B38" s="77"/>
      <c r="C38" s="77"/>
      <c r="D38" s="78"/>
      <c r="E38" s="78"/>
      <c r="F38" s="78"/>
      <c r="G38" s="78"/>
      <c r="H38" s="78"/>
      <c r="I38" s="78"/>
      <c r="J38" s="78"/>
      <c r="K38" s="78"/>
      <c r="L38" s="83"/>
      <c r="M38" s="78"/>
      <c r="O38" s="70"/>
      <c r="P38" s="70"/>
    </row>
    <row r="39" spans="2:17" s="53" customFormat="1">
      <c r="B39" s="54" t="s">
        <v>105</v>
      </c>
      <c r="C39" s="54"/>
      <c r="D39" s="89">
        <f>SUM(D33:D38)</f>
        <v>0</v>
      </c>
      <c r="E39" s="89">
        <f>SUM(E33:E38)</f>
        <v>0</v>
      </c>
      <c r="F39" s="89">
        <f t="shared" ref="F39:K39" si="3">SUM(F33:F38)</f>
        <v>0</v>
      </c>
      <c r="G39" s="89">
        <f t="shared" si="3"/>
        <v>0</v>
      </c>
      <c r="H39" s="89">
        <f t="shared" si="3"/>
        <v>0</v>
      </c>
      <c r="I39" s="89">
        <f t="shared" si="3"/>
        <v>0</v>
      </c>
      <c r="J39" s="89">
        <f t="shared" si="3"/>
        <v>0</v>
      </c>
      <c r="K39" s="89" t="e">
        <f t="shared" si="3"/>
        <v>#REF!</v>
      </c>
      <c r="L39" s="83"/>
      <c r="M39" s="89" t="e">
        <f>SUM(M33:M38)</f>
        <v>#REF!</v>
      </c>
      <c r="O39" s="70"/>
      <c r="P39" s="70"/>
      <c r="Q39" s="87"/>
    </row>
    <row r="40" spans="2:17" s="53" customFormat="1">
      <c r="B40" s="77"/>
      <c r="C40" s="77"/>
      <c r="D40" s="78"/>
      <c r="E40" s="78"/>
      <c r="F40" s="78"/>
      <c r="G40" s="78"/>
      <c r="H40" s="78"/>
      <c r="I40" s="78"/>
      <c r="J40" s="78"/>
      <c r="K40" s="78"/>
      <c r="L40" s="83"/>
      <c r="M40" s="78"/>
      <c r="O40" s="70"/>
      <c r="P40" s="75"/>
    </row>
    <row r="41" spans="2:17" s="53" customFormat="1">
      <c r="B41" s="88" t="s">
        <v>23</v>
      </c>
      <c r="C41" s="88"/>
      <c r="D41" s="92">
        <f>+D39+D23+D31</f>
        <v>0</v>
      </c>
      <c r="E41" s="92">
        <f>+E39+E23+E31</f>
        <v>0</v>
      </c>
      <c r="F41" s="92">
        <f t="shared" ref="F41:K41" si="4">+F39+F23+F31</f>
        <v>0</v>
      </c>
      <c r="G41" s="92">
        <f t="shared" si="4"/>
        <v>0</v>
      </c>
      <c r="H41" s="92">
        <f t="shared" si="4"/>
        <v>0</v>
      </c>
      <c r="I41" s="92">
        <f t="shared" si="4"/>
        <v>0</v>
      </c>
      <c r="J41" s="92">
        <f t="shared" si="4"/>
        <v>0</v>
      </c>
      <c r="K41" s="92" t="e">
        <f t="shared" si="4"/>
        <v>#REF!</v>
      </c>
      <c r="L41" s="83"/>
      <c r="M41" s="92" t="e">
        <f>+M39+M23+M31</f>
        <v>#REF!</v>
      </c>
      <c r="O41" s="70"/>
      <c r="P41" s="75"/>
    </row>
    <row r="42" spans="2:17" s="53" customFormat="1">
      <c r="B42" s="88"/>
      <c r="C42" s="88"/>
      <c r="D42" s="80"/>
      <c r="E42" s="80"/>
      <c r="F42" s="80"/>
      <c r="G42" s="80"/>
      <c r="H42" s="80"/>
      <c r="I42" s="80"/>
      <c r="J42" s="80"/>
      <c r="K42" s="80"/>
      <c r="L42" s="83"/>
      <c r="M42" s="80"/>
      <c r="O42" s="70"/>
      <c r="P42" s="70"/>
    </row>
    <row r="43" spans="2:17" s="53" customFormat="1">
      <c r="B43" s="88" t="s">
        <v>90</v>
      </c>
      <c r="C43" s="88"/>
      <c r="D43" s="93">
        <f t="shared" ref="D43:J43" si="5">+E44</f>
        <v>0</v>
      </c>
      <c r="E43" s="93">
        <f t="shared" si="5"/>
        <v>0</v>
      </c>
      <c r="F43" s="93">
        <f t="shared" si="5"/>
        <v>0</v>
      </c>
      <c r="G43" s="93">
        <f t="shared" si="5"/>
        <v>0</v>
      </c>
      <c r="H43" s="93">
        <f t="shared" si="5"/>
        <v>0</v>
      </c>
      <c r="I43" s="93">
        <f t="shared" si="5"/>
        <v>0</v>
      </c>
      <c r="J43" s="93">
        <f t="shared" si="5"/>
        <v>0</v>
      </c>
      <c r="K43" s="93" t="e">
        <f>+M44</f>
        <v>#REF!</v>
      </c>
      <c r="L43" s="94"/>
      <c r="M43" s="93" t="e">
        <f>+BK!#REF!</f>
        <v>#REF!</v>
      </c>
      <c r="O43" s="70"/>
      <c r="P43" s="70"/>
    </row>
    <row r="44" spans="2:17" s="53" customFormat="1">
      <c r="B44" s="88" t="s">
        <v>24</v>
      </c>
      <c r="C44" s="88"/>
      <c r="D44" s="95">
        <f>+BK!D8</f>
        <v>100000</v>
      </c>
      <c r="E44" s="95">
        <f>+BK!E8</f>
        <v>0</v>
      </c>
      <c r="F44" s="95">
        <f>+BK!F8</f>
        <v>0</v>
      </c>
      <c r="G44" s="95">
        <f>+BK!G8</f>
        <v>0</v>
      </c>
      <c r="H44" s="95">
        <f>+BK!H8</f>
        <v>0</v>
      </c>
      <c r="I44" s="95">
        <f>+BK!I8</f>
        <v>0</v>
      </c>
      <c r="J44" s="95">
        <f>+BK!J8</f>
        <v>0</v>
      </c>
      <c r="K44" s="95">
        <f>+BK!K8</f>
        <v>0</v>
      </c>
      <c r="L44" s="96"/>
      <c r="M44" s="95" t="e">
        <f>+BK!#REF!</f>
        <v>#REF!</v>
      </c>
      <c r="O44" s="70"/>
      <c r="P44" s="70"/>
    </row>
    <row r="45" spans="2:17" s="53" customFormat="1">
      <c r="I45" s="75"/>
      <c r="J45" s="75"/>
      <c r="K45" s="75"/>
      <c r="L45" s="76"/>
      <c r="M45" s="75"/>
      <c r="O45" s="70"/>
      <c r="P45" s="70"/>
    </row>
    <row r="46" spans="2:17" s="53" customFormat="1">
      <c r="C46" s="58">
        <v>4</v>
      </c>
      <c r="G46" s="58"/>
      <c r="I46" s="75"/>
      <c r="J46" s="75"/>
      <c r="K46" s="75"/>
      <c r="L46" s="82"/>
      <c r="M46" s="75"/>
      <c r="O46" s="70"/>
      <c r="P46" s="70"/>
    </row>
    <row r="49" spans="2:13">
      <c r="B49" s="65"/>
      <c r="C49" s="65"/>
      <c r="D49" s="65"/>
      <c r="E49" s="65"/>
      <c r="F49" s="65"/>
      <c r="G49" s="65"/>
      <c r="H49" s="65"/>
    </row>
    <row r="50" spans="2:13">
      <c r="B50" s="64" t="s">
        <v>410</v>
      </c>
      <c r="C50" s="64"/>
      <c r="D50" s="64" t="s">
        <v>540</v>
      </c>
      <c r="E50" s="64"/>
      <c r="F50" s="64"/>
      <c r="H50" s="64"/>
      <c r="I50" s="68" t="s">
        <v>527</v>
      </c>
      <c r="J50" s="67"/>
      <c r="K50" s="67"/>
      <c r="L50" s="68" t="s">
        <v>409</v>
      </c>
      <c r="M50" s="67"/>
    </row>
    <row r="51" spans="2:13">
      <c r="B51" s="64"/>
      <c r="C51" s="64"/>
      <c r="D51" s="64"/>
      <c r="E51" s="64"/>
      <c r="F51" s="64"/>
      <c r="G51" s="64"/>
      <c r="H51" s="64"/>
      <c r="I51" s="67"/>
      <c r="J51" s="67"/>
      <c r="K51" s="67"/>
      <c r="L51" s="68"/>
      <c r="M51" s="67"/>
    </row>
    <row r="52" spans="2:13">
      <c r="B52" s="54"/>
      <c r="C52" s="54"/>
      <c r="D52" s="54"/>
      <c r="E52" s="54"/>
      <c r="F52" s="54"/>
      <c r="G52" s="54"/>
      <c r="H52" s="54"/>
      <c r="I52" s="61"/>
      <c r="J52" s="61"/>
      <c r="K52" s="61"/>
      <c r="L52" s="69"/>
      <c r="M52" s="61"/>
    </row>
  </sheetData>
  <phoneticPr fontId="3" type="noConversion"/>
  <pageMargins left="0.59" right="0.59" top="0.81" bottom="0.67" header="0.5" footer="0.5"/>
  <pageSetup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M39" sqref="M39"/>
    </sheetView>
  </sheetViews>
  <sheetFormatPr defaultRowHeight="12.75"/>
  <cols>
    <col min="1" max="1" width="4.28515625" style="30" customWidth="1"/>
    <col min="2" max="2" width="35.28515625" style="30" customWidth="1"/>
    <col min="3" max="3" width="9.85546875" style="30" bestFit="1" customWidth="1"/>
    <col min="4" max="4" width="11.7109375" style="30" customWidth="1"/>
    <col min="5" max="5" width="9.7109375" style="30" customWidth="1"/>
    <col min="6" max="6" width="9.140625" style="30"/>
    <col min="7" max="7" width="13.140625" style="30" customWidth="1"/>
    <col min="8" max="8" width="10.42578125" style="30" bestFit="1" customWidth="1"/>
    <col min="9" max="9" width="9.85546875" style="30" bestFit="1" customWidth="1"/>
    <col min="10" max="10" width="9.85546875" style="30" customWidth="1"/>
    <col min="11" max="11" width="9.85546875" style="30" bestFit="1" customWidth="1"/>
    <col min="12" max="16384" width="9.140625" style="30"/>
  </cols>
  <sheetData>
    <row r="1" spans="1:11" ht="15.75">
      <c r="A1" s="23" t="s">
        <v>593</v>
      </c>
    </row>
    <row r="2" spans="1:11" ht="16.5">
      <c r="A2" s="11" t="s">
        <v>596</v>
      </c>
    </row>
    <row r="3" spans="1:11" ht="16.5">
      <c r="A3" s="11" t="s">
        <v>96</v>
      </c>
    </row>
    <row r="5" spans="1:11" ht="13.5" thickBot="1">
      <c r="B5" s="394"/>
      <c r="C5" s="395" t="s">
        <v>412</v>
      </c>
      <c r="D5" s="395"/>
      <c r="E5" s="395"/>
      <c r="F5" s="395"/>
      <c r="G5" s="395"/>
      <c r="H5" s="395"/>
      <c r="I5" s="395"/>
      <c r="J5" s="29"/>
      <c r="K5" s="99"/>
    </row>
    <row r="6" spans="1:11" ht="63" customHeight="1">
      <c r="B6" s="394"/>
      <c r="C6" s="31" t="s">
        <v>92</v>
      </c>
      <c r="D6" s="31" t="s">
        <v>413</v>
      </c>
      <c r="E6" s="31" t="s">
        <v>414</v>
      </c>
      <c r="F6" s="31" t="s">
        <v>415</v>
      </c>
      <c r="G6" s="31" t="s">
        <v>416</v>
      </c>
      <c r="H6" s="31" t="s">
        <v>417</v>
      </c>
      <c r="I6" s="31" t="s">
        <v>2</v>
      </c>
      <c r="J6" s="97" t="s">
        <v>418</v>
      </c>
      <c r="K6" s="100" t="s">
        <v>2</v>
      </c>
    </row>
    <row r="7" spans="1:11" ht="26.25" customHeight="1">
      <c r="A7" s="30" t="s">
        <v>432</v>
      </c>
      <c r="B7" s="32" t="s">
        <v>597</v>
      </c>
      <c r="C7" s="33">
        <v>100000</v>
      </c>
      <c r="D7" s="33"/>
      <c r="E7" s="33"/>
      <c r="F7" s="33">
        <v>0</v>
      </c>
      <c r="G7" s="33"/>
      <c r="H7" s="33">
        <f>+BK!E69</f>
        <v>0</v>
      </c>
      <c r="I7" s="33">
        <f>+C7+H7+F7</f>
        <v>100000</v>
      </c>
      <c r="J7" s="98"/>
      <c r="K7" s="102">
        <f>+I7</f>
        <v>100000</v>
      </c>
    </row>
    <row r="8" spans="1:11">
      <c r="A8" s="30" t="s">
        <v>137</v>
      </c>
      <c r="B8" s="34" t="s">
        <v>419</v>
      </c>
      <c r="C8" s="33"/>
      <c r="D8" s="33"/>
      <c r="E8" s="33"/>
      <c r="F8" s="33"/>
      <c r="G8" s="33"/>
      <c r="H8" s="33"/>
      <c r="I8" s="33"/>
      <c r="J8" s="98"/>
      <c r="K8" s="101"/>
    </row>
    <row r="9" spans="1:11">
      <c r="A9" s="30" t="s">
        <v>139</v>
      </c>
      <c r="B9" s="34" t="s">
        <v>420</v>
      </c>
      <c r="C9" s="33"/>
      <c r="D9" s="33"/>
      <c r="E9" s="33"/>
      <c r="F9" s="33"/>
      <c r="G9" s="33"/>
      <c r="H9" s="33"/>
      <c r="I9" s="33"/>
      <c r="J9" s="98"/>
      <c r="K9" s="101"/>
    </row>
    <row r="10" spans="1:11" ht="25.5">
      <c r="A10" s="30">
        <v>1</v>
      </c>
      <c r="B10" s="34" t="s">
        <v>421</v>
      </c>
      <c r="C10" s="33"/>
      <c r="D10" s="33"/>
      <c r="E10" s="33"/>
      <c r="F10" s="33"/>
      <c r="G10" s="33"/>
      <c r="H10" s="33"/>
      <c r="I10" s="33"/>
      <c r="J10" s="98"/>
      <c r="K10" s="101"/>
    </row>
    <row r="11" spans="1:11" ht="38.25">
      <c r="A11" s="30">
        <v>2</v>
      </c>
      <c r="B11" s="34" t="s">
        <v>422</v>
      </c>
      <c r="C11" s="33"/>
      <c r="D11" s="33"/>
      <c r="E11" s="33"/>
      <c r="F11" s="33"/>
      <c r="G11" s="33"/>
      <c r="H11" s="33"/>
      <c r="I11" s="33"/>
      <c r="J11" s="98"/>
      <c r="K11" s="101"/>
    </row>
    <row r="12" spans="1:11">
      <c r="A12" s="30">
        <v>3</v>
      </c>
      <c r="B12" s="34" t="s">
        <v>423</v>
      </c>
      <c r="C12" s="33"/>
      <c r="D12" s="33"/>
      <c r="E12" s="33"/>
      <c r="F12" s="33"/>
      <c r="G12" s="33"/>
      <c r="H12" s="33">
        <f>+BK!E70</f>
        <v>0</v>
      </c>
      <c r="I12" s="33">
        <f>+C12+H12+F12</f>
        <v>0</v>
      </c>
      <c r="J12" s="98"/>
      <c r="K12" s="101">
        <f>+H12</f>
        <v>0</v>
      </c>
    </row>
    <row r="13" spans="1:11">
      <c r="A13" s="30">
        <v>4</v>
      </c>
      <c r="B13" s="34" t="s">
        <v>424</v>
      </c>
      <c r="C13" s="33"/>
      <c r="D13" s="33"/>
      <c r="E13" s="33"/>
      <c r="F13" s="33"/>
      <c r="G13" s="33"/>
      <c r="H13" s="33"/>
      <c r="I13" s="33"/>
      <c r="J13" s="98"/>
      <c r="K13" s="101"/>
    </row>
    <row r="14" spans="1:11" ht="25.5">
      <c r="A14" s="30">
        <v>5</v>
      </c>
      <c r="B14" s="34" t="s">
        <v>425</v>
      </c>
      <c r="C14" s="33"/>
      <c r="D14" s="33"/>
      <c r="E14" s="33"/>
      <c r="F14" s="33"/>
      <c r="G14" s="33"/>
      <c r="H14" s="33"/>
      <c r="I14" s="33"/>
      <c r="J14" s="98"/>
      <c r="K14" s="101"/>
    </row>
    <row r="15" spans="1:11">
      <c r="A15" s="30">
        <v>6</v>
      </c>
      <c r="B15" s="34" t="s">
        <v>426</v>
      </c>
      <c r="C15" s="33">
        <v>0</v>
      </c>
      <c r="D15" s="33"/>
      <c r="E15" s="33"/>
      <c r="F15" s="33">
        <v>0</v>
      </c>
      <c r="G15" s="33"/>
      <c r="H15" s="33">
        <v>0</v>
      </c>
      <c r="I15" s="33"/>
      <c r="J15" s="98"/>
      <c r="K15" s="101"/>
    </row>
    <row r="16" spans="1:11">
      <c r="A16" s="30" t="s">
        <v>115</v>
      </c>
      <c r="B16" s="32" t="s">
        <v>598</v>
      </c>
      <c r="C16" s="33">
        <f>SUM(C7:C15)</f>
        <v>100000</v>
      </c>
      <c r="D16" s="33"/>
      <c r="E16" s="33"/>
      <c r="F16" s="33">
        <f>SUM(F7:F15)</f>
        <v>0</v>
      </c>
      <c r="G16" s="33">
        <f>SUM(G7:G15)</f>
        <v>0</v>
      </c>
      <c r="H16" s="33">
        <f>SUM(H7:H15)</f>
        <v>0</v>
      </c>
      <c r="I16" s="33">
        <f>SUM(I7:I15)</f>
        <v>100000</v>
      </c>
      <c r="J16" s="33"/>
      <c r="K16" s="33">
        <f>SUM(K7:K15)</f>
        <v>100000</v>
      </c>
    </row>
    <row r="17" spans="1:11" ht="25.5">
      <c r="A17" s="30">
        <v>1</v>
      </c>
      <c r="B17" s="34" t="s">
        <v>427</v>
      </c>
      <c r="C17" s="33"/>
      <c r="D17" s="33"/>
      <c r="E17" s="33"/>
      <c r="F17" s="33"/>
      <c r="G17" s="33"/>
      <c r="H17" s="33"/>
      <c r="I17" s="33"/>
      <c r="J17" s="98"/>
      <c r="K17" s="101"/>
    </row>
    <row r="18" spans="1:11" ht="38.25">
      <c r="A18" s="30">
        <v>2</v>
      </c>
      <c r="B18" s="34" t="s">
        <v>428</v>
      </c>
      <c r="C18" s="33"/>
      <c r="D18" s="33"/>
      <c r="E18" s="33"/>
      <c r="F18" s="33"/>
      <c r="G18" s="33"/>
      <c r="H18" s="33"/>
      <c r="I18" s="33"/>
      <c r="J18" s="98"/>
      <c r="K18" s="101"/>
    </row>
    <row r="19" spans="1:11" ht="15.75" customHeight="1">
      <c r="A19" s="30">
        <v>3</v>
      </c>
      <c r="B19" s="32" t="s">
        <v>429</v>
      </c>
      <c r="C19" s="33">
        <v>0</v>
      </c>
      <c r="D19" s="33"/>
      <c r="E19" s="33"/>
      <c r="F19" s="33"/>
      <c r="G19" s="33"/>
      <c r="H19" s="33">
        <f>+BK!D70</f>
        <v>-163964</v>
      </c>
      <c r="I19" s="33">
        <f>+C19+H19</f>
        <v>-163964</v>
      </c>
      <c r="J19" s="98"/>
      <c r="K19" s="101">
        <f>+I19</f>
        <v>-163964</v>
      </c>
    </row>
    <row r="20" spans="1:11">
      <c r="A20" s="30">
        <v>4</v>
      </c>
      <c r="B20" s="34" t="s">
        <v>424</v>
      </c>
      <c r="C20" s="33"/>
      <c r="D20" s="33"/>
      <c r="E20" s="33"/>
      <c r="F20" s="33"/>
      <c r="G20" s="33"/>
      <c r="H20" s="33"/>
      <c r="I20" s="33">
        <f>+H20</f>
        <v>0</v>
      </c>
      <c r="J20" s="98"/>
      <c r="K20" s="101">
        <f>+I20</f>
        <v>0</v>
      </c>
    </row>
    <row r="21" spans="1:11">
      <c r="A21" s="30">
        <v>5</v>
      </c>
      <c r="B21" s="34" t="s">
        <v>430</v>
      </c>
      <c r="C21" s="33">
        <v>0</v>
      </c>
      <c r="D21" s="33"/>
      <c r="E21" s="33"/>
      <c r="F21" s="33">
        <f>+'Bilanci Alpha'!I72</f>
        <v>0</v>
      </c>
      <c r="G21" s="33"/>
      <c r="H21" s="33">
        <v>0</v>
      </c>
      <c r="I21" s="33">
        <f>SUM(C21:H21)</f>
        <v>0</v>
      </c>
      <c r="J21" s="98"/>
      <c r="K21" s="101">
        <f>+I21</f>
        <v>0</v>
      </c>
    </row>
    <row r="22" spans="1:11" ht="13.5" thickBot="1">
      <c r="A22" s="30">
        <v>6</v>
      </c>
      <c r="B22" s="103" t="s">
        <v>431</v>
      </c>
      <c r="C22" s="104"/>
      <c r="D22" s="104"/>
      <c r="E22" s="104"/>
      <c r="F22" s="104"/>
      <c r="G22" s="104"/>
      <c r="H22" s="104"/>
      <c r="I22" s="104"/>
      <c r="J22" s="105"/>
      <c r="K22" s="106"/>
    </row>
    <row r="23" spans="1:11" ht="13.5" thickBot="1">
      <c r="A23" s="30" t="s">
        <v>125</v>
      </c>
      <c r="B23" s="107" t="s">
        <v>598</v>
      </c>
      <c r="C23" s="108">
        <f>+C21+C16</f>
        <v>100000</v>
      </c>
      <c r="D23" s="108"/>
      <c r="E23" s="108"/>
      <c r="F23" s="108">
        <f>+F21</f>
        <v>0</v>
      </c>
      <c r="G23" s="108"/>
      <c r="H23" s="108">
        <f>SUM(H16:H22)</f>
        <v>-163964</v>
      </c>
      <c r="I23" s="108">
        <f>SUM(C23:H23)</f>
        <v>-63964</v>
      </c>
      <c r="J23" s="109"/>
      <c r="K23" s="110">
        <f>+I23</f>
        <v>-63964</v>
      </c>
    </row>
    <row r="24" spans="1:11">
      <c r="F24" s="369">
        <v>5</v>
      </c>
    </row>
    <row r="28" spans="1:11">
      <c r="K28" s="224"/>
    </row>
  </sheetData>
  <mergeCells count="2">
    <mergeCell ref="B5:B6"/>
    <mergeCell ref="C5:I5"/>
  </mergeCells>
  <phoneticPr fontId="3" type="noConversion"/>
  <pageMargins left="0.26" right="0.4" top="1" bottom="1" header="0.5" footer="0.5"/>
  <pageSetup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5"/>
  <sheetViews>
    <sheetView topLeftCell="C1" workbookViewId="0">
      <selection activeCell="M39" sqref="M39"/>
    </sheetView>
  </sheetViews>
  <sheetFormatPr defaultRowHeight="12.75"/>
  <cols>
    <col min="1" max="1" width="12.140625" style="30" hidden="1" customWidth="1"/>
    <col min="2" max="2" width="9.42578125" style="30" hidden="1" customWidth="1"/>
    <col min="3" max="3" width="30.7109375" style="30" customWidth="1"/>
    <col min="4" max="4" width="21.28515625" style="30" customWidth="1"/>
    <col min="5" max="5" width="3.5703125" style="30" customWidth="1"/>
    <col min="6" max="6" width="9.7109375" style="30" customWidth="1"/>
    <col min="7" max="7" width="8.42578125" style="30" customWidth="1"/>
    <col min="8" max="8" width="12.140625" style="30" customWidth="1"/>
    <col min="9" max="9" width="13.5703125" style="30" customWidth="1"/>
    <col min="10" max="10" width="15.7109375" style="30" customWidth="1"/>
    <col min="11" max="11" width="9.140625" style="30"/>
    <col min="12" max="12" width="12.28515625" style="30" customWidth="1"/>
    <col min="13" max="14" width="9.140625" style="30"/>
    <col min="15" max="15" width="9.140625" style="30" hidden="1" customWidth="1"/>
    <col min="16" max="17" width="9.140625" style="30"/>
    <col min="18" max="18" width="9.5703125" style="30" customWidth="1"/>
    <col min="19" max="21" width="9.140625" style="30"/>
    <col min="22" max="22" width="9.5703125" style="30" bestFit="1" customWidth="1"/>
    <col min="23" max="16384" width="9.140625" style="30"/>
  </cols>
  <sheetData>
    <row r="1" spans="1:18">
      <c r="C1" s="3" t="s">
        <v>593</v>
      </c>
    </row>
    <row r="2" spans="1:18" ht="13.5">
      <c r="C2" s="112" t="s">
        <v>469</v>
      </c>
    </row>
    <row r="3" spans="1:18">
      <c r="C3" s="113" t="s">
        <v>599</v>
      </c>
    </row>
    <row r="4" spans="1:18">
      <c r="A4" s="114"/>
      <c r="B4" s="114"/>
      <c r="C4" s="115" t="s">
        <v>96</v>
      </c>
      <c r="D4" s="114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</row>
    <row r="5" spans="1:18">
      <c r="A5" s="114"/>
      <c r="B5" s="114"/>
      <c r="C5" s="114"/>
      <c r="D5" s="114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18" ht="13.5" thickBot="1">
      <c r="A6" s="114"/>
      <c r="B6" s="114"/>
      <c r="C6" s="114"/>
      <c r="D6" s="114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8" ht="12.75" customHeight="1">
      <c r="A7" s="398"/>
      <c r="B7" s="398"/>
      <c r="C7" s="118" t="s">
        <v>433</v>
      </c>
      <c r="D7" s="119"/>
      <c r="E7" s="120"/>
      <c r="F7" s="121" t="s">
        <v>434</v>
      </c>
      <c r="G7" s="122" t="s">
        <v>435</v>
      </c>
      <c r="H7" s="123" t="s">
        <v>319</v>
      </c>
      <c r="I7" s="122" t="s">
        <v>436</v>
      </c>
      <c r="J7" s="124" t="s">
        <v>485</v>
      </c>
      <c r="K7" s="111" t="s">
        <v>437</v>
      </c>
      <c r="L7" s="125" t="s">
        <v>438</v>
      </c>
      <c r="M7" s="126"/>
      <c r="N7" s="127"/>
      <c r="O7" s="396" t="s">
        <v>439</v>
      </c>
    </row>
    <row r="8" spans="1:18" ht="13.5" thickBot="1">
      <c r="A8" s="117"/>
      <c r="B8" s="117"/>
      <c r="C8" s="128"/>
      <c r="D8" s="129"/>
      <c r="E8" s="120"/>
      <c r="F8" s="130"/>
      <c r="G8" s="131"/>
      <c r="H8" s="131"/>
      <c r="I8" s="131"/>
      <c r="J8" s="223" t="s">
        <v>486</v>
      </c>
      <c r="K8" s="132"/>
      <c r="L8" s="132"/>
      <c r="M8" s="126"/>
      <c r="N8" s="127"/>
      <c r="O8" s="397"/>
    </row>
    <row r="9" spans="1:18">
      <c r="A9" s="117"/>
      <c r="B9" s="117"/>
      <c r="C9" s="117"/>
      <c r="D9" s="117"/>
      <c r="E9" s="120"/>
      <c r="F9" s="133"/>
      <c r="G9" s="133"/>
      <c r="H9" s="134"/>
      <c r="I9" s="133"/>
      <c r="J9" s="134"/>
      <c r="K9" s="134"/>
      <c r="L9" s="126"/>
      <c r="M9" s="126"/>
      <c r="N9" s="127"/>
      <c r="O9" s="135"/>
    </row>
    <row r="10" spans="1:18">
      <c r="A10" s="117"/>
      <c r="B10" s="117"/>
      <c r="C10" s="136"/>
      <c r="D10" s="137"/>
      <c r="E10" s="120"/>
      <c r="F10" s="138"/>
      <c r="G10" s="139"/>
      <c r="H10" s="140"/>
      <c r="I10" s="139"/>
      <c r="J10" s="141"/>
      <c r="K10" s="141"/>
      <c r="L10" s="142"/>
      <c r="M10" s="126"/>
      <c r="N10" s="127"/>
      <c r="O10" s="143"/>
    </row>
    <row r="11" spans="1:18">
      <c r="A11" s="117"/>
      <c r="B11" s="117"/>
      <c r="C11" s="144"/>
      <c r="D11" s="145"/>
      <c r="E11" s="120"/>
      <c r="F11" s="146"/>
      <c r="G11" s="147"/>
      <c r="H11" s="148" t="s">
        <v>484</v>
      </c>
      <c r="I11" s="147"/>
      <c r="J11" s="149"/>
      <c r="K11" s="149"/>
      <c r="L11" s="150"/>
      <c r="M11" s="126"/>
      <c r="N11" s="127"/>
      <c r="O11" s="151"/>
    </row>
    <row r="12" spans="1:18" ht="13.5" thickBot="1">
      <c r="A12" s="117"/>
      <c r="B12" s="117"/>
      <c r="C12" s="144"/>
      <c r="D12" s="145"/>
      <c r="E12" s="152"/>
      <c r="F12" s="153"/>
      <c r="G12" s="154"/>
      <c r="H12" s="155"/>
      <c r="I12" s="154"/>
      <c r="J12" s="156"/>
      <c r="K12" s="156"/>
      <c r="L12" s="157"/>
      <c r="M12" s="126"/>
      <c r="N12" s="127"/>
      <c r="O12" s="158"/>
    </row>
    <row r="13" spans="1:18" ht="13.5">
      <c r="A13" s="159" t="s">
        <v>440</v>
      </c>
      <c r="B13" s="159" t="s">
        <v>441</v>
      </c>
      <c r="C13" s="160" t="s">
        <v>600</v>
      </c>
      <c r="D13" s="161" t="s">
        <v>442</v>
      </c>
      <c r="E13" s="162" t="s">
        <v>443</v>
      </c>
      <c r="F13" s="227"/>
      <c r="G13" s="228"/>
      <c r="H13" s="229">
        <v>0</v>
      </c>
      <c r="I13" s="230">
        <v>0</v>
      </c>
      <c r="J13" s="230">
        <v>0</v>
      </c>
      <c r="K13" s="235"/>
      <c r="L13" s="163">
        <f>SUM(F13:K13)</f>
        <v>0</v>
      </c>
      <c r="M13" s="164"/>
      <c r="N13" s="221"/>
      <c r="O13" s="163"/>
    </row>
    <row r="14" spans="1:18" ht="13.5">
      <c r="A14" s="159" t="s">
        <v>440</v>
      </c>
      <c r="B14" s="166" t="s">
        <v>444</v>
      </c>
      <c r="C14" s="167" t="s">
        <v>600</v>
      </c>
      <c r="D14" s="168" t="s">
        <v>445</v>
      </c>
      <c r="E14" s="162" t="s">
        <v>443</v>
      </c>
      <c r="F14" s="231"/>
      <c r="G14" s="225"/>
      <c r="H14" s="226">
        <v>0</v>
      </c>
      <c r="I14" s="225">
        <v>0</v>
      </c>
      <c r="J14" s="225">
        <v>0</v>
      </c>
      <c r="K14" s="236"/>
      <c r="L14" s="169">
        <f>SUM(F14:K14)</f>
        <v>0</v>
      </c>
      <c r="M14" s="164"/>
      <c r="N14" s="165"/>
      <c r="O14" s="169"/>
    </row>
    <row r="15" spans="1:18" ht="14.25" thickBot="1">
      <c r="A15" s="159" t="s">
        <v>440</v>
      </c>
      <c r="B15" s="166" t="s">
        <v>446</v>
      </c>
      <c r="C15" s="170" t="s">
        <v>600</v>
      </c>
      <c r="D15" s="171" t="s">
        <v>447</v>
      </c>
      <c r="E15" s="162" t="s">
        <v>443</v>
      </c>
      <c r="F15" s="232"/>
      <c r="G15" s="233"/>
      <c r="H15" s="234"/>
      <c r="I15" s="234"/>
      <c r="J15" s="234"/>
      <c r="K15" s="237"/>
      <c r="L15" s="238"/>
      <c r="M15" s="164"/>
      <c r="N15" s="165"/>
      <c r="O15" s="172"/>
      <c r="R15" s="173"/>
    </row>
    <row r="16" spans="1:18" ht="14.25" thickBot="1">
      <c r="A16" s="159"/>
      <c r="B16" s="166"/>
      <c r="C16" s="174"/>
      <c r="D16" s="175"/>
      <c r="E16" s="162"/>
      <c r="F16" s="176"/>
      <c r="G16" s="177"/>
      <c r="H16" s="178"/>
      <c r="I16" s="177"/>
      <c r="J16" s="179"/>
      <c r="K16" s="180"/>
      <c r="L16" s="181"/>
      <c r="M16" s="182"/>
      <c r="N16" s="165"/>
      <c r="O16" s="181"/>
    </row>
    <row r="17" spans="1:24" ht="13.5">
      <c r="A17" s="159" t="s">
        <v>448</v>
      </c>
      <c r="B17" s="159" t="s">
        <v>441</v>
      </c>
      <c r="C17" s="183" t="s">
        <v>601</v>
      </c>
      <c r="D17" s="184" t="s">
        <v>449</v>
      </c>
      <c r="E17" s="162" t="s">
        <v>443</v>
      </c>
      <c r="F17" s="185"/>
      <c r="G17" s="186"/>
      <c r="H17" s="187"/>
      <c r="I17" s="186"/>
      <c r="J17" s="188">
        <v>0</v>
      </c>
      <c r="K17" s="189"/>
      <c r="L17" s="190">
        <f>SUM(F17:K17)</f>
        <v>0</v>
      </c>
      <c r="M17" s="182"/>
      <c r="N17" s="165"/>
      <c r="O17" s="163"/>
    </row>
    <row r="18" spans="1:24" ht="13.5">
      <c r="A18" s="159" t="s">
        <v>450</v>
      </c>
      <c r="B18" s="159" t="s">
        <v>441</v>
      </c>
      <c r="C18" s="183" t="s">
        <v>602</v>
      </c>
      <c r="D18" s="184" t="s">
        <v>449</v>
      </c>
      <c r="E18" s="162" t="s">
        <v>451</v>
      </c>
      <c r="F18" s="185"/>
      <c r="G18" s="186"/>
      <c r="H18" s="187">
        <v>0</v>
      </c>
      <c r="I18" s="186"/>
      <c r="J18" s="188">
        <v>0</v>
      </c>
      <c r="K18" s="191"/>
      <c r="L18" s="190">
        <f>SUM(F18:K18)</f>
        <v>0</v>
      </c>
      <c r="M18" s="182"/>
      <c r="N18" s="165"/>
      <c r="O18" s="190"/>
    </row>
    <row r="19" spans="1:24" ht="13.5">
      <c r="A19" s="159" t="s">
        <v>452</v>
      </c>
      <c r="B19" s="159" t="s">
        <v>453</v>
      </c>
      <c r="C19" s="183" t="s">
        <v>454</v>
      </c>
      <c r="D19" s="184"/>
      <c r="E19" s="162" t="s">
        <v>455</v>
      </c>
      <c r="F19" s="185"/>
      <c r="G19" s="186"/>
      <c r="H19" s="187"/>
      <c r="I19" s="186"/>
      <c r="J19" s="188"/>
      <c r="K19" s="189"/>
      <c r="L19" s="190">
        <f>SUM(F19:K19)</f>
        <v>0</v>
      </c>
      <c r="M19" s="182"/>
      <c r="N19" s="165"/>
      <c r="O19" s="190"/>
    </row>
    <row r="20" spans="1:24" ht="13.5">
      <c r="A20" s="159"/>
      <c r="B20" s="159"/>
      <c r="C20" s="183"/>
      <c r="D20" s="184"/>
      <c r="E20" s="162"/>
      <c r="F20" s="185"/>
      <c r="G20" s="186"/>
      <c r="H20" s="187"/>
      <c r="I20" s="186"/>
      <c r="J20" s="188"/>
      <c r="K20" s="189"/>
      <c r="L20" s="190">
        <v>0</v>
      </c>
      <c r="M20" s="182"/>
      <c r="N20" s="165"/>
      <c r="O20" s="190"/>
    </row>
    <row r="21" spans="1:24" ht="13.5">
      <c r="A21" s="159" t="s">
        <v>446</v>
      </c>
      <c r="B21" s="159"/>
      <c r="C21" s="183" t="s">
        <v>456</v>
      </c>
      <c r="D21" s="184"/>
      <c r="E21" s="162" t="s">
        <v>443</v>
      </c>
      <c r="F21" s="185"/>
      <c r="G21" s="186"/>
      <c r="H21" s="187"/>
      <c r="I21" s="186"/>
      <c r="J21" s="188"/>
      <c r="K21" s="189"/>
      <c r="L21" s="190">
        <f>SUM(F21:K21)</f>
        <v>0</v>
      </c>
      <c r="M21" s="182"/>
      <c r="N21" s="165"/>
      <c r="O21" s="190"/>
    </row>
    <row r="22" spans="1:24" ht="13.5">
      <c r="A22" s="159" t="s">
        <v>457</v>
      </c>
      <c r="B22" s="159"/>
      <c r="C22" s="183" t="s">
        <v>458</v>
      </c>
      <c r="D22" s="184"/>
      <c r="E22" s="162" t="s">
        <v>443</v>
      </c>
      <c r="F22" s="185"/>
      <c r="G22" s="186"/>
      <c r="H22" s="186">
        <v>0</v>
      </c>
      <c r="I22" s="186">
        <f>+I13*20%</f>
        <v>0</v>
      </c>
      <c r="J22" s="188">
        <v>0</v>
      </c>
      <c r="K22" s="189"/>
      <c r="L22" s="190">
        <f>SUM(F22:K22)</f>
        <v>0</v>
      </c>
      <c r="M22" s="182"/>
      <c r="N22" s="165"/>
      <c r="O22" s="169"/>
    </row>
    <row r="23" spans="1:24" ht="13.5">
      <c r="A23" s="159"/>
      <c r="B23" s="159"/>
      <c r="C23" s="183"/>
      <c r="D23" s="184"/>
      <c r="E23" s="162"/>
      <c r="F23" s="185"/>
      <c r="G23" s="186"/>
      <c r="H23" s="187"/>
      <c r="I23" s="186"/>
      <c r="J23" s="188"/>
      <c r="K23" s="189"/>
      <c r="L23" s="190">
        <v>0</v>
      </c>
      <c r="M23" s="182"/>
      <c r="N23" s="165"/>
      <c r="O23" s="190"/>
    </row>
    <row r="24" spans="1:24" ht="13.5">
      <c r="A24" s="159" t="s">
        <v>459</v>
      </c>
      <c r="B24" s="166" t="s">
        <v>444</v>
      </c>
      <c r="C24" s="183" t="s">
        <v>460</v>
      </c>
      <c r="D24" s="184"/>
      <c r="E24" s="162" t="s">
        <v>451</v>
      </c>
      <c r="F24" s="185"/>
      <c r="G24" s="186"/>
      <c r="H24" s="187">
        <v>0</v>
      </c>
      <c r="I24" s="186">
        <v>0</v>
      </c>
      <c r="J24" s="188">
        <v>0</v>
      </c>
      <c r="K24" s="189"/>
      <c r="L24" s="190">
        <f>SUM(F24:K24)</f>
        <v>0</v>
      </c>
      <c r="M24" s="182"/>
      <c r="N24" s="165"/>
      <c r="O24" s="190"/>
    </row>
    <row r="25" spans="1:24" ht="13.5">
      <c r="A25" s="159" t="s">
        <v>459</v>
      </c>
      <c r="B25" s="166" t="s">
        <v>446</v>
      </c>
      <c r="C25" s="183" t="s">
        <v>461</v>
      </c>
      <c r="D25" s="184"/>
      <c r="E25" s="162" t="s">
        <v>451</v>
      </c>
      <c r="F25" s="185"/>
      <c r="G25" s="186"/>
      <c r="H25" s="187"/>
      <c r="I25" s="186"/>
      <c r="J25" s="188"/>
      <c r="K25" s="189"/>
      <c r="L25" s="190">
        <f>SUM(F25:K25)</f>
        <v>0</v>
      </c>
      <c r="M25" s="182"/>
      <c r="N25" s="165"/>
      <c r="O25" s="190"/>
    </row>
    <row r="26" spans="1:24" ht="13.5">
      <c r="A26" s="159" t="s">
        <v>452</v>
      </c>
      <c r="B26" s="159" t="s">
        <v>462</v>
      </c>
      <c r="C26" s="183" t="s">
        <v>463</v>
      </c>
      <c r="D26" s="184"/>
      <c r="E26" s="162" t="s">
        <v>455</v>
      </c>
      <c r="F26" s="185"/>
      <c r="G26" s="186"/>
      <c r="H26" s="187"/>
      <c r="I26" s="186"/>
      <c r="J26" s="188"/>
      <c r="K26" s="189"/>
      <c r="L26" s="190">
        <f>SUM(F26:K26)</f>
        <v>0</v>
      </c>
      <c r="M26" s="182"/>
      <c r="N26" s="165"/>
      <c r="O26" s="190"/>
    </row>
    <row r="27" spans="1:24" ht="14.25" thickBot="1">
      <c r="A27" s="159"/>
      <c r="B27" s="159"/>
      <c r="C27" s="192"/>
      <c r="D27" s="193"/>
      <c r="E27" s="162"/>
      <c r="F27" s="194"/>
      <c r="G27" s="195"/>
      <c r="H27" s="196"/>
      <c r="I27" s="195"/>
      <c r="J27" s="197"/>
      <c r="K27" s="198"/>
      <c r="L27" s="199"/>
      <c r="M27" s="182"/>
      <c r="N27" s="165"/>
      <c r="O27" s="199"/>
    </row>
    <row r="28" spans="1:24" ht="13.5">
      <c r="A28" s="159" t="s">
        <v>464</v>
      </c>
      <c r="B28" s="159" t="s">
        <v>465</v>
      </c>
      <c r="C28" s="200" t="s">
        <v>603</v>
      </c>
      <c r="D28" s="201" t="s">
        <v>442</v>
      </c>
      <c r="E28" s="202"/>
      <c r="F28" s="203">
        <f t="shared" ref="F28:K28" si="0">F13+F17+F18+F19</f>
        <v>0</v>
      </c>
      <c r="G28" s="204">
        <f t="shared" si="0"/>
        <v>0</v>
      </c>
      <c r="H28" s="204">
        <f>H13+H17+H18+H19</f>
        <v>0</v>
      </c>
      <c r="I28" s="204">
        <f t="shared" si="0"/>
        <v>0</v>
      </c>
      <c r="J28" s="205">
        <f t="shared" si="0"/>
        <v>0</v>
      </c>
      <c r="K28" s="206">
        <f t="shared" si="0"/>
        <v>0</v>
      </c>
      <c r="L28" s="163">
        <f>SUM(F28:K28)</f>
        <v>0</v>
      </c>
      <c r="M28" s="164"/>
      <c r="N28" s="165"/>
      <c r="O28" s="163"/>
      <c r="V28" s="173"/>
    </row>
    <row r="29" spans="1:24" ht="13.5">
      <c r="A29" s="159" t="s">
        <v>464</v>
      </c>
      <c r="B29" s="159" t="s">
        <v>466</v>
      </c>
      <c r="C29" s="207" t="s">
        <v>603</v>
      </c>
      <c r="D29" s="168" t="s">
        <v>445</v>
      </c>
      <c r="E29" s="202"/>
      <c r="F29" s="208">
        <f t="shared" ref="F29:K29" si="1">F14+F22+F24+F26</f>
        <v>0</v>
      </c>
      <c r="G29" s="209">
        <f t="shared" si="1"/>
        <v>0</v>
      </c>
      <c r="H29" s="209">
        <f>H14+H22+H24+H26</f>
        <v>0</v>
      </c>
      <c r="I29" s="209">
        <f t="shared" si="1"/>
        <v>0</v>
      </c>
      <c r="J29" s="210">
        <f>J14+J22+J24+J26</f>
        <v>0</v>
      </c>
      <c r="K29" s="211">
        <f t="shared" si="1"/>
        <v>0</v>
      </c>
      <c r="L29" s="169">
        <f>SUM(F29:K29)</f>
        <v>0</v>
      </c>
      <c r="M29" s="164"/>
      <c r="N29" s="165"/>
      <c r="O29" s="169"/>
      <c r="X29" s="173"/>
    </row>
    <row r="30" spans="1:24" ht="13.5" thickBot="1">
      <c r="A30" s="212" t="s">
        <v>464</v>
      </c>
      <c r="B30" s="159" t="s">
        <v>467</v>
      </c>
      <c r="C30" s="213" t="s">
        <v>603</v>
      </c>
      <c r="D30" s="214" t="s">
        <v>468</v>
      </c>
      <c r="E30" s="215"/>
      <c r="F30" s="216">
        <f t="shared" ref="F30:K30" si="2">F28-F29</f>
        <v>0</v>
      </c>
      <c r="G30" s="217">
        <f t="shared" si="2"/>
        <v>0</v>
      </c>
      <c r="H30" s="217">
        <f t="shared" si="2"/>
        <v>0</v>
      </c>
      <c r="I30" s="217">
        <f t="shared" si="2"/>
        <v>0</v>
      </c>
      <c r="J30" s="218">
        <f t="shared" si="2"/>
        <v>0</v>
      </c>
      <c r="K30" s="219">
        <f t="shared" si="2"/>
        <v>0</v>
      </c>
      <c r="L30" s="172">
        <f>L28-L29</f>
        <v>0</v>
      </c>
      <c r="M30" s="164"/>
      <c r="N30" s="165"/>
      <c r="O30" s="172"/>
    </row>
    <row r="31" spans="1:24">
      <c r="A31" s="220"/>
      <c r="B31" s="220"/>
      <c r="C31" s="220"/>
      <c r="D31" s="220"/>
      <c r="E31" s="165"/>
      <c r="F31" s="165"/>
      <c r="G31" s="165"/>
      <c r="H31" s="165"/>
      <c r="I31" s="165"/>
      <c r="J31" s="165"/>
      <c r="K31" s="165"/>
      <c r="L31" s="165"/>
      <c r="M31" s="165"/>
      <c r="N31" s="116"/>
      <c r="O31" s="116"/>
    </row>
    <row r="32" spans="1:24">
      <c r="A32" s="220"/>
      <c r="B32" s="220"/>
      <c r="C32" s="220"/>
      <c r="D32" s="220"/>
      <c r="E32" s="165"/>
      <c r="F32" s="165"/>
      <c r="G32" s="370">
        <v>6</v>
      </c>
      <c r="H32" s="165"/>
      <c r="I32" s="221"/>
      <c r="J32" s="165"/>
      <c r="K32" s="165"/>
      <c r="L32" s="221"/>
      <c r="M32" s="221"/>
      <c r="N32" s="116"/>
      <c r="O32" s="116"/>
    </row>
    <row r="33" spans="1:15">
      <c r="A33" s="220"/>
      <c r="B33" s="220"/>
      <c r="C33" s="220"/>
      <c r="D33" s="220"/>
      <c r="E33" s="165"/>
      <c r="F33" s="165"/>
      <c r="G33" s="165"/>
      <c r="H33" s="165"/>
      <c r="I33" s="165"/>
      <c r="J33" s="221"/>
      <c r="K33" s="165"/>
      <c r="L33" s="221"/>
      <c r="M33" s="221"/>
      <c r="N33" s="116"/>
      <c r="O33" s="116"/>
    </row>
    <row r="34" spans="1:15">
      <c r="A34" s="114"/>
      <c r="B34" s="114"/>
      <c r="C34" s="114"/>
      <c r="D34" s="114"/>
      <c r="E34" s="116"/>
      <c r="F34" s="116"/>
      <c r="G34" s="116"/>
      <c r="H34" s="116"/>
      <c r="I34" s="116"/>
      <c r="J34" s="222"/>
      <c r="K34" s="116"/>
      <c r="L34" s="116"/>
      <c r="M34" s="116"/>
      <c r="N34" s="116"/>
      <c r="O34" s="116"/>
    </row>
    <row r="35" spans="1:15">
      <c r="A35" s="114"/>
      <c r="B35" s="114"/>
      <c r="C35" s="114"/>
      <c r="D35" s="114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</sheetData>
  <mergeCells count="2">
    <mergeCell ref="O7:O8"/>
    <mergeCell ref="A7:B7"/>
  </mergeCells>
  <phoneticPr fontId="3" type="noConversion"/>
  <pageMargins left="0.19685039370078741" right="0.19685039370078741" top="0.98425196850393704" bottom="0.98425196850393704" header="0.51181102362204722" footer="0.51181102362204722"/>
  <pageSetup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54"/>
  <sheetViews>
    <sheetView workbookViewId="0">
      <selection activeCell="M39" sqref="M39"/>
    </sheetView>
  </sheetViews>
  <sheetFormatPr defaultRowHeight="12.75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2.140625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.75">
      <c r="B1" s="23" t="s">
        <v>593</v>
      </c>
    </row>
    <row r="2" spans="1:9">
      <c r="B2" s="239" t="s">
        <v>604</v>
      </c>
    </row>
    <row r="3" spans="1:9">
      <c r="B3" s="239"/>
    </row>
    <row r="4" spans="1:9" ht="15.75">
      <c r="B4" s="399" t="s">
        <v>605</v>
      </c>
      <c r="C4" s="399"/>
      <c r="D4" s="399"/>
      <c r="E4" s="399"/>
      <c r="F4" s="399"/>
      <c r="G4" s="399"/>
    </row>
    <row r="6" spans="1:9">
      <c r="A6" s="400" t="s">
        <v>136</v>
      </c>
      <c r="B6" s="402" t="s">
        <v>487</v>
      </c>
      <c r="C6" s="400" t="s">
        <v>488</v>
      </c>
      <c r="D6" s="240" t="s">
        <v>489</v>
      </c>
      <c r="E6" s="400" t="s">
        <v>490</v>
      </c>
      <c r="F6" s="400" t="s">
        <v>491</v>
      </c>
      <c r="G6" s="240" t="s">
        <v>489</v>
      </c>
    </row>
    <row r="7" spans="1:9">
      <c r="A7" s="401"/>
      <c r="B7" s="403"/>
      <c r="C7" s="401"/>
      <c r="D7" s="241">
        <v>43255</v>
      </c>
      <c r="E7" s="401"/>
      <c r="F7" s="401"/>
      <c r="G7" s="241">
        <v>43465</v>
      </c>
      <c r="H7" s="242"/>
      <c r="I7" s="242"/>
    </row>
    <row r="8" spans="1:9">
      <c r="A8" s="243">
        <v>1</v>
      </c>
      <c r="B8" s="244" t="s">
        <v>434</v>
      </c>
      <c r="C8" s="243"/>
      <c r="D8" s="245"/>
      <c r="E8" s="245"/>
      <c r="F8" s="245"/>
      <c r="G8" s="245">
        <f t="shared" ref="G8:G16" si="0">D8+E8-F8</f>
        <v>0</v>
      </c>
      <c r="H8" s="242"/>
      <c r="I8" s="242"/>
    </row>
    <row r="9" spans="1:9">
      <c r="A9" s="243">
        <v>2</v>
      </c>
      <c r="B9" s="244" t="s">
        <v>492</v>
      </c>
      <c r="C9" s="243"/>
      <c r="D9" s="245"/>
      <c r="E9" s="245"/>
      <c r="F9" s="245"/>
      <c r="G9" s="245">
        <f t="shared" si="0"/>
        <v>0</v>
      </c>
      <c r="H9" s="246"/>
      <c r="I9" s="247"/>
    </row>
    <row r="10" spans="1:9">
      <c r="A10" s="243">
        <v>3</v>
      </c>
      <c r="B10" s="248" t="s">
        <v>493</v>
      </c>
      <c r="C10" s="243"/>
      <c r="D10" s="245">
        <f>+'Aq&amp;AM'!H13</f>
        <v>0</v>
      </c>
      <c r="E10" s="245">
        <f>+'Aq&amp;AM'!H17</f>
        <v>0</v>
      </c>
      <c r="F10" s="245">
        <v>0</v>
      </c>
      <c r="G10" s="245">
        <f t="shared" si="0"/>
        <v>0</v>
      </c>
      <c r="H10" s="246"/>
      <c r="I10" s="247"/>
    </row>
    <row r="11" spans="1:9">
      <c r="A11" s="243">
        <v>4</v>
      </c>
      <c r="B11" s="248" t="s">
        <v>494</v>
      </c>
      <c r="C11" s="243"/>
      <c r="D11" s="245">
        <f>+'Aq&amp;AM'!I13</f>
        <v>0</v>
      </c>
      <c r="E11" s="245">
        <f>+'Aq&amp;AM'!I17</f>
        <v>0</v>
      </c>
      <c r="F11" s="245">
        <f>+'Aq&amp;AM'!I18</f>
        <v>0</v>
      </c>
      <c r="G11" s="245">
        <f t="shared" si="0"/>
        <v>0</v>
      </c>
      <c r="H11" s="246"/>
      <c r="I11" s="247"/>
    </row>
    <row r="12" spans="1:9">
      <c r="A12" s="243">
        <v>5</v>
      </c>
      <c r="B12" s="248" t="s">
        <v>498</v>
      </c>
      <c r="C12" s="243"/>
      <c r="D12" s="245">
        <f>+'Aq&amp;AM'!J13</f>
        <v>0</v>
      </c>
      <c r="E12" s="266">
        <f>+'Aq&amp;AM'!J17</f>
        <v>0</v>
      </c>
      <c r="F12" s="245">
        <f>+'Aq&amp;AM'!J18</f>
        <v>0</v>
      </c>
      <c r="G12" s="245">
        <f t="shared" si="0"/>
        <v>0</v>
      </c>
      <c r="H12" s="246"/>
      <c r="I12" s="247"/>
    </row>
    <row r="13" spans="1:9">
      <c r="A13" s="243">
        <v>1</v>
      </c>
      <c r="B13" s="248"/>
      <c r="C13" s="243"/>
      <c r="D13" s="245"/>
      <c r="E13" s="245"/>
      <c r="F13" s="245"/>
      <c r="G13" s="245">
        <f t="shared" si="0"/>
        <v>0</v>
      </c>
      <c r="H13" s="246"/>
      <c r="I13" s="247"/>
    </row>
    <row r="14" spans="1:9">
      <c r="A14" s="243">
        <v>2</v>
      </c>
      <c r="B14" s="249"/>
      <c r="C14" s="243"/>
      <c r="D14" s="245"/>
      <c r="E14" s="245"/>
      <c r="F14" s="245"/>
      <c r="G14" s="245">
        <f t="shared" si="0"/>
        <v>0</v>
      </c>
      <c r="H14" s="242"/>
      <c r="I14" s="242"/>
    </row>
    <row r="15" spans="1:9">
      <c r="A15" s="243">
        <v>3</v>
      </c>
      <c r="B15" s="249"/>
      <c r="C15" s="243"/>
      <c r="D15" s="245"/>
      <c r="E15" s="245"/>
      <c r="F15" s="245"/>
      <c r="G15" s="245">
        <f t="shared" si="0"/>
        <v>0</v>
      </c>
      <c r="H15" s="242"/>
      <c r="I15" s="242"/>
    </row>
    <row r="16" spans="1:9" ht="13.5" thickBot="1">
      <c r="A16" s="250">
        <v>4</v>
      </c>
      <c r="B16" s="251"/>
      <c r="C16" s="250"/>
      <c r="D16" s="252"/>
      <c r="E16" s="252"/>
      <c r="F16" s="252"/>
      <c r="G16" s="252">
        <f t="shared" si="0"/>
        <v>0</v>
      </c>
      <c r="H16" s="242"/>
      <c r="I16" s="242"/>
    </row>
    <row r="17" spans="1:9" ht="13.5" thickBot="1">
      <c r="A17" s="253"/>
      <c r="B17" s="254" t="s">
        <v>495</v>
      </c>
      <c r="C17" s="255"/>
      <c r="D17" s="256">
        <f>SUM(D8:D16)</f>
        <v>0</v>
      </c>
      <c r="E17" s="256">
        <f>SUM(E8:E16)</f>
        <v>0</v>
      </c>
      <c r="F17" s="256">
        <f>SUM(F8:F16)</f>
        <v>0</v>
      </c>
      <c r="G17" s="257">
        <f>SUM(G8:G16)</f>
        <v>0</v>
      </c>
      <c r="I17" s="258"/>
    </row>
    <row r="20" spans="1:9" ht="15.75">
      <c r="B20" s="399" t="s">
        <v>606</v>
      </c>
      <c r="C20" s="399"/>
      <c r="D20" s="399"/>
      <c r="E20" s="399"/>
      <c r="F20" s="399"/>
      <c r="G20" s="399"/>
      <c r="I20" s="258"/>
    </row>
    <row r="22" spans="1:9">
      <c r="A22" s="400" t="s">
        <v>136</v>
      </c>
      <c r="B22" s="402" t="s">
        <v>487</v>
      </c>
      <c r="C22" s="400" t="s">
        <v>488</v>
      </c>
      <c r="D22" s="240" t="s">
        <v>489</v>
      </c>
      <c r="E22" s="400" t="s">
        <v>490</v>
      </c>
      <c r="F22" s="400" t="s">
        <v>491</v>
      </c>
      <c r="G22" s="240" t="s">
        <v>489</v>
      </c>
    </row>
    <row r="23" spans="1:9">
      <c r="A23" s="401"/>
      <c r="B23" s="403"/>
      <c r="C23" s="401"/>
      <c r="D23" s="241">
        <f>+D7</f>
        <v>43255</v>
      </c>
      <c r="E23" s="401"/>
      <c r="F23" s="401"/>
      <c r="G23" s="241">
        <f>+G7</f>
        <v>43465</v>
      </c>
    </row>
    <row r="24" spans="1:9">
      <c r="A24" s="243">
        <v>1</v>
      </c>
      <c r="B24" s="244" t="s">
        <v>434</v>
      </c>
      <c r="C24" s="243"/>
      <c r="D24" s="245">
        <v>0</v>
      </c>
      <c r="E24" s="245">
        <v>0</v>
      </c>
      <c r="F24" s="245"/>
      <c r="G24" s="245">
        <f>D24+E24</f>
        <v>0</v>
      </c>
    </row>
    <row r="25" spans="1:9">
      <c r="A25" s="243">
        <v>2</v>
      </c>
      <c r="B25" s="244" t="s">
        <v>492</v>
      </c>
      <c r="C25" s="243"/>
      <c r="D25" s="245"/>
      <c r="E25" s="245"/>
      <c r="F25" s="245"/>
      <c r="G25" s="245">
        <f>D25+E25</f>
        <v>0</v>
      </c>
    </row>
    <row r="26" spans="1:9">
      <c r="A26" s="243">
        <v>3</v>
      </c>
      <c r="B26" s="248" t="s">
        <v>496</v>
      </c>
      <c r="C26" s="243"/>
      <c r="D26" s="245">
        <f>+'Aq&amp;AM'!H14</f>
        <v>0</v>
      </c>
      <c r="E26" s="267">
        <f>+'Aq&amp;AM'!H22</f>
        <v>0</v>
      </c>
      <c r="F26" s="245"/>
      <c r="G26" s="245">
        <f>D26+E26-F26</f>
        <v>0</v>
      </c>
    </row>
    <row r="27" spans="1:9">
      <c r="A27" s="243">
        <v>4</v>
      </c>
      <c r="B27" s="248" t="s">
        <v>494</v>
      </c>
      <c r="C27" s="243"/>
      <c r="D27" s="245">
        <f>+'Aq&amp;AM'!I14</f>
        <v>0</v>
      </c>
      <c r="E27" s="268">
        <f>+'Aq&amp;AM'!I22</f>
        <v>0</v>
      </c>
      <c r="F27" s="245"/>
      <c r="G27" s="245">
        <f>D27+E27</f>
        <v>0</v>
      </c>
    </row>
    <row r="28" spans="1:9">
      <c r="A28" s="243">
        <v>5</v>
      </c>
      <c r="B28" s="248" t="s">
        <v>498</v>
      </c>
      <c r="C28" s="243"/>
      <c r="D28" s="245">
        <f>+'Aq&amp;AM'!J14</f>
        <v>0</v>
      </c>
      <c r="E28" s="267">
        <f>+'Aq&amp;AM'!J22</f>
        <v>0</v>
      </c>
      <c r="F28" s="245"/>
      <c r="G28" s="245">
        <f>D28+E28</f>
        <v>0</v>
      </c>
    </row>
    <row r="29" spans="1:9">
      <c r="A29" s="243">
        <v>1</v>
      </c>
      <c r="B29" s="248"/>
      <c r="C29" s="243"/>
      <c r="D29" s="245"/>
      <c r="E29" s="245"/>
      <c r="F29" s="245"/>
      <c r="G29" s="245"/>
    </row>
    <row r="30" spans="1:9">
      <c r="A30" s="243">
        <v>2</v>
      </c>
      <c r="B30" s="249"/>
      <c r="C30" s="243"/>
      <c r="D30" s="245"/>
      <c r="E30" s="245"/>
      <c r="F30" s="245"/>
      <c r="G30" s="245">
        <f>D30+E30-F30</f>
        <v>0</v>
      </c>
    </row>
    <row r="31" spans="1:9">
      <c r="A31" s="243">
        <v>3</v>
      </c>
      <c r="B31" s="249"/>
      <c r="C31" s="243"/>
      <c r="D31" s="245"/>
      <c r="E31" s="245"/>
      <c r="F31" s="245"/>
      <c r="G31" s="245">
        <f>D31+E31-F31</f>
        <v>0</v>
      </c>
    </row>
    <row r="32" spans="1:9" ht="13.5" thickBot="1">
      <c r="A32" s="250">
        <v>4</v>
      </c>
      <c r="B32" s="251"/>
      <c r="C32" s="250"/>
      <c r="D32" s="252"/>
      <c r="E32" s="252"/>
      <c r="F32" s="252"/>
      <c r="G32" s="252">
        <f>D32+E32-F32</f>
        <v>0</v>
      </c>
    </row>
    <row r="33" spans="1:14" ht="13.5" thickBot="1">
      <c r="A33" s="253"/>
      <c r="B33" s="254" t="s">
        <v>495</v>
      </c>
      <c r="C33" s="255"/>
      <c r="D33" s="256">
        <f>SUM(D24:D32)</f>
        <v>0</v>
      </c>
      <c r="E33" s="256">
        <f>SUM(E24:E32)</f>
        <v>0</v>
      </c>
      <c r="F33" s="256">
        <f>SUM(F24:F32)</f>
        <v>0</v>
      </c>
      <c r="G33" s="257">
        <f>SUM(G24:G32)</f>
        <v>0</v>
      </c>
      <c r="H33" s="259"/>
      <c r="I33" s="258"/>
      <c r="J33" s="258"/>
    </row>
    <row r="34" spans="1:14">
      <c r="G34" s="259"/>
    </row>
    <row r="36" spans="1:14" ht="15.75">
      <c r="B36" s="399" t="s">
        <v>607</v>
      </c>
      <c r="C36" s="399"/>
      <c r="D36" s="399"/>
      <c r="E36" s="399"/>
      <c r="F36" s="399"/>
      <c r="G36" s="399"/>
    </row>
    <row r="38" spans="1:14">
      <c r="A38" s="400" t="s">
        <v>136</v>
      </c>
      <c r="B38" s="402" t="s">
        <v>487</v>
      </c>
      <c r="C38" s="400" t="s">
        <v>488</v>
      </c>
      <c r="D38" s="240" t="s">
        <v>489</v>
      </c>
      <c r="E38" s="400" t="s">
        <v>490</v>
      </c>
      <c r="F38" s="400" t="s">
        <v>491</v>
      </c>
      <c r="G38" s="240" t="s">
        <v>489</v>
      </c>
    </row>
    <row r="39" spans="1:14">
      <c r="A39" s="401"/>
      <c r="B39" s="403"/>
      <c r="C39" s="401"/>
      <c r="D39" s="241">
        <f>+D23</f>
        <v>43255</v>
      </c>
      <c r="E39" s="401"/>
      <c r="F39" s="401"/>
      <c r="G39" s="241">
        <f>+G23</f>
        <v>43465</v>
      </c>
    </row>
    <row r="40" spans="1:14">
      <c r="A40" s="243">
        <v>1</v>
      </c>
      <c r="B40" s="244" t="s">
        <v>434</v>
      </c>
      <c r="C40" s="243"/>
      <c r="D40" s="245">
        <v>0</v>
      </c>
      <c r="E40" s="245"/>
      <c r="F40" s="245">
        <v>0</v>
      </c>
      <c r="G40" s="245">
        <f t="shared" ref="G40:G48" si="1">D40+E40-F40</f>
        <v>0</v>
      </c>
    </row>
    <row r="41" spans="1:14">
      <c r="A41" s="243">
        <v>2</v>
      </c>
      <c r="B41" s="248" t="s">
        <v>492</v>
      </c>
      <c r="C41" s="243"/>
      <c r="D41" s="245"/>
      <c r="E41" s="245"/>
      <c r="F41" s="245"/>
      <c r="G41" s="245">
        <f t="shared" si="1"/>
        <v>0</v>
      </c>
      <c r="M41" s="242"/>
      <c r="N41" s="242"/>
    </row>
    <row r="42" spans="1:14">
      <c r="A42" s="243">
        <v>3</v>
      </c>
      <c r="B42" s="248" t="s">
        <v>496</v>
      </c>
      <c r="C42" s="243"/>
      <c r="D42" s="268">
        <f>+D10-D26</f>
        <v>0</v>
      </c>
      <c r="E42" s="267">
        <f>+E10-E26</f>
        <v>0</v>
      </c>
      <c r="F42" s="268">
        <f>+F10-F26</f>
        <v>0</v>
      </c>
      <c r="G42" s="245">
        <f t="shared" si="1"/>
        <v>0</v>
      </c>
      <c r="M42" s="242"/>
      <c r="N42" s="242"/>
    </row>
    <row r="43" spans="1:14">
      <c r="A43" s="243">
        <v>4</v>
      </c>
      <c r="B43" s="248" t="s">
        <v>494</v>
      </c>
      <c r="C43" s="243"/>
      <c r="D43" s="268">
        <f t="shared" ref="D43:F44" si="2">+D11-D27</f>
        <v>0</v>
      </c>
      <c r="E43" s="267">
        <f t="shared" si="2"/>
        <v>0</v>
      </c>
      <c r="F43" s="268">
        <f t="shared" si="2"/>
        <v>0</v>
      </c>
      <c r="G43" s="245">
        <f t="shared" si="1"/>
        <v>0</v>
      </c>
      <c r="M43" s="242"/>
      <c r="N43" s="242"/>
    </row>
    <row r="44" spans="1:14">
      <c r="A44" s="243">
        <v>5</v>
      </c>
      <c r="B44" s="248" t="s">
        <v>498</v>
      </c>
      <c r="C44" s="243"/>
      <c r="D44" s="268">
        <f t="shared" si="2"/>
        <v>0</v>
      </c>
      <c r="E44" s="267">
        <f t="shared" si="2"/>
        <v>0</v>
      </c>
      <c r="F44" s="268">
        <f t="shared" si="2"/>
        <v>0</v>
      </c>
      <c r="G44" s="245">
        <f t="shared" si="1"/>
        <v>0</v>
      </c>
      <c r="M44" s="242"/>
      <c r="N44" s="242"/>
    </row>
    <row r="45" spans="1:14">
      <c r="A45" s="243">
        <v>1</v>
      </c>
      <c r="B45" s="248"/>
      <c r="C45" s="243"/>
      <c r="D45" s="245"/>
      <c r="E45" s="245"/>
      <c r="F45" s="245"/>
      <c r="G45" s="245">
        <f t="shared" si="1"/>
        <v>0</v>
      </c>
      <c r="M45" s="242"/>
      <c r="N45" s="242"/>
    </row>
    <row r="46" spans="1:14">
      <c r="A46" s="243">
        <v>2</v>
      </c>
      <c r="B46" s="248"/>
      <c r="C46" s="243"/>
      <c r="D46" s="245"/>
      <c r="E46" s="245"/>
      <c r="F46" s="245"/>
      <c r="G46" s="245">
        <f t="shared" si="1"/>
        <v>0</v>
      </c>
      <c r="M46" s="242"/>
      <c r="N46" s="242"/>
    </row>
    <row r="47" spans="1:14">
      <c r="A47" s="243">
        <v>3</v>
      </c>
      <c r="B47" s="249"/>
      <c r="C47" s="243"/>
      <c r="D47" s="245"/>
      <c r="E47" s="245"/>
      <c r="F47" s="245"/>
      <c r="G47" s="245">
        <f t="shared" si="1"/>
        <v>0</v>
      </c>
      <c r="M47" s="242"/>
      <c r="N47" s="242"/>
    </row>
    <row r="48" spans="1:14" ht="13.5" thickBot="1">
      <c r="A48" s="250">
        <v>4</v>
      </c>
      <c r="B48" s="251"/>
      <c r="C48" s="250"/>
      <c r="D48" s="252"/>
      <c r="E48" s="252"/>
      <c r="F48" s="252"/>
      <c r="G48" s="252">
        <f t="shared" si="1"/>
        <v>0</v>
      </c>
      <c r="M48" s="242"/>
      <c r="N48" s="242"/>
    </row>
    <row r="49" spans="1:14" ht="13.5" thickBot="1">
      <c r="A49" s="253"/>
      <c r="B49" s="254" t="s">
        <v>495</v>
      </c>
      <c r="C49" s="255"/>
      <c r="D49" s="256">
        <f>SUM(D40:D48)</f>
        <v>0</v>
      </c>
      <c r="E49" s="256">
        <f>SUM(E40:E48)</f>
        <v>0</v>
      </c>
      <c r="F49" s="256">
        <f>SUM(F40:F48)</f>
        <v>0</v>
      </c>
      <c r="G49" s="257">
        <f>SUM(G40:G48)</f>
        <v>0</v>
      </c>
      <c r="I49" s="259"/>
      <c r="J49" s="258"/>
      <c r="M49" s="260"/>
      <c r="N49" s="242"/>
    </row>
    <row r="50" spans="1:14" s="242" customFormat="1">
      <c r="F50" s="247"/>
      <c r="G50" s="261"/>
      <c r="J50" s="247"/>
    </row>
    <row r="51" spans="1:14">
      <c r="D51" s="371">
        <v>7</v>
      </c>
      <c r="G51" s="258"/>
      <c r="I51" s="259"/>
      <c r="M51" s="242"/>
      <c r="N51" s="242"/>
    </row>
    <row r="52" spans="1:14">
      <c r="D52" s="258"/>
      <c r="G52" s="258"/>
      <c r="I52" s="258"/>
      <c r="M52" s="242"/>
      <c r="N52" s="242"/>
    </row>
    <row r="53" spans="1:14" ht="15.75">
      <c r="E53" s="404" t="s">
        <v>497</v>
      </c>
      <c r="F53" s="404"/>
      <c r="G53" s="404"/>
      <c r="M53" s="242"/>
      <c r="N53" s="242"/>
    </row>
    <row r="54" spans="1:14">
      <c r="E54" s="405" t="s">
        <v>608</v>
      </c>
      <c r="F54" s="405"/>
      <c r="G54" s="405"/>
    </row>
  </sheetData>
  <mergeCells count="20"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60" type="noConversion"/>
  <pageMargins left="0.7" right="0.7" top="0.43" bottom="0.75" header="0.24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M39" sqref="M39"/>
    </sheetView>
  </sheetViews>
  <sheetFormatPr defaultRowHeight="12.75"/>
  <cols>
    <col min="1" max="1" width="7.42578125" customWidth="1"/>
    <col min="2" max="2" width="38.28515625" customWidth="1"/>
    <col min="3" max="3" width="15.42578125" customWidth="1"/>
    <col min="4" max="4" width="14.7109375" customWidth="1"/>
    <col min="5" max="5" width="15.28515625" customWidth="1"/>
    <col min="6" max="6" width="17.28515625" customWidth="1"/>
  </cols>
  <sheetData>
    <row r="1" spans="1:6" ht="15.75">
      <c r="B1" s="23" t="s">
        <v>593</v>
      </c>
    </row>
    <row r="2" spans="1:6">
      <c r="B2" s="239" t="s">
        <v>604</v>
      </c>
    </row>
    <row r="3" spans="1:6">
      <c r="B3" s="239"/>
    </row>
    <row r="4" spans="1:6" ht="18">
      <c r="B4" s="272" t="s">
        <v>499</v>
      </c>
    </row>
    <row r="6" spans="1:6" ht="15">
      <c r="A6" s="273" t="s">
        <v>136</v>
      </c>
      <c r="B6" s="274"/>
      <c r="C6" s="274"/>
      <c r="D6" s="274"/>
      <c r="E6" s="274"/>
      <c r="F6" s="271"/>
    </row>
    <row r="7" spans="1:6" ht="15">
      <c r="A7" s="275" t="s">
        <v>500</v>
      </c>
      <c r="B7" s="275" t="s">
        <v>501</v>
      </c>
      <c r="C7" s="275" t="s">
        <v>502</v>
      </c>
      <c r="D7" s="275" t="s">
        <v>503</v>
      </c>
      <c r="E7" s="275" t="s">
        <v>504</v>
      </c>
      <c r="F7" s="276"/>
    </row>
    <row r="8" spans="1:6" ht="15.95" customHeight="1">
      <c r="A8" s="277">
        <v>1</v>
      </c>
      <c r="B8" s="278"/>
      <c r="C8" s="278"/>
      <c r="D8" s="278"/>
      <c r="E8" s="305"/>
    </row>
    <row r="9" spans="1:6" ht="15.95" customHeight="1">
      <c r="A9" s="279">
        <v>2</v>
      </c>
      <c r="B9" s="280"/>
      <c r="C9" s="280"/>
      <c r="D9" s="280"/>
      <c r="E9" s="306"/>
    </row>
    <row r="10" spans="1:6" ht="15.95" customHeight="1">
      <c r="A10" s="279">
        <v>3</v>
      </c>
      <c r="B10" s="280"/>
      <c r="C10" s="280"/>
      <c r="D10" s="280"/>
      <c r="E10" s="306"/>
    </row>
    <row r="11" spans="1:6" ht="15.95" customHeight="1">
      <c r="A11" s="279">
        <v>4</v>
      </c>
      <c r="B11" s="280"/>
      <c r="C11" s="280"/>
      <c r="D11" s="280"/>
      <c r="E11" s="306"/>
    </row>
    <row r="12" spans="1:6" ht="15.95" customHeight="1" thickBot="1">
      <c r="A12" s="279"/>
      <c r="B12" s="280"/>
      <c r="C12" s="280"/>
      <c r="D12" s="280"/>
      <c r="E12" s="306"/>
    </row>
    <row r="13" spans="1:6" ht="15.95" customHeight="1" thickBot="1">
      <c r="A13" s="303"/>
      <c r="B13" s="304"/>
      <c r="C13" s="304"/>
      <c r="D13" s="304"/>
      <c r="E13" s="307">
        <f>SUM(E8:E12)</f>
        <v>0</v>
      </c>
    </row>
    <row r="15" spans="1:6" ht="15.75">
      <c r="B15" s="270" t="s">
        <v>505</v>
      </c>
      <c r="C15" s="271"/>
      <c r="D15" s="271"/>
    </row>
    <row r="17" spans="2:3" ht="15">
      <c r="B17" s="281"/>
      <c r="C17" s="271"/>
    </row>
    <row r="22" spans="2:3">
      <c r="C22" s="269">
        <v>8</v>
      </c>
    </row>
  </sheetData>
  <phoneticPr fontId="60" type="noConversion"/>
  <pageMargins left="0.38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selection activeCell="M39" sqref="M39"/>
    </sheetView>
  </sheetViews>
  <sheetFormatPr defaultRowHeight="12.75"/>
  <cols>
    <col min="1" max="1" width="10.5703125" customWidth="1"/>
    <col min="2" max="2" width="27.5703125" customWidth="1"/>
    <col min="3" max="3" width="15.85546875" customWidth="1"/>
    <col min="4" max="4" width="7.5703125" customWidth="1"/>
    <col min="5" max="5" width="10.140625" customWidth="1"/>
    <col min="6" max="6" width="14.5703125" customWidth="1"/>
    <col min="9" max="9" width="10" bestFit="1" customWidth="1"/>
  </cols>
  <sheetData>
    <row r="1" spans="1:6" ht="18">
      <c r="B1" s="282" t="s">
        <v>506</v>
      </c>
      <c r="C1" s="283" t="s">
        <v>507</v>
      </c>
      <c r="D1" s="283"/>
    </row>
    <row r="3" spans="1:6" ht="15.75">
      <c r="C3" s="284" t="s">
        <v>592</v>
      </c>
    </row>
    <row r="5" spans="1:6" ht="15.75">
      <c r="A5" s="23" t="s">
        <v>593</v>
      </c>
    </row>
    <row r="6" spans="1:6">
      <c r="A6" s="239" t="s">
        <v>604</v>
      </c>
    </row>
    <row r="7" spans="1:6" ht="13.5" thickBot="1"/>
    <row r="8" spans="1:6" ht="15.75" thickBot="1">
      <c r="A8" s="285" t="s">
        <v>508</v>
      </c>
      <c r="B8" s="286" t="s">
        <v>509</v>
      </c>
      <c r="C8" s="286" t="s">
        <v>510</v>
      </c>
      <c r="D8" s="286" t="s">
        <v>488</v>
      </c>
      <c r="E8" s="286" t="s">
        <v>511</v>
      </c>
      <c r="F8" s="287" t="s">
        <v>512</v>
      </c>
    </row>
    <row r="9" spans="1:6">
      <c r="A9" s="288">
        <v>1</v>
      </c>
      <c r="B9" s="265"/>
      <c r="C9" s="265"/>
      <c r="D9" s="265"/>
      <c r="E9" s="289"/>
      <c r="F9" s="290">
        <f>+D9*E9</f>
        <v>0</v>
      </c>
    </row>
    <row r="10" spans="1:6">
      <c r="A10" s="291">
        <v>2</v>
      </c>
      <c r="B10" s="249"/>
      <c r="C10" s="249"/>
      <c r="D10" s="249"/>
      <c r="E10" s="264"/>
      <c r="F10" s="290">
        <f>+E10*D10</f>
        <v>0</v>
      </c>
    </row>
    <row r="11" spans="1:6">
      <c r="A11" s="291">
        <v>3</v>
      </c>
      <c r="B11" s="249"/>
      <c r="C11" s="249"/>
      <c r="D11" s="249"/>
      <c r="E11" s="264"/>
      <c r="F11" s="290">
        <f t="shared" ref="F11:F21" si="0">+E11*D11</f>
        <v>0</v>
      </c>
    </row>
    <row r="12" spans="1:6">
      <c r="A12" s="291">
        <v>4</v>
      </c>
      <c r="B12" s="249"/>
      <c r="C12" s="249"/>
      <c r="D12" s="249"/>
      <c r="E12" s="264"/>
      <c r="F12" s="290">
        <f t="shared" si="0"/>
        <v>0</v>
      </c>
    </row>
    <row r="13" spans="1:6">
      <c r="A13" s="291">
        <v>5</v>
      </c>
      <c r="B13" s="249"/>
      <c r="C13" s="249"/>
      <c r="D13" s="249"/>
      <c r="E13" s="264"/>
      <c r="F13" s="290">
        <f t="shared" si="0"/>
        <v>0</v>
      </c>
    </row>
    <row r="14" spans="1:6">
      <c r="A14" s="291">
        <v>6</v>
      </c>
      <c r="B14" s="249"/>
      <c r="C14" s="249"/>
      <c r="D14" s="249"/>
      <c r="E14" s="264"/>
      <c r="F14" s="290">
        <f t="shared" si="0"/>
        <v>0</v>
      </c>
    </row>
    <row r="15" spans="1:6">
      <c r="A15" s="291">
        <v>7</v>
      </c>
      <c r="B15" s="249"/>
      <c r="C15" s="249"/>
      <c r="D15" s="249"/>
      <c r="E15" s="264"/>
      <c r="F15" s="290">
        <f t="shared" si="0"/>
        <v>0</v>
      </c>
    </row>
    <row r="16" spans="1:6">
      <c r="A16" s="291">
        <v>8</v>
      </c>
      <c r="B16" s="249"/>
      <c r="C16" s="249"/>
      <c r="D16" s="249"/>
      <c r="E16" s="264"/>
      <c r="F16" s="290">
        <f t="shared" si="0"/>
        <v>0</v>
      </c>
    </row>
    <row r="17" spans="1:6">
      <c r="A17" s="291">
        <v>9</v>
      </c>
      <c r="B17" s="249"/>
      <c r="C17" s="249"/>
      <c r="D17" s="249"/>
      <c r="E17" s="264"/>
      <c r="F17" s="290">
        <f t="shared" si="0"/>
        <v>0</v>
      </c>
    </row>
    <row r="18" spans="1:6">
      <c r="A18" s="291">
        <v>10</v>
      </c>
      <c r="B18" s="249"/>
      <c r="C18" s="249"/>
      <c r="D18" s="249"/>
      <c r="E18" s="264"/>
      <c r="F18" s="290">
        <f t="shared" si="0"/>
        <v>0</v>
      </c>
    </row>
    <row r="19" spans="1:6">
      <c r="A19" s="291">
        <v>11</v>
      </c>
      <c r="B19" s="249"/>
      <c r="C19" s="249"/>
      <c r="D19" s="249"/>
      <c r="E19" s="264"/>
      <c r="F19" s="290">
        <f t="shared" si="0"/>
        <v>0</v>
      </c>
    </row>
    <row r="20" spans="1:6">
      <c r="A20" s="291">
        <v>12</v>
      </c>
      <c r="B20" s="249"/>
      <c r="C20" s="249"/>
      <c r="D20" s="249"/>
      <c r="E20" s="264"/>
      <c r="F20" s="290">
        <f t="shared" si="0"/>
        <v>0</v>
      </c>
    </row>
    <row r="21" spans="1:6">
      <c r="A21" s="291">
        <v>13</v>
      </c>
      <c r="B21" s="249"/>
      <c r="C21" s="249"/>
      <c r="D21" s="249"/>
      <c r="E21" s="264"/>
      <c r="F21" s="290">
        <f t="shared" si="0"/>
        <v>0</v>
      </c>
    </row>
    <row r="22" spans="1:6" ht="15">
      <c r="A22" s="291">
        <v>16</v>
      </c>
      <c r="B22" s="292"/>
      <c r="C22" s="292"/>
      <c r="D22" s="292"/>
      <c r="E22" s="292"/>
      <c r="F22" s="293">
        <v>0</v>
      </c>
    </row>
    <row r="23" spans="1:6" ht="15">
      <c r="A23" s="291">
        <v>17</v>
      </c>
      <c r="B23" s="292"/>
      <c r="C23" s="292"/>
      <c r="D23" s="292"/>
      <c r="E23" s="292"/>
      <c r="F23" s="293">
        <v>0</v>
      </c>
    </row>
    <row r="24" spans="1:6" ht="15">
      <c r="A24" s="291">
        <v>18</v>
      </c>
      <c r="B24" s="292"/>
      <c r="C24" s="292"/>
      <c r="D24" s="292"/>
      <c r="E24" s="292"/>
      <c r="F24" s="293">
        <v>0</v>
      </c>
    </row>
    <row r="25" spans="1:6" ht="15">
      <c r="A25" s="291">
        <v>19</v>
      </c>
      <c r="B25" s="292"/>
      <c r="C25" s="292"/>
      <c r="D25" s="292"/>
      <c r="E25" s="292"/>
      <c r="F25" s="293">
        <v>0</v>
      </c>
    </row>
    <row r="26" spans="1:6" ht="15.75" thickBot="1">
      <c r="A26" s="294">
        <v>20</v>
      </c>
      <c r="B26" s="295"/>
      <c r="C26" s="295"/>
      <c r="D26" s="295"/>
      <c r="E26" s="295"/>
      <c r="F26" s="296">
        <v>0</v>
      </c>
    </row>
    <row r="27" spans="1:6" ht="18.75" thickBot="1">
      <c r="A27" s="297"/>
      <c r="B27" s="298" t="s">
        <v>513</v>
      </c>
      <c r="C27" s="299"/>
      <c r="D27" s="299"/>
      <c r="E27" s="299"/>
      <c r="F27" s="300">
        <f>SUM(F9:F26)</f>
        <v>0</v>
      </c>
    </row>
    <row r="29" spans="1:6" ht="20.25">
      <c r="D29" s="301" t="s">
        <v>514</v>
      </c>
    </row>
    <row r="32" spans="1:6">
      <c r="A32" s="302" t="s">
        <v>515</v>
      </c>
    </row>
    <row r="33" spans="1:4">
      <c r="A33" s="302" t="s">
        <v>516</v>
      </c>
    </row>
    <row r="39" spans="1:4">
      <c r="C39" s="263">
        <v>9</v>
      </c>
    </row>
    <row r="44" spans="1:4">
      <c r="D44" s="263"/>
    </row>
  </sheetData>
  <phoneticPr fontId="60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faq1</vt:lpstr>
      <vt:lpstr>BK</vt:lpstr>
      <vt:lpstr>ardh-shpenz</vt:lpstr>
      <vt:lpstr>cash-flow</vt:lpstr>
      <vt:lpstr>kap vet</vt:lpstr>
      <vt:lpstr>Aq&amp;AM</vt:lpstr>
      <vt:lpstr>aktivet sips udhez</vt:lpstr>
      <vt:lpstr>inv auto</vt:lpstr>
      <vt:lpstr>inv mall</vt:lpstr>
      <vt:lpstr>inv asete</vt:lpstr>
      <vt:lpstr>shenimet</vt:lpstr>
      <vt:lpstr>Ardh shpenz alpha</vt:lpstr>
      <vt:lpstr>Bilanci Alpha</vt:lpstr>
    </vt:vector>
  </TitlesOfParts>
  <Company>Compaq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edroboniku</cp:lastModifiedBy>
  <cp:lastPrinted>2019-07-31T10:29:25Z</cp:lastPrinted>
  <dcterms:created xsi:type="dcterms:W3CDTF">2008-12-17T10:29:05Z</dcterms:created>
  <dcterms:modified xsi:type="dcterms:W3CDTF">2019-07-31T10:29:44Z</dcterms:modified>
</cp:coreProperties>
</file>