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8475" windowHeight="5640" tabRatio="947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aktivet sips udhez" sheetId="16" state="hidden" r:id="rId7"/>
    <sheet name="inv auto" sheetId="21" state="hidden" r:id="rId8"/>
    <sheet name="inv mall" sheetId="22" state="hidden" r:id="rId9"/>
    <sheet name="inv asete" sheetId="25" state="hidden" r:id="rId10"/>
    <sheet name="tjera" sheetId="6" state="hidden" r:id="rId11"/>
    <sheet name="Bilanci Alpha" sheetId="11" state="hidden" r:id="rId12"/>
    <sheet name="Ardh shpenz alpha" sheetId="12" state="hidden" r:id="rId13"/>
    <sheet name="fdp14" sheetId="23" state="hidden" r:id="rId14"/>
    <sheet name="bankat" sheetId="24" state="hidden" r:id="rId15"/>
  </sheets>
  <calcPr calcId="144525"/>
</workbook>
</file>

<file path=xl/calcChain.xml><?xml version="1.0" encoding="utf-8"?>
<calcChain xmlns="http://schemas.openxmlformats.org/spreadsheetml/2006/main">
  <c r="C166" i="6" l="1"/>
  <c r="C76" i="6"/>
  <c r="C75" i="6"/>
  <c r="E5" i="25"/>
  <c r="E24" i="16"/>
  <c r="E25" i="16"/>
  <c r="D24" i="16"/>
  <c r="D25" i="16"/>
  <c r="E41" i="16"/>
  <c r="D40" i="16"/>
  <c r="D41" i="16"/>
  <c r="G41" i="16"/>
  <c r="G24" i="16"/>
  <c r="G25" i="16"/>
  <c r="E8" i="16"/>
  <c r="E40" i="16" s="1"/>
  <c r="G40" i="16" s="1"/>
  <c r="D48" i="11"/>
  <c r="E18" i="11"/>
  <c r="D18" i="11"/>
  <c r="D10" i="11" s="1"/>
  <c r="C73" i="12"/>
  <c r="C62" i="12"/>
  <c r="D62" i="12"/>
  <c r="D4" i="24"/>
  <c r="F28" i="22"/>
  <c r="F11" i="25"/>
  <c r="C39" i="6"/>
  <c r="D39" i="6"/>
  <c r="C43" i="6"/>
  <c r="D43" i="6"/>
  <c r="C54" i="6"/>
  <c r="D54" i="6"/>
  <c r="C70" i="6"/>
  <c r="D70" i="6"/>
  <c r="D98" i="11"/>
  <c r="D89" i="11"/>
  <c r="D74" i="12"/>
  <c r="C176" i="6"/>
  <c r="C165" i="6"/>
  <c r="C162" i="6"/>
  <c r="C156" i="6"/>
  <c r="C159" i="6"/>
  <c r="C131" i="6"/>
  <c r="C130" i="6"/>
  <c r="C133" i="6" s="1"/>
  <c r="C109" i="6"/>
  <c r="C112" i="6" s="1"/>
  <c r="C99" i="6"/>
  <c r="C91" i="6"/>
  <c r="C53" i="6"/>
  <c r="C90" i="6"/>
  <c r="C52" i="6"/>
  <c r="C85" i="6"/>
  <c r="C12" i="6"/>
  <c r="C19" i="6" s="1"/>
  <c r="C38" i="6" s="1"/>
  <c r="C47" i="6" s="1"/>
  <c r="C63" i="6" s="1"/>
  <c r="C67" i="6" s="1"/>
  <c r="C73" i="6" s="1"/>
  <c r="C83" i="6" s="1"/>
  <c r="C89" i="6" s="1"/>
  <c r="C96" i="6" s="1"/>
  <c r="C8" i="6"/>
  <c r="C6" i="6"/>
  <c r="D35" i="3"/>
  <c r="D12" i="2"/>
  <c r="C126" i="6"/>
  <c r="D9" i="2"/>
  <c r="C120" i="6"/>
  <c r="D68" i="1"/>
  <c r="D67" i="1"/>
  <c r="D66" i="1"/>
  <c r="D65" i="1"/>
  <c r="D64" i="1"/>
  <c r="D61" i="1"/>
  <c r="D50" i="1"/>
  <c r="D48" i="1"/>
  <c r="D46" i="1"/>
  <c r="C50" i="6"/>
  <c r="C77" i="6" s="1"/>
  <c r="C79" i="6" s="1"/>
  <c r="D43" i="1"/>
  <c r="C49" i="6"/>
  <c r="D27" i="1"/>
  <c r="D26" i="1"/>
  <c r="C44" i="6" s="1"/>
  <c r="D21" i="1"/>
  <c r="D20" i="1"/>
  <c r="C13" i="6"/>
  <c r="D19" i="1"/>
  <c r="D18" i="1"/>
  <c r="D23" i="1" s="1"/>
  <c r="D47" i="1"/>
  <c r="C51" i="6" s="1"/>
  <c r="D45" i="1"/>
  <c r="C48" i="6" s="1"/>
  <c r="C61" i="6" s="1"/>
  <c r="C7" i="6"/>
  <c r="D8" i="1"/>
  <c r="C97" i="6"/>
  <c r="C98" i="6"/>
  <c r="C100" i="6" s="1"/>
  <c r="D12" i="1"/>
  <c r="D38" i="11"/>
  <c r="D33" i="1"/>
  <c r="C91" i="12"/>
  <c r="C163" i="6" s="1"/>
  <c r="C169" i="6" s="1"/>
  <c r="D21" i="2"/>
  <c r="C170" i="6" s="1"/>
  <c r="C83" i="12"/>
  <c r="D15" i="2" s="1"/>
  <c r="C79" i="12"/>
  <c r="C74" i="12"/>
  <c r="D13" i="2"/>
  <c r="C152" i="6" s="1"/>
  <c r="C17" i="12"/>
  <c r="C34" i="12" s="1"/>
  <c r="C43" i="12" s="1"/>
  <c r="C12" i="12"/>
  <c r="C173" i="6" s="1"/>
  <c r="D8" i="2"/>
  <c r="E98" i="11"/>
  <c r="E89" i="11"/>
  <c r="D91" i="12"/>
  <c r="D17" i="12"/>
  <c r="D34" i="12" s="1"/>
  <c r="D43" i="12" s="1"/>
  <c r="D12" i="12"/>
  <c r="I4" i="23"/>
  <c r="L4" i="23" s="1"/>
  <c r="K6" i="23"/>
  <c r="K7" i="23"/>
  <c r="K8" i="23"/>
  <c r="K9" i="23"/>
  <c r="K10" i="23"/>
  <c r="K11" i="23"/>
  <c r="K12" i="23"/>
  <c r="K13" i="23"/>
  <c r="K14" i="23"/>
  <c r="K15" i="23"/>
  <c r="K5" i="23"/>
  <c r="I6" i="23"/>
  <c r="L6" i="23"/>
  <c r="I7" i="23"/>
  <c r="L7" i="23"/>
  <c r="I8" i="23"/>
  <c r="L8" i="23"/>
  <c r="I9" i="23"/>
  <c r="L9" i="23"/>
  <c r="I10" i="23"/>
  <c r="L10" i="23"/>
  <c r="I11" i="23"/>
  <c r="L11" i="23"/>
  <c r="I12" i="23"/>
  <c r="L12" i="23"/>
  <c r="I13" i="23"/>
  <c r="L13" i="23"/>
  <c r="I14" i="23"/>
  <c r="L14" i="23"/>
  <c r="I15" i="23"/>
  <c r="L15" i="23"/>
  <c r="I5" i="23"/>
  <c r="L5" i="23"/>
  <c r="K4" i="23"/>
  <c r="K16" i="23"/>
  <c r="G16" i="23"/>
  <c r="H16" i="23"/>
  <c r="J16" i="23"/>
  <c r="C16" i="23"/>
  <c r="B16" i="23"/>
  <c r="B18" i="23"/>
  <c r="D15" i="23"/>
  <c r="D14" i="23"/>
  <c r="D13" i="23"/>
  <c r="D12" i="23"/>
  <c r="D11" i="23"/>
  <c r="D10" i="23"/>
  <c r="D9" i="23"/>
  <c r="D8" i="23"/>
  <c r="D7" i="23"/>
  <c r="D6" i="23"/>
  <c r="D5" i="23"/>
  <c r="D4" i="23"/>
  <c r="D16" i="23" s="1"/>
  <c r="D176" i="6"/>
  <c r="D166" i="6"/>
  <c r="D165" i="6"/>
  <c r="D163" i="6"/>
  <c r="D162" i="6"/>
  <c r="D156" i="6"/>
  <c r="D159" i="6"/>
  <c r="D151" i="6"/>
  <c r="D131" i="6"/>
  <c r="D130" i="6"/>
  <c r="D133" i="6"/>
  <c r="D109" i="6"/>
  <c r="D112" i="6"/>
  <c r="D99" i="6"/>
  <c r="D97" i="6"/>
  <c r="D98" i="6" s="1"/>
  <c r="D91" i="6"/>
  <c r="D53" i="6" s="1"/>
  <c r="D90" i="6"/>
  <c r="D52" i="6" s="1"/>
  <c r="D85" i="6"/>
  <c r="D12" i="6"/>
  <c r="D19" i="6"/>
  <c r="D38" i="6" s="1"/>
  <c r="D47" i="6" s="1"/>
  <c r="D63" i="6" s="1"/>
  <c r="D67" i="6" s="1"/>
  <c r="D73" i="6" s="1"/>
  <c r="D83" i="6" s="1"/>
  <c r="D89" i="6" s="1"/>
  <c r="D96" i="6" s="1"/>
  <c r="D8" i="6"/>
  <c r="D7" i="6"/>
  <c r="D6" i="6"/>
  <c r="D9" i="6"/>
  <c r="G39" i="16"/>
  <c r="G23" i="16"/>
  <c r="D39" i="16"/>
  <c r="D23" i="16"/>
  <c r="E48" i="11"/>
  <c r="E38" i="11"/>
  <c r="E31" i="11" s="1"/>
  <c r="E10" i="11"/>
  <c r="D83" i="12"/>
  <c r="D79" i="12"/>
  <c r="E35" i="3"/>
  <c r="E15" i="2"/>
  <c r="E14" i="2"/>
  <c r="D134" i="6" s="1"/>
  <c r="E13" i="2"/>
  <c r="D152" i="6" s="1"/>
  <c r="E12" i="2"/>
  <c r="D126" i="6" s="1"/>
  <c r="E9" i="2"/>
  <c r="D120" i="6" s="1"/>
  <c r="E8" i="2"/>
  <c r="E16" i="2" s="1"/>
  <c r="E69" i="1"/>
  <c r="E68" i="1"/>
  <c r="E67" i="1"/>
  <c r="E66" i="1"/>
  <c r="E65" i="1"/>
  <c r="E64" i="1"/>
  <c r="E61" i="1"/>
  <c r="E50" i="1"/>
  <c r="E48" i="1"/>
  <c r="E47" i="1"/>
  <c r="D51" i="6"/>
  <c r="E46" i="1"/>
  <c r="D50" i="6" s="1"/>
  <c r="D79" i="6"/>
  <c r="E45" i="1"/>
  <c r="D48" i="6"/>
  <c r="E43" i="1"/>
  <c r="E55" i="1"/>
  <c r="E33" i="1"/>
  <c r="E36" i="1"/>
  <c r="E27" i="1"/>
  <c r="D11" i="3"/>
  <c r="E26" i="1"/>
  <c r="D44" i="6"/>
  <c r="E21" i="1"/>
  <c r="E20" i="1"/>
  <c r="D13" i="6" s="1"/>
  <c r="E19" i="1"/>
  <c r="E23" i="1" s="1"/>
  <c r="E18" i="1"/>
  <c r="D17" i="3"/>
  <c r="E13" i="1"/>
  <c r="D21" i="6" s="1"/>
  <c r="E12" i="1"/>
  <c r="D20" i="6" s="1"/>
  <c r="E16" i="1"/>
  <c r="E8" i="1"/>
  <c r="D10" i="6"/>
  <c r="E10" i="1"/>
  <c r="K15" i="13"/>
  <c r="F35" i="3"/>
  <c r="F25" i="2"/>
  <c r="F21" i="2"/>
  <c r="F15" i="2"/>
  <c r="F10" i="3" s="1"/>
  <c r="F14" i="2"/>
  <c r="F13" i="2"/>
  <c r="F12" i="2"/>
  <c r="F9" i="2"/>
  <c r="F8" i="2"/>
  <c r="F16" i="2" s="1"/>
  <c r="F23" i="2" s="1"/>
  <c r="F27" i="2" s="1"/>
  <c r="F70" i="1"/>
  <c r="F69" i="1"/>
  <c r="F68" i="1"/>
  <c r="F67" i="1"/>
  <c r="F66" i="1"/>
  <c r="F65" i="1"/>
  <c r="F64" i="1"/>
  <c r="F71" i="1" s="1"/>
  <c r="F61" i="1"/>
  <c r="F50" i="1"/>
  <c r="F48" i="1"/>
  <c r="F47" i="1"/>
  <c r="F46" i="1"/>
  <c r="F45" i="1"/>
  <c r="F43" i="1"/>
  <c r="F55" i="1" s="1"/>
  <c r="F33" i="1"/>
  <c r="F36" i="1" s="1"/>
  <c r="F27" i="1"/>
  <c r="F26" i="1"/>
  <c r="F21" i="1"/>
  <c r="F20" i="1"/>
  <c r="F19" i="1"/>
  <c r="F18" i="1"/>
  <c r="F23" i="1"/>
  <c r="F13" i="1"/>
  <c r="F12" i="1"/>
  <c r="F16" i="1" s="1"/>
  <c r="F8" i="1"/>
  <c r="F10" i="1" s="1"/>
  <c r="I21" i="13"/>
  <c r="K21" i="13" s="1"/>
  <c r="I20" i="13"/>
  <c r="I22" i="13"/>
  <c r="K22" i="13" s="1"/>
  <c r="K20" i="13"/>
  <c r="D23" i="13"/>
  <c r="E23" i="13"/>
  <c r="K13" i="13"/>
  <c r="I13" i="13"/>
  <c r="G35" i="3"/>
  <c r="G25" i="2"/>
  <c r="G21" i="2"/>
  <c r="G15" i="2"/>
  <c r="G14" i="2"/>
  <c r="G13" i="2"/>
  <c r="G12" i="2"/>
  <c r="G9" i="2"/>
  <c r="G8" i="2"/>
  <c r="G16" i="2" s="1"/>
  <c r="G23" i="2" s="1"/>
  <c r="G70" i="1"/>
  <c r="G69" i="1"/>
  <c r="G68" i="1"/>
  <c r="G67" i="1"/>
  <c r="G66" i="1"/>
  <c r="G65" i="1"/>
  <c r="G64" i="1"/>
  <c r="G71" i="1"/>
  <c r="G61" i="1"/>
  <c r="G50" i="1"/>
  <c r="G48" i="1"/>
  <c r="G47" i="1"/>
  <c r="G46" i="1"/>
  <c r="G45" i="1"/>
  <c r="G43" i="1"/>
  <c r="G55" i="1"/>
  <c r="G33" i="1"/>
  <c r="G36" i="1"/>
  <c r="G27" i="1"/>
  <c r="F11" i="3"/>
  <c r="G26" i="1"/>
  <c r="G21" i="1"/>
  <c r="G20" i="1"/>
  <c r="G19" i="1"/>
  <c r="G18" i="1"/>
  <c r="F17" i="3"/>
  <c r="G23" i="1"/>
  <c r="G13" i="1"/>
  <c r="G12" i="1"/>
  <c r="G16" i="1"/>
  <c r="G8" i="1"/>
  <c r="G10" i="1"/>
  <c r="E13" i="21"/>
  <c r="F42" i="16"/>
  <c r="F49" i="16" s="1"/>
  <c r="E27" i="16"/>
  <c r="D28" i="16"/>
  <c r="D27" i="16"/>
  <c r="G27" i="16" s="1"/>
  <c r="D26" i="16"/>
  <c r="G26" i="16" s="1"/>
  <c r="E12" i="16"/>
  <c r="F44" i="16"/>
  <c r="D12" i="16"/>
  <c r="F11" i="16"/>
  <c r="F43" i="16"/>
  <c r="E11" i="16"/>
  <c r="E43" i="16" s="1"/>
  <c r="D11" i="16"/>
  <c r="D43" i="16" s="1"/>
  <c r="E10" i="16"/>
  <c r="D10" i="16"/>
  <c r="D42" i="16"/>
  <c r="G48" i="16"/>
  <c r="G47" i="16"/>
  <c r="G46" i="16"/>
  <c r="G45" i="16"/>
  <c r="F33" i="16"/>
  <c r="G32" i="16"/>
  <c r="G31" i="16"/>
  <c r="G30" i="16"/>
  <c r="F17" i="16"/>
  <c r="E17" i="16"/>
  <c r="G16" i="16"/>
  <c r="G15" i="16"/>
  <c r="G14" i="16"/>
  <c r="G13" i="16"/>
  <c r="G12" i="16"/>
  <c r="G9" i="16"/>
  <c r="G8" i="16"/>
  <c r="H35" i="3"/>
  <c r="H25" i="2"/>
  <c r="H21" i="2"/>
  <c r="H15" i="2"/>
  <c r="H10" i="3"/>
  <c r="H14" i="2"/>
  <c r="H13" i="2"/>
  <c r="H12" i="2"/>
  <c r="H9" i="2"/>
  <c r="H8" i="2"/>
  <c r="H70" i="1"/>
  <c r="H69" i="1"/>
  <c r="H68" i="1"/>
  <c r="H67" i="1"/>
  <c r="H66" i="1"/>
  <c r="H65" i="1"/>
  <c r="H64" i="1"/>
  <c r="H71" i="1" s="1"/>
  <c r="H61" i="1"/>
  <c r="H50" i="1"/>
  <c r="H48" i="1"/>
  <c r="H47" i="1"/>
  <c r="H46" i="1"/>
  <c r="H45" i="1"/>
  <c r="H43" i="1"/>
  <c r="H55" i="1" s="1"/>
  <c r="H33" i="1"/>
  <c r="H36" i="1" s="1"/>
  <c r="H27" i="1"/>
  <c r="G11" i="3" s="1"/>
  <c r="H26" i="1"/>
  <c r="H21" i="1"/>
  <c r="H20" i="1"/>
  <c r="H19" i="1"/>
  <c r="H18" i="1"/>
  <c r="H23" i="1" s="1"/>
  <c r="H13" i="1"/>
  <c r="H12" i="1"/>
  <c r="H16" i="1"/>
  <c r="H8" i="1"/>
  <c r="H10" i="1"/>
  <c r="H28" i="14"/>
  <c r="E28" i="16"/>
  <c r="E26" i="16"/>
  <c r="F16" i="13"/>
  <c r="F23" i="13" s="1"/>
  <c r="C16" i="13"/>
  <c r="C23" i="13" s="1"/>
  <c r="I15" i="2"/>
  <c r="I10" i="3" s="1"/>
  <c r="I70" i="1"/>
  <c r="I8" i="2"/>
  <c r="I9" i="2"/>
  <c r="I12" i="2"/>
  <c r="I13" i="2"/>
  <c r="I14" i="2"/>
  <c r="I21" i="2"/>
  <c r="I48" i="1"/>
  <c r="I43" i="1"/>
  <c r="I50" i="1"/>
  <c r="I47" i="1"/>
  <c r="I46" i="1"/>
  <c r="I45" i="1"/>
  <c r="I18" i="3" s="1"/>
  <c r="I26" i="1"/>
  <c r="I27" i="1"/>
  <c r="H11" i="3" s="1"/>
  <c r="I13" i="1"/>
  <c r="I12" i="1"/>
  <c r="I20" i="1"/>
  <c r="J70" i="1"/>
  <c r="J66" i="1"/>
  <c r="J67" i="1"/>
  <c r="J64" i="1"/>
  <c r="J8" i="1"/>
  <c r="J44" i="3" s="1"/>
  <c r="I43" i="3" s="1"/>
  <c r="I35" i="3"/>
  <c r="I64" i="1"/>
  <c r="I65" i="1"/>
  <c r="I66" i="1"/>
  <c r="I67" i="1"/>
  <c r="I68" i="1"/>
  <c r="I69" i="1"/>
  <c r="J65" i="1"/>
  <c r="J68" i="1"/>
  <c r="J69" i="1"/>
  <c r="I37" i="3"/>
  <c r="I39" i="3" s="1"/>
  <c r="J27" i="1"/>
  <c r="I11" i="3" s="1"/>
  <c r="J12" i="1"/>
  <c r="I15" i="3" s="1"/>
  <c r="J13" i="1"/>
  <c r="J26" i="1"/>
  <c r="J18" i="1"/>
  <c r="J19" i="1"/>
  <c r="J20" i="1"/>
  <c r="J21" i="1"/>
  <c r="I17" i="3" s="1"/>
  <c r="I21" i="1"/>
  <c r="I19" i="1"/>
  <c r="I18" i="1"/>
  <c r="H17" i="3"/>
  <c r="J43" i="1"/>
  <c r="J45" i="1"/>
  <c r="J46" i="1"/>
  <c r="J47" i="1"/>
  <c r="J48" i="1"/>
  <c r="J50" i="1"/>
  <c r="I25" i="2"/>
  <c r="I33" i="1"/>
  <c r="I36" i="1"/>
  <c r="J33" i="1"/>
  <c r="I26" i="3"/>
  <c r="I31" i="3" s="1"/>
  <c r="L12" i="1"/>
  <c r="J15" i="3" s="1"/>
  <c r="L13" i="1"/>
  <c r="L26" i="1"/>
  <c r="I71" i="1"/>
  <c r="I73" i="1" s="1"/>
  <c r="I61" i="1"/>
  <c r="I55" i="1"/>
  <c r="I23" i="1"/>
  <c r="I16" i="1"/>
  <c r="I8" i="1"/>
  <c r="I10" i="1" s="1"/>
  <c r="N8" i="1"/>
  <c r="L57" i="1"/>
  <c r="J35" i="3" s="1"/>
  <c r="J39" i="3"/>
  <c r="N57" i="1"/>
  <c r="L35" i="3"/>
  <c r="L39" i="3" s="1"/>
  <c r="L15" i="2"/>
  <c r="L33" i="1"/>
  <c r="L36" i="1"/>
  <c r="N33" i="1"/>
  <c r="L26" i="3"/>
  <c r="L31" i="3" s="1"/>
  <c r="L25" i="2"/>
  <c r="L43" i="1"/>
  <c r="N43" i="1"/>
  <c r="N55" i="1" s="1"/>
  <c r="L45" i="1"/>
  <c r="N45" i="1"/>
  <c r="L46" i="1"/>
  <c r="N46" i="1"/>
  <c r="L47" i="1"/>
  <c r="N47" i="1"/>
  <c r="L48" i="1"/>
  <c r="N48" i="1"/>
  <c r="L50" i="1"/>
  <c r="N50" i="1"/>
  <c r="N18" i="1"/>
  <c r="N19" i="1"/>
  <c r="N20" i="1"/>
  <c r="N21" i="1"/>
  <c r="L17" i="3" s="1"/>
  <c r="L21" i="1"/>
  <c r="L20" i="1"/>
  <c r="L19" i="1"/>
  <c r="L18" i="1"/>
  <c r="J17" i="3" s="1"/>
  <c r="N12" i="1"/>
  <c r="L15" i="3" s="1"/>
  <c r="N13" i="1"/>
  <c r="N26" i="1"/>
  <c r="N70" i="1"/>
  <c r="N69" i="1"/>
  <c r="N68" i="1"/>
  <c r="N67" i="1"/>
  <c r="N66" i="1"/>
  <c r="N27" i="1"/>
  <c r="N71" i="1"/>
  <c r="N61" i="1"/>
  <c r="N23" i="1"/>
  <c r="N36" i="1"/>
  <c r="L27" i="1"/>
  <c r="L11" i="3"/>
  <c r="L8" i="2"/>
  <c r="L16" i="2"/>
  <c r="L23" i="2" s="1"/>
  <c r="L8" i="3" s="1"/>
  <c r="L19" i="3" s="1"/>
  <c r="L23" i="3" s="1"/>
  <c r="L41" i="3" s="1"/>
  <c r="L9" i="2"/>
  <c r="L12" i="2"/>
  <c r="L13" i="2"/>
  <c r="L14" i="2"/>
  <c r="L21" i="2"/>
  <c r="L10" i="3"/>
  <c r="L8" i="1"/>
  <c r="L44" i="3"/>
  <c r="J43" i="3" s="1"/>
  <c r="L66" i="1"/>
  <c r="L71" i="1" s="1"/>
  <c r="L67" i="1"/>
  <c r="L68" i="1"/>
  <c r="L69" i="1"/>
  <c r="L70" i="1"/>
  <c r="J8" i="2"/>
  <c r="J16" i="2" s="1"/>
  <c r="J23" i="2" s="1"/>
  <c r="J9" i="2"/>
  <c r="J12" i="2"/>
  <c r="J13" i="2"/>
  <c r="J14" i="2"/>
  <c r="J15" i="2"/>
  <c r="J10" i="3"/>
  <c r="J21" i="2"/>
  <c r="J12" i="3"/>
  <c r="J25" i="2"/>
  <c r="J26" i="3"/>
  <c r="J31" i="3" s="1"/>
  <c r="F28" i="14"/>
  <c r="G28" i="14"/>
  <c r="I28" i="14"/>
  <c r="J28" i="14"/>
  <c r="J30" i="14" s="1"/>
  <c r="K28" i="14"/>
  <c r="F29" i="14"/>
  <c r="G29" i="14"/>
  <c r="G30" i="14" s="1"/>
  <c r="I29" i="14"/>
  <c r="J29" i="14"/>
  <c r="K29" i="14"/>
  <c r="K30" i="14"/>
  <c r="I30" i="14"/>
  <c r="F30" i="14"/>
  <c r="L26" i="14"/>
  <c r="L25" i="14"/>
  <c r="L24" i="14"/>
  <c r="L22" i="14"/>
  <c r="L21" i="14"/>
  <c r="L19" i="14"/>
  <c r="L18" i="14"/>
  <c r="L17" i="14"/>
  <c r="L14" i="14"/>
  <c r="L13" i="14"/>
  <c r="L61" i="1"/>
  <c r="L16" i="1"/>
  <c r="J71" i="1"/>
  <c r="J61" i="1"/>
  <c r="J55" i="1"/>
  <c r="J23" i="1"/>
  <c r="J16" i="1"/>
  <c r="J10" i="1"/>
  <c r="J36" i="1"/>
  <c r="L27" i="2"/>
  <c r="I16" i="2"/>
  <c r="I23" i="2"/>
  <c r="H37" i="3"/>
  <c r="H18" i="3"/>
  <c r="H39" i="3"/>
  <c r="H15" i="3"/>
  <c r="H26" i="3"/>
  <c r="H31" i="3"/>
  <c r="H29" i="1"/>
  <c r="H38" i="1"/>
  <c r="H73" i="1"/>
  <c r="H79" i="1"/>
  <c r="E42" i="16"/>
  <c r="H29" i="14"/>
  <c r="H30" i="14" s="1"/>
  <c r="G17" i="3"/>
  <c r="G15" i="3"/>
  <c r="G18" i="3"/>
  <c r="G26" i="3"/>
  <c r="G31" i="3" s="1"/>
  <c r="G10" i="3"/>
  <c r="G8" i="3"/>
  <c r="G19" i="3"/>
  <c r="G23" i="3" s="1"/>
  <c r="G29" i="1"/>
  <c r="G38" i="1" s="1"/>
  <c r="G73" i="1"/>
  <c r="G79" i="1" s="1"/>
  <c r="L29" i="14"/>
  <c r="G27" i="2"/>
  <c r="E44" i="16"/>
  <c r="E33" i="16"/>
  <c r="D44" i="16"/>
  <c r="G44" i="16"/>
  <c r="G28" i="16"/>
  <c r="G33" i="16"/>
  <c r="F29" i="1"/>
  <c r="F38" i="1"/>
  <c r="F73" i="1"/>
  <c r="F79" i="1"/>
  <c r="G37" i="3"/>
  <c r="G39" i="3"/>
  <c r="G41" i="3" s="1"/>
  <c r="F18" i="3"/>
  <c r="F15" i="3"/>
  <c r="F8" i="3"/>
  <c r="F19" i="3" s="1"/>
  <c r="F23" i="3" s="1"/>
  <c r="E58" i="11"/>
  <c r="E31" i="3"/>
  <c r="E10" i="3"/>
  <c r="E29" i="1"/>
  <c r="F26" i="3"/>
  <c r="F31" i="3" s="1"/>
  <c r="F37" i="3"/>
  <c r="F39" i="3" s="1"/>
  <c r="D49" i="16"/>
  <c r="N15" i="23"/>
  <c r="N14" i="23"/>
  <c r="N13" i="23"/>
  <c r="N12" i="23"/>
  <c r="N11" i="23"/>
  <c r="N10" i="23"/>
  <c r="N9" i="23"/>
  <c r="N8" i="23"/>
  <c r="N7" i="23"/>
  <c r="N6" i="23"/>
  <c r="N5" i="23"/>
  <c r="L16" i="23"/>
  <c r="N4" i="23"/>
  <c r="N16" i="23"/>
  <c r="D100" i="6"/>
  <c r="D158" i="6"/>
  <c r="E39" i="3"/>
  <c r="I7" i="13"/>
  <c r="K7" i="13" s="1"/>
  <c r="H16" i="13"/>
  <c r="I16" i="13" s="1"/>
  <c r="K16" i="13" s="1"/>
  <c r="K12" i="13"/>
  <c r="I12" i="13"/>
  <c r="D22" i="6"/>
  <c r="D66" i="12"/>
  <c r="D90" i="12" s="1"/>
  <c r="D98" i="12" s="1"/>
  <c r="D99" i="12" s="1"/>
  <c r="D102" i="12" s="1"/>
  <c r="G18" i="23"/>
  <c r="C122" i="6"/>
  <c r="C129" i="6" s="1"/>
  <c r="C137" i="6" s="1"/>
  <c r="C155" i="6" s="1"/>
  <c r="C161" i="6" s="1"/>
  <c r="C172" i="6" s="1"/>
  <c r="C108" i="6"/>
  <c r="C115" i="6" s="1"/>
  <c r="C158" i="6"/>
  <c r="E21" i="2"/>
  <c r="D170" i="6"/>
  <c r="D116" i="6"/>
  <c r="D119" i="6"/>
  <c r="D123" i="6"/>
  <c r="D125" i="6"/>
  <c r="D43" i="3"/>
  <c r="C116" i="6"/>
  <c r="C119" i="6" s="1"/>
  <c r="C123" i="6"/>
  <c r="C125" i="6" s="1"/>
  <c r="D36" i="1"/>
  <c r="C20" i="6"/>
  <c r="C10" i="6"/>
  <c r="D10" i="1"/>
  <c r="D55" i="1"/>
  <c r="D13" i="1"/>
  <c r="C21" i="6"/>
  <c r="C113" i="6"/>
  <c r="D14" i="2"/>
  <c r="C134" i="6" s="1"/>
  <c r="D15" i="3"/>
  <c r="D169" i="6"/>
  <c r="C9" i="6"/>
  <c r="D122" i="6"/>
  <c r="D129" i="6"/>
  <c r="D137" i="6" s="1"/>
  <c r="D155" i="6" s="1"/>
  <c r="D161" i="6" s="1"/>
  <c r="D172" i="6" s="1"/>
  <c r="D108" i="6"/>
  <c r="D115" i="6"/>
  <c r="L28" i="14"/>
  <c r="L30" i="14"/>
  <c r="D31" i="11"/>
  <c r="D58" i="11"/>
  <c r="E38" i="1"/>
  <c r="D26" i="3"/>
  <c r="D31" i="3" s="1"/>
  <c r="D10" i="3"/>
  <c r="C22" i="6"/>
  <c r="I8" i="3"/>
  <c r="I19" i="3" s="1"/>
  <c r="I23" i="3" s="1"/>
  <c r="I41" i="3" s="1"/>
  <c r="I44" i="3" s="1"/>
  <c r="H43" i="3" s="1"/>
  <c r="I27" i="2"/>
  <c r="J73" i="1"/>
  <c r="I29" i="1"/>
  <c r="I38" i="1"/>
  <c r="I79" i="1" s="1"/>
  <c r="D16" i="1"/>
  <c r="D29" i="1" s="1"/>
  <c r="D38" i="1" s="1"/>
  <c r="E23" i="2"/>
  <c r="E49" i="16"/>
  <c r="J29" i="1"/>
  <c r="J38" i="1" s="1"/>
  <c r="L10" i="1"/>
  <c r="L23" i="1"/>
  <c r="L29" i="1"/>
  <c r="L38" i="1" s="1"/>
  <c r="N16" i="1"/>
  <c r="H16" i="2"/>
  <c r="H23" i="2" s="1"/>
  <c r="G10" i="16"/>
  <c r="C56" i="6"/>
  <c r="C92" i="6"/>
  <c r="C151" i="6"/>
  <c r="D49" i="6"/>
  <c r="D56" i="6"/>
  <c r="D92" i="6"/>
  <c r="I16" i="23"/>
  <c r="C66" i="12"/>
  <c r="C90" i="12"/>
  <c r="C98" i="12" s="1"/>
  <c r="C174" i="6" s="1"/>
  <c r="C99" i="12"/>
  <c r="C102" i="12" s="1"/>
  <c r="C107" i="12" s="1"/>
  <c r="D78" i="11" s="1"/>
  <c r="D70" i="1" s="1"/>
  <c r="H19" i="13" s="1"/>
  <c r="C104" i="12"/>
  <c r="D25" i="2"/>
  <c r="D18" i="3" s="1"/>
  <c r="E8" i="3"/>
  <c r="E19" i="3" s="1"/>
  <c r="E23" i="3"/>
  <c r="E41" i="3" s="1"/>
  <c r="D175" i="6"/>
  <c r="J79" i="1"/>
  <c r="I19" i="13" l="1"/>
  <c r="H23" i="13"/>
  <c r="J8" i="3"/>
  <c r="J19" i="3" s="1"/>
  <c r="J23" i="3" s="1"/>
  <c r="J41" i="3" s="1"/>
  <c r="J27" i="2"/>
  <c r="D177" i="6"/>
  <c r="D179" i="6" s="1"/>
  <c r="D180" i="6" s="1"/>
  <c r="H8" i="3"/>
  <c r="H19" i="3" s="1"/>
  <c r="H23" i="3" s="1"/>
  <c r="H41" i="3" s="1"/>
  <c r="H44" i="3" s="1"/>
  <c r="G43" i="3" s="1"/>
  <c r="G44" i="3" s="1"/>
  <c r="F43" i="3" s="1"/>
  <c r="H27" i="2"/>
  <c r="D103" i="12"/>
  <c r="D104" i="12" s="1"/>
  <c r="E25" i="2" s="1"/>
  <c r="E27" i="2" s="1"/>
  <c r="D107" i="12"/>
  <c r="E78" i="11" s="1"/>
  <c r="F41" i="3"/>
  <c r="D16" i="2"/>
  <c r="D23" i="2" s="1"/>
  <c r="N73" i="1"/>
  <c r="L55" i="1"/>
  <c r="L73" i="1" s="1"/>
  <c r="L79" i="1" s="1"/>
  <c r="L18" i="3"/>
  <c r="J18" i="3"/>
  <c r="J37" i="3"/>
  <c r="G43" i="16"/>
  <c r="L43" i="3"/>
  <c r="N10" i="1"/>
  <c r="N29" i="1" s="1"/>
  <c r="N38" i="1" s="1"/>
  <c r="G42" i="16"/>
  <c r="G11" i="16"/>
  <c r="G17" i="16" s="1"/>
  <c r="D17" i="16"/>
  <c r="D33" i="16"/>
  <c r="D113" i="6"/>
  <c r="C175" i="6" l="1"/>
  <c r="D8" i="3"/>
  <c r="D19" i="3" s="1"/>
  <c r="D23" i="3" s="1"/>
  <c r="D27" i="2"/>
  <c r="E68" i="11"/>
  <c r="E67" i="11" s="1"/>
  <c r="E112" i="11" s="1"/>
  <c r="E119" i="11" s="1"/>
  <c r="E70" i="1"/>
  <c r="E71" i="1" s="1"/>
  <c r="E73" i="1" s="1"/>
  <c r="E79" i="1" s="1"/>
  <c r="D77" i="11"/>
  <c r="F44" i="3"/>
  <c r="G49" i="16"/>
  <c r="N79" i="1"/>
  <c r="I23" i="13"/>
  <c r="K19" i="13"/>
  <c r="K23" i="13" s="1"/>
  <c r="D69" i="1" l="1"/>
  <c r="D68" i="11"/>
  <c r="D67" i="11" s="1"/>
  <c r="D112" i="11" s="1"/>
  <c r="D119" i="11" s="1"/>
  <c r="C177" i="6"/>
  <c r="C180" i="6"/>
  <c r="D37" i="3" l="1"/>
  <c r="D39" i="3" s="1"/>
  <c r="D41" i="3" s="1"/>
  <c r="D44" i="3" s="1"/>
  <c r="D71" i="1"/>
  <c r="D73" i="1" s="1"/>
  <c r="D79" i="1" s="1"/>
</calcChain>
</file>

<file path=xl/sharedStrings.xml><?xml version="1.0" encoding="utf-8"?>
<sst xmlns="http://schemas.openxmlformats.org/spreadsheetml/2006/main" count="1015" uniqueCount="697">
  <si>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</si>
  <si>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</si>
  <si>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</si>
  <si>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</si>
  <si>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</si>
  <si>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</si>
  <si>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</si>
  <si>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</si>
  <si>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</si>
  <si>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</si>
  <si>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</si>
  <si>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</si>
  <si>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</si>
  <si>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</si>
  <si>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</si>
  <si>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</si>
  <si>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</si>
  <si>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</si>
  <si>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</si>
  <si>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</si>
  <si>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</si>
  <si>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</si>
  <si>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</si>
  <si>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</si>
  <si>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</si>
  <si>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</si>
  <si>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</si>
  <si>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</si>
  <si>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</si>
  <si>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</si>
  <si>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</si>
  <si>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</si>
  <si>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</si>
  <si>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</si>
  <si>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</si>
  <si>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</si>
  <si>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</si>
  <si>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</si>
  <si>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</si>
  <si>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</si>
  <si>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</si>
  <si>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</si>
  <si>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</si>
  <si>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</si>
  <si>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</si>
  <si>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</si>
  <si>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</si>
  <si>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</si>
  <si>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</si>
  <si>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</si>
  <si>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</si>
  <si>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</si>
  <si>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</si>
  <si>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</si>
  <si>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</si>
  <si>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</si>
  <si>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</si>
  <si>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</si>
  <si>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</si>
  <si>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</si>
  <si>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</si>
  <si>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</si>
  <si>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</si>
  <si>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</si>
  <si>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</si>
  <si>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</si>
  <si>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</si>
  <si>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</si>
  <si>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</si>
  <si>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</si>
  <si>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</si>
  <si>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</si>
  <si>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</si>
  <si>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</si>
  <si>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</si>
  <si>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</si>
  <si>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</si>
  <si>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</si>
  <si>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</si>
  <si>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</si>
  <si>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</si>
  <si>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</si>
  <si>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</si>
  <si>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</si>
  <si>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</si>
  <si>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</si>
  <si>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</si>
  <si>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</si>
  <si>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</si>
  <si>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</si>
  <si>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</si>
  <si>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</si>
  <si>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</si>
  <si>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</si>
  <si>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</si>
  <si>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VITI 2007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</si>
  <si>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</si>
  <si>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</si>
  <si>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</si>
  <si>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</si>
  <si>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</si>
  <si>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</si>
  <si>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</si>
  <si>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</si>
  <si>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</si>
  <si>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</si>
  <si>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</si>
  <si>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</si>
  <si>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</si>
  <si>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</si>
  <si>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</si>
  <si>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</si>
  <si>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Shpenzim nga kembime valutore</t>
  </si>
  <si>
    <t>Shpenzime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</si>
  <si>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</si>
  <si>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</si>
  <si>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</si>
  <si>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</si>
  <si>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</si>
  <si>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</si>
  <si>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</si>
  <si>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</si>
  <si>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Shpenzime interesa huaje</t>
  </si>
  <si>
    <t>Te ardhura nga interesat</t>
  </si>
  <si>
    <t>Produkte te Gatshme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</si>
  <si>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</si>
  <si>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</si>
  <si>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</si>
  <si>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</si>
  <si>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</si>
  <si>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</si>
  <si>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</si>
  <si>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</si>
  <si>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</si>
  <si>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</si>
  <si>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</si>
  <si>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</si>
  <si>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</si>
  <si>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</si>
  <si>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</si>
  <si>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</si>
  <si>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</si>
  <si>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</si>
  <si>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</si>
  <si>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</si>
  <si>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</si>
  <si>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</si>
  <si>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</si>
  <si>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</si>
  <si>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</si>
  <si>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</si>
  <si>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</si>
  <si>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</si>
  <si>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</si>
  <si>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</si>
  <si>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</si>
  <si>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</si>
  <si>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</si>
  <si>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</si>
  <si>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</si>
  <si>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</si>
  <si>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</si>
  <si>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</si>
  <si>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</si>
  <si>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</si>
  <si>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</si>
  <si>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</si>
  <si>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</si>
  <si>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</si>
  <si>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</si>
  <si>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</si>
  <si>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</si>
  <si>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</si>
  <si>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</si>
  <si>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</si>
  <si>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</si>
  <si>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</si>
  <si>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</si>
  <si>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</si>
  <si>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</si>
  <si>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</si>
  <si>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</si>
  <si>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</si>
  <si>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</si>
  <si>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</si>
  <si>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</si>
  <si>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</si>
  <si>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</si>
  <si>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</si>
  <si>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</si>
  <si>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</si>
  <si>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</si>
  <si>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</si>
  <si>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</si>
  <si>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</si>
  <si>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</si>
  <si>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</si>
  <si>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</si>
  <si>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</si>
  <si>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</si>
  <si>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</si>
  <si>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</si>
  <si>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</si>
  <si>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</si>
  <si>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</si>
  <si>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</si>
  <si>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</si>
  <si>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</si>
  <si>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</si>
  <si>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</si>
  <si>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</si>
  <si>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</si>
  <si>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</si>
  <si>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</si>
  <si>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</si>
  <si>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</si>
  <si>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</si>
  <si>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</si>
  <si>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</si>
  <si>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</si>
  <si>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</si>
  <si>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</si>
  <si>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</si>
  <si>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</si>
  <si>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</si>
  <si>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</si>
  <si>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</si>
  <si>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</si>
  <si>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</si>
  <si>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Vlera arke te tjera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</si>
  <si>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</si>
  <si>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</si>
  <si>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</si>
  <si>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</si>
  <si>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</si>
  <si>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</si>
  <si>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</si>
  <si>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</si>
  <si>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</si>
  <si>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</si>
  <si>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</si>
  <si>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</si>
  <si>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</si>
  <si>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</si>
  <si>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</si>
  <si>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</si>
  <si>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</si>
  <si>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</si>
  <si>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</si>
  <si>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</si>
  <si>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</si>
  <si>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</si>
  <si>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</si>
  <si>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</si>
  <si>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</si>
  <si>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</si>
  <si>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</si>
  <si>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</si>
  <si>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</si>
  <si>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</si>
  <si>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</si>
  <si>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</si>
  <si>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</si>
  <si>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</si>
  <si>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</si>
  <si>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</si>
  <si>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</si>
  <si>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</si>
  <si>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</si>
  <si>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</si>
  <si>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</si>
  <si>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</si>
  <si>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</si>
  <si>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</si>
  <si>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</si>
  <si>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</si>
  <si>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</si>
  <si>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</si>
  <si>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</si>
  <si>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</si>
  <si>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</si>
  <si>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</si>
  <si>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</si>
  <si>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</si>
  <si>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</si>
  <si>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</si>
  <si>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</si>
  <si>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</si>
  <si>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</si>
  <si>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</si>
  <si>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</si>
  <si>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</si>
  <si>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</si>
  <si>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</si>
  <si>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</si>
  <si>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</si>
  <si>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</si>
  <si>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</si>
  <si>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</si>
  <si>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</si>
  <si>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</si>
  <si>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</si>
  <si>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</si>
  <si>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</si>
  <si>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</si>
  <si>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</si>
  <si>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</si>
  <si>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</si>
  <si>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</si>
  <si>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</si>
  <si>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</si>
  <si>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</si>
  <si>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</si>
  <si>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</si>
  <si>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</si>
  <si>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</si>
  <si>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</si>
  <si>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</si>
  <si>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</si>
  <si>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</si>
  <si>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</si>
  <si>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</si>
  <si>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Sigurime Shoqerore dhe te Ngjashme</t>
  </si>
  <si>
    <t>86</t>
  </si>
  <si>
    <t>87</t>
  </si>
  <si>
    <t>g</t>
  </si>
  <si>
    <t>88</t>
  </si>
  <si>
    <t>i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</si>
  <si>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</si>
  <si>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</si>
  <si>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</si>
  <si>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</si>
  <si>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</si>
  <si>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</si>
  <si>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</si>
  <si>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</si>
  <si>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</si>
  <si>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</si>
  <si>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</si>
  <si>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</si>
  <si>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</si>
  <si>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</si>
  <si>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</si>
  <si>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</si>
  <si>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</si>
  <si>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</si>
  <si>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</si>
  <si>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</si>
  <si>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</si>
  <si>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</si>
  <si>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</si>
  <si>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</si>
  <si>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</si>
  <si>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</si>
  <si>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</si>
  <si>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</si>
  <si>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</si>
  <si>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</si>
  <si>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</si>
  <si>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</si>
  <si>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</si>
  <si>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</si>
  <si>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</si>
  <si>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</si>
  <si>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</si>
  <si>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</si>
  <si>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</si>
  <si>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</si>
  <si>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</si>
  <si>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</si>
  <si>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</si>
  <si>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</si>
  <si>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</si>
  <si>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</si>
  <si>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</si>
  <si>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</si>
  <si>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</si>
  <si>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</si>
  <si>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</si>
  <si>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</si>
  <si>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</si>
  <si>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</si>
  <si>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</si>
  <si>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</si>
  <si>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</si>
  <si>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</si>
  <si>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</si>
  <si>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</si>
  <si>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</si>
  <si>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</si>
  <si>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</si>
  <si>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</si>
  <si>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</si>
  <si>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</si>
  <si>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</si>
  <si>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</si>
  <si>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</si>
  <si>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</si>
  <si>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</si>
  <si>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</si>
  <si>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</si>
  <si>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</si>
  <si>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</si>
  <si>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</si>
  <si>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</si>
  <si>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</si>
  <si>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</si>
  <si>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</si>
  <si>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</si>
  <si>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</si>
  <si>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</si>
  <si>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</si>
  <si>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</si>
  <si>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</si>
  <si>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</si>
  <si>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</si>
  <si>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</si>
  <si>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</si>
  <si>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</si>
  <si>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</si>
  <si>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</si>
  <si>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</si>
  <si>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</si>
  <si>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</si>
  <si>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</si>
  <si>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Kliente</t>
  </si>
  <si>
    <t>Shuma te arketuara per porosi</t>
  </si>
  <si>
    <t>Diferenca konvertimi</t>
  </si>
  <si>
    <t>Hua Bankare</t>
  </si>
  <si>
    <t>Hua afatgjata</t>
  </si>
  <si>
    <t>Shpenzimet e shtyra</t>
  </si>
  <si>
    <t>Te ardhura nga shitja e AQ</t>
  </si>
  <si>
    <t>Blerje mallra dhe te tjera</t>
  </si>
  <si>
    <t>Mallra dhe te ardhura nga sherbime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</si>
  <si>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</si>
  <si>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</si>
  <si>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</si>
  <si>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</si>
  <si>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</si>
  <si>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</si>
  <si>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</si>
  <si>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</si>
  <si>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</si>
  <si>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</si>
  <si>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</si>
  <si>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Viti 2007  (riklasifikuar)</t>
  </si>
  <si>
    <t>ADMINISTRATORI</t>
  </si>
  <si>
    <t>KONTABILISTE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</si>
  <si>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</si>
  <si>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</si>
  <si>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</si>
  <si>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</si>
  <si>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</si>
  <si>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</si>
  <si>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</si>
  <si>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</si>
  <si>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</si>
  <si>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</si>
  <si>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</si>
  <si>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</si>
  <si>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</si>
  <si>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</si>
  <si>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</si>
  <si>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</si>
  <si>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Totali i të ardhurave apo  shpenzimeve, që nuk janë njohur  në pasqyrën e të ardhurave dhe  shpenzimeve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</si>
  <si>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</si>
  <si>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</si>
  <si>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</si>
  <si>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</si>
  <si>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</si>
  <si>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</si>
  <si>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</si>
  <si>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</si>
  <si>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</si>
  <si>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</si>
  <si>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</si>
  <si>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</si>
  <si>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</si>
  <si>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</si>
  <si>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</si>
  <si>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</si>
  <si>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</si>
  <si>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</si>
  <si>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</si>
  <si>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</si>
  <si>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</si>
  <si>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</si>
  <si>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</si>
  <si>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</si>
  <si>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</si>
  <si>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</si>
  <si>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</si>
  <si>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</si>
  <si>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</si>
  <si>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</si>
  <si>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</si>
  <si>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</si>
  <si>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</si>
  <si>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</si>
  <si>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</si>
  <si>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</si>
  <si>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</si>
  <si>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</si>
  <si>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</si>
  <si>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</si>
  <si>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</si>
  <si>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Kredi Usd -Fondi Amerikan Nderrmarrjeve</t>
  </si>
  <si>
    <t>Page Punonjesh</t>
  </si>
  <si>
    <t>Kerkese mbi debitoret Shteti</t>
  </si>
  <si>
    <t>Te ardhura nga kryerja e sherbimeve</t>
  </si>
  <si>
    <t>Te Ardhurat</t>
  </si>
  <si>
    <t>Qira</t>
  </si>
  <si>
    <t>Shpz.postare e telekom.</t>
  </si>
  <si>
    <t>Te tjera tatime e taksa</t>
  </si>
  <si>
    <t>Penalitete,gjoba,demshperblime</t>
  </si>
  <si>
    <t>Blerje karburante automjetet</t>
  </si>
  <si>
    <t>Amortizime dhe provizione</t>
  </si>
  <si>
    <t>Amortizimi AQT</t>
  </si>
  <si>
    <t>Viti 2006  (riklasifikuar)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</si>
  <si>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</si>
  <si>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</si>
  <si>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</si>
  <si>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</si>
  <si>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</si>
  <si>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</si>
  <si>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</si>
  <si>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</si>
  <si>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</si>
  <si>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</si>
  <si>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</si>
  <si>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</si>
  <si>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</si>
  <si>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</si>
  <si>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</si>
  <si>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</si>
  <si>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Viti 2009</t>
  </si>
  <si>
    <t>VITI 2009</t>
  </si>
  <si>
    <t xml:space="preserve"> </t>
  </si>
  <si>
    <t>Ortaku</t>
  </si>
  <si>
    <t>Pajisje zyre</t>
  </si>
  <si>
    <t>dhe te tjera</t>
  </si>
  <si>
    <t>PERSHKRIM</t>
  </si>
  <si>
    <t>Tirana</t>
  </si>
  <si>
    <t>Te tjera-gjoba</t>
  </si>
  <si>
    <t>Viti 2010</t>
  </si>
  <si>
    <t>VITI 2010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</si>
  <si>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</si>
  <si>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</si>
  <si>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</si>
  <si>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</si>
  <si>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</si>
  <si>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</si>
  <si>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</si>
  <si>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</si>
  <si>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</si>
  <si>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</si>
  <si>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Administratori</t>
  </si>
  <si>
    <t>kompjuterike,zyre,etj</t>
  </si>
  <si>
    <t xml:space="preserve">Inventari   i   automjeteve  ne  pronesi   te  Subjektit </t>
  </si>
  <si>
    <t>rend</t>
  </si>
  <si>
    <t xml:space="preserve">Lloji   I   automjetit </t>
  </si>
  <si>
    <t>Kapaciteti</t>
  </si>
  <si>
    <t xml:space="preserve">Targa </t>
  </si>
  <si>
    <t xml:space="preserve">Vlera </t>
  </si>
  <si>
    <t>Per Drejtimin e Shoqerise</t>
  </si>
  <si>
    <t xml:space="preserve">I N V E N T A R I  i </t>
  </si>
  <si>
    <t>Nr.</t>
  </si>
  <si>
    <t>Artikulli</t>
  </si>
  <si>
    <t>Nj / M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</si>
  <si>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</si>
  <si>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</si>
  <si>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</si>
  <si>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</si>
  <si>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</si>
  <si>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</si>
  <si>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Viti 2011</t>
  </si>
  <si>
    <t>VITI 2011</t>
  </si>
  <si>
    <t>Vlera kontabel e aktiveve te shitura</t>
  </si>
  <si>
    <t>Te Tjera Detyrime sigal uniqa</t>
  </si>
  <si>
    <t>Viti 2012</t>
  </si>
  <si>
    <t>VITI 2012</t>
  </si>
  <si>
    <t xml:space="preserve">                              KONTABILISTE</t>
  </si>
  <si>
    <t>Alpha Bank</t>
  </si>
  <si>
    <t>Sigurime Suplementare</t>
  </si>
  <si>
    <t>Shpenzime per shtypshkrime doganore</t>
  </si>
  <si>
    <t>31.12.2013</t>
  </si>
  <si>
    <t>FDP</t>
  </si>
  <si>
    <t>Shitje</t>
  </si>
  <si>
    <t>Blerje</t>
  </si>
  <si>
    <t>PAGUAR</t>
  </si>
  <si>
    <t>Muaj</t>
  </si>
  <si>
    <t>Export</t>
  </si>
  <si>
    <t>Pa Tvsh</t>
  </si>
  <si>
    <t>Tvsh</t>
  </si>
  <si>
    <t>Perjashtuara</t>
  </si>
  <si>
    <t>Janar</t>
  </si>
  <si>
    <t>Shkurt</t>
  </si>
  <si>
    <t>Mars</t>
  </si>
  <si>
    <t>Prill</t>
  </si>
  <si>
    <t>Maj</t>
  </si>
  <si>
    <t xml:space="preserve">Qershor </t>
  </si>
  <si>
    <t>Korrik</t>
  </si>
  <si>
    <t>Gusht</t>
  </si>
  <si>
    <t>Shtator</t>
  </si>
  <si>
    <t xml:space="preserve">Tetor </t>
  </si>
  <si>
    <t>Nentor</t>
  </si>
  <si>
    <t>Dhjetor</t>
  </si>
  <si>
    <t>ToTale</t>
  </si>
  <si>
    <t>Totale</t>
  </si>
  <si>
    <t>Pa tvsh</t>
  </si>
  <si>
    <t>Importe</t>
  </si>
  <si>
    <t>Blerje Fur.Vendas</t>
  </si>
  <si>
    <t>Date 31.12.2013</t>
  </si>
  <si>
    <t>Tatim Fitimi = 3.623.781 Dogana = 68.455</t>
  </si>
  <si>
    <t xml:space="preserve">Per periudhen: </t>
  </si>
  <si>
    <t>Leke</t>
  </si>
  <si>
    <t xml:space="preserve"> Hua te tjera,Sigal Uniqa Group = 147.500 euro</t>
  </si>
  <si>
    <t xml:space="preserve"> Hua te tjera,Sigal Uniqa Group 147.500  euro</t>
  </si>
  <si>
    <t>Pershkimi</t>
  </si>
  <si>
    <t>Logjistik Benimpeks ltd</t>
  </si>
  <si>
    <t>Shteti - Tatime dhe Taksa,Tattim fitim 2014</t>
  </si>
  <si>
    <t xml:space="preserve">                              ADMINISTRATOR</t>
  </si>
  <si>
    <t>Shpenzime Kancelari dhe  etj</t>
  </si>
  <si>
    <t>SG1</t>
  </si>
  <si>
    <t>GJENDJE</t>
  </si>
  <si>
    <t>TOTALE</t>
  </si>
  <si>
    <t>KOD</t>
  </si>
  <si>
    <t>GJENDJEKR</t>
  </si>
  <si>
    <t>T05</t>
  </si>
  <si>
    <t>PERSHKRIMLB</t>
  </si>
  <si>
    <t>KMON</t>
  </si>
  <si>
    <t>GJENDJEMV</t>
  </si>
  <si>
    <t>B01.</t>
  </si>
  <si>
    <t>NR</t>
  </si>
  <si>
    <t>EMERTIMI</t>
  </si>
  <si>
    <t xml:space="preserve">NJESIA </t>
  </si>
  <si>
    <t xml:space="preserve">SASIA </t>
  </si>
  <si>
    <t>CMIMI</t>
  </si>
  <si>
    <t>Vlera Kontabel</t>
  </si>
  <si>
    <t xml:space="preserve">55 INVEST,   SH.A, Shoqëri aksionere </t>
  </si>
  <si>
    <t>L81828023Q</t>
  </si>
  <si>
    <t xml:space="preserve">Rruga "Frosina Plaku", Pallati 21, Shkalla A, Ap 5- Tirana </t>
  </si>
  <si>
    <t>28.06.2018</t>
  </si>
  <si>
    <t>QKB</t>
  </si>
  <si>
    <t>Investime ne fushen e turizmit dhe imobiliare</t>
  </si>
  <si>
    <t>VITI  2018</t>
  </si>
  <si>
    <t>Nga 28.06.2018 deri 31.12.2018</t>
  </si>
  <si>
    <t>31.12.2018</t>
  </si>
  <si>
    <t xml:space="preserve"> Shoqeria  "  55 INVEST"    sh .a  </t>
  </si>
  <si>
    <t>Viti 2017</t>
  </si>
  <si>
    <t>Viti 2018</t>
  </si>
  <si>
    <t>Bilanci   Kontabel  me  31 Dhjetor  2018</t>
  </si>
  <si>
    <t>Llogaria te Ardhura &amp; Shpenzime per vitin e mbyllur me 31 Dhjetor 2018</t>
  </si>
  <si>
    <t xml:space="preserve"> Shoqeria  "  55 INVEST"    sh .a</t>
  </si>
  <si>
    <t xml:space="preserve"> Shoqeria  "  55 INVEST"    sh .a </t>
  </si>
  <si>
    <t>Periudha kontabel     28 Qershor 2018 - 31 Dhjetor  2018</t>
  </si>
  <si>
    <t>VITI 2018</t>
  </si>
  <si>
    <t>VITI 2017</t>
  </si>
  <si>
    <t>Pasqyra e levizjes se kapitaleve te veta  me 28 Qershor 2018 -  31 Dhjetor 2018</t>
  </si>
  <si>
    <t>Pozicioni më 28 Qershor 2018</t>
  </si>
  <si>
    <t>Pozicioni më 31 dhjetor 2018</t>
  </si>
  <si>
    <t>Periudha kontabel     28 Qershor - 31 Dhjetor 2018</t>
  </si>
  <si>
    <t>Bilanci i Celjes     01.01.2018</t>
  </si>
  <si>
    <t>Hyrjet  2018</t>
  </si>
  <si>
    <t>Daljet  2018</t>
  </si>
  <si>
    <t>Bilanci i Mbylljes 31.12.2018</t>
  </si>
  <si>
    <r>
      <t xml:space="preserve">NIPTI </t>
    </r>
    <r>
      <rPr>
        <b/>
        <i/>
        <u/>
        <sz val="10"/>
        <rFont val="Arial"/>
        <family val="2"/>
      </rPr>
      <t xml:space="preserve">  L81828023Q</t>
    </r>
  </si>
  <si>
    <t>Mallrave Per Rishitje</t>
  </si>
  <si>
    <t>31,12,2018</t>
  </si>
  <si>
    <r>
      <t xml:space="preserve">Subjekti   </t>
    </r>
    <r>
      <rPr>
        <u/>
        <sz val="14"/>
        <rFont val="Arial"/>
        <family val="2"/>
      </rPr>
      <t xml:space="preserve">  55 INVEST</t>
    </r>
  </si>
  <si>
    <r>
      <t xml:space="preserve">NIPT   </t>
    </r>
    <r>
      <rPr>
        <u/>
        <sz val="14"/>
        <rFont val="Arial"/>
        <family val="2"/>
      </rPr>
      <t>L81828023Q</t>
    </r>
  </si>
  <si>
    <r>
      <t xml:space="preserve">Aktiviteti   </t>
    </r>
    <r>
      <rPr>
        <u/>
        <sz val="14"/>
        <rFont val="Arial"/>
        <family val="2"/>
      </rPr>
      <t>Investime ne fushen e turizmit dhe imobiliare</t>
    </r>
  </si>
  <si>
    <r>
      <t xml:space="preserve">Adresa Vep. </t>
    </r>
    <r>
      <rPr>
        <u/>
        <sz val="14"/>
        <rFont val="Arial"/>
        <family val="2"/>
      </rPr>
      <t xml:space="preserve"> Rruga Frosina Plaku, Pall nr.21, Shk A, Apa nr.5, Kati III - te</t>
    </r>
  </si>
  <si>
    <r>
      <t xml:space="preserve">Telefoni   </t>
    </r>
    <r>
      <rPr>
        <u/>
        <sz val="14"/>
        <rFont val="Arial"/>
        <family val="2"/>
      </rPr>
      <t>0682056866</t>
    </r>
  </si>
  <si>
    <t>Gjendje 31 Dhjetor 2018</t>
  </si>
  <si>
    <t>Vlefta 2017</t>
  </si>
  <si>
    <t>Vlefta 2018</t>
  </si>
  <si>
    <t>Ushtrimi 18</t>
  </si>
  <si>
    <t>Ushtrimi 17</t>
  </si>
  <si>
    <t>Kapital i krijuar</t>
  </si>
  <si>
    <t>Aktivet Afatgjata Materiale  me vlere fillestare   2018</t>
  </si>
  <si>
    <t>Amortizimi A.A.Materiale   2018</t>
  </si>
  <si>
    <t>Vlera Kontabel Neto e A.A.Materiale  2018</t>
  </si>
  <si>
    <t>Edjon Hila</t>
  </si>
  <si>
    <t>m2</t>
  </si>
  <si>
    <t>INVENTARI  MATERIALE  ,ORENDI DHE MJETE TRANSPORTI ,</t>
  </si>
  <si>
    <t>TOKE,TRUALL,TOKE KULLOTE ,ETJ</t>
  </si>
  <si>
    <t>Garanci</t>
  </si>
  <si>
    <t>31 Dhjetor 2018</t>
  </si>
  <si>
    <t>31 Dhjetor 2017</t>
  </si>
  <si>
    <t>Te tjera kerkesa te arketueshme TVSH</t>
  </si>
  <si>
    <t>Fredi Shuraja</t>
  </si>
  <si>
    <t>Tatim qiraje</t>
  </si>
  <si>
    <t>Shpenzime Qira</t>
  </si>
  <si>
    <t>Credins Leke</t>
  </si>
  <si>
    <t>Shpenzime</t>
  </si>
  <si>
    <t>Truall Kullote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</si>
</sst>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83" formatCode="_(* #,##0_);_(* \(#,##0\);_(* &quot;-&quot;??_);_(@_)"/>
    <numFmt numFmtId="185" formatCode="dd\/mm\/yyyy"/>
    <numFmt numFmtId="193" formatCode="#,##0.00_ ;\-#,##0.00\ 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5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.5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sz val="11"/>
      <name val="Arial Narrow"/>
      <family val="2"/>
    </font>
    <font>
      <b/>
      <sz val="11"/>
      <name val="Calibri"/>
      <family val="2"/>
    </font>
    <font>
      <b/>
      <sz val="12"/>
      <color indexed="10"/>
      <name val="Times New Roman"/>
      <family val="1"/>
    </font>
    <font>
      <sz val="10"/>
      <color indexed="10"/>
      <name val="Times New Roman"/>
      <family val="1"/>
    </font>
    <font>
      <sz val="10"/>
      <color indexed="12"/>
      <name val="Times New Roman"/>
      <family val="1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71" fontId="1" fillId="0" borderId="0" applyFont="0" applyFill="0" applyBorder="0" applyAlignment="0" applyProtection="0"/>
    <xf numFmtId="43" fontId="55" fillId="0" borderId="0" applyFont="0" applyFill="0" applyBorder="0" applyAlignment="0" applyProtection="0"/>
    <xf numFmtId="198" fontId="30" fillId="0" borderId="0" applyFon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1" fillId="0" borderId="0"/>
    <xf numFmtId="0" fontId="11" fillId="0" borderId="0"/>
    <xf numFmtId="0" fontId="31" fillId="0" borderId="0"/>
    <xf numFmtId="0" fontId="30" fillId="0" borderId="0"/>
  </cellStyleXfs>
  <cellXfs count="51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171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0" fontId="2" fillId="0" borderId="0" xfId="0" applyFont="1" applyFill="1"/>
    <xf numFmtId="40" fontId="2" fillId="0" borderId="1" xfId="0" applyNumberFormat="1" applyFont="1" applyFill="1" applyBorder="1"/>
    <xf numFmtId="0" fontId="2" fillId="0" borderId="0" xfId="0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182" fontId="13" fillId="0" borderId="0" xfId="0" applyNumberFormat="1" applyFont="1" applyFill="1" applyAlignment="1">
      <alignment horizontal="right" vertical="center"/>
    </xf>
    <xf numFmtId="182" fontId="14" fillId="0" borderId="0" xfId="0" applyNumberFormat="1" applyFont="1" applyFill="1" applyAlignment="1">
      <alignment horizontal="right" vertical="center"/>
    </xf>
    <xf numFmtId="0" fontId="15" fillId="0" borderId="0" xfId="0" applyFont="1"/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185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82" fontId="17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171" fontId="2" fillId="0" borderId="0" xfId="0" applyNumberFormat="1" applyFont="1" applyFill="1"/>
    <xf numFmtId="0" fontId="11" fillId="0" borderId="0" xfId="11" applyNumberFormat="1" applyFill="1" applyBorder="1" applyAlignment="1" applyProtection="1"/>
    <xf numFmtId="0" fontId="21" fillId="0" borderId="0" xfId="11" applyFont="1" applyAlignment="1">
      <alignment vertical="center"/>
    </xf>
    <xf numFmtId="0" fontId="18" fillId="0" borderId="0" xfId="1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0" fontId="17" fillId="0" borderId="0" xfId="11" applyFont="1" applyAlignment="1">
      <alignment vertical="center"/>
    </xf>
    <xf numFmtId="0" fontId="23" fillId="0" borderId="0" xfId="11" applyFont="1" applyAlignment="1">
      <alignment vertical="center"/>
    </xf>
    <xf numFmtId="0" fontId="11" fillId="0" borderId="0" xfId="10" applyNumberFormat="1" applyFill="1" applyBorder="1" applyAlignment="1" applyProtection="1"/>
    <xf numFmtId="0" fontId="24" fillId="0" borderId="0" xfId="10" applyFont="1" applyAlignment="1">
      <alignment horizontal="center" vertical="center"/>
    </xf>
    <xf numFmtId="0" fontId="25" fillId="0" borderId="0" xfId="10" applyFont="1" applyAlignment="1">
      <alignment horizontal="center" vertical="center"/>
    </xf>
    <xf numFmtId="0" fontId="18" fillId="0" borderId="0" xfId="10" applyFont="1" applyAlignment="1">
      <alignment horizontal="center" vertical="center"/>
    </xf>
    <xf numFmtId="0" fontId="16" fillId="0" borderId="0" xfId="10" applyFont="1" applyAlignment="1">
      <alignment horizontal="center" vertical="center"/>
    </xf>
    <xf numFmtId="0" fontId="17" fillId="0" borderId="0" xfId="10" applyFont="1" applyAlignment="1">
      <alignment horizontal="center" vertical="center"/>
    </xf>
    <xf numFmtId="0" fontId="17" fillId="0" borderId="0" xfId="10" applyFont="1" applyAlignment="1">
      <alignment vertical="center"/>
    </xf>
    <xf numFmtId="182" fontId="17" fillId="0" borderId="0" xfId="10" applyNumberFormat="1" applyFont="1" applyAlignment="1">
      <alignment horizontal="right" vertical="center"/>
    </xf>
    <xf numFmtId="0" fontId="18" fillId="0" borderId="0" xfId="10" applyFont="1" applyAlignment="1">
      <alignment vertical="center"/>
    </xf>
    <xf numFmtId="0" fontId="22" fillId="0" borderId="0" xfId="11" applyFont="1" applyAlignment="1">
      <alignment horizontal="left" vertical="center"/>
    </xf>
    <xf numFmtId="0" fontId="20" fillId="0" borderId="0" xfId="11" applyFont="1" applyAlignment="1">
      <alignment horizontal="left" vertical="center"/>
    </xf>
    <xf numFmtId="0" fontId="26" fillId="2" borderId="0" xfId="11" applyFont="1" applyFill="1" applyAlignment="1">
      <alignment vertical="center"/>
    </xf>
    <xf numFmtId="0" fontId="16" fillId="2" borderId="0" xfId="11" applyFont="1" applyFill="1" applyAlignment="1">
      <alignment horizontal="center" vertical="center"/>
    </xf>
    <xf numFmtId="182" fontId="26" fillId="0" borderId="0" xfId="10" applyNumberFormat="1" applyFont="1" applyAlignment="1">
      <alignment horizontal="right" vertical="center"/>
    </xf>
    <xf numFmtId="182" fontId="17" fillId="3" borderId="0" xfId="10" applyNumberFormat="1" applyFont="1" applyFill="1" applyAlignment="1">
      <alignment horizontal="right" vertical="center"/>
    </xf>
    <xf numFmtId="171" fontId="4" fillId="0" borderId="2" xfId="1" applyFont="1" applyBorder="1" applyAlignment="1">
      <alignment horizontal="center" wrapText="1"/>
    </xf>
    <xf numFmtId="171" fontId="6" fillId="0" borderId="0" xfId="0" applyNumberFormat="1" applyFont="1" applyFill="1" applyAlignment="1">
      <alignment horizontal="center"/>
    </xf>
    <xf numFmtId="0" fontId="9" fillId="0" borderId="0" xfId="0" applyFont="1" applyFill="1"/>
    <xf numFmtId="171" fontId="9" fillId="0" borderId="0" xfId="0" applyNumberFormat="1" applyFont="1" applyFill="1" applyAlignment="1">
      <alignment horizontal="center"/>
    </xf>
    <xf numFmtId="2" fontId="11" fillId="0" borderId="0" xfId="11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29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10" fillId="0" borderId="0" xfId="0" applyFont="1" applyFill="1"/>
    <xf numFmtId="0" fontId="33" fillId="0" borderId="4" xfId="0" applyFont="1" applyBorder="1"/>
    <xf numFmtId="0" fontId="32" fillId="0" borderId="0" xfId="0" applyFont="1"/>
    <xf numFmtId="0" fontId="33" fillId="0" borderId="5" xfId="0" applyFont="1" applyBorder="1"/>
    <xf numFmtId="0" fontId="33" fillId="0" borderId="6" xfId="0" applyFont="1" applyBorder="1"/>
    <xf numFmtId="0" fontId="33" fillId="0" borderId="7" xfId="0" applyFont="1" applyBorder="1"/>
    <xf numFmtId="0" fontId="33" fillId="0" borderId="8" xfId="0" applyFont="1" applyBorder="1"/>
    <xf numFmtId="0" fontId="34" fillId="0" borderId="0" xfId="0" applyFont="1" applyBorder="1"/>
    <xf numFmtId="0" fontId="34" fillId="0" borderId="0" xfId="0" applyFont="1" applyBorder="1" applyAlignment="1">
      <alignment horizontal="left"/>
    </xf>
    <xf numFmtId="0" fontId="34" fillId="0" borderId="4" xfId="0" applyFont="1" applyBorder="1"/>
    <xf numFmtId="0" fontId="33" fillId="0" borderId="0" xfId="0" applyFont="1" applyBorder="1"/>
    <xf numFmtId="0" fontId="36" fillId="0" borderId="0" xfId="0" applyNumberFormat="1" applyFont="1" applyFill="1" applyBorder="1" applyAlignment="1" applyProtection="1"/>
    <xf numFmtId="0" fontId="37" fillId="0" borderId="0" xfId="0" applyFont="1" applyBorder="1"/>
    <xf numFmtId="0" fontId="33" fillId="0" borderId="8" xfId="0" applyFont="1" applyBorder="1" applyAlignment="1">
      <alignment horizontal="left"/>
    </xf>
    <xf numFmtId="0" fontId="39" fillId="0" borderId="0" xfId="0" applyFont="1" applyBorder="1"/>
    <xf numFmtId="0" fontId="33" fillId="0" borderId="9" xfId="0" applyFont="1" applyBorder="1"/>
    <xf numFmtId="0" fontId="33" fillId="0" borderId="10" xfId="0" applyFont="1" applyBorder="1"/>
    <xf numFmtId="0" fontId="33" fillId="0" borderId="11" xfId="0" applyFont="1" applyBorder="1"/>
    <xf numFmtId="0" fontId="33" fillId="0" borderId="0" xfId="0" applyFont="1"/>
    <xf numFmtId="0" fontId="40" fillId="0" borderId="0" xfId="0" applyFont="1" applyBorder="1" applyAlignment="1">
      <alignment horizontal="left"/>
    </xf>
    <xf numFmtId="182" fontId="11" fillId="0" borderId="0" xfId="11" applyNumberFormat="1" applyFill="1" applyBorder="1" applyAlignment="1" applyProtection="1"/>
    <xf numFmtId="0" fontId="41" fillId="0" borderId="0" xfId="0" applyFont="1" applyBorder="1"/>
    <xf numFmtId="0" fontId="41" fillId="0" borderId="0" xfId="0" applyFont="1" applyBorder="1" applyAlignment="1">
      <alignment horizontal="center"/>
    </xf>
    <xf numFmtId="0" fontId="41" fillId="0" borderId="0" xfId="0" applyFont="1" applyFill="1"/>
    <xf numFmtId="0" fontId="41" fillId="0" borderId="0" xfId="0" applyFont="1"/>
    <xf numFmtId="0" fontId="42" fillId="0" borderId="0" xfId="0" applyFont="1"/>
    <xf numFmtId="0" fontId="15" fillId="0" borderId="0" xfId="0" applyFont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171" fontId="41" fillId="0" borderId="0" xfId="1" applyFont="1" applyFill="1"/>
    <xf numFmtId="171" fontId="43" fillId="0" borderId="0" xfId="1" applyFont="1" applyFill="1" applyAlignment="1">
      <alignment horizontal="right" vertical="center"/>
    </xf>
    <xf numFmtId="171" fontId="41" fillId="0" borderId="0" xfId="0" applyNumberFormat="1" applyFont="1" applyFill="1"/>
    <xf numFmtId="171" fontId="41" fillId="0" borderId="12" xfId="1" applyFont="1" applyFill="1" applyBorder="1"/>
    <xf numFmtId="182" fontId="43" fillId="0" borderId="0" xfId="0" applyNumberFormat="1" applyFont="1" applyFill="1" applyAlignment="1">
      <alignment horizontal="right" vertical="center"/>
    </xf>
    <xf numFmtId="40" fontId="41" fillId="0" borderId="0" xfId="0" applyNumberFormat="1" applyFont="1" applyFill="1"/>
    <xf numFmtId="0" fontId="15" fillId="0" borderId="0" xfId="0" applyFont="1" applyBorder="1" applyAlignment="1">
      <alignment horizontal="center"/>
    </xf>
    <xf numFmtId="171" fontId="41" fillId="0" borderId="1" xfId="1" applyFont="1" applyFill="1" applyBorder="1"/>
    <xf numFmtId="171" fontId="15" fillId="0" borderId="0" xfId="1" applyFont="1" applyFill="1"/>
    <xf numFmtId="39" fontId="41" fillId="0" borderId="1" xfId="1" applyNumberFormat="1" applyFont="1" applyFill="1" applyBorder="1"/>
    <xf numFmtId="171" fontId="41" fillId="0" borderId="0" xfId="0" applyNumberFormat="1" applyFont="1"/>
    <xf numFmtId="171" fontId="41" fillId="0" borderId="0" xfId="1" applyFont="1" applyFill="1" applyBorder="1"/>
    <xf numFmtId="0" fontId="15" fillId="0" borderId="0" xfId="0" applyFont="1" applyFill="1"/>
    <xf numFmtId="171" fontId="15" fillId="0" borderId="0" xfId="0" applyNumberFormat="1" applyFont="1" applyFill="1" applyAlignment="1">
      <alignment horizontal="center"/>
    </xf>
    <xf numFmtId="171" fontId="41" fillId="0" borderId="0" xfId="0" applyNumberFormat="1" applyFont="1" applyFill="1" applyAlignment="1">
      <alignment horizontal="center"/>
    </xf>
    <xf numFmtId="0" fontId="41" fillId="0" borderId="0" xfId="0" applyFont="1" applyFill="1" applyBorder="1"/>
    <xf numFmtId="39" fontId="41" fillId="0" borderId="0" xfId="0" applyNumberFormat="1" applyFont="1" applyFill="1"/>
    <xf numFmtId="4" fontId="41" fillId="0" borderId="0" xfId="0" applyNumberFormat="1" applyFont="1"/>
    <xf numFmtId="0" fontId="44" fillId="0" borderId="0" xfId="0" applyFont="1" applyBorder="1"/>
    <xf numFmtId="0" fontId="42" fillId="0" borderId="0" xfId="0" applyFont="1" applyBorder="1"/>
    <xf numFmtId="39" fontId="41" fillId="0" borderId="0" xfId="0" applyNumberFormat="1" applyFont="1" applyFill="1" applyBorder="1"/>
    <xf numFmtId="4" fontId="41" fillId="0" borderId="0" xfId="0" applyNumberFormat="1" applyFont="1" applyBorder="1"/>
    <xf numFmtId="0" fontId="41" fillId="0" borderId="0" xfId="0" applyFont="1" applyBorder="1" applyAlignment="1">
      <alignment horizontal="left" wrapText="1"/>
    </xf>
    <xf numFmtId="39" fontId="41" fillId="0" borderId="0" xfId="0" applyNumberFormat="1" applyFont="1" applyFill="1" applyBorder="1" applyAlignment="1">
      <alignment horizontal="left" wrapText="1"/>
    </xf>
    <xf numFmtId="39" fontId="15" fillId="0" borderId="2" xfId="0" applyNumberFormat="1" applyFont="1" applyFill="1" applyBorder="1" applyAlignment="1">
      <alignment horizontal="center" wrapText="1"/>
    </xf>
    <xf numFmtId="39" fontId="41" fillId="0" borderId="0" xfId="0" applyNumberFormat="1" applyFont="1" applyFill="1" applyBorder="1" applyAlignment="1">
      <alignment horizontal="right" wrapText="1"/>
    </xf>
    <xf numFmtId="0" fontId="41" fillId="0" borderId="0" xfId="0" applyFont="1" applyAlignment="1">
      <alignment horizontal="left" vertical="justify"/>
    </xf>
    <xf numFmtId="4" fontId="41" fillId="0" borderId="0" xfId="0" applyNumberFormat="1" applyFont="1" applyFill="1" applyBorder="1"/>
    <xf numFmtId="4" fontId="41" fillId="0" borderId="0" xfId="0" applyNumberFormat="1" applyFont="1" applyBorder="1" applyAlignment="1">
      <alignment horizontal="left" wrapText="1"/>
    </xf>
    <xf numFmtId="4" fontId="41" fillId="0" borderId="0" xfId="0" applyNumberFormat="1" applyFont="1" applyFill="1" applyBorder="1" applyAlignment="1">
      <alignment horizontal="right" wrapText="1"/>
    </xf>
    <xf numFmtId="39" fontId="41" fillId="0" borderId="10" xfId="0" applyNumberFormat="1" applyFont="1" applyFill="1" applyBorder="1" applyAlignment="1">
      <alignment horizontal="right" wrapText="1"/>
    </xf>
    <xf numFmtId="4" fontId="41" fillId="0" borderId="0" xfId="0" applyNumberFormat="1" applyFont="1" applyBorder="1" applyAlignment="1">
      <alignment horizontal="right" wrapText="1"/>
    </xf>
    <xf numFmtId="39" fontId="41" fillId="0" borderId="0" xfId="0" applyNumberFormat="1" applyFont="1" applyBorder="1"/>
    <xf numFmtId="0" fontId="15" fillId="0" borderId="0" xfId="0" applyFont="1" applyBorder="1" applyAlignment="1">
      <alignment horizontal="left"/>
    </xf>
    <xf numFmtId="39" fontId="41" fillId="0" borderId="10" xfId="0" applyNumberFormat="1" applyFont="1" applyFill="1" applyBorder="1"/>
    <xf numFmtId="171" fontId="41" fillId="0" borderId="0" xfId="1" applyFont="1" applyFill="1" applyBorder="1" applyAlignment="1">
      <alignment horizontal="center" wrapText="1"/>
    </xf>
    <xf numFmtId="171" fontId="41" fillId="0" borderId="0" xfId="0" applyNumberFormat="1" applyFont="1" applyFill="1" applyBorder="1"/>
    <xf numFmtId="39" fontId="41" fillId="0" borderId="12" xfId="0" applyNumberFormat="1" applyFont="1" applyFill="1" applyBorder="1" applyAlignment="1">
      <alignment horizontal="right" wrapText="1"/>
    </xf>
    <xf numFmtId="39" fontId="15" fillId="0" borderId="0" xfId="0" applyNumberFormat="1" applyFont="1" applyFill="1" applyBorder="1" applyAlignment="1">
      <alignment horizontal="right" wrapText="1"/>
    </xf>
    <xf numFmtId="4" fontId="15" fillId="0" borderId="0" xfId="0" applyNumberFormat="1" applyFont="1" applyBorder="1" applyAlignment="1">
      <alignment horizontal="left" wrapText="1"/>
    </xf>
    <xf numFmtId="39" fontId="15" fillId="0" borderId="0" xfId="0" applyNumberFormat="1" applyFont="1" applyFill="1" applyBorder="1" applyAlignment="1"/>
    <xf numFmtId="4" fontId="15" fillId="0" borderId="0" xfId="0" applyNumberFormat="1" applyFont="1" applyBorder="1" applyAlignment="1"/>
    <xf numFmtId="0" fontId="13" fillId="0" borderId="0" xfId="11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0" fontId="29" fillId="0" borderId="17" xfId="0" applyNumberFormat="1" applyFont="1" applyFill="1" applyBorder="1" applyAlignment="1" applyProtection="1">
      <alignment wrapText="1"/>
    </xf>
    <xf numFmtId="3" fontId="2" fillId="0" borderId="18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1" xfId="13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Border="1"/>
    <xf numFmtId="0" fontId="46" fillId="0" borderId="0" xfId="0" applyFont="1" applyBorder="1"/>
    <xf numFmtId="0" fontId="2" fillId="0" borderId="0" xfId="13" applyFont="1" applyBorder="1" applyAlignment="1">
      <alignment horizontal="left"/>
    </xf>
    <xf numFmtId="0" fontId="46" fillId="0" borderId="0" xfId="0" applyFont="1"/>
    <xf numFmtId="0" fontId="2" fillId="0" borderId="0" xfId="13" applyFont="1" applyBorder="1"/>
    <xf numFmtId="196" fontId="4" fillId="0" borderId="0" xfId="12" applyNumberFormat="1" applyFont="1" applyFill="1" applyBorder="1" applyAlignment="1">
      <alignment horizontal="center" vertical="center"/>
    </xf>
    <xf numFmtId="196" fontId="4" fillId="0" borderId="22" xfId="12" applyNumberFormat="1" applyFont="1" applyFill="1" applyBorder="1" applyAlignment="1">
      <alignment horizontal="center" vertical="center"/>
    </xf>
    <xf numFmtId="0" fontId="47" fillId="0" borderId="23" xfId="0" applyNumberFormat="1" applyFont="1" applyFill="1" applyBorder="1" applyAlignment="1" applyProtection="1"/>
    <xf numFmtId="196" fontId="2" fillId="0" borderId="0" xfId="12" applyNumberFormat="1" applyFont="1" applyFill="1" applyBorder="1" applyAlignment="1" applyProtection="1">
      <alignment horizontal="center" vertical="center"/>
    </xf>
    <xf numFmtId="196" fontId="4" fillId="0" borderId="24" xfId="13" applyNumberFormat="1" applyFont="1" applyFill="1" applyBorder="1" applyAlignment="1" applyProtection="1">
      <alignment horizontal="center" vertical="center"/>
      <protection locked="0"/>
    </xf>
    <xf numFmtId="196" fontId="4" fillId="0" borderId="25" xfId="13" applyNumberFormat="1" applyFont="1" applyFill="1" applyBorder="1" applyAlignment="1" applyProtection="1">
      <alignment horizontal="center" vertical="center"/>
      <protection locked="0"/>
    </xf>
    <xf numFmtId="196" fontId="4" fillId="0" borderId="25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26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21" xfId="12" applyNumberFormat="1" applyFont="1" applyFill="1" applyBorder="1" applyAlignment="1" applyProtection="1">
      <alignment horizontal="center" vertical="center"/>
      <protection locked="0"/>
    </xf>
    <xf numFmtId="196" fontId="4" fillId="0" borderId="0" xfId="12" applyNumberFormat="1" applyFont="1" applyFill="1" applyBorder="1" applyAlignment="1" applyProtection="1">
      <alignment horizontal="center" vertical="center"/>
      <protection locked="0"/>
    </xf>
    <xf numFmtId="0" fontId="2" fillId="0" borderId="0" xfId="13" applyFont="1" applyBorder="1" applyAlignment="1">
      <alignment horizontal="center" vertical="center"/>
    </xf>
    <xf numFmtId="0" fontId="47" fillId="0" borderId="27" xfId="0" applyNumberFormat="1" applyFont="1" applyFill="1" applyBorder="1" applyAlignment="1" applyProtection="1"/>
    <xf numFmtId="0" fontId="47" fillId="0" borderId="28" xfId="0" applyNumberFormat="1" applyFont="1" applyFill="1" applyBorder="1" applyAlignment="1" applyProtection="1"/>
    <xf numFmtId="0" fontId="47" fillId="0" borderId="29" xfId="0" applyNumberFormat="1" applyFont="1" applyFill="1" applyBorder="1" applyAlignment="1" applyProtection="1"/>
    <xf numFmtId="0" fontId="47" fillId="0" borderId="30" xfId="0" applyNumberFormat="1" applyFont="1" applyFill="1" applyBorder="1" applyAlignment="1" applyProtection="1"/>
    <xf numFmtId="0" fontId="47" fillId="0" borderId="31" xfId="0" applyNumberFormat="1" applyFont="1" applyFill="1" applyBorder="1" applyAlignment="1" applyProtection="1"/>
    <xf numFmtId="196" fontId="4" fillId="0" borderId="0" xfId="13" applyNumberFormat="1" applyFont="1" applyFill="1" applyBorder="1" applyAlignment="1" applyProtection="1">
      <alignment horizontal="center" vertical="center"/>
      <protection locked="0"/>
    </xf>
    <xf numFmtId="196" fontId="4" fillId="0" borderId="0" xfId="13" applyNumberFormat="1" applyFont="1" applyFill="1" applyBorder="1" applyAlignment="1" applyProtection="1">
      <alignment horizontal="center" vertical="center" wrapText="1"/>
      <protection locked="0"/>
    </xf>
    <xf numFmtId="196" fontId="48" fillId="0" borderId="0" xfId="12" applyNumberFormat="1" applyFont="1" applyBorder="1" applyAlignment="1" applyProtection="1">
      <alignment horizontal="center" vertical="center" wrapText="1"/>
      <protection locked="0"/>
    </xf>
    <xf numFmtId="196" fontId="4" fillId="0" borderId="32" xfId="12" applyNumberFormat="1" applyFont="1" applyFill="1" applyBorder="1" applyAlignment="1">
      <alignment horizontal="center" vertical="center"/>
    </xf>
    <xf numFmtId="196" fontId="4" fillId="0" borderId="33" xfId="12" applyNumberFormat="1" applyFont="1" applyFill="1" applyBorder="1" applyAlignment="1">
      <alignment horizontal="center" vertical="center"/>
    </xf>
    <xf numFmtId="196" fontId="4" fillId="0" borderId="34" xfId="13" applyNumberFormat="1" applyFont="1" applyFill="1" applyBorder="1" applyAlignment="1" applyProtection="1">
      <alignment horizontal="center" vertical="center"/>
      <protection locked="0"/>
    </xf>
    <xf numFmtId="196" fontId="4" fillId="0" borderId="35" xfId="13" applyNumberFormat="1" applyFont="1" applyFill="1" applyBorder="1" applyAlignment="1" applyProtection="1">
      <alignment horizontal="center" vertical="center"/>
      <protection locked="0"/>
    </xf>
    <xf numFmtId="196" fontId="4" fillId="0" borderId="36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35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12" applyNumberFormat="1" applyFont="1" applyFill="1" applyBorder="1" applyAlignment="1" applyProtection="1">
      <alignment horizontal="center" vertical="center"/>
      <protection locked="0"/>
    </xf>
    <xf numFmtId="196" fontId="4" fillId="0" borderId="37" xfId="12" applyNumberFormat="1" applyFont="1" applyBorder="1" applyAlignment="1" applyProtection="1">
      <alignment horizontal="center" vertical="center" wrapText="1"/>
      <protection locked="0"/>
    </xf>
    <xf numFmtId="196" fontId="4" fillId="0" borderId="38" xfId="12" applyNumberFormat="1" applyFont="1" applyFill="1" applyBorder="1" applyAlignment="1">
      <alignment horizontal="center" vertical="center"/>
    </xf>
    <xf numFmtId="196" fontId="4" fillId="0" borderId="39" xfId="12" applyNumberFormat="1" applyFont="1" applyFill="1" applyBorder="1" applyAlignment="1">
      <alignment horizontal="center" vertical="center"/>
    </xf>
    <xf numFmtId="196" fontId="4" fillId="0" borderId="40" xfId="13" applyNumberFormat="1" applyFont="1" applyFill="1" applyBorder="1" applyAlignment="1" applyProtection="1">
      <alignment horizontal="center" vertical="center"/>
      <protection locked="0"/>
    </xf>
    <xf numFmtId="196" fontId="4" fillId="0" borderId="41" xfId="13" applyNumberFormat="1" applyFont="1" applyFill="1" applyBorder="1" applyAlignment="1" applyProtection="1">
      <alignment horizontal="center" vertical="center"/>
      <protection locked="0"/>
    </xf>
    <xf numFmtId="196" fontId="4" fillId="0" borderId="42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12" applyNumberFormat="1" applyFont="1" applyFill="1" applyBorder="1" applyAlignment="1" applyProtection="1">
      <alignment horizontal="center" vertical="center"/>
      <protection locked="0"/>
    </xf>
    <xf numFmtId="196" fontId="4" fillId="0" borderId="43" xfId="12" applyNumberFormat="1" applyFont="1" applyBorder="1" applyAlignment="1" applyProtection="1">
      <alignment horizontal="center" vertical="center" wrapText="1"/>
      <protection locked="0"/>
    </xf>
    <xf numFmtId="196" fontId="2" fillId="0" borderId="0" xfId="12" applyNumberFormat="1" applyFont="1" applyFill="1" applyBorder="1" applyAlignment="1" applyProtection="1">
      <alignment horizontal="center" vertical="center"/>
      <protection locked="0"/>
    </xf>
    <xf numFmtId="196" fontId="4" fillId="0" borderId="44" xfId="13" applyNumberFormat="1" applyFont="1" applyFill="1" applyBorder="1" applyAlignment="1" applyProtection="1">
      <alignment horizontal="center" vertical="center"/>
      <protection locked="0"/>
    </xf>
    <xf numFmtId="196" fontId="4" fillId="0" borderId="45" xfId="13" applyNumberFormat="1" applyFont="1" applyFill="1" applyBorder="1" applyAlignment="1" applyProtection="1">
      <alignment horizontal="center" vertical="center"/>
      <protection locked="0"/>
    </xf>
    <xf numFmtId="196" fontId="4" fillId="0" borderId="46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45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47" xfId="12" applyNumberFormat="1" applyFont="1" applyFill="1" applyBorder="1" applyAlignment="1" applyProtection="1">
      <alignment horizontal="center" vertical="center"/>
      <protection locked="0"/>
    </xf>
    <xf numFmtId="196" fontId="4" fillId="0" borderId="47" xfId="12" applyNumberFormat="1" applyFont="1" applyBorder="1" applyAlignment="1" applyProtection="1">
      <alignment horizontal="center" vertical="center"/>
      <protection locked="0"/>
    </xf>
    <xf numFmtId="196" fontId="4" fillId="0" borderId="0" xfId="12" applyNumberFormat="1" applyFont="1" applyFill="1" applyBorder="1" applyAlignment="1">
      <alignment horizontal="left"/>
    </xf>
    <xf numFmtId="196" fontId="4" fillId="0" borderId="48" xfId="12" applyNumberFormat="1" applyFont="1" applyFill="1" applyBorder="1" applyAlignment="1">
      <alignment horizontal="left"/>
    </xf>
    <xf numFmtId="196" fontId="4" fillId="0" borderId="49" xfId="12" applyNumberFormat="1" applyFont="1" applyFill="1" applyBorder="1" applyAlignment="1">
      <alignment horizontal="left"/>
    </xf>
    <xf numFmtId="196" fontId="49" fillId="0" borderId="0" xfId="12" quotePrefix="1" applyNumberFormat="1" applyFont="1" applyFill="1" applyBorder="1" applyAlignment="1">
      <alignment horizontal="center"/>
    </xf>
    <xf numFmtId="196" fontId="4" fillId="0" borderId="50" xfId="12" applyNumberFormat="1" applyFont="1" applyFill="1" applyBorder="1" applyAlignment="1" applyProtection="1">
      <alignment horizontal="right"/>
    </xf>
    <xf numFmtId="196" fontId="4" fillId="0" borderId="0" xfId="12" applyNumberFormat="1" applyFont="1" applyFill="1" applyBorder="1" applyAlignment="1" applyProtection="1">
      <alignment horizontal="right"/>
    </xf>
    <xf numFmtId="0" fontId="2" fillId="0" borderId="0" xfId="13" applyFont="1" applyFill="1" applyBorder="1"/>
    <xf numFmtId="196" fontId="4" fillId="0" borderId="0" xfId="12" applyNumberFormat="1" applyFont="1" applyFill="1" applyBorder="1" applyAlignment="1">
      <alignment horizontal="left" vertical="top"/>
    </xf>
    <xf numFmtId="196" fontId="4" fillId="0" borderId="40" xfId="12" applyNumberFormat="1" applyFont="1" applyFill="1" applyBorder="1" applyAlignment="1">
      <alignment horizontal="left" vertical="top"/>
    </xf>
    <xf numFmtId="196" fontId="4" fillId="0" borderId="51" xfId="12" applyNumberFormat="1" applyFont="1" applyFill="1" applyBorder="1" applyAlignment="1">
      <alignment horizontal="left" vertical="top"/>
    </xf>
    <xf numFmtId="196" fontId="4" fillId="0" borderId="43" xfId="12" applyNumberFormat="1" applyFont="1" applyFill="1" applyBorder="1" applyAlignment="1" applyProtection="1">
      <alignment horizontal="right"/>
    </xf>
    <xf numFmtId="196" fontId="4" fillId="0" borderId="52" xfId="12" applyNumberFormat="1" applyFont="1" applyFill="1" applyBorder="1" applyAlignment="1">
      <alignment horizontal="left" vertical="top"/>
    </xf>
    <xf numFmtId="196" fontId="4" fillId="0" borderId="53" xfId="12" applyNumberFormat="1" applyFont="1" applyFill="1" applyBorder="1" applyAlignment="1">
      <alignment horizontal="left" vertical="top"/>
    </xf>
    <xf numFmtId="196" fontId="4" fillId="0" borderId="54" xfId="12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55" xfId="12" applyNumberFormat="1" applyFont="1" applyFill="1" applyBorder="1" applyAlignment="1">
      <alignment horizontal="left" vertical="top"/>
    </xf>
    <xf numFmtId="196" fontId="4" fillId="0" borderId="56" xfId="12" applyNumberFormat="1" applyFont="1" applyFill="1" applyBorder="1" applyAlignment="1">
      <alignment horizontal="left" vertical="top"/>
    </xf>
    <xf numFmtId="196" fontId="2" fillId="0" borderId="55" xfId="12" applyNumberFormat="1" applyFont="1" applyFill="1" applyBorder="1" applyAlignment="1" applyProtection="1">
      <protection locked="0"/>
    </xf>
    <xf numFmtId="196" fontId="2" fillId="0" borderId="57" xfId="12" applyNumberFormat="1" applyFont="1" applyFill="1" applyBorder="1" applyAlignment="1" applyProtection="1">
      <protection locked="0"/>
    </xf>
    <xf numFmtId="196" fontId="2" fillId="0" borderId="58" xfId="12" applyNumberFormat="1" applyFont="1" applyFill="1" applyBorder="1" applyAlignment="1" applyProtection="1">
      <alignment wrapText="1"/>
      <protection locked="0"/>
    </xf>
    <xf numFmtId="196" fontId="2" fillId="0" borderId="59" xfId="12" applyNumberFormat="1" applyFont="1" applyFill="1" applyBorder="1" applyAlignment="1" applyProtection="1">
      <protection locked="0"/>
    </xf>
    <xf numFmtId="196" fontId="2" fillId="0" borderId="60" xfId="12" applyNumberFormat="1" applyFont="1" applyFill="1" applyBorder="1" applyAlignment="1" applyProtection="1">
      <protection locked="0"/>
    </xf>
    <xf numFmtId="196" fontId="2" fillId="0" borderId="61" xfId="12" applyNumberFormat="1" applyFont="1" applyFill="1" applyBorder="1" applyAlignment="1" applyProtection="1">
      <alignment horizontal="right"/>
    </xf>
    <xf numFmtId="196" fontId="2" fillId="0" borderId="0" xfId="12" applyNumberFormat="1" applyFont="1" applyFill="1" applyBorder="1" applyAlignment="1" applyProtection="1">
      <alignment horizontal="right"/>
    </xf>
    <xf numFmtId="196" fontId="4" fillId="0" borderId="40" xfId="12" applyNumberFormat="1" applyFont="1" applyFill="1" applyBorder="1" applyAlignment="1">
      <alignment horizontal="left"/>
    </xf>
    <xf numFmtId="196" fontId="4" fillId="0" borderId="51" xfId="12" applyNumberFormat="1" applyFont="1" applyFill="1" applyBorder="1" applyAlignment="1">
      <alignment horizontal="left"/>
    </xf>
    <xf numFmtId="196" fontId="2" fillId="0" borderId="40" xfId="12" applyNumberFormat="1" applyFont="1" applyFill="1" applyBorder="1" applyAlignment="1" applyProtection="1">
      <protection locked="0"/>
    </xf>
    <xf numFmtId="196" fontId="2" fillId="0" borderId="41" xfId="12" applyNumberFormat="1" applyFont="1" applyFill="1" applyBorder="1" applyAlignment="1" applyProtection="1">
      <protection locked="0"/>
    </xf>
    <xf numFmtId="196" fontId="2" fillId="0" borderId="42" xfId="12" applyNumberFormat="1" applyFont="1" applyFill="1" applyBorder="1" applyAlignment="1" applyProtection="1">
      <alignment wrapText="1"/>
      <protection locked="0"/>
    </xf>
    <xf numFmtId="196" fontId="2" fillId="0" borderId="62" xfId="12" applyNumberFormat="1" applyFont="1" applyFill="1" applyBorder="1" applyAlignment="1" applyProtection="1">
      <protection locked="0"/>
    </xf>
    <xf numFmtId="196" fontId="2" fillId="0" borderId="63" xfId="12" applyNumberFormat="1" applyFont="1" applyFill="1" applyBorder="1" applyAlignment="1" applyProtection="1">
      <protection locked="0"/>
    </xf>
    <xf numFmtId="196" fontId="2" fillId="0" borderId="43" xfId="12" applyNumberFormat="1" applyFont="1" applyFill="1" applyBorder="1" applyAlignment="1" applyProtection="1">
      <alignment horizontal="right"/>
    </xf>
    <xf numFmtId="3" fontId="2" fillId="0" borderId="63" xfId="12" applyNumberFormat="1" applyFont="1" applyFill="1" applyBorder="1" applyAlignment="1" applyProtection="1">
      <protection locked="0"/>
    </xf>
    <xf numFmtId="196" fontId="4" fillId="0" borderId="38" xfId="12" applyNumberFormat="1" applyFont="1" applyFill="1" applyBorder="1" applyAlignment="1">
      <alignment horizontal="left"/>
    </xf>
    <xf numFmtId="196" fontId="4" fillId="0" borderId="39" xfId="12" applyNumberFormat="1" applyFont="1" applyFill="1" applyBorder="1" applyAlignment="1">
      <alignment horizontal="left"/>
    </xf>
    <xf numFmtId="196" fontId="2" fillId="0" borderId="27" xfId="12" applyNumberFormat="1" applyFont="1" applyFill="1" applyBorder="1" applyAlignment="1" applyProtection="1">
      <protection locked="0"/>
    </xf>
    <xf numFmtId="196" fontId="2" fillId="0" borderId="30" xfId="12" applyNumberFormat="1" applyFont="1" applyFill="1" applyBorder="1" applyAlignment="1" applyProtection="1">
      <protection locked="0"/>
    </xf>
    <xf numFmtId="196" fontId="2" fillId="0" borderId="64" xfId="12" applyNumberFormat="1" applyFont="1" applyFill="1" applyBorder="1" applyAlignment="1" applyProtection="1">
      <alignment wrapText="1"/>
      <protection locked="0"/>
    </xf>
    <xf numFmtId="196" fontId="2" fillId="0" borderId="65" xfId="12" applyNumberFormat="1" applyFont="1" applyFill="1" applyBorder="1" applyAlignment="1" applyProtection="1">
      <protection locked="0"/>
    </xf>
    <xf numFmtId="196" fontId="2" fillId="0" borderId="66" xfId="12" applyNumberFormat="1" applyFont="1" applyFill="1" applyBorder="1" applyAlignment="1" applyProtection="1">
      <protection locked="0"/>
    </xf>
    <xf numFmtId="196" fontId="2" fillId="0" borderId="54" xfId="12" applyNumberFormat="1" applyFont="1" applyFill="1" applyBorder="1" applyAlignment="1" applyProtection="1">
      <alignment horizontal="right"/>
    </xf>
    <xf numFmtId="196" fontId="4" fillId="0" borderId="22" xfId="12" applyNumberFormat="1" applyFont="1" applyFill="1" applyBorder="1" applyAlignment="1">
      <alignment horizontal="left"/>
    </xf>
    <xf numFmtId="196" fontId="4" fillId="0" borderId="23" xfId="12" applyNumberFormat="1" applyFont="1" applyFill="1" applyBorder="1" applyAlignment="1">
      <alignment horizontal="left"/>
    </xf>
    <xf numFmtId="196" fontId="49" fillId="0" borderId="0" xfId="12" applyNumberFormat="1" applyFont="1" applyFill="1" applyBorder="1" applyAlignment="1">
      <alignment horizontal="center"/>
    </xf>
    <xf numFmtId="196" fontId="4" fillId="0" borderId="67" xfId="12" applyNumberFormat="1" applyFont="1" applyFill="1" applyBorder="1" applyAlignment="1" applyProtection="1"/>
    <xf numFmtId="196" fontId="4" fillId="0" borderId="68" xfId="12" applyNumberFormat="1" applyFont="1" applyFill="1" applyBorder="1" applyAlignment="1" applyProtection="1"/>
    <xf numFmtId="196" fontId="4" fillId="0" borderId="69" xfId="12" applyNumberFormat="1" applyFont="1" applyFill="1" applyBorder="1" applyAlignment="1" applyProtection="1"/>
    <xf numFmtId="196" fontId="4" fillId="0" borderId="70" xfId="12" applyNumberFormat="1" applyFont="1" applyFill="1" applyBorder="1" applyAlignment="1" applyProtection="1"/>
    <xf numFmtId="196" fontId="4" fillId="0" borderId="38" xfId="12" applyNumberFormat="1" applyFont="1" applyFill="1" applyBorder="1" applyAlignment="1">
      <alignment horizontal="left" vertical="top"/>
    </xf>
    <xf numFmtId="196" fontId="4" fillId="0" borderId="71" xfId="12" applyNumberFormat="1" applyFont="1" applyFill="1" applyBorder="1" applyAlignment="1" applyProtection="1"/>
    <xf numFmtId="196" fontId="4" fillId="0" borderId="41" xfId="12" applyNumberFormat="1" applyFont="1" applyFill="1" applyBorder="1" applyAlignment="1" applyProtection="1"/>
    <xf numFmtId="196" fontId="4" fillId="0" borderId="62" xfId="12" applyNumberFormat="1" applyFont="1" applyFill="1" applyBorder="1" applyAlignment="1" applyProtection="1"/>
    <xf numFmtId="196" fontId="4" fillId="0" borderId="63" xfId="12" applyNumberFormat="1" applyFont="1" applyFill="1" applyBorder="1" applyAlignment="1" applyProtection="1"/>
    <xf numFmtId="196" fontId="4" fillId="0" borderId="0" xfId="12" applyNumberFormat="1" applyFont="1" applyFill="1" applyBorder="1" applyAlignment="1" applyProtection="1">
      <alignment horizontal="left"/>
      <protection locked="0"/>
    </xf>
    <xf numFmtId="196" fontId="4" fillId="0" borderId="27" xfId="12" applyNumberFormat="1" applyFont="1" applyFill="1" applyBorder="1" applyAlignment="1">
      <alignment horizontal="left" vertical="top"/>
    </xf>
    <xf numFmtId="196" fontId="4" fillId="0" borderId="28" xfId="12" applyNumberFormat="1" applyFont="1" applyFill="1" applyBorder="1" applyAlignment="1">
      <alignment horizontal="left"/>
    </xf>
    <xf numFmtId="196" fontId="2" fillId="0" borderId="0" xfId="12" applyNumberFormat="1" applyFont="1" applyFill="1" applyBorder="1"/>
    <xf numFmtId="196" fontId="4" fillId="0" borderId="72" xfId="12" applyNumberFormat="1" applyFont="1" applyFill="1" applyBorder="1" applyAlignment="1" applyProtection="1"/>
    <xf numFmtId="196" fontId="4" fillId="0" borderId="73" xfId="12" applyNumberFormat="1" applyFont="1" applyFill="1" applyBorder="1" applyAlignment="1" applyProtection="1"/>
    <xf numFmtId="196" fontId="4" fillId="0" borderId="74" xfId="12" applyNumberFormat="1" applyFont="1" applyFill="1" applyBorder="1" applyAlignment="1" applyProtection="1"/>
    <xf numFmtId="196" fontId="4" fillId="0" borderId="75" xfId="12" applyNumberFormat="1" applyFont="1" applyFill="1" applyBorder="1" applyAlignment="1" applyProtection="1"/>
    <xf numFmtId="0" fontId="2" fillId="0" borderId="0" xfId="13" applyFont="1" applyFill="1" applyBorder="1" applyAlignment="1">
      <alignment horizontal="left"/>
    </xf>
    <xf numFmtId="196" fontId="2" fillId="0" borderId="0" xfId="13" applyNumberFormat="1" applyFont="1" applyFill="1" applyBorder="1"/>
    <xf numFmtId="196" fontId="2" fillId="0" borderId="0" xfId="13" applyNumberFormat="1" applyFont="1" applyBorder="1"/>
    <xf numFmtId="0" fontId="29" fillId="0" borderId="66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182" fontId="13" fillId="0" borderId="0" xfId="10" applyNumberFormat="1" applyFont="1" applyAlignment="1">
      <alignment horizontal="right" vertical="center"/>
    </xf>
    <xf numFmtId="196" fontId="4" fillId="0" borderId="76" xfId="12" applyNumberFormat="1" applyFont="1" applyFill="1" applyBorder="1" applyAlignment="1" applyProtection="1">
      <protection locked="0"/>
    </xf>
    <xf numFmtId="196" fontId="4" fillId="0" borderId="76" xfId="12" applyNumberFormat="1" applyFont="1" applyFill="1" applyBorder="1" applyAlignment="1" applyProtection="1">
      <alignment wrapText="1"/>
      <protection locked="0"/>
    </xf>
    <xf numFmtId="196" fontId="4" fillId="0" borderId="77" xfId="12" applyNumberFormat="1" applyFont="1" applyFill="1" applyBorder="1" applyAlignment="1" applyProtection="1">
      <protection locked="0"/>
    </xf>
    <xf numFmtId="197" fontId="4" fillId="0" borderId="78" xfId="3" applyNumberFormat="1" applyFont="1" applyFill="1" applyBorder="1" applyAlignment="1" applyProtection="1">
      <protection locked="0"/>
    </xf>
    <xf numFmtId="196" fontId="4" fillId="0" borderId="78" xfId="12" applyNumberFormat="1" applyFont="1" applyFill="1" applyBorder="1" applyAlignment="1" applyProtection="1">
      <alignment wrapText="1"/>
      <protection locked="0"/>
    </xf>
    <xf numFmtId="196" fontId="4" fillId="0" borderId="78" xfId="12" applyNumberFormat="1" applyFont="1" applyFill="1" applyBorder="1" applyAlignment="1" applyProtection="1">
      <protection locked="0"/>
    </xf>
    <xf numFmtId="196" fontId="4" fillId="0" borderId="79" xfId="12" applyNumberFormat="1" applyFont="1" applyFill="1" applyBorder="1" applyAlignment="1" applyProtection="1">
      <protection locked="0"/>
    </xf>
    <xf numFmtId="196" fontId="4" fillId="0" borderId="80" xfId="12" applyNumberFormat="1" applyFont="1" applyFill="1" applyBorder="1" applyAlignment="1" applyProtection="1">
      <protection locked="0"/>
    </xf>
    <xf numFmtId="196" fontId="4" fillId="0" borderId="81" xfId="12" applyNumberFormat="1" applyFont="1" applyFill="1" applyBorder="1" applyAlignment="1" applyProtection="1">
      <protection locked="0"/>
    </xf>
    <xf numFmtId="196" fontId="4" fillId="0" borderId="81" xfId="12" applyNumberFormat="1" applyFont="1" applyFill="1" applyBorder="1" applyAlignment="1" applyProtection="1">
      <alignment wrapText="1"/>
      <protection locked="0"/>
    </xf>
    <xf numFmtId="196" fontId="4" fillId="0" borderId="82" xfId="12" applyNumberFormat="1" applyFont="1" applyFill="1" applyBorder="1" applyAlignment="1" applyProtection="1">
      <protection locked="0"/>
    </xf>
    <xf numFmtId="196" fontId="4" fillId="0" borderId="83" xfId="12" applyNumberFormat="1" applyFont="1" applyFill="1" applyBorder="1" applyAlignment="1" applyProtection="1">
      <protection locked="0"/>
    </xf>
    <xf numFmtId="196" fontId="4" fillId="0" borderId="84" xfId="12" applyNumberFormat="1" applyFont="1" applyFill="1" applyBorder="1" applyAlignment="1" applyProtection="1">
      <protection locked="0"/>
    </xf>
    <xf numFmtId="196" fontId="4" fillId="0" borderId="54" xfId="12" applyNumberFormat="1" applyFont="1" applyFill="1" applyBorder="1" applyAlignment="1" applyProtection="1">
      <alignment wrapText="1"/>
      <protection locked="0"/>
    </xf>
    <xf numFmtId="0" fontId="51" fillId="0" borderId="0" xfId="0" applyNumberFormat="1" applyFont="1" applyFill="1" applyBorder="1" applyAlignment="1" applyProtection="1"/>
    <xf numFmtId="0" fontId="13" fillId="0" borderId="0" xfId="10" applyFont="1" applyAlignment="1">
      <alignment vertical="center"/>
    </xf>
    <xf numFmtId="0" fontId="52" fillId="0" borderId="0" xfId="0" applyFont="1"/>
    <xf numFmtId="0" fontId="0" fillId="0" borderId="0" xfId="0" applyBorder="1"/>
    <xf numFmtId="0" fontId="0" fillId="0" borderId="3" xfId="0" applyBorder="1" applyAlignment="1">
      <alignment horizontal="center"/>
    </xf>
    <xf numFmtId="0" fontId="3" fillId="0" borderId="0" xfId="0" applyFont="1"/>
    <xf numFmtId="3" fontId="55" fillId="0" borderId="3" xfId="2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55" fillId="0" borderId="14" xfId="2" applyNumberFormat="1" applyBorder="1"/>
    <xf numFmtId="0" fontId="12" fillId="0" borderId="17" xfId="0" applyFont="1" applyBorder="1" applyAlignment="1">
      <alignment vertical="center"/>
    </xf>
    <xf numFmtId="0" fontId="56" fillId="0" borderId="18" xfId="0" applyFont="1" applyBorder="1" applyAlignment="1">
      <alignment vertical="center"/>
    </xf>
    <xf numFmtId="0" fontId="56" fillId="0" borderId="18" xfId="0" applyFont="1" applyBorder="1" applyAlignment="1">
      <alignment horizontal="center" vertical="center"/>
    </xf>
    <xf numFmtId="3" fontId="56" fillId="0" borderId="18" xfId="2" applyNumberFormat="1" applyFont="1" applyBorder="1" applyAlignment="1">
      <alignment vertical="center"/>
    </xf>
    <xf numFmtId="3" fontId="56" fillId="0" borderId="85" xfId="2" applyNumberFormat="1" applyFont="1" applyBorder="1" applyAlignment="1">
      <alignment vertical="center"/>
    </xf>
    <xf numFmtId="3" fontId="0" fillId="0" borderId="0" xfId="0" applyNumberFormat="1"/>
    <xf numFmtId="1" fontId="0" fillId="0" borderId="0" xfId="0" applyNumberFormat="1"/>
    <xf numFmtId="0" fontId="50" fillId="0" borderId="0" xfId="0" applyFont="1" applyBorder="1"/>
    <xf numFmtId="3" fontId="55" fillId="0" borderId="0" xfId="2" applyNumberFormat="1" applyFill="1" applyBorder="1"/>
    <xf numFmtId="0" fontId="12" fillId="0" borderId="0" xfId="0" applyFont="1"/>
    <xf numFmtId="0" fontId="50" fillId="0" borderId="0" xfId="0" applyFont="1"/>
    <xf numFmtId="0" fontId="3" fillId="0" borderId="0" xfId="0" applyFont="1" applyBorder="1"/>
    <xf numFmtId="0" fontId="0" fillId="0" borderId="86" xfId="0" applyBorder="1"/>
    <xf numFmtId="169" fontId="12" fillId="0" borderId="3" xfId="0" applyNumberFormat="1" applyFont="1" applyBorder="1"/>
    <xf numFmtId="169" fontId="0" fillId="0" borderId="3" xfId="0" applyNumberFormat="1" applyBorder="1"/>
    <xf numFmtId="169" fontId="55" fillId="0" borderId="3" xfId="2" applyNumberFormat="1" applyBorder="1"/>
    <xf numFmtId="169" fontId="0" fillId="0" borderId="0" xfId="0" applyNumberFormat="1"/>
    <xf numFmtId="0" fontId="50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4" fillId="0" borderId="0" xfId="0" applyFont="1"/>
    <xf numFmtId="0" fontId="59" fillId="0" borderId="0" xfId="0" applyFont="1"/>
    <xf numFmtId="0" fontId="54" fillId="0" borderId="14" xfId="0" applyFont="1" applyBorder="1" applyAlignment="1">
      <alignment horizontal="center"/>
    </xf>
    <xf numFmtId="0" fontId="54" fillId="0" borderId="14" xfId="0" applyFont="1" applyBorder="1"/>
    <xf numFmtId="0" fontId="54" fillId="0" borderId="86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0" borderId="76" xfId="0" applyBorder="1"/>
    <xf numFmtId="0" fontId="63" fillId="0" borderId="0" xfId="0" applyFont="1" applyAlignment="1">
      <alignment horizontal="center"/>
    </xf>
    <xf numFmtId="0" fontId="60" fillId="0" borderId="10" xfId="0" applyFont="1" applyBorder="1"/>
    <xf numFmtId="0" fontId="53" fillId="0" borderId="0" xfId="0" applyFont="1"/>
    <xf numFmtId="0" fontId="67" fillId="0" borderId="0" xfId="0" applyFont="1"/>
    <xf numFmtId="0" fontId="68" fillId="0" borderId="0" xfId="0" applyFont="1"/>
    <xf numFmtId="0" fontId="0" fillId="0" borderId="90" xfId="0" applyBorder="1"/>
    <xf numFmtId="0" fontId="0" fillId="0" borderId="91" xfId="0" applyBorder="1"/>
    <xf numFmtId="169" fontId="0" fillId="0" borderId="92" xfId="0" applyNumberFormat="1" applyBorder="1"/>
    <xf numFmtId="169" fontId="0" fillId="0" borderId="93" xfId="0" applyNumberFormat="1" applyBorder="1"/>
    <xf numFmtId="169" fontId="0" fillId="0" borderId="94" xfId="0" applyNumberFormat="1" applyBorder="1"/>
    <xf numFmtId="182" fontId="11" fillId="0" borderId="0" xfId="10" applyNumberFormat="1" applyFill="1" applyBorder="1" applyAlignment="1" applyProtection="1"/>
    <xf numFmtId="4" fontId="11" fillId="0" borderId="0" xfId="11" applyNumberFormat="1" applyFill="1" applyBorder="1" applyAlignment="1" applyProtection="1"/>
    <xf numFmtId="4" fontId="11" fillId="0" borderId="0" xfId="10" applyNumberFormat="1" applyFill="1" applyBorder="1" applyAlignment="1" applyProtection="1"/>
    <xf numFmtId="0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horizontal="center" vertical="center" wrapText="1"/>
    </xf>
    <xf numFmtId="0" fontId="29" fillId="0" borderId="5" xfId="0" applyNumberFormat="1" applyFont="1" applyFill="1" applyBorder="1" applyAlignment="1" applyProtection="1">
      <alignment horizontal="center" vertical="center" wrapText="1"/>
    </xf>
    <xf numFmtId="0" fontId="29" fillId="0" borderId="21" xfId="0" applyNumberFormat="1" applyFont="1" applyFill="1" applyBorder="1" applyAlignment="1" applyProtection="1">
      <alignment horizontal="center" vertical="center" wrapText="1"/>
    </xf>
    <xf numFmtId="3" fontId="2" fillId="0" borderId="86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2" fillId="0" borderId="95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171" fontId="2" fillId="0" borderId="0" xfId="0" applyNumberFormat="1" applyFont="1" applyFill="1" applyBorder="1" applyAlignment="1" applyProtection="1"/>
    <xf numFmtId="0" fontId="0" fillId="0" borderId="86" xfId="0" applyBorder="1" applyAlignment="1">
      <alignment horizontal="center"/>
    </xf>
    <xf numFmtId="3" fontId="55" fillId="0" borderId="86" xfId="2" applyNumberFormat="1" applyBorder="1"/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4" fontId="12" fillId="0" borderId="30" xfId="0" applyNumberFormat="1" applyFont="1" applyBorder="1" applyAlignment="1">
      <alignment horizontal="center"/>
    </xf>
    <xf numFmtId="14" fontId="12" fillId="0" borderId="66" xfId="0" applyNumberFormat="1" applyFont="1" applyBorder="1" applyAlignment="1">
      <alignment horizontal="center"/>
    </xf>
    <xf numFmtId="39" fontId="9" fillId="0" borderId="0" xfId="0" applyNumberFormat="1" applyFont="1" applyFill="1"/>
    <xf numFmtId="0" fontId="6" fillId="0" borderId="0" xfId="0" applyFont="1" applyFill="1"/>
    <xf numFmtId="39" fontId="7" fillId="0" borderId="1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71" fontId="6" fillId="0" borderId="1" xfId="1" applyFont="1" applyFill="1" applyBorder="1"/>
    <xf numFmtId="171" fontId="10" fillId="0" borderId="0" xfId="0" applyNumberFormat="1" applyFont="1" applyFill="1"/>
    <xf numFmtId="0" fontId="27" fillId="0" borderId="0" xfId="0" applyFont="1" applyFill="1"/>
    <xf numFmtId="39" fontId="6" fillId="0" borderId="0" xfId="1" applyNumberFormat="1" applyFont="1" applyFill="1"/>
    <xf numFmtId="39" fontId="9" fillId="0" borderId="0" xfId="0" applyNumberFormat="1" applyFont="1" applyFill="1" applyAlignment="1">
      <alignment horizontal="center"/>
    </xf>
    <xf numFmtId="39" fontId="9" fillId="0" borderId="1" xfId="0" applyNumberFormat="1" applyFont="1" applyFill="1" applyBorder="1"/>
    <xf numFmtId="39" fontId="9" fillId="0" borderId="0" xfId="0" applyNumberFormat="1" applyFont="1" applyFill="1" applyBorder="1"/>
    <xf numFmtId="0" fontId="50" fillId="0" borderId="0" xfId="0" applyFont="1" applyFill="1" applyBorder="1" applyAlignment="1">
      <alignment horizontal="center"/>
    </xf>
    <xf numFmtId="0" fontId="28" fillId="0" borderId="0" xfId="0" applyFont="1" applyFill="1"/>
    <xf numFmtId="39" fontId="27" fillId="0" borderId="0" xfId="0" applyNumberFormat="1" applyFont="1" applyFill="1"/>
    <xf numFmtId="39" fontId="7" fillId="0" borderId="2" xfId="0" applyNumberFormat="1" applyFont="1" applyFill="1" applyBorder="1" applyAlignment="1">
      <alignment horizontal="center"/>
    </xf>
    <xf numFmtId="39" fontId="10" fillId="0" borderId="0" xfId="0" applyNumberFormat="1" applyFont="1" applyFill="1"/>
    <xf numFmtId="193" fontId="11" fillId="0" borderId="0" xfId="10" applyNumberFormat="1" applyFill="1" applyBorder="1" applyAlignment="1" applyProtection="1"/>
    <xf numFmtId="0" fontId="76" fillId="0" borderId="0" xfId="4" applyFont="1" applyBorder="1"/>
    <xf numFmtId="41" fontId="76" fillId="0" borderId="0" xfId="4" applyNumberFormat="1" applyFont="1" applyBorder="1"/>
    <xf numFmtId="0" fontId="69" fillId="0" borderId="0" xfId="0" applyFont="1" applyBorder="1"/>
    <xf numFmtId="0" fontId="4" fillId="0" borderId="0" xfId="0" applyFont="1" applyBorder="1"/>
    <xf numFmtId="3" fontId="4" fillId="0" borderId="0" xfId="0" applyNumberFormat="1" applyFont="1" applyFill="1" applyBorder="1" applyAlignment="1" applyProtection="1"/>
    <xf numFmtId="0" fontId="4" fillId="0" borderId="0" xfId="13" applyFont="1" applyFill="1" applyBorder="1"/>
    <xf numFmtId="0" fontId="76" fillId="0" borderId="0" xfId="0" applyFont="1"/>
    <xf numFmtId="0" fontId="76" fillId="0" borderId="17" xfId="0" applyFont="1" applyBorder="1"/>
    <xf numFmtId="0" fontId="76" fillId="0" borderId="18" xfId="0" applyFont="1" applyBorder="1"/>
    <xf numFmtId="0" fontId="76" fillId="0" borderId="85" xfId="0" applyFont="1" applyBorder="1"/>
    <xf numFmtId="0" fontId="0" fillId="0" borderId="21" xfId="0" applyBorder="1"/>
    <xf numFmtId="169" fontId="0" fillId="0" borderId="86" xfId="0" applyNumberFormat="1" applyBorder="1"/>
    <xf numFmtId="169" fontId="0" fillId="0" borderId="9" xfId="0" applyNumberFormat="1" applyBorder="1"/>
    <xf numFmtId="169" fontId="0" fillId="0" borderId="96" xfId="0" applyNumberFormat="1" applyBorder="1"/>
    <xf numFmtId="0" fontId="0" fillId="0" borderId="97" xfId="0" applyBorder="1"/>
    <xf numFmtId="169" fontId="0" fillId="0" borderId="98" xfId="0" applyNumberFormat="1" applyBorder="1"/>
    <xf numFmtId="169" fontId="0" fillId="0" borderId="99" xfId="0" applyNumberFormat="1" applyBorder="1"/>
    <xf numFmtId="169" fontId="0" fillId="0" borderId="13" xfId="0" applyNumberFormat="1" applyBorder="1"/>
    <xf numFmtId="169" fontId="0" fillId="0" borderId="15" xfId="0" applyNumberFormat="1" applyBorder="1"/>
    <xf numFmtId="0" fontId="0" fillId="0" borderId="100" xfId="0" applyBorder="1"/>
    <xf numFmtId="169" fontId="0" fillId="0" borderId="14" xfId="0" applyNumberFormat="1" applyBorder="1"/>
    <xf numFmtId="169" fontId="0" fillId="0" borderId="5" xfId="0" applyNumberFormat="1" applyBorder="1"/>
    <xf numFmtId="169" fontId="0" fillId="0" borderId="16" xfId="0" applyNumberFormat="1" applyBorder="1"/>
    <xf numFmtId="169" fontId="0" fillId="0" borderId="101" xfId="0" applyNumberFormat="1" applyBorder="1"/>
    <xf numFmtId="0" fontId="0" fillId="0" borderId="17" xfId="0" applyBorder="1"/>
    <xf numFmtId="169" fontId="0" fillId="0" borderId="18" xfId="0" applyNumberFormat="1" applyBorder="1"/>
    <xf numFmtId="169" fontId="0" fillId="0" borderId="19" xfId="0" applyNumberFormat="1" applyBorder="1"/>
    <xf numFmtId="169" fontId="0" fillId="0" borderId="20" xfId="0" applyNumberFormat="1" applyBorder="1"/>
    <xf numFmtId="169" fontId="76" fillId="0" borderId="20" xfId="0" applyNumberFormat="1" applyFont="1" applyBorder="1"/>
    <xf numFmtId="169" fontId="78" fillId="0" borderId="0" xfId="0" applyNumberFormat="1" applyFont="1"/>
    <xf numFmtId="169" fontId="79" fillId="0" borderId="0" xfId="0" applyNumberFormat="1" applyFont="1"/>
    <xf numFmtId="0" fontId="0" fillId="0" borderId="102" xfId="0" applyBorder="1"/>
    <xf numFmtId="0" fontId="0" fillId="0" borderId="103" xfId="0" applyBorder="1"/>
    <xf numFmtId="0" fontId="0" fillId="0" borderId="104" xfId="0" applyBorder="1"/>
    <xf numFmtId="43" fontId="0" fillId="0" borderId="0" xfId="0" applyNumberFormat="1"/>
    <xf numFmtId="41" fontId="80" fillId="0" borderId="3" xfId="5" applyNumberFormat="1" applyFont="1" applyBorder="1"/>
    <xf numFmtId="0" fontId="81" fillId="0" borderId="3" xfId="5" applyFont="1" applyBorder="1"/>
    <xf numFmtId="0" fontId="80" fillId="0" borderId="3" xfId="6" applyFont="1" applyBorder="1"/>
    <xf numFmtId="41" fontId="80" fillId="0" borderId="3" xfId="6" applyNumberFormat="1" applyFont="1" applyBorder="1"/>
    <xf numFmtId="0" fontId="6" fillId="0" borderId="3" xfId="0" applyFont="1" applyFill="1" applyBorder="1"/>
    <xf numFmtId="39" fontId="7" fillId="0" borderId="3" xfId="0" applyNumberFormat="1" applyFont="1" applyFill="1" applyBorder="1" applyAlignment="1">
      <alignment horizontal="center"/>
    </xf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9" fillId="0" borderId="3" xfId="1" applyFont="1" applyFill="1" applyBorder="1"/>
    <xf numFmtId="4" fontId="0" fillId="0" borderId="0" xfId="0" applyNumberForma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9" fillId="0" borderId="3" xfId="1" applyFont="1" applyFill="1" applyBorder="1" applyAlignment="1">
      <alignment horizontal="center"/>
    </xf>
    <xf numFmtId="39" fontId="6" fillId="0" borderId="3" xfId="0" applyNumberFormat="1" applyFont="1" applyFill="1" applyBorder="1"/>
    <xf numFmtId="169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9" fontId="9" fillId="0" borderId="3" xfId="0" applyNumberFormat="1" applyFont="1" applyFill="1" applyBorder="1"/>
    <xf numFmtId="171" fontId="6" fillId="0" borderId="3" xfId="0" applyNumberFormat="1" applyFont="1" applyFill="1" applyBorder="1"/>
    <xf numFmtId="43" fontId="6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2" fontId="0" fillId="0" borderId="3" xfId="0" applyNumberFormat="1" applyFill="1" applyBorder="1"/>
    <xf numFmtId="171" fontId="0" fillId="0" borderId="3" xfId="0" applyNumberFormat="1" applyFill="1" applyBorder="1"/>
    <xf numFmtId="2" fontId="12" fillId="0" borderId="3" xfId="0" applyNumberFormat="1" applyFont="1" applyFill="1" applyBorder="1"/>
    <xf numFmtId="37" fontId="9" fillId="0" borderId="3" xfId="0" applyNumberFormat="1" applyFont="1" applyFill="1" applyBorder="1"/>
    <xf numFmtId="39" fontId="6" fillId="0" borderId="3" xfId="0" applyNumberFormat="1" applyFont="1" applyFill="1" applyBorder="1" applyAlignment="1">
      <alignment horizontal="left"/>
    </xf>
    <xf numFmtId="0" fontId="0" fillId="0" borderId="100" xfId="0" applyBorder="1" applyAlignment="1">
      <alignment horizontal="center"/>
    </xf>
    <xf numFmtId="3" fontId="55" fillId="0" borderId="105" xfId="2" applyNumberFormat="1" applyBorder="1"/>
    <xf numFmtId="0" fontId="0" fillId="0" borderId="104" xfId="0" applyBorder="1" applyAlignment="1">
      <alignment horizontal="center"/>
    </xf>
    <xf numFmtId="3" fontId="55" fillId="0" borderId="106" xfId="2" applyNumberFormat="1" applyBorder="1"/>
    <xf numFmtId="0" fontId="0" fillId="0" borderId="107" xfId="0" applyBorder="1" applyAlignment="1">
      <alignment horizontal="center"/>
    </xf>
    <xf numFmtId="0" fontId="18" fillId="0" borderId="0" xfId="11" applyFont="1" applyFill="1" applyAlignment="1">
      <alignment horizontal="center" vertical="center"/>
    </xf>
    <xf numFmtId="182" fontId="19" fillId="0" borderId="0" xfId="11" applyNumberFormat="1" applyFont="1" applyFill="1" applyAlignment="1">
      <alignment horizontal="right" vertical="center"/>
    </xf>
    <xf numFmtId="182" fontId="17" fillId="0" borderId="0" xfId="11" applyNumberFormat="1" applyFont="1" applyFill="1" applyAlignment="1">
      <alignment horizontal="right" vertical="center"/>
    </xf>
    <xf numFmtId="182" fontId="26" fillId="0" borderId="0" xfId="11" applyNumberFormat="1" applyFont="1" applyFill="1" applyAlignment="1">
      <alignment horizontal="right" vertical="center"/>
    </xf>
    <xf numFmtId="0" fontId="61" fillId="0" borderId="0" xfId="0" applyFont="1"/>
    <xf numFmtId="0" fontId="82" fillId="0" borderId="0" xfId="0" applyFont="1"/>
    <xf numFmtId="0" fontId="75" fillId="0" borderId="3" xfId="7" applyBorder="1"/>
    <xf numFmtId="0" fontId="76" fillId="0" borderId="3" xfId="7" applyFont="1" applyBorder="1" applyAlignment="1">
      <alignment horizontal="center"/>
    </xf>
    <xf numFmtId="0" fontId="83" fillId="0" borderId="3" xfId="7" applyFont="1" applyBorder="1"/>
    <xf numFmtId="0" fontId="75" fillId="0" borderId="3" xfId="8" applyBorder="1"/>
    <xf numFmtId="0" fontId="77" fillId="0" borderId="3" xfId="8" applyFont="1" applyBorder="1"/>
    <xf numFmtId="0" fontId="75" fillId="0" borderId="3" xfId="9" applyBorder="1"/>
    <xf numFmtId="0" fontId="70" fillId="0" borderId="0" xfId="0" applyFont="1" applyBorder="1"/>
    <xf numFmtId="0" fontId="76" fillId="0" borderId="3" xfId="9" applyFont="1" applyBorder="1"/>
    <xf numFmtId="0" fontId="71" fillId="0" borderId="0" xfId="0" applyFont="1"/>
    <xf numFmtId="0" fontId="72" fillId="0" borderId="0" xfId="0" applyFont="1"/>
    <xf numFmtId="0" fontId="73" fillId="0" borderId="17" xfId="0" applyFont="1" applyBorder="1"/>
    <xf numFmtId="0" fontId="73" fillId="0" borderId="18" xfId="0" applyFont="1" applyBorder="1"/>
    <xf numFmtId="0" fontId="2" fillId="0" borderId="86" xfId="0" applyFont="1" applyBorder="1"/>
    <xf numFmtId="183" fontId="2" fillId="0" borderId="9" xfId="1" applyNumberFormat="1" applyFont="1" applyBorder="1"/>
    <xf numFmtId="0" fontId="2" fillId="0" borderId="3" xfId="0" applyFont="1" applyBorder="1"/>
    <xf numFmtId="183" fontId="2" fillId="0" borderId="13" xfId="1" applyNumberFormat="1" applyFont="1" applyBorder="1"/>
    <xf numFmtId="0" fontId="2" fillId="0" borderId="102" xfId="0" applyFont="1" applyBorder="1"/>
    <xf numFmtId="0" fontId="72" fillId="0" borderId="108" xfId="0" applyFont="1" applyBorder="1" applyAlignment="1">
      <alignment horizontal="center"/>
    </xf>
    <xf numFmtId="0" fontId="2" fillId="0" borderId="108" xfId="0" applyFont="1" applyBorder="1"/>
    <xf numFmtId="183" fontId="2" fillId="0" borderId="103" xfId="1" applyNumberFormat="1" applyFont="1" applyBorder="1"/>
    <xf numFmtId="0" fontId="74" fillId="0" borderId="0" xfId="0" applyFont="1"/>
    <xf numFmtId="0" fontId="64" fillId="0" borderId="24" xfId="0" applyFont="1" applyBorder="1" applyAlignment="1">
      <alignment horizontal="center" wrapText="1"/>
    </xf>
    <xf numFmtId="0" fontId="64" fillId="0" borderId="25" xfId="0" applyFont="1" applyBorder="1" applyAlignment="1">
      <alignment horizontal="center" wrapText="1"/>
    </xf>
    <xf numFmtId="0" fontId="54" fillId="0" borderId="26" xfId="0" applyFont="1" applyBorder="1" applyAlignment="1">
      <alignment horizontal="right" vertical="top" wrapText="1"/>
    </xf>
    <xf numFmtId="0" fontId="62" fillId="0" borderId="97" xfId="0" applyFont="1" applyBorder="1" applyAlignment="1">
      <alignment horizontal="center" wrapText="1"/>
    </xf>
    <xf numFmtId="0" fontId="0" fillId="0" borderId="98" xfId="0" applyBorder="1"/>
    <xf numFmtId="169" fontId="62" fillId="0" borderId="109" xfId="0" applyNumberFormat="1" applyFont="1" applyBorder="1" applyAlignment="1">
      <alignment horizontal="right" wrapText="1"/>
    </xf>
    <xf numFmtId="0" fontId="62" fillId="0" borderId="100" xfId="0" applyFont="1" applyBorder="1" applyAlignment="1">
      <alignment horizontal="center" wrapText="1"/>
    </xf>
    <xf numFmtId="169" fontId="62" fillId="0" borderId="105" xfId="0" applyNumberFormat="1" applyFont="1" applyBorder="1" applyAlignment="1">
      <alignment horizontal="right" wrapText="1"/>
    </xf>
    <xf numFmtId="0" fontId="62" fillId="0" borderId="110" xfId="0" applyFont="1" applyBorder="1" applyAlignment="1">
      <alignment horizontal="center" wrapText="1"/>
    </xf>
    <xf numFmtId="0" fontId="0" fillId="0" borderId="111" xfId="0" applyBorder="1"/>
    <xf numFmtId="169" fontId="62" fillId="0" borderId="112" xfId="0" applyNumberFormat="1" applyFont="1" applyBorder="1" applyAlignment="1">
      <alignment horizontal="right" wrapText="1"/>
    </xf>
    <xf numFmtId="0" fontId="57" fillId="0" borderId="29" xfId="0" applyFont="1" applyBorder="1" applyAlignment="1">
      <alignment horizontal="center" vertical="top" wrapText="1"/>
    </xf>
    <xf numFmtId="0" fontId="65" fillId="0" borderId="30" xfId="0" applyFont="1" applyBorder="1" applyAlignment="1">
      <alignment horizontal="center" wrapText="1"/>
    </xf>
    <xf numFmtId="0" fontId="57" fillId="0" borderId="30" xfId="0" applyFont="1" applyBorder="1" applyAlignment="1">
      <alignment horizontal="center" vertical="top" wrapText="1"/>
    </xf>
    <xf numFmtId="1" fontId="84" fillId="0" borderId="103" xfId="4" applyNumberFormat="1" applyFont="1" applyFill="1" applyBorder="1"/>
    <xf numFmtId="0" fontId="57" fillId="0" borderId="0" xfId="0" applyFont="1" applyBorder="1" applyAlignment="1">
      <alignment horizontal="center" vertical="top" wrapText="1"/>
    </xf>
    <xf numFmtId="0" fontId="65" fillId="0" borderId="0" xfId="0" applyFont="1" applyBorder="1" applyAlignment="1">
      <alignment horizontal="center" wrapText="1"/>
    </xf>
    <xf numFmtId="169" fontId="66" fillId="0" borderId="0" xfId="0" applyNumberFormat="1" applyFont="1" applyBorder="1" applyAlignment="1">
      <alignment horizontal="right" wrapText="1"/>
    </xf>
    <xf numFmtId="41" fontId="75" fillId="0" borderId="3" xfId="9" applyNumberFormat="1" applyBorder="1"/>
    <xf numFmtId="41" fontId="76" fillId="0" borderId="3" xfId="9" applyNumberFormat="1" applyFont="1" applyBorder="1"/>
    <xf numFmtId="0" fontId="73" fillId="0" borderId="85" xfId="0" applyFont="1" applyBorder="1"/>
    <xf numFmtId="0" fontId="2" fillId="0" borderId="107" xfId="0" applyFont="1" applyBorder="1"/>
    <xf numFmtId="183" fontId="2" fillId="0" borderId="96" xfId="1" applyNumberFormat="1" applyFont="1" applyBorder="1"/>
    <xf numFmtId="0" fontId="2" fillId="0" borderId="100" xfId="0" applyFont="1" applyBorder="1"/>
    <xf numFmtId="183" fontId="2" fillId="0" borderId="15" xfId="1" applyNumberFormat="1" applyFont="1" applyBorder="1"/>
    <xf numFmtId="183" fontId="2" fillId="0" borderId="16" xfId="1" applyNumberFormat="1" applyFont="1" applyBorder="1"/>
    <xf numFmtId="183" fontId="72" fillId="0" borderId="20" xfId="1" applyNumberFormat="1" applyFont="1" applyBorder="1"/>
    <xf numFmtId="171" fontId="75" fillId="0" borderId="3" xfId="8" applyNumberFormat="1" applyBorder="1"/>
    <xf numFmtId="0" fontId="6" fillId="0" borderId="3" xfId="0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39" fontId="6" fillId="0" borderId="3" xfId="0" applyNumberFormat="1" applyFont="1" applyFill="1" applyBorder="1" applyAlignment="1"/>
    <xf numFmtId="37" fontId="6" fillId="0" borderId="3" xfId="0" applyNumberFormat="1" applyFont="1" applyFill="1" applyBorder="1" applyAlignment="1"/>
    <xf numFmtId="169" fontId="9" fillId="0" borderId="3" xfId="0" applyNumberFormat="1" applyFont="1" applyFill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196" fontId="48" fillId="0" borderId="21" xfId="12" applyNumberFormat="1" applyFont="1" applyBorder="1" applyAlignment="1" applyProtection="1">
      <alignment horizontal="center" vertical="center" wrapText="1"/>
      <protection locked="0"/>
    </xf>
    <xf numFmtId="0" fontId="2" fillId="0" borderId="31" xfId="0" applyNumberFormat="1" applyFont="1" applyFill="1" applyBorder="1" applyAlignment="1" applyProtection="1"/>
    <xf numFmtId="196" fontId="4" fillId="0" borderId="0" xfId="12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8" fillId="0" borderId="0" xfId="0" applyFont="1" applyBorder="1"/>
  </cellXfs>
  <cellStyles count="14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4" xfId="5"/>
    <cellStyle name="Normal 5" xfId="6"/>
    <cellStyle name="Normal 6" xfId="7"/>
    <cellStyle name="Normal 7" xfId="8"/>
    <cellStyle name="Normal 8" xfId="9"/>
    <cellStyle name="Normal_ardhshpe cact" xfId="10"/>
    <cellStyle name="Normal_bilanc cact" xfId="11"/>
    <cellStyle name="Normal_Documents C1 à C8 ENGLISH" xfId="12"/>
    <cellStyle name="Normal_Levizja e Mjeteve Kryesore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workbookViewId="0">
      <selection activeCell="D22" sqref="D22"/>
    </sheetView>
  </sheetViews>
  <sheetFormatPr defaultRowHeight="12.75" x14ac:dyDescent="0.2"/>
  <cols>
    <col min="1" max="1" width="2.42578125" style="25" customWidth="1"/>
    <col min="2" max="2" width="3.140625" style="25" customWidth="1"/>
    <col min="3" max="5" width="9.140625" style="25"/>
    <col min="6" max="6" width="4.28515625" style="25" customWidth="1"/>
    <col min="7" max="7" width="12" style="25" customWidth="1"/>
    <col min="8" max="8" width="9.140625" style="25"/>
    <col min="9" max="9" width="10.7109375" style="25" customWidth="1"/>
    <col min="10" max="10" width="9.140625" style="25"/>
    <col min="11" max="11" width="16" style="25" customWidth="1"/>
    <col min="12" max="16384" width="9.140625" style="25"/>
  </cols>
  <sheetData>
    <row r="2" spans="1:11" ht="14.25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6.5" x14ac:dyDescent="0.3">
      <c r="A3" s="71"/>
      <c r="B3" s="72"/>
      <c r="C3" s="73"/>
      <c r="D3" s="73"/>
      <c r="E3" s="73"/>
      <c r="F3" s="73"/>
      <c r="G3" s="73"/>
      <c r="H3" s="73"/>
      <c r="I3" s="73"/>
      <c r="J3" s="73"/>
      <c r="K3" s="74"/>
    </row>
    <row r="4" spans="1:11" ht="16.5" x14ac:dyDescent="0.3">
      <c r="A4" s="71"/>
      <c r="B4" s="75"/>
      <c r="C4" s="76" t="s">
        <v>520</v>
      </c>
      <c r="D4" s="76"/>
      <c r="E4" s="76"/>
      <c r="F4" s="76"/>
      <c r="G4" s="88" t="s">
        <v>639</v>
      </c>
      <c r="H4" s="77"/>
      <c r="I4" s="77"/>
      <c r="J4" s="77"/>
      <c r="K4" s="78"/>
    </row>
    <row r="5" spans="1:11" ht="16.5" x14ac:dyDescent="0.3">
      <c r="A5" s="71"/>
      <c r="B5" s="75"/>
      <c r="C5" s="76" t="s">
        <v>521</v>
      </c>
      <c r="D5" s="76"/>
      <c r="E5" s="76"/>
      <c r="F5" s="76"/>
      <c r="G5" s="285" t="s">
        <v>640</v>
      </c>
      <c r="H5" s="77"/>
      <c r="I5" s="77"/>
      <c r="J5" s="77"/>
      <c r="K5" s="78"/>
    </row>
    <row r="6" spans="1:11" ht="16.5" x14ac:dyDescent="0.3">
      <c r="A6" s="71"/>
      <c r="B6" s="75"/>
      <c r="C6" s="76" t="s">
        <v>522</v>
      </c>
      <c r="D6" s="76"/>
      <c r="E6" s="76"/>
      <c r="F6" s="76"/>
      <c r="G6" s="88" t="s">
        <v>641</v>
      </c>
      <c r="H6" s="77"/>
      <c r="I6" s="77"/>
      <c r="J6" s="77"/>
      <c r="K6" s="78"/>
    </row>
    <row r="7" spans="1:11" ht="16.5" x14ac:dyDescent="0.3">
      <c r="A7" s="71"/>
      <c r="B7" s="75"/>
      <c r="C7" s="76"/>
      <c r="D7" s="76"/>
      <c r="E7" s="76"/>
      <c r="F7" s="76"/>
      <c r="G7" s="88" t="s">
        <v>542</v>
      </c>
      <c r="H7" s="77"/>
      <c r="I7" s="77"/>
      <c r="J7" s="77"/>
      <c r="K7" s="78"/>
    </row>
    <row r="8" spans="1:11" ht="16.5" x14ac:dyDescent="0.3">
      <c r="A8" s="71"/>
      <c r="B8" s="75"/>
      <c r="C8" s="76" t="s">
        <v>523</v>
      </c>
      <c r="D8" s="76"/>
      <c r="E8" s="76"/>
      <c r="F8" s="76"/>
      <c r="G8" s="88" t="s">
        <v>642</v>
      </c>
      <c r="H8" s="77"/>
      <c r="I8" s="77"/>
      <c r="J8" s="77"/>
      <c r="K8" s="78"/>
    </row>
    <row r="9" spans="1:11" ht="16.5" x14ac:dyDescent="0.3">
      <c r="A9" s="71"/>
      <c r="B9" s="75"/>
      <c r="C9" s="77" t="s">
        <v>524</v>
      </c>
      <c r="D9" s="76"/>
      <c r="E9" s="76"/>
      <c r="F9" s="76"/>
      <c r="G9" s="88" t="s">
        <v>643</v>
      </c>
      <c r="H9" s="77"/>
      <c r="I9" s="77"/>
      <c r="J9" s="77"/>
      <c r="K9" s="78"/>
    </row>
    <row r="10" spans="1:11" ht="16.5" x14ac:dyDescent="0.3">
      <c r="A10" s="71"/>
      <c r="B10" s="75"/>
      <c r="C10" s="76" t="s">
        <v>525</v>
      </c>
      <c r="D10" s="76"/>
      <c r="E10" s="76"/>
      <c r="F10" s="76"/>
      <c r="G10" s="88" t="s">
        <v>644</v>
      </c>
      <c r="H10" s="77"/>
      <c r="I10" s="77"/>
      <c r="J10" s="77"/>
      <c r="K10" s="78"/>
    </row>
    <row r="11" spans="1:11" ht="16.5" x14ac:dyDescent="0.3">
      <c r="A11" s="71"/>
      <c r="B11" s="75"/>
      <c r="C11" s="79"/>
      <c r="D11" s="79"/>
      <c r="E11" s="79"/>
      <c r="F11" s="79"/>
      <c r="G11" s="77"/>
      <c r="H11" s="77"/>
      <c r="I11" s="77"/>
      <c r="J11" s="77"/>
      <c r="K11" s="70"/>
    </row>
    <row r="12" spans="1:11" ht="18.75" x14ac:dyDescent="0.3">
      <c r="A12" s="71"/>
      <c r="B12" s="75"/>
      <c r="C12" s="80"/>
      <c r="D12" s="79"/>
      <c r="E12" s="79"/>
      <c r="F12" s="81"/>
      <c r="G12" s="80"/>
      <c r="H12" s="77"/>
      <c r="I12" s="77"/>
      <c r="J12" s="77"/>
      <c r="K12" s="70"/>
    </row>
    <row r="13" spans="1:11" ht="16.5" x14ac:dyDescent="0.3">
      <c r="A13" s="71"/>
      <c r="B13" s="82"/>
      <c r="C13" s="80"/>
      <c r="D13" s="79"/>
      <c r="E13" s="79"/>
      <c r="F13" s="79"/>
      <c r="G13" s="79"/>
      <c r="H13" s="79"/>
      <c r="I13" s="79"/>
      <c r="J13" s="79"/>
      <c r="K13" s="70"/>
    </row>
    <row r="14" spans="1:11" ht="16.5" x14ac:dyDescent="0.3">
      <c r="A14" s="71"/>
      <c r="B14" s="75"/>
      <c r="C14" s="79"/>
      <c r="D14" s="79"/>
      <c r="E14" s="79"/>
      <c r="F14" s="79"/>
      <c r="G14" s="79"/>
      <c r="H14" s="79"/>
      <c r="I14" s="79"/>
      <c r="J14" s="79"/>
      <c r="K14" s="70"/>
    </row>
    <row r="15" spans="1:11" ht="16.5" x14ac:dyDescent="0.3">
      <c r="A15" s="71"/>
      <c r="B15" s="75"/>
      <c r="C15" s="79"/>
      <c r="D15" s="79"/>
      <c r="E15" s="79"/>
      <c r="F15" s="79"/>
      <c r="G15" s="79"/>
      <c r="H15" s="79"/>
      <c r="I15" s="79"/>
      <c r="J15" s="79"/>
      <c r="K15" s="70"/>
    </row>
    <row r="16" spans="1:11" ht="16.5" x14ac:dyDescent="0.3">
      <c r="A16" s="71"/>
      <c r="B16" s="75"/>
      <c r="C16" s="79"/>
      <c r="D16" s="79"/>
      <c r="E16" s="79"/>
      <c r="F16" s="79"/>
      <c r="G16" s="79"/>
      <c r="H16" s="79"/>
      <c r="I16" s="79"/>
      <c r="J16" s="79"/>
      <c r="K16" s="70"/>
    </row>
    <row r="17" spans="1:11" ht="25.5" x14ac:dyDescent="0.35">
      <c r="A17" s="71"/>
      <c r="B17" s="75"/>
      <c r="C17" s="499" t="s">
        <v>526</v>
      </c>
      <c r="D17" s="499"/>
      <c r="E17" s="499"/>
      <c r="F17" s="499"/>
      <c r="G17" s="499"/>
      <c r="H17" s="499"/>
      <c r="I17" s="499"/>
      <c r="J17" s="499"/>
      <c r="K17" s="70"/>
    </row>
    <row r="18" spans="1:11" ht="16.5" x14ac:dyDescent="0.3">
      <c r="A18" s="71"/>
      <c r="B18" s="75"/>
      <c r="C18" s="500" t="s">
        <v>534</v>
      </c>
      <c r="D18" s="500"/>
      <c r="E18" s="500"/>
      <c r="F18" s="500"/>
      <c r="G18" s="500"/>
      <c r="H18" s="500"/>
      <c r="I18" s="500"/>
      <c r="J18" s="500"/>
      <c r="K18" s="70"/>
    </row>
    <row r="19" spans="1:11" ht="16.5" x14ac:dyDescent="0.3">
      <c r="A19" s="71"/>
      <c r="B19" s="75"/>
      <c r="C19" s="79" t="s">
        <v>533</v>
      </c>
      <c r="D19" s="79"/>
      <c r="E19" s="79"/>
      <c r="F19" s="79"/>
      <c r="G19" s="79"/>
      <c r="H19" s="79"/>
      <c r="I19" s="79"/>
      <c r="J19" s="79"/>
      <c r="K19" s="70"/>
    </row>
    <row r="20" spans="1:11" ht="16.5" x14ac:dyDescent="0.3">
      <c r="A20" s="71"/>
      <c r="B20" s="75"/>
      <c r="C20" s="80"/>
      <c r="D20" s="79"/>
      <c r="E20" s="79"/>
      <c r="F20" s="79"/>
      <c r="G20" s="80"/>
      <c r="H20" s="79"/>
      <c r="I20" s="79"/>
      <c r="J20" s="79"/>
      <c r="K20" s="70"/>
    </row>
    <row r="21" spans="1:11" ht="27" x14ac:dyDescent="0.35">
      <c r="A21" s="71"/>
      <c r="B21" s="75"/>
      <c r="C21" s="79"/>
      <c r="D21" s="79"/>
      <c r="E21" s="79"/>
      <c r="F21" s="83" t="s">
        <v>645</v>
      </c>
      <c r="G21" s="79"/>
      <c r="H21" s="79"/>
      <c r="I21" s="79"/>
      <c r="J21" s="79"/>
      <c r="K21" s="70"/>
    </row>
    <row r="22" spans="1:11" ht="16.5" x14ac:dyDescent="0.3">
      <c r="A22" s="71"/>
      <c r="B22" s="75"/>
      <c r="C22" s="79"/>
      <c r="D22" s="79"/>
      <c r="E22" s="79"/>
      <c r="F22" s="79"/>
      <c r="G22" s="79"/>
      <c r="H22" s="79"/>
      <c r="I22" s="79"/>
      <c r="J22" s="79"/>
      <c r="K22" s="70"/>
    </row>
    <row r="23" spans="1:11" ht="16.5" x14ac:dyDescent="0.3">
      <c r="A23" s="71"/>
      <c r="B23" s="75"/>
      <c r="C23" s="79"/>
      <c r="D23" s="79"/>
      <c r="E23" s="79"/>
      <c r="F23" s="79"/>
      <c r="G23" s="79"/>
      <c r="H23" s="79"/>
      <c r="I23" s="79"/>
      <c r="J23" s="79"/>
      <c r="K23" s="70"/>
    </row>
    <row r="24" spans="1:11" ht="16.5" x14ac:dyDescent="0.3">
      <c r="A24" s="71"/>
      <c r="B24" s="75"/>
      <c r="C24" s="79"/>
      <c r="D24" s="79"/>
      <c r="E24" s="79"/>
      <c r="F24" s="79"/>
      <c r="G24" s="79"/>
      <c r="H24" s="79"/>
      <c r="I24" s="79"/>
      <c r="J24" s="79"/>
      <c r="K24" s="70"/>
    </row>
    <row r="25" spans="1:11" ht="16.5" x14ac:dyDescent="0.3">
      <c r="A25" s="71"/>
      <c r="B25" s="75"/>
      <c r="C25" s="79"/>
      <c r="D25" s="79"/>
      <c r="E25" s="79"/>
      <c r="F25" s="79"/>
      <c r="G25" s="79"/>
      <c r="H25" s="79"/>
      <c r="I25" s="79"/>
      <c r="J25" s="79"/>
      <c r="K25" s="70"/>
    </row>
    <row r="26" spans="1:11" ht="16.5" x14ac:dyDescent="0.3">
      <c r="A26" s="71"/>
      <c r="B26" s="75"/>
      <c r="C26" s="79"/>
      <c r="D26" s="80"/>
      <c r="E26" s="80"/>
      <c r="F26" s="80"/>
      <c r="G26" s="80"/>
      <c r="H26" s="80"/>
      <c r="I26" s="80"/>
      <c r="J26" s="80"/>
      <c r="K26" s="70"/>
    </row>
    <row r="27" spans="1:11" ht="16.5" x14ac:dyDescent="0.3">
      <c r="A27" s="71"/>
      <c r="B27" s="75"/>
      <c r="C27" s="79"/>
      <c r="D27" s="80"/>
      <c r="E27" s="80"/>
      <c r="F27" s="80"/>
      <c r="G27" s="80"/>
      <c r="H27" s="80"/>
      <c r="I27" s="80"/>
      <c r="J27" s="80"/>
      <c r="K27" s="70"/>
    </row>
    <row r="28" spans="1:11" ht="16.5" x14ac:dyDescent="0.3">
      <c r="A28" s="71"/>
      <c r="B28" s="75"/>
      <c r="C28" s="79"/>
      <c r="D28" s="80"/>
      <c r="E28" s="80"/>
      <c r="F28" s="80"/>
      <c r="G28" s="80"/>
      <c r="H28" s="80"/>
      <c r="I28" s="80"/>
      <c r="J28" s="80"/>
      <c r="K28" s="70"/>
    </row>
    <row r="29" spans="1:11" ht="16.5" x14ac:dyDescent="0.3">
      <c r="A29" s="71"/>
      <c r="B29" s="75"/>
      <c r="C29" s="79"/>
      <c r="D29" s="80"/>
      <c r="E29" s="80"/>
      <c r="F29" s="80"/>
      <c r="G29" s="80"/>
      <c r="H29" s="80"/>
      <c r="I29" s="80"/>
      <c r="J29" s="80"/>
      <c r="K29" s="70"/>
    </row>
    <row r="30" spans="1:11" ht="16.5" x14ac:dyDescent="0.3">
      <c r="A30" s="71"/>
      <c r="B30" s="75"/>
      <c r="D30" s="79" t="s">
        <v>527</v>
      </c>
      <c r="E30" s="80"/>
      <c r="F30" s="80"/>
      <c r="G30" s="80"/>
      <c r="H30" s="80"/>
      <c r="I30" s="80"/>
      <c r="J30" s="80"/>
      <c r="K30" s="70"/>
    </row>
    <row r="31" spans="1:11" ht="16.5" x14ac:dyDescent="0.3">
      <c r="A31" s="71"/>
      <c r="B31" s="75"/>
      <c r="D31" s="79"/>
      <c r="E31" s="80"/>
      <c r="F31" s="80"/>
      <c r="G31" s="80"/>
      <c r="H31" s="80"/>
      <c r="I31" s="80"/>
      <c r="J31" s="80"/>
      <c r="K31" s="70"/>
    </row>
    <row r="32" spans="1:11" ht="16.5" x14ac:dyDescent="0.3">
      <c r="A32" s="71"/>
      <c r="B32" s="75"/>
      <c r="D32" s="79" t="s">
        <v>528</v>
      </c>
      <c r="E32" s="80"/>
      <c r="F32" s="80"/>
      <c r="G32" s="80"/>
      <c r="H32" s="80" t="s">
        <v>529</v>
      </c>
      <c r="I32" s="80"/>
      <c r="J32" s="80"/>
      <c r="K32" s="70"/>
    </row>
    <row r="33" spans="1:11" ht="16.5" x14ac:dyDescent="0.3">
      <c r="A33" s="71"/>
      <c r="B33" s="75"/>
      <c r="D33" s="79"/>
      <c r="E33" s="80"/>
      <c r="F33" s="80"/>
      <c r="G33" s="80"/>
      <c r="H33" s="80"/>
      <c r="I33" s="80"/>
      <c r="J33" s="80"/>
      <c r="K33" s="70"/>
    </row>
    <row r="34" spans="1:11" ht="16.5" x14ac:dyDescent="0.3">
      <c r="A34" s="71"/>
      <c r="B34" s="75"/>
      <c r="D34" s="79" t="s">
        <v>530</v>
      </c>
      <c r="E34" s="80"/>
      <c r="F34" s="80"/>
      <c r="G34" s="80"/>
      <c r="H34" s="80" t="s">
        <v>646</v>
      </c>
      <c r="I34" s="80"/>
      <c r="J34" s="80"/>
      <c r="K34" s="70"/>
    </row>
    <row r="35" spans="1:11" ht="16.5" x14ac:dyDescent="0.3">
      <c r="A35" s="71"/>
      <c r="B35" s="75"/>
      <c r="D35" s="79"/>
      <c r="E35" s="80"/>
      <c r="F35" s="80"/>
      <c r="G35" s="80"/>
      <c r="H35" s="80"/>
      <c r="I35" s="80"/>
      <c r="J35" s="80"/>
      <c r="K35" s="70"/>
    </row>
    <row r="36" spans="1:11" ht="16.5" x14ac:dyDescent="0.3">
      <c r="A36" s="71"/>
      <c r="B36" s="75"/>
      <c r="D36" s="79" t="s">
        <v>531</v>
      </c>
      <c r="E36" s="80"/>
      <c r="F36" s="80"/>
      <c r="G36" s="80"/>
      <c r="H36" s="80" t="s">
        <v>647</v>
      </c>
      <c r="I36" s="80"/>
      <c r="J36" s="80"/>
      <c r="K36" s="70"/>
    </row>
    <row r="37" spans="1:11" ht="16.5" x14ac:dyDescent="0.3">
      <c r="A37" s="71"/>
      <c r="B37" s="75"/>
      <c r="C37" s="79"/>
      <c r="D37" s="80"/>
      <c r="E37" s="80"/>
      <c r="F37" s="80"/>
      <c r="G37" s="80"/>
      <c r="H37" s="80"/>
      <c r="I37" s="80"/>
      <c r="J37" s="80"/>
      <c r="K37" s="70"/>
    </row>
    <row r="38" spans="1:11" ht="16.5" x14ac:dyDescent="0.3">
      <c r="A38" s="71"/>
      <c r="B38" s="75"/>
      <c r="C38" s="79"/>
      <c r="D38" s="79"/>
      <c r="E38" s="79"/>
      <c r="F38" s="375">
        <v>1</v>
      </c>
      <c r="G38" s="79"/>
      <c r="H38" s="79"/>
      <c r="I38" s="79"/>
      <c r="J38" s="79"/>
      <c r="K38" s="70"/>
    </row>
    <row r="39" spans="1:11" ht="16.5" x14ac:dyDescent="0.3">
      <c r="A39" s="71"/>
      <c r="B39" s="84"/>
      <c r="C39" s="85"/>
      <c r="D39" s="85"/>
      <c r="E39" s="85"/>
      <c r="F39" s="85"/>
      <c r="G39" s="85"/>
      <c r="H39" s="85"/>
      <c r="I39" s="85"/>
      <c r="J39" s="85"/>
      <c r="K39" s="86"/>
    </row>
    <row r="40" spans="1:11" ht="16.5" x14ac:dyDescent="0.3">
      <c r="A40" s="71"/>
      <c r="B40" s="87"/>
      <c r="C40" s="87"/>
      <c r="D40" s="87"/>
      <c r="E40" s="87"/>
      <c r="F40" s="87"/>
      <c r="G40" s="87"/>
      <c r="H40" s="87"/>
      <c r="I40" s="87"/>
      <c r="J40" s="87"/>
      <c r="K40" s="87"/>
    </row>
  </sheetData>
  <mergeCells count="2">
    <mergeCell ref="C17:J17"/>
    <mergeCell ref="C18:J18"/>
  </mergeCells>
  <phoneticPr fontId="3" type="noConversion"/>
  <pageMargins left="0.25" right="0.2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D22" sqref="D22"/>
    </sheetView>
  </sheetViews>
  <sheetFormatPr defaultRowHeight="12.75" x14ac:dyDescent="0.2"/>
  <cols>
    <col min="1" max="1" width="5.42578125" customWidth="1"/>
    <col min="2" max="2" width="21.7109375" customWidth="1"/>
    <col min="6" max="6" width="13" customWidth="1"/>
  </cols>
  <sheetData>
    <row r="1" spans="1:6" ht="15.75" x14ac:dyDescent="0.25">
      <c r="A1" s="28" t="s">
        <v>685</v>
      </c>
      <c r="B1" s="1"/>
      <c r="C1" s="1"/>
      <c r="D1" s="1"/>
      <c r="E1" s="1"/>
      <c r="F1" s="1"/>
    </row>
    <row r="2" spans="1:6" ht="15.75" x14ac:dyDescent="0.25">
      <c r="A2" s="28" t="s">
        <v>686</v>
      </c>
      <c r="B2" s="1"/>
      <c r="C2" s="1"/>
      <c r="D2" s="1"/>
      <c r="E2" s="1"/>
      <c r="F2" s="1"/>
    </row>
    <row r="3" spans="1:6" ht="16.5" thickBot="1" x14ac:dyDescent="0.3">
      <c r="A3" s="453">
        <v>2018</v>
      </c>
      <c r="B3" s="454"/>
      <c r="C3" s="1"/>
      <c r="D3" s="1"/>
      <c r="E3" s="1"/>
      <c r="F3" s="1"/>
    </row>
    <row r="4" spans="1:6" ht="13.5" thickBot="1" x14ac:dyDescent="0.25">
      <c r="A4" s="455" t="s">
        <v>633</v>
      </c>
      <c r="B4" s="456" t="s">
        <v>634</v>
      </c>
      <c r="C4" s="456" t="s">
        <v>635</v>
      </c>
      <c r="D4" s="456" t="s">
        <v>636</v>
      </c>
      <c r="E4" s="456" t="s">
        <v>637</v>
      </c>
      <c r="F4" s="486" t="s">
        <v>638</v>
      </c>
    </row>
    <row r="5" spans="1:6" ht="13.5" thickBot="1" x14ac:dyDescent="0.25">
      <c r="A5" s="487">
        <v>1</v>
      </c>
      <c r="B5" s="457" t="s">
        <v>696</v>
      </c>
      <c r="C5" s="457" t="s">
        <v>684</v>
      </c>
      <c r="D5" s="457">
        <v>16000</v>
      </c>
      <c r="E5" s="458">
        <f>+F5/D5</f>
        <v>1261</v>
      </c>
      <c r="F5" s="488">
        <v>20176000</v>
      </c>
    </row>
    <row r="6" spans="1:6" hidden="1" x14ac:dyDescent="0.2">
      <c r="A6" s="489"/>
      <c r="B6" s="459"/>
      <c r="C6" s="459"/>
      <c r="D6" s="459"/>
      <c r="E6" s="460"/>
      <c r="F6" s="490"/>
    </row>
    <row r="7" spans="1:6" hidden="1" x14ac:dyDescent="0.2">
      <c r="A7" s="489"/>
      <c r="B7" s="459"/>
      <c r="C7" s="459"/>
      <c r="D7" s="459"/>
      <c r="E7" s="460"/>
      <c r="F7" s="490"/>
    </row>
    <row r="8" spans="1:6" hidden="1" x14ac:dyDescent="0.2">
      <c r="A8" s="489"/>
      <c r="B8" s="459"/>
      <c r="C8" s="459"/>
      <c r="D8" s="459"/>
      <c r="E8" s="460"/>
      <c r="F8" s="490"/>
    </row>
    <row r="9" spans="1:6" hidden="1" x14ac:dyDescent="0.2">
      <c r="A9" s="489"/>
      <c r="B9" s="459"/>
      <c r="C9" s="459"/>
      <c r="D9" s="459"/>
      <c r="E9" s="460"/>
      <c r="F9" s="490"/>
    </row>
    <row r="10" spans="1:6" ht="13.5" hidden="1" thickBot="1" x14ac:dyDescent="0.25">
      <c r="A10" s="489"/>
      <c r="B10" s="459"/>
      <c r="C10" s="459"/>
      <c r="D10" s="459"/>
      <c r="E10" s="460"/>
      <c r="F10" s="491"/>
    </row>
    <row r="11" spans="1:6" ht="13.5" thickBot="1" x14ac:dyDescent="0.25">
      <c r="A11" s="461"/>
      <c r="B11" s="462" t="s">
        <v>2</v>
      </c>
      <c r="C11" s="463"/>
      <c r="D11" s="463"/>
      <c r="E11" s="464"/>
      <c r="F11" s="492">
        <f>SUM(F5:F10)</f>
        <v>20176000</v>
      </c>
    </row>
    <row r="18" spans="3:3" x14ac:dyDescent="0.2">
      <c r="C18">
        <v>10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80"/>
  <sheetViews>
    <sheetView topLeftCell="A130" zoomScale="80" workbookViewId="0">
      <selection activeCell="I181" sqref="I181"/>
    </sheetView>
  </sheetViews>
  <sheetFormatPr defaultRowHeight="15" x14ac:dyDescent="0.25"/>
  <cols>
    <col min="1" max="1" width="4.140625" style="24" customWidth="1"/>
    <col min="2" max="2" width="53.7109375" style="24" customWidth="1"/>
    <col min="3" max="4" width="21.5703125" style="24" customWidth="1"/>
    <col min="5" max="16384" width="9.140625" style="24"/>
  </cols>
  <sheetData>
    <row r="3" spans="2:4" x14ac:dyDescent="0.25">
      <c r="B3" s="356" t="s">
        <v>98</v>
      </c>
      <c r="C3" s="356"/>
      <c r="D3" s="356"/>
    </row>
    <row r="4" spans="2:4" x14ac:dyDescent="0.25">
      <c r="B4" s="356" t="s">
        <v>505</v>
      </c>
      <c r="C4" s="356"/>
      <c r="D4" s="356"/>
    </row>
    <row r="5" spans="2:4" x14ac:dyDescent="0.25">
      <c r="B5" s="412" t="s">
        <v>469</v>
      </c>
      <c r="C5" s="413" t="s">
        <v>688</v>
      </c>
      <c r="D5" s="413" t="s">
        <v>689</v>
      </c>
    </row>
    <row r="6" spans="2:4" x14ac:dyDescent="0.25">
      <c r="B6" s="412" t="s">
        <v>99</v>
      </c>
      <c r="C6" s="414">
        <f>+'Bilanci Alpha'!D50</f>
        <v>0</v>
      </c>
      <c r="D6" s="414">
        <f>+'Bilanci Alpha'!E50</f>
        <v>0</v>
      </c>
    </row>
    <row r="7" spans="2:4" x14ac:dyDescent="0.25">
      <c r="B7" s="412" t="s">
        <v>100</v>
      </c>
      <c r="C7" s="414">
        <f>+'Bilanci Alpha'!D49</f>
        <v>38879141</v>
      </c>
      <c r="D7" s="414">
        <f>+'Bilanci Alpha'!E49</f>
        <v>0</v>
      </c>
    </row>
    <row r="8" spans="2:4" x14ac:dyDescent="0.25">
      <c r="B8" s="412" t="s">
        <v>687</v>
      </c>
      <c r="C8" s="414">
        <f>+'Bilanci Alpha'!D51</f>
        <v>4000000</v>
      </c>
      <c r="D8" s="414">
        <f>+'Bilanci Alpha'!E51</f>
        <v>0</v>
      </c>
    </row>
    <row r="9" spans="2:4" x14ac:dyDescent="0.25">
      <c r="B9" s="415" t="s">
        <v>2</v>
      </c>
      <c r="C9" s="416">
        <f>SUM(C6:C8)</f>
        <v>42879141</v>
      </c>
      <c r="D9" s="416">
        <f>SUM(D6:D8)</f>
        <v>0</v>
      </c>
    </row>
    <row r="10" spans="2:4" x14ac:dyDescent="0.25">
      <c r="B10" s="19"/>
      <c r="C10" s="361">
        <f>+BK!D8</f>
        <v>42879141</v>
      </c>
      <c r="D10" s="361">
        <f>+BK!E8</f>
        <v>0</v>
      </c>
    </row>
    <row r="11" spans="2:4" x14ac:dyDescent="0.25">
      <c r="B11" s="362" t="s">
        <v>101</v>
      </c>
      <c r="C11" s="362"/>
      <c r="D11" s="362"/>
    </row>
    <row r="12" spans="2:4" x14ac:dyDescent="0.25">
      <c r="B12" s="357"/>
      <c r="C12" s="358" t="str">
        <f>+C5</f>
        <v>31 Dhjetor 2018</v>
      </c>
      <c r="D12" s="358" t="str">
        <f>+D5</f>
        <v>31 Dhjetor 2017</v>
      </c>
    </row>
    <row r="13" spans="2:4" x14ac:dyDescent="0.25">
      <c r="B13" s="357" t="s">
        <v>137</v>
      </c>
      <c r="C13" s="24">
        <f>+BK!D20</f>
        <v>0</v>
      </c>
      <c r="D13" s="24">
        <f>+BK!E20</f>
        <v>0</v>
      </c>
    </row>
    <row r="14" spans="2:4" x14ac:dyDescent="0.25">
      <c r="B14" s="357"/>
      <c r="C14" s="357"/>
      <c r="D14" s="357"/>
    </row>
    <row r="15" spans="2:4" x14ac:dyDescent="0.25">
      <c r="B15" s="359" t="s">
        <v>2</v>
      </c>
      <c r="C15" s="359"/>
      <c r="D15" s="359"/>
    </row>
    <row r="16" spans="2:4" x14ac:dyDescent="0.25">
      <c r="B16" s="359"/>
      <c r="C16" s="359"/>
      <c r="D16" s="359"/>
    </row>
    <row r="17" spans="1:7" x14ac:dyDescent="0.25">
      <c r="B17" s="19"/>
      <c r="C17" s="19"/>
      <c r="D17" s="19"/>
    </row>
    <row r="18" spans="1:7" x14ac:dyDescent="0.25">
      <c r="B18" s="357" t="s">
        <v>102</v>
      </c>
      <c r="C18" s="357"/>
      <c r="D18" s="357"/>
    </row>
    <row r="19" spans="1:7" x14ac:dyDescent="0.25">
      <c r="B19" s="418" t="s">
        <v>469</v>
      </c>
      <c r="C19" s="413" t="str">
        <f>+C12</f>
        <v>31 Dhjetor 2018</v>
      </c>
      <c r="D19" s="413" t="str">
        <f>+D12</f>
        <v>31 Dhjetor 2017</v>
      </c>
    </row>
    <row r="20" spans="1:7" x14ac:dyDescent="0.25">
      <c r="B20" s="419" t="s">
        <v>129</v>
      </c>
      <c r="C20" s="420">
        <f>+BK!D12</f>
        <v>0</v>
      </c>
      <c r="D20" s="420">
        <f>+BK!E12</f>
        <v>0</v>
      </c>
      <c r="E20" s="153"/>
      <c r="F20" s="152"/>
      <c r="G20" s="153"/>
    </row>
    <row r="21" spans="1:7" x14ac:dyDescent="0.25">
      <c r="B21" s="419" t="s">
        <v>690</v>
      </c>
      <c r="C21" s="420">
        <f>+BK!D13</f>
        <v>158108</v>
      </c>
      <c r="D21" s="420">
        <f>+BK!E13</f>
        <v>0</v>
      </c>
      <c r="E21" s="154"/>
      <c r="F21" s="152"/>
      <c r="G21" s="154"/>
    </row>
    <row r="22" spans="1:7" x14ac:dyDescent="0.25">
      <c r="B22" s="415" t="s">
        <v>2</v>
      </c>
      <c r="C22" s="421">
        <f>SUM(C20:C21)</f>
        <v>158108</v>
      </c>
      <c r="D22" s="421">
        <f>SUM(D20:D21)</f>
        <v>0</v>
      </c>
      <c r="E22" s="154"/>
      <c r="F22" s="152"/>
      <c r="G22" s="154"/>
    </row>
    <row r="23" spans="1:7" x14ac:dyDescent="0.25">
      <c r="B23" s="357"/>
      <c r="C23" s="357"/>
      <c r="D23" s="357"/>
      <c r="E23" s="154"/>
      <c r="F23" s="155"/>
      <c r="G23" s="154"/>
    </row>
    <row r="24" spans="1:7" ht="12.75" customHeight="1" x14ac:dyDescent="0.25">
      <c r="B24" s="362" t="s">
        <v>425</v>
      </c>
      <c r="C24" s="362"/>
      <c r="D24" s="362"/>
    </row>
    <row r="25" spans="1:7" ht="12.75" customHeight="1" x14ac:dyDescent="0.25">
      <c r="B25" s="362"/>
      <c r="C25" s="362"/>
      <c r="D25" s="362"/>
    </row>
    <row r="26" spans="1:7" ht="12.75" customHeight="1" x14ac:dyDescent="0.25">
      <c r="A26" s="446" t="s">
        <v>623</v>
      </c>
      <c r="B26" s="446" t="s">
        <v>541</v>
      </c>
      <c r="C26" s="446" t="s">
        <v>624</v>
      </c>
      <c r="D26" s="409" t="s">
        <v>612</v>
      </c>
    </row>
    <row r="27" spans="1:7" ht="12.75" customHeight="1" x14ac:dyDescent="0.25">
      <c r="A27" s="445"/>
      <c r="B27" s="447" t="s">
        <v>625</v>
      </c>
      <c r="C27" s="447">
        <v>0</v>
      </c>
      <c r="D27" s="408">
        <v>0</v>
      </c>
    </row>
    <row r="28" spans="1:7" ht="12.75" customHeight="1" x14ac:dyDescent="0.25">
      <c r="B28" s="362"/>
      <c r="C28" s="362"/>
      <c r="D28" s="362"/>
    </row>
    <row r="29" spans="1:7" ht="12.75" customHeight="1" x14ac:dyDescent="0.25">
      <c r="B29" s="362"/>
      <c r="C29" s="362"/>
      <c r="D29" s="362"/>
    </row>
    <row r="30" spans="1:7" ht="12.75" hidden="1" customHeight="1" x14ac:dyDescent="0.25">
      <c r="B30" s="362"/>
      <c r="C30" s="362"/>
      <c r="D30" s="362"/>
    </row>
    <row r="31" spans="1:7" ht="12.75" hidden="1" customHeight="1" x14ac:dyDescent="0.25">
      <c r="B31" s="362"/>
      <c r="C31" s="362"/>
      <c r="D31" s="362"/>
    </row>
    <row r="32" spans="1:7" ht="12.75" hidden="1" customHeight="1" x14ac:dyDescent="0.25">
      <c r="B32" s="362"/>
      <c r="C32" s="362"/>
      <c r="D32" s="362"/>
    </row>
    <row r="33" spans="1:12" ht="12.75" hidden="1" customHeight="1" x14ac:dyDescent="0.25">
      <c r="B33" s="362"/>
      <c r="C33" s="362"/>
      <c r="D33" s="362"/>
    </row>
    <row r="34" spans="1:12" ht="12.75" hidden="1" customHeight="1" x14ac:dyDescent="0.25">
      <c r="B34" s="362"/>
      <c r="C34" s="362"/>
      <c r="D34" s="362"/>
    </row>
    <row r="35" spans="1:12" ht="12.75" hidden="1" customHeight="1" x14ac:dyDescent="0.25">
      <c r="B35" s="362"/>
      <c r="C35" s="362"/>
      <c r="D35" s="362"/>
    </row>
    <row r="36" spans="1:12" ht="18" hidden="1" customHeight="1" x14ac:dyDescent="0.25">
      <c r="A36" s="373"/>
      <c r="B36" s="373"/>
      <c r="C36" s="374"/>
      <c r="D36" s="374"/>
    </row>
    <row r="37" spans="1:12" hidden="1" x14ac:dyDescent="0.25">
      <c r="B37" s="362" t="s">
        <v>430</v>
      </c>
      <c r="C37" s="362"/>
      <c r="D37" s="362"/>
    </row>
    <row r="38" spans="1:12" hidden="1" x14ac:dyDescent="0.25">
      <c r="C38" s="358" t="str">
        <f>+C19</f>
        <v>31 Dhjetor 2018</v>
      </c>
      <c r="D38" s="358" t="str">
        <f>+D19</f>
        <v>31 Dhjetor 2017</v>
      </c>
    </row>
    <row r="39" spans="1:12" hidden="1" x14ac:dyDescent="0.25">
      <c r="B39" s="357" t="s">
        <v>584</v>
      </c>
      <c r="C39" s="363">
        <f>+'Bilanci Alpha'!D52</f>
        <v>0</v>
      </c>
      <c r="D39" s="363">
        <f>+'Bilanci Alpha'!E52</f>
        <v>0</v>
      </c>
    </row>
    <row r="40" spans="1:12" hidden="1" x14ac:dyDescent="0.25">
      <c r="B40" s="357"/>
      <c r="C40" s="357"/>
      <c r="D40" s="357"/>
    </row>
    <row r="41" spans="1:12" hidden="1" x14ac:dyDescent="0.25">
      <c r="B41" s="357"/>
      <c r="C41" s="24">
        <v>0</v>
      </c>
      <c r="D41" s="24">
        <v>0</v>
      </c>
    </row>
    <row r="42" spans="1:12" hidden="1" x14ac:dyDescent="0.25">
      <c r="B42" s="357"/>
      <c r="C42" s="357"/>
      <c r="D42" s="357"/>
    </row>
    <row r="43" spans="1:12" ht="15.75" hidden="1" thickBot="1" x14ac:dyDescent="0.3">
      <c r="B43" s="364" t="s">
        <v>2</v>
      </c>
      <c r="C43" s="365">
        <f>SUM(C39:C42)</f>
        <v>0</v>
      </c>
      <c r="D43" s="365">
        <f>SUM(D39:D42)</f>
        <v>0</v>
      </c>
    </row>
    <row r="44" spans="1:12" hidden="1" x14ac:dyDescent="0.25">
      <c r="B44" s="364"/>
      <c r="C44" s="366">
        <f>+BK!D26+BK!D27</f>
        <v>0</v>
      </c>
      <c r="D44" s="366">
        <f>+BK!E26+BK!E27</f>
        <v>0</v>
      </c>
    </row>
    <row r="45" spans="1:12" x14ac:dyDescent="0.25">
      <c r="B45" s="364"/>
      <c r="C45" s="364"/>
      <c r="D45" s="364"/>
    </row>
    <row r="46" spans="1:12" x14ac:dyDescent="0.25">
      <c r="B46" s="362" t="s">
        <v>135</v>
      </c>
      <c r="C46" s="362"/>
      <c r="D46" s="362"/>
      <c r="E46" s="25"/>
      <c r="F46" s="30"/>
      <c r="G46" s="29"/>
      <c r="H46" s="25"/>
      <c r="I46" s="25"/>
      <c r="J46" s="25"/>
      <c r="K46" s="25"/>
      <c r="L46" s="25"/>
    </row>
    <row r="47" spans="1:12" x14ac:dyDescent="0.25">
      <c r="B47" s="412" t="s">
        <v>469</v>
      </c>
      <c r="C47" s="413" t="str">
        <f>+C38</f>
        <v>31 Dhjetor 2018</v>
      </c>
      <c r="D47" s="413" t="str">
        <f>+D38</f>
        <v>31 Dhjetor 2017</v>
      </c>
      <c r="E47" s="25"/>
      <c r="F47" s="25"/>
      <c r="G47" s="25"/>
      <c r="H47" s="25"/>
      <c r="I47" s="25"/>
      <c r="J47" s="25"/>
      <c r="K47" s="25"/>
      <c r="L47" s="25"/>
    </row>
    <row r="48" spans="1:12" x14ac:dyDescent="0.25">
      <c r="B48" s="412" t="s">
        <v>103</v>
      </c>
      <c r="C48" s="426">
        <f>+BK!D45</f>
        <v>25500</v>
      </c>
      <c r="D48" s="426">
        <f>+BK!E45</f>
        <v>0</v>
      </c>
      <c r="E48" s="25"/>
      <c r="F48" s="25"/>
      <c r="G48" s="25"/>
      <c r="H48" s="25"/>
      <c r="I48" s="25"/>
      <c r="J48" s="25"/>
      <c r="K48" s="25"/>
      <c r="L48" s="25"/>
    </row>
    <row r="49" spans="1:12" hidden="1" x14ac:dyDescent="0.25">
      <c r="B49" s="412" t="s">
        <v>128</v>
      </c>
      <c r="C49" s="422">
        <f>+BK!D43</f>
        <v>0</v>
      </c>
      <c r="D49" s="422">
        <f>+BK!E43</f>
        <v>0</v>
      </c>
      <c r="E49" s="31"/>
      <c r="F49" s="32"/>
      <c r="G49" s="33"/>
      <c r="H49" s="25"/>
      <c r="I49" s="25"/>
      <c r="J49" s="25"/>
      <c r="K49" s="25"/>
      <c r="L49" s="34"/>
    </row>
    <row r="50" spans="1:12" x14ac:dyDescent="0.25">
      <c r="B50" s="412" t="s">
        <v>121</v>
      </c>
      <c r="C50" s="422">
        <f>+BK!D46</f>
        <v>161083</v>
      </c>
      <c r="D50" s="414">
        <f>+BK!E46</f>
        <v>0</v>
      </c>
      <c r="E50" s="25"/>
      <c r="F50" s="25"/>
      <c r="G50" s="25"/>
      <c r="H50" s="25"/>
      <c r="I50" s="25"/>
      <c r="J50" s="25"/>
      <c r="K50" s="25"/>
      <c r="L50" s="25"/>
    </row>
    <row r="51" spans="1:12" x14ac:dyDescent="0.25">
      <c r="B51" s="412" t="s">
        <v>8</v>
      </c>
      <c r="C51" s="414">
        <f>+BK!D47</f>
        <v>55111</v>
      </c>
      <c r="D51" s="414">
        <f>+BK!E47</f>
        <v>0</v>
      </c>
      <c r="E51" s="25"/>
      <c r="F51" s="25"/>
      <c r="G51" s="25"/>
      <c r="H51" s="25"/>
      <c r="I51" s="25"/>
      <c r="J51" s="25"/>
      <c r="K51" s="25"/>
      <c r="L51" s="25"/>
    </row>
    <row r="52" spans="1:12" hidden="1" x14ac:dyDescent="0.25">
      <c r="B52" s="412" t="s">
        <v>616</v>
      </c>
      <c r="C52" s="422">
        <f>+C90</f>
        <v>0</v>
      </c>
      <c r="D52" s="422">
        <f>+D90</f>
        <v>0</v>
      </c>
      <c r="E52" s="25"/>
      <c r="F52" s="25"/>
      <c r="G52" s="25"/>
      <c r="H52" s="35"/>
      <c r="I52" s="25"/>
      <c r="J52" s="25"/>
      <c r="K52" s="25"/>
      <c r="L52" s="36"/>
    </row>
    <row r="53" spans="1:12" hidden="1" x14ac:dyDescent="0.25">
      <c r="B53" s="412" t="s">
        <v>538</v>
      </c>
      <c r="C53" s="422">
        <f>+C91</f>
        <v>0</v>
      </c>
      <c r="D53" s="422">
        <f>+D91</f>
        <v>0</v>
      </c>
      <c r="E53" s="25"/>
      <c r="F53" s="25"/>
      <c r="G53" s="25"/>
      <c r="H53" s="35"/>
      <c r="I53" s="25"/>
      <c r="J53" s="25"/>
      <c r="K53" s="25"/>
      <c r="L53" s="36"/>
    </row>
    <row r="54" spans="1:12" hidden="1" x14ac:dyDescent="0.25">
      <c r="B54" s="412" t="s">
        <v>427</v>
      </c>
      <c r="C54" s="422">
        <f>+BK!D49</f>
        <v>0</v>
      </c>
      <c r="D54" s="422">
        <f>+BK!E49</f>
        <v>0</v>
      </c>
    </row>
    <row r="55" spans="1:12" hidden="1" x14ac:dyDescent="0.25">
      <c r="B55" s="412"/>
      <c r="C55" s="412"/>
      <c r="D55" s="412"/>
    </row>
    <row r="56" spans="1:12" x14ac:dyDescent="0.25">
      <c r="B56" s="415" t="s">
        <v>2</v>
      </c>
      <c r="C56" s="414">
        <f>SUM(C48:C54)</f>
        <v>241694</v>
      </c>
      <c r="D56" s="414">
        <f>SUM(D48:D54)</f>
        <v>0</v>
      </c>
    </row>
    <row r="57" spans="1:12" x14ac:dyDescent="0.25">
      <c r="B57" s="357"/>
    </row>
    <row r="58" spans="1:12" x14ac:dyDescent="0.25">
      <c r="B58" s="362" t="s">
        <v>103</v>
      </c>
      <c r="C58" s="362"/>
      <c r="D58" s="362"/>
    </row>
    <row r="59" spans="1:12" x14ac:dyDescent="0.25">
      <c r="B59" s="362"/>
      <c r="C59" s="362"/>
      <c r="D59" s="362"/>
    </row>
    <row r="60" spans="1:12" x14ac:dyDescent="0.25">
      <c r="A60" s="448" t="s">
        <v>626</v>
      </c>
      <c r="B60" s="448" t="s">
        <v>541</v>
      </c>
      <c r="C60" s="448" t="s">
        <v>627</v>
      </c>
      <c r="D60" s="410" t="s">
        <v>585</v>
      </c>
    </row>
    <row r="61" spans="1:12" x14ac:dyDescent="0.25">
      <c r="A61" s="448" t="s">
        <v>628</v>
      </c>
      <c r="B61" s="448" t="s">
        <v>691</v>
      </c>
      <c r="C61" s="493">
        <f>+C48</f>
        <v>25500</v>
      </c>
      <c r="D61" s="411">
        <v>0</v>
      </c>
    </row>
    <row r="62" spans="1:12" x14ac:dyDescent="0.25">
      <c r="A62" s="449"/>
      <c r="B62" s="449" t="s">
        <v>608</v>
      </c>
      <c r="C62" s="449">
        <v>25500</v>
      </c>
      <c r="D62" s="411">
        <v>0</v>
      </c>
    </row>
    <row r="63" spans="1:12" ht="28.5" hidden="1" customHeight="1" x14ac:dyDescent="0.25">
      <c r="B63" s="367" t="s">
        <v>541</v>
      </c>
      <c r="C63" s="358" t="str">
        <f>+C47</f>
        <v>31 Dhjetor 2018</v>
      </c>
      <c r="D63" s="358" t="str">
        <f>+D47</f>
        <v>31 Dhjetor 2017</v>
      </c>
    </row>
    <row r="64" spans="1:12" hidden="1" x14ac:dyDescent="0.25">
      <c r="B64" s="357"/>
      <c r="C64" s="357"/>
      <c r="D64" s="357"/>
    </row>
    <row r="65" spans="2:4" hidden="1" x14ac:dyDescent="0.25">
      <c r="B65" s="357"/>
      <c r="C65" s="357"/>
      <c r="D65" s="357"/>
    </row>
    <row r="66" spans="2:4" hidden="1" x14ac:dyDescent="0.25">
      <c r="B66" s="362" t="s">
        <v>428</v>
      </c>
      <c r="C66" s="362"/>
      <c r="D66" s="362"/>
    </row>
    <row r="67" spans="2:4" hidden="1" x14ac:dyDescent="0.25">
      <c r="B67" s="357"/>
      <c r="C67" s="358" t="str">
        <f>+C63</f>
        <v>31 Dhjetor 2018</v>
      </c>
      <c r="D67" s="358" t="str">
        <f>+D63</f>
        <v>31 Dhjetor 2017</v>
      </c>
    </row>
    <row r="68" spans="2:4" hidden="1" x14ac:dyDescent="0.25">
      <c r="B68" s="357" t="s">
        <v>582</v>
      </c>
    </row>
    <row r="69" spans="2:4" hidden="1" x14ac:dyDescent="0.25">
      <c r="B69" s="357" t="s">
        <v>506</v>
      </c>
      <c r="C69" s="357"/>
      <c r="D69" s="357"/>
    </row>
    <row r="70" spans="2:4" ht="15.75" hidden="1" thickBot="1" x14ac:dyDescent="0.3">
      <c r="B70" s="359" t="s">
        <v>2</v>
      </c>
      <c r="C70" s="360">
        <f>SUM(C68:C69)</f>
        <v>0</v>
      </c>
      <c r="D70" s="360">
        <f>SUM(D68:D69)</f>
        <v>0</v>
      </c>
    </row>
    <row r="71" spans="2:4" x14ac:dyDescent="0.25">
      <c r="B71" s="357"/>
      <c r="C71" s="357"/>
      <c r="D71" s="357"/>
    </row>
    <row r="72" spans="2:4" x14ac:dyDescent="0.25">
      <c r="B72" s="357"/>
      <c r="C72" s="357"/>
      <c r="D72" s="357"/>
    </row>
    <row r="73" spans="2:4" x14ac:dyDescent="0.25">
      <c r="B73" s="412" t="s">
        <v>469</v>
      </c>
      <c r="C73" s="413" t="str">
        <f>+C67</f>
        <v>31 Dhjetor 2018</v>
      </c>
      <c r="D73" s="413" t="str">
        <f>+D67</f>
        <v>31 Dhjetor 2017</v>
      </c>
    </row>
    <row r="74" spans="2:4" hidden="1" x14ac:dyDescent="0.25">
      <c r="B74" s="412" t="s">
        <v>105</v>
      </c>
      <c r="C74" s="422">
        <v>0</v>
      </c>
      <c r="D74" s="422">
        <v>0</v>
      </c>
    </row>
    <row r="75" spans="2:4" x14ac:dyDescent="0.25">
      <c r="B75" s="412" t="s">
        <v>106</v>
      </c>
      <c r="C75" s="422">
        <f>+'Bilanci Alpha'!D104</f>
        <v>50611</v>
      </c>
      <c r="D75" s="422">
        <v>0</v>
      </c>
    </row>
    <row r="76" spans="2:4" x14ac:dyDescent="0.25">
      <c r="B76" s="412" t="s">
        <v>692</v>
      </c>
      <c r="C76" s="422">
        <f>+'Bilanci Alpha'!D105</f>
        <v>4500</v>
      </c>
      <c r="D76" s="422">
        <v>0</v>
      </c>
    </row>
    <row r="77" spans="2:4" x14ac:dyDescent="0.25">
      <c r="B77" s="412" t="s">
        <v>507</v>
      </c>
      <c r="C77" s="422">
        <f>+C50</f>
        <v>161083</v>
      </c>
      <c r="D77" s="422">
        <v>0</v>
      </c>
    </row>
    <row r="78" spans="2:4" hidden="1" x14ac:dyDescent="0.25">
      <c r="B78" s="412"/>
      <c r="C78" s="412"/>
      <c r="D78" s="412"/>
    </row>
    <row r="79" spans="2:4" x14ac:dyDescent="0.25">
      <c r="B79" s="415" t="s">
        <v>2</v>
      </c>
      <c r="C79" s="414">
        <f>SUM(C74:C77)</f>
        <v>216194</v>
      </c>
      <c r="D79" s="414">
        <f>SUM(D74:D77)</f>
        <v>0</v>
      </c>
    </row>
    <row r="80" spans="2:4" x14ac:dyDescent="0.25">
      <c r="B80" s="357"/>
      <c r="C80" s="357"/>
      <c r="D80" s="357"/>
    </row>
    <row r="81" spans="2:4" x14ac:dyDescent="0.25">
      <c r="B81" s="357"/>
      <c r="C81" s="357"/>
      <c r="D81" s="357"/>
    </row>
    <row r="82" spans="2:4" hidden="1" x14ac:dyDescent="0.25">
      <c r="B82" s="368" t="s">
        <v>426</v>
      </c>
      <c r="C82" s="368"/>
      <c r="D82" s="368"/>
    </row>
    <row r="83" spans="2:4" hidden="1" x14ac:dyDescent="0.25">
      <c r="B83" s="357"/>
      <c r="C83" s="358" t="str">
        <f>+C73</f>
        <v>31 Dhjetor 2018</v>
      </c>
      <c r="D83" s="358" t="str">
        <f>+D73</f>
        <v>31 Dhjetor 2017</v>
      </c>
    </row>
    <row r="84" spans="2:4" hidden="1" x14ac:dyDescent="0.25">
      <c r="B84" s="357"/>
    </row>
    <row r="85" spans="2:4" ht="15.75" hidden="1" thickBot="1" x14ac:dyDescent="0.3">
      <c r="B85" s="359" t="s">
        <v>2</v>
      </c>
      <c r="C85" s="360">
        <f>SUM(C84:C84)</f>
        <v>0</v>
      </c>
      <c r="D85" s="360">
        <f>SUM(D84:D84)</f>
        <v>0</v>
      </c>
    </row>
    <row r="86" spans="2:4" hidden="1" x14ac:dyDescent="0.25">
      <c r="B86" s="357"/>
      <c r="C86" s="357"/>
      <c r="D86" s="357"/>
    </row>
    <row r="87" spans="2:4" hidden="1" x14ac:dyDescent="0.25">
      <c r="B87" s="19"/>
      <c r="C87" s="19"/>
      <c r="D87" s="19"/>
    </row>
    <row r="88" spans="2:4" hidden="1" x14ac:dyDescent="0.25">
      <c r="B88" s="357"/>
      <c r="C88" s="357"/>
      <c r="D88" s="357"/>
    </row>
    <row r="89" spans="2:4" hidden="1" x14ac:dyDescent="0.25">
      <c r="B89" s="412" t="s">
        <v>469</v>
      </c>
      <c r="C89" s="413" t="str">
        <f>+C83</f>
        <v>31 Dhjetor 2018</v>
      </c>
      <c r="D89" s="413" t="str">
        <f>+D83</f>
        <v>31 Dhjetor 2017</v>
      </c>
    </row>
    <row r="90" spans="2:4" hidden="1" x14ac:dyDescent="0.25">
      <c r="B90" s="412" t="s">
        <v>617</v>
      </c>
      <c r="C90" s="422">
        <f>+'Bilanci Alpha'!D107</f>
        <v>0</v>
      </c>
      <c r="D90" s="422">
        <f>+'Bilanci Alpha'!E107</f>
        <v>0</v>
      </c>
    </row>
    <row r="91" spans="2:4" hidden="1" x14ac:dyDescent="0.25">
      <c r="B91" s="412" t="s">
        <v>119</v>
      </c>
      <c r="C91" s="427">
        <f>+'Bilanci Alpha'!D106</f>
        <v>0</v>
      </c>
      <c r="D91" s="427">
        <f>+'Bilanci Alpha'!E106</f>
        <v>0</v>
      </c>
    </row>
    <row r="92" spans="2:4" hidden="1" x14ac:dyDescent="0.25">
      <c r="B92" s="415" t="s">
        <v>2</v>
      </c>
      <c r="C92" s="414">
        <f>SUM(C90:C91)</f>
        <v>0</v>
      </c>
      <c r="D92" s="414">
        <f>SUM(D90:D91)</f>
        <v>0</v>
      </c>
    </row>
    <row r="93" spans="2:4" hidden="1" x14ac:dyDescent="0.25">
      <c r="B93" s="357"/>
      <c r="C93" s="357"/>
      <c r="D93" s="357"/>
    </row>
    <row r="94" spans="2:4" x14ac:dyDescent="0.25">
      <c r="B94" s="357"/>
      <c r="C94" s="357"/>
      <c r="D94" s="357"/>
    </row>
    <row r="95" spans="2:4" hidden="1" x14ac:dyDescent="0.25">
      <c r="B95" s="357" t="s">
        <v>508</v>
      </c>
      <c r="C95" s="357"/>
      <c r="D95" s="357"/>
    </row>
    <row r="96" spans="2:4" hidden="1" x14ac:dyDescent="0.25">
      <c r="B96" s="422" t="s">
        <v>469</v>
      </c>
      <c r="C96" s="413" t="str">
        <f>+C89</f>
        <v>31 Dhjetor 2018</v>
      </c>
      <c r="D96" s="413" t="str">
        <f>+D89</f>
        <v>31 Dhjetor 2017</v>
      </c>
    </row>
    <row r="97" spans="2:4" hidden="1" x14ac:dyDescent="0.25">
      <c r="B97" s="422" t="s">
        <v>613</v>
      </c>
      <c r="C97" s="422">
        <f>+'Bilanci Alpha'!D43</f>
        <v>158108</v>
      </c>
      <c r="D97" s="422">
        <f>+'Bilanci Alpha'!E43</f>
        <v>0</v>
      </c>
    </row>
    <row r="98" spans="2:4" hidden="1" x14ac:dyDescent="0.25">
      <c r="B98" s="424" t="s">
        <v>2</v>
      </c>
      <c r="C98" s="425">
        <f>SUM(C97:C97)</f>
        <v>158108</v>
      </c>
      <c r="D98" s="425">
        <f>SUM(D97:D97)</f>
        <v>0</v>
      </c>
    </row>
    <row r="99" spans="2:4" hidden="1" x14ac:dyDescent="0.25">
      <c r="B99" s="24" t="s">
        <v>538</v>
      </c>
      <c r="C99" s="24">
        <f>+'Bilanci Alpha'!D42</f>
        <v>0</v>
      </c>
      <c r="D99" s="24">
        <f>+'Bilanci Alpha'!E42</f>
        <v>0</v>
      </c>
    </row>
    <row r="100" spans="2:4" x14ac:dyDescent="0.25">
      <c r="B100" s="369" t="s">
        <v>429</v>
      </c>
      <c r="C100" s="356">
        <f>+C99+C98</f>
        <v>158108</v>
      </c>
      <c r="D100" s="356">
        <f>+D99+D98</f>
        <v>0</v>
      </c>
    </row>
    <row r="101" spans="2:4" hidden="1" x14ac:dyDescent="0.25"/>
    <row r="102" spans="2:4" hidden="1" x14ac:dyDescent="0.25"/>
    <row r="103" spans="2:4" hidden="1" x14ac:dyDescent="0.25"/>
    <row r="104" spans="2:4" hidden="1" x14ac:dyDescent="0.25">
      <c r="B104" s="364" t="s">
        <v>2</v>
      </c>
      <c r="C104" s="364"/>
      <c r="D104" s="364"/>
    </row>
    <row r="105" spans="2:4" hidden="1" x14ac:dyDescent="0.25"/>
    <row r="106" spans="2:4" hidden="1" x14ac:dyDescent="0.25"/>
    <row r="107" spans="2:4" x14ac:dyDescent="0.25">
      <c r="B107" s="369" t="s">
        <v>510</v>
      </c>
      <c r="C107" s="369"/>
      <c r="D107" s="369"/>
    </row>
    <row r="108" spans="2:4" x14ac:dyDescent="0.25">
      <c r="B108" s="422" t="s">
        <v>618</v>
      </c>
      <c r="C108" s="413" t="str">
        <f>+C96</f>
        <v>31 Dhjetor 2018</v>
      </c>
      <c r="D108" s="413" t="str">
        <f>+D96</f>
        <v>31 Dhjetor 2017</v>
      </c>
    </row>
    <row r="109" spans="2:4" x14ac:dyDescent="0.25">
      <c r="B109" s="422" t="s">
        <v>509</v>
      </c>
      <c r="C109" s="428">
        <f>+'Ardh shpenz alpha'!C14</f>
        <v>0</v>
      </c>
      <c r="D109" s="428">
        <f>+'Ardh shpenz alpha'!D14</f>
        <v>0</v>
      </c>
    </row>
    <row r="110" spans="2:4" hidden="1" x14ac:dyDescent="0.25">
      <c r="B110" s="422" t="s">
        <v>433</v>
      </c>
      <c r="C110" s="428"/>
      <c r="D110" s="428"/>
    </row>
    <row r="111" spans="2:4" hidden="1" x14ac:dyDescent="0.25">
      <c r="B111" s="422"/>
      <c r="C111" s="428"/>
      <c r="D111" s="428"/>
    </row>
    <row r="112" spans="2:4" x14ac:dyDescent="0.25">
      <c r="B112" s="424" t="s">
        <v>2</v>
      </c>
      <c r="C112" s="425">
        <f>SUM(C109:C110)</f>
        <v>0</v>
      </c>
      <c r="D112" s="425">
        <f>SUM(D109:D110)</f>
        <v>0</v>
      </c>
    </row>
    <row r="113" spans="2:4" x14ac:dyDescent="0.25">
      <c r="C113" s="371">
        <f>'ardh-shpenz'!D8</f>
        <v>0</v>
      </c>
      <c r="D113" s="371">
        <f>'ardh-shpenz'!E8</f>
        <v>0</v>
      </c>
    </row>
    <row r="115" spans="2:4" ht="15.75" hidden="1" thickBot="1" x14ac:dyDescent="0.3">
      <c r="C115" s="370" t="str">
        <f>+C108</f>
        <v>31 Dhjetor 2018</v>
      </c>
      <c r="D115" s="370" t="str">
        <f>+D108</f>
        <v>31 Dhjetor 2017</v>
      </c>
    </row>
    <row r="116" spans="2:4" hidden="1" x14ac:dyDescent="0.25">
      <c r="B116" s="24" t="s">
        <v>431</v>
      </c>
      <c r="C116" s="24">
        <f>+'ardh-shpenz'!D9</f>
        <v>0</v>
      </c>
      <c r="D116" s="24">
        <f>+'ardh-shpenz'!E9</f>
        <v>0</v>
      </c>
    </row>
    <row r="117" spans="2:4" hidden="1" x14ac:dyDescent="0.25">
      <c r="B117" s="24" t="s">
        <v>136</v>
      </c>
      <c r="C117" s="24">
        <v>0</v>
      </c>
      <c r="D117" s="24">
        <v>0</v>
      </c>
    </row>
    <row r="118" spans="2:4" hidden="1" x14ac:dyDescent="0.25"/>
    <row r="119" spans="2:4" ht="15.75" hidden="1" thickBot="1" x14ac:dyDescent="0.3">
      <c r="B119" s="364" t="s">
        <v>2</v>
      </c>
      <c r="C119" s="365">
        <f>SUM(C116:C118)</f>
        <v>0</v>
      </c>
      <c r="D119" s="365">
        <f>SUM(D116:D118)</f>
        <v>0</v>
      </c>
    </row>
    <row r="120" spans="2:4" hidden="1" x14ac:dyDescent="0.25">
      <c r="C120" s="371">
        <f>+'ardh-shpenz'!D9</f>
        <v>0</v>
      </c>
      <c r="D120" s="371">
        <f>+'ardh-shpenz'!E9</f>
        <v>0</v>
      </c>
    </row>
    <row r="121" spans="2:4" hidden="1" x14ac:dyDescent="0.25">
      <c r="B121" s="69"/>
      <c r="C121" s="69"/>
      <c r="D121" s="69"/>
    </row>
    <row r="122" spans="2:4" ht="15.75" hidden="1" thickBot="1" x14ac:dyDescent="0.3">
      <c r="C122" s="370" t="str">
        <f>+C96</f>
        <v>31 Dhjetor 2018</v>
      </c>
      <c r="D122" s="370" t="str">
        <f>+D96</f>
        <v>31 Dhjetor 2017</v>
      </c>
    </row>
    <row r="123" spans="2:4" hidden="1" x14ac:dyDescent="0.25">
      <c r="B123" s="24" t="s">
        <v>432</v>
      </c>
      <c r="C123" s="24">
        <f>-'ardh-shpenz'!D12</f>
        <v>0</v>
      </c>
      <c r="D123" s="24">
        <f>-'ardh-shpenz'!E12</f>
        <v>0</v>
      </c>
    </row>
    <row r="124" spans="2:4" hidden="1" x14ac:dyDescent="0.25"/>
    <row r="125" spans="2:4" ht="15.75" hidden="1" thickBot="1" x14ac:dyDescent="0.3">
      <c r="B125" s="364" t="s">
        <v>2</v>
      </c>
      <c r="C125" s="365">
        <f>SUM(C123:C124)</f>
        <v>0</v>
      </c>
      <c r="D125" s="365">
        <f>SUM(D123:D124)</f>
        <v>0</v>
      </c>
    </row>
    <row r="126" spans="2:4" hidden="1" x14ac:dyDescent="0.25">
      <c r="C126" s="24">
        <f>+'ardh-shpenz'!D12</f>
        <v>0</v>
      </c>
      <c r="D126" s="24">
        <f>+'ardh-shpenz'!E12</f>
        <v>0</v>
      </c>
    </row>
    <row r="128" spans="2:4" x14ac:dyDescent="0.25">
      <c r="B128" s="24" t="s">
        <v>320</v>
      </c>
    </row>
    <row r="129" spans="2:4" x14ac:dyDescent="0.25">
      <c r="B129" s="422" t="s">
        <v>469</v>
      </c>
      <c r="C129" s="413" t="str">
        <f>+C122</f>
        <v>31 Dhjetor 2018</v>
      </c>
      <c r="D129" s="413" t="str">
        <f>+D122</f>
        <v>31 Dhjetor 2017</v>
      </c>
    </row>
    <row r="130" spans="2:4" x14ac:dyDescent="0.25">
      <c r="B130" s="412" t="s">
        <v>108</v>
      </c>
      <c r="C130" s="422">
        <f>+'Ardh shpenz alpha'!C75</f>
        <v>181400</v>
      </c>
      <c r="D130" s="422">
        <f>+'Ardh shpenz alpha'!D75</f>
        <v>0</v>
      </c>
    </row>
    <row r="131" spans="2:4" x14ac:dyDescent="0.25">
      <c r="B131" s="422" t="s">
        <v>106</v>
      </c>
      <c r="C131" s="422">
        <f>+'Ardh shpenz alpha'!C77</f>
        <v>30294</v>
      </c>
      <c r="D131" s="422">
        <f>+'Ardh shpenz alpha'!D77</f>
        <v>0</v>
      </c>
    </row>
    <row r="132" spans="2:4" hidden="1" x14ac:dyDescent="0.25">
      <c r="B132" s="422" t="s">
        <v>583</v>
      </c>
      <c r="C132" s="422"/>
      <c r="D132" s="422"/>
    </row>
    <row r="133" spans="2:4" x14ac:dyDescent="0.25">
      <c r="B133" s="424" t="s">
        <v>2</v>
      </c>
      <c r="C133" s="425">
        <f>SUM(C130:C132)</f>
        <v>211694</v>
      </c>
      <c r="D133" s="425">
        <f>SUM(D130:D132)</f>
        <v>0</v>
      </c>
    </row>
    <row r="134" spans="2:4" x14ac:dyDescent="0.25">
      <c r="C134" s="371">
        <f>+'ardh-shpenz'!D14</f>
        <v>-211694</v>
      </c>
      <c r="D134" s="371">
        <f>+'ardh-shpenz'!E14</f>
        <v>0</v>
      </c>
    </row>
    <row r="136" spans="2:4" x14ac:dyDescent="0.25">
      <c r="B136" s="24" t="s">
        <v>82</v>
      </c>
    </row>
    <row r="137" spans="2:4" x14ac:dyDescent="0.25">
      <c r="B137" s="422" t="s">
        <v>469</v>
      </c>
      <c r="C137" s="413" t="str">
        <f>+C129</f>
        <v>31 Dhjetor 2018</v>
      </c>
      <c r="D137" s="413" t="str">
        <f>+D129</f>
        <v>31 Dhjetor 2017</v>
      </c>
    </row>
    <row r="138" spans="2:4" hidden="1" x14ac:dyDescent="0.25">
      <c r="B138" s="429"/>
      <c r="C138" s="430"/>
      <c r="D138" s="430">
        <v>0</v>
      </c>
    </row>
    <row r="139" spans="2:4" hidden="1" x14ac:dyDescent="0.25">
      <c r="B139" s="429"/>
      <c r="C139" s="430"/>
      <c r="D139" s="430">
        <v>0</v>
      </c>
    </row>
    <row r="140" spans="2:4" hidden="1" x14ac:dyDescent="0.25">
      <c r="B140" s="429" t="s">
        <v>515</v>
      </c>
      <c r="C140" s="430">
        <v>0</v>
      </c>
      <c r="D140" s="430">
        <v>0</v>
      </c>
    </row>
    <row r="141" spans="2:4" hidden="1" x14ac:dyDescent="0.25">
      <c r="B141" s="429" t="s">
        <v>511</v>
      </c>
      <c r="C141" s="430"/>
      <c r="D141" s="430">
        <v>0</v>
      </c>
    </row>
    <row r="142" spans="2:4" x14ac:dyDescent="0.25">
      <c r="B142" s="431" t="s">
        <v>693</v>
      </c>
      <c r="C142" s="430">
        <v>30000</v>
      </c>
      <c r="D142" s="430">
        <v>0</v>
      </c>
    </row>
    <row r="143" spans="2:4" x14ac:dyDescent="0.25">
      <c r="B143" s="429" t="s">
        <v>622</v>
      </c>
      <c r="C143" s="430"/>
      <c r="D143" s="430">
        <v>0</v>
      </c>
    </row>
    <row r="144" spans="2:4" x14ac:dyDescent="0.25">
      <c r="B144" s="431" t="s">
        <v>113</v>
      </c>
      <c r="C144" s="430">
        <v>790542</v>
      </c>
      <c r="D144" s="430">
        <v>0</v>
      </c>
    </row>
    <row r="145" spans="2:4" hidden="1" x14ac:dyDescent="0.25">
      <c r="B145" s="429"/>
      <c r="C145" s="430">
        <v>0</v>
      </c>
      <c r="D145" s="430">
        <v>0</v>
      </c>
    </row>
    <row r="146" spans="2:4" x14ac:dyDescent="0.25">
      <c r="B146" s="429" t="s">
        <v>512</v>
      </c>
      <c r="C146" s="430"/>
      <c r="D146" s="430">
        <v>0</v>
      </c>
    </row>
    <row r="147" spans="2:4" x14ac:dyDescent="0.25">
      <c r="B147" s="429" t="s">
        <v>138</v>
      </c>
      <c r="C147" s="430">
        <v>9547</v>
      </c>
      <c r="D147" s="430">
        <v>0</v>
      </c>
    </row>
    <row r="148" spans="2:4" x14ac:dyDescent="0.25">
      <c r="B148" s="429" t="s">
        <v>513</v>
      </c>
      <c r="C148" s="430">
        <v>5000</v>
      </c>
      <c r="D148" s="430">
        <v>0</v>
      </c>
    </row>
    <row r="149" spans="2:4" x14ac:dyDescent="0.25">
      <c r="B149" s="429" t="s">
        <v>514</v>
      </c>
      <c r="C149" s="430"/>
      <c r="D149" s="430">
        <v>0</v>
      </c>
    </row>
    <row r="150" spans="2:4" hidden="1" x14ac:dyDescent="0.25">
      <c r="B150" s="429" t="s">
        <v>577</v>
      </c>
      <c r="C150" s="430"/>
      <c r="D150" s="430"/>
    </row>
    <row r="151" spans="2:4" x14ac:dyDescent="0.25">
      <c r="B151" s="424" t="s">
        <v>2</v>
      </c>
      <c r="C151" s="432">
        <f>SUM(C138:C150)</f>
        <v>835089</v>
      </c>
      <c r="D151" s="432">
        <f>SUM(D138:D150)</f>
        <v>0</v>
      </c>
    </row>
    <row r="152" spans="2:4" x14ac:dyDescent="0.25">
      <c r="C152" s="371">
        <f>+'ardh-shpenz'!D13</f>
        <v>-835089</v>
      </c>
      <c r="D152" s="371">
        <f>+'ardh-shpenz'!E13</f>
        <v>0</v>
      </c>
    </row>
    <row r="154" spans="2:4" x14ac:dyDescent="0.25">
      <c r="B154" s="24" t="s">
        <v>516</v>
      </c>
    </row>
    <row r="155" spans="2:4" x14ac:dyDescent="0.25">
      <c r="B155" s="422" t="s">
        <v>469</v>
      </c>
      <c r="C155" s="413" t="str">
        <f>+C137</f>
        <v>31 Dhjetor 2018</v>
      </c>
      <c r="D155" s="413" t="str">
        <f>+D137</f>
        <v>31 Dhjetor 2017</v>
      </c>
    </row>
    <row r="156" spans="2:4" x14ac:dyDescent="0.25">
      <c r="B156" s="412" t="s">
        <v>517</v>
      </c>
      <c r="C156" s="423">
        <f>+'Ardh shpenz alpha'!C84</f>
        <v>0</v>
      </c>
      <c r="D156" s="423">
        <f>+'Ardh shpenz alpha'!D84</f>
        <v>0</v>
      </c>
    </row>
    <row r="157" spans="2:4" hidden="1" x14ac:dyDescent="0.25">
      <c r="B157" s="422"/>
      <c r="C157" s="422"/>
      <c r="D157" s="422"/>
    </row>
    <row r="158" spans="2:4" x14ac:dyDescent="0.25">
      <c r="B158" s="424" t="s">
        <v>2</v>
      </c>
      <c r="C158" s="425">
        <f>SUM(C156:C156)</f>
        <v>0</v>
      </c>
      <c r="D158" s="425">
        <f>SUM(D156:D156)</f>
        <v>0</v>
      </c>
    </row>
    <row r="159" spans="2:4" x14ac:dyDescent="0.25">
      <c r="C159" s="371">
        <f>-C156</f>
        <v>0</v>
      </c>
      <c r="D159" s="371">
        <f>-D156</f>
        <v>0</v>
      </c>
    </row>
    <row r="161" spans="2:4" x14ac:dyDescent="0.25">
      <c r="B161" s="422" t="s">
        <v>469</v>
      </c>
      <c r="C161" s="413" t="str">
        <f>+C155</f>
        <v>31 Dhjetor 2018</v>
      </c>
      <c r="D161" s="413" t="str">
        <f>+D155</f>
        <v>31 Dhjetor 2017</v>
      </c>
    </row>
    <row r="162" spans="2:4" x14ac:dyDescent="0.25">
      <c r="B162" s="422" t="s">
        <v>110</v>
      </c>
      <c r="C162" s="422">
        <f>+'Ardh shpenz alpha'!C39</f>
        <v>0</v>
      </c>
      <c r="D162" s="422">
        <f>+'Ardh shpenz alpha'!D39</f>
        <v>0</v>
      </c>
    </row>
    <row r="163" spans="2:4" x14ac:dyDescent="0.25">
      <c r="B163" s="422" t="s">
        <v>123</v>
      </c>
      <c r="C163" s="422">
        <f>-'Ardh shpenz alpha'!C91</f>
        <v>18338</v>
      </c>
      <c r="D163" s="422">
        <f>+'Ardh shpenz alpha'!D37</f>
        <v>0</v>
      </c>
    </row>
    <row r="164" spans="2:4" x14ac:dyDescent="0.25">
      <c r="B164" s="422" t="s">
        <v>111</v>
      </c>
      <c r="C164" s="422">
        <v>0</v>
      </c>
      <c r="D164" s="422">
        <v>0</v>
      </c>
    </row>
    <row r="165" spans="2:4" x14ac:dyDescent="0.25">
      <c r="B165" s="422" t="s">
        <v>122</v>
      </c>
      <c r="C165" s="422">
        <f>-'Ardh shpenz alpha'!C92</f>
        <v>0</v>
      </c>
      <c r="D165" s="422">
        <f>-'Ardh shpenz alpha'!D92</f>
        <v>0</v>
      </c>
    </row>
    <row r="166" spans="2:4" x14ac:dyDescent="0.25">
      <c r="B166" s="433" t="s">
        <v>112</v>
      </c>
      <c r="C166" s="422">
        <f>-'Ardh shpenz alpha'!C93</f>
        <v>0</v>
      </c>
      <c r="D166" s="422">
        <f>-'Ardh shpenz alpha'!D94</f>
        <v>0</v>
      </c>
    </row>
    <row r="167" spans="2:4" x14ac:dyDescent="0.25">
      <c r="B167" s="422" t="s">
        <v>113</v>
      </c>
      <c r="C167" s="422">
        <v>0</v>
      </c>
      <c r="D167" s="422">
        <v>0</v>
      </c>
    </row>
    <row r="168" spans="2:4" hidden="1" x14ac:dyDescent="0.25">
      <c r="B168" s="422"/>
      <c r="C168" s="422"/>
      <c r="D168" s="422"/>
    </row>
    <row r="169" spans="2:4" x14ac:dyDescent="0.25">
      <c r="B169" s="424" t="s">
        <v>2</v>
      </c>
      <c r="C169" s="425">
        <f>SUM(C162:C167)</f>
        <v>18338</v>
      </c>
      <c r="D169" s="425">
        <f>SUM(D162:D167)</f>
        <v>0</v>
      </c>
    </row>
    <row r="170" spans="2:4" x14ac:dyDescent="0.25">
      <c r="C170" s="371">
        <f>-'ardh-shpenz'!D21</f>
        <v>-18338</v>
      </c>
      <c r="D170" s="371">
        <f>-'ardh-shpenz'!E21</f>
        <v>0</v>
      </c>
    </row>
    <row r="172" spans="2:4" x14ac:dyDescent="0.25">
      <c r="B172" s="24" t="s">
        <v>469</v>
      </c>
      <c r="C172" s="153" t="str">
        <f>+C161</f>
        <v>31 Dhjetor 2018</v>
      </c>
      <c r="D172" s="153" t="str">
        <f>+D161</f>
        <v>31 Dhjetor 2017</v>
      </c>
    </row>
    <row r="173" spans="2:4" x14ac:dyDescent="0.25">
      <c r="B173" s="494" t="s">
        <v>510</v>
      </c>
      <c r="C173" s="495">
        <f>+'Ardh shpenz alpha'!C12</f>
        <v>0</v>
      </c>
      <c r="D173" s="495">
        <v>0</v>
      </c>
    </row>
    <row r="174" spans="2:4" x14ac:dyDescent="0.25">
      <c r="B174" s="494" t="s">
        <v>695</v>
      </c>
      <c r="C174" s="495">
        <f>+'Ardh shpenz alpha'!C98</f>
        <v>1028445</v>
      </c>
      <c r="D174" s="495">
        <v>0</v>
      </c>
    </row>
    <row r="175" spans="2:4" x14ac:dyDescent="0.25">
      <c r="B175" s="422" t="s">
        <v>114</v>
      </c>
      <c r="C175" s="496">
        <f>+'ardh-shpenz'!D23</f>
        <v>-1028445</v>
      </c>
      <c r="D175" s="496">
        <f>+'ardh-shpenz'!E23</f>
        <v>0</v>
      </c>
    </row>
    <row r="176" spans="2:4" x14ac:dyDescent="0.25">
      <c r="B176" s="422" t="s">
        <v>115</v>
      </c>
      <c r="C176" s="496">
        <f>+C149</f>
        <v>0</v>
      </c>
      <c r="D176" s="496">
        <f>+D149</f>
        <v>0</v>
      </c>
    </row>
    <row r="177" spans="2:4" x14ac:dyDescent="0.25">
      <c r="B177" s="422" t="s">
        <v>116</v>
      </c>
      <c r="C177" s="496">
        <f>SUM(C175:C176)</f>
        <v>-1028445</v>
      </c>
      <c r="D177" s="496">
        <f>SUM(D175:D176)</f>
        <v>0</v>
      </c>
    </row>
    <row r="178" spans="2:4" x14ac:dyDescent="0.25">
      <c r="B178" s="422" t="s">
        <v>117</v>
      </c>
      <c r="C178" s="497">
        <v>15</v>
      </c>
      <c r="D178" s="497"/>
    </row>
    <row r="179" spans="2:4" x14ac:dyDescent="0.25">
      <c r="B179" s="425" t="s">
        <v>104</v>
      </c>
      <c r="C179" s="498"/>
      <c r="D179" s="498">
        <f>+D177*0.1</f>
        <v>0</v>
      </c>
    </row>
    <row r="180" spans="2:4" x14ac:dyDescent="0.25">
      <c r="B180" s="425" t="s">
        <v>118</v>
      </c>
      <c r="C180" s="498">
        <f>+C175-C179</f>
        <v>-1028445</v>
      </c>
      <c r="D180" s="498">
        <f>+D175-D179</f>
        <v>0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opLeftCell="A88" workbookViewId="0">
      <selection activeCell="D50" sqref="D50"/>
    </sheetView>
  </sheetViews>
  <sheetFormatPr defaultColWidth="11.42578125" defaultRowHeight="12.75" x14ac:dyDescent="0.2"/>
  <cols>
    <col min="1" max="1" width="4.140625" style="38" customWidth="1"/>
    <col min="2" max="2" width="42.7109375" style="38" bestFit="1" customWidth="1"/>
    <col min="3" max="3" width="4.7109375" style="38" customWidth="1"/>
    <col min="4" max="5" width="14.5703125" style="38" customWidth="1"/>
    <col min="6" max="6" width="11.42578125" style="38"/>
    <col min="7" max="7" width="12.85546875" style="38" bestFit="1" customWidth="1"/>
    <col min="8" max="16384" width="11.42578125" style="38"/>
  </cols>
  <sheetData>
    <row r="1" spans="1:5" ht="18" customHeight="1" x14ac:dyDescent="0.2">
      <c r="B1" s="54" t="s">
        <v>160</v>
      </c>
    </row>
    <row r="2" spans="1:5" x14ac:dyDescent="0.2">
      <c r="B2" s="39" t="s">
        <v>614</v>
      </c>
    </row>
    <row r="3" spans="1:5" x14ac:dyDescent="0.2">
      <c r="B3" s="53" t="s">
        <v>423</v>
      </c>
    </row>
    <row r="6" spans="1:5" ht="15" x14ac:dyDescent="0.2">
      <c r="B6" s="56" t="s">
        <v>161</v>
      </c>
      <c r="C6" s="40" t="s">
        <v>162</v>
      </c>
      <c r="D6" s="439" t="s">
        <v>677</v>
      </c>
      <c r="E6" s="439" t="s">
        <v>678</v>
      </c>
    </row>
    <row r="8" spans="1:5" x14ac:dyDescent="0.2">
      <c r="D8" s="89"/>
      <c r="E8" s="89"/>
    </row>
    <row r="9" spans="1:5" x14ac:dyDescent="0.2">
      <c r="A9" s="41" t="s">
        <v>163</v>
      </c>
      <c r="B9" s="42" t="s">
        <v>164</v>
      </c>
      <c r="C9" s="42" t="s">
        <v>130</v>
      </c>
    </row>
    <row r="10" spans="1:5" x14ac:dyDescent="0.2">
      <c r="A10" s="41" t="s">
        <v>165</v>
      </c>
      <c r="B10" s="42" t="s">
        <v>166</v>
      </c>
      <c r="C10" s="42" t="s">
        <v>131</v>
      </c>
      <c r="D10" s="440">
        <f>+D18</f>
        <v>20176000</v>
      </c>
      <c r="E10" s="440">
        <f>+E18</f>
        <v>0</v>
      </c>
    </row>
    <row r="11" spans="1:5" x14ac:dyDescent="0.2">
      <c r="A11" s="41" t="s">
        <v>140</v>
      </c>
      <c r="B11" s="42" t="s">
        <v>167</v>
      </c>
      <c r="C11" s="42" t="s">
        <v>132</v>
      </c>
    </row>
    <row r="12" spans="1:5" x14ac:dyDescent="0.2">
      <c r="A12" s="41" t="s">
        <v>145</v>
      </c>
      <c r="B12" s="42" t="s">
        <v>168</v>
      </c>
      <c r="C12" s="42" t="s">
        <v>133</v>
      </c>
    </row>
    <row r="13" spans="1:5" x14ac:dyDescent="0.2">
      <c r="A13" s="41" t="s">
        <v>146</v>
      </c>
      <c r="B13" s="42" t="s">
        <v>169</v>
      </c>
      <c r="C13" s="42" t="s">
        <v>134</v>
      </c>
    </row>
    <row r="14" spans="1:5" x14ac:dyDescent="0.2">
      <c r="A14" s="41" t="s">
        <v>147</v>
      </c>
      <c r="B14" s="42" t="s">
        <v>170</v>
      </c>
      <c r="C14" s="42" t="s">
        <v>142</v>
      </c>
    </row>
    <row r="15" spans="1:5" x14ac:dyDescent="0.2">
      <c r="A15" s="41" t="s">
        <v>149</v>
      </c>
      <c r="B15" s="42" t="s">
        <v>171</v>
      </c>
      <c r="C15" s="42" t="s">
        <v>143</v>
      </c>
    </row>
    <row r="16" spans="1:5" x14ac:dyDescent="0.2">
      <c r="A16" s="41" t="s">
        <v>150</v>
      </c>
      <c r="B16" s="42" t="s">
        <v>172</v>
      </c>
      <c r="C16" s="42" t="s">
        <v>144</v>
      </c>
    </row>
    <row r="17" spans="1:5" x14ac:dyDescent="0.2">
      <c r="A17" s="41" t="s">
        <v>173</v>
      </c>
      <c r="B17" s="42" t="s">
        <v>174</v>
      </c>
      <c r="C17" s="42" t="s">
        <v>148</v>
      </c>
      <c r="D17" s="89"/>
      <c r="E17" s="89"/>
    </row>
    <row r="18" spans="1:5" x14ac:dyDescent="0.2">
      <c r="A18" s="41" t="s">
        <v>141</v>
      </c>
      <c r="B18" s="42" t="s">
        <v>175</v>
      </c>
      <c r="C18" s="42" t="s">
        <v>152</v>
      </c>
      <c r="D18" s="440">
        <f>SUM(D19:D23)</f>
        <v>20176000</v>
      </c>
      <c r="E18" s="440">
        <f>SUM(E19:E23)</f>
        <v>0</v>
      </c>
    </row>
    <row r="19" spans="1:5" x14ac:dyDescent="0.2">
      <c r="A19" s="41" t="s">
        <v>145</v>
      </c>
      <c r="B19" s="42" t="s">
        <v>176</v>
      </c>
      <c r="C19" s="42" t="s">
        <v>153</v>
      </c>
      <c r="D19" s="441">
        <v>20176000</v>
      </c>
    </row>
    <row r="20" spans="1:5" x14ac:dyDescent="0.2">
      <c r="A20" s="41" t="s">
        <v>146</v>
      </c>
      <c r="B20" s="42" t="s">
        <v>177</v>
      </c>
      <c r="C20" s="42" t="s">
        <v>154</v>
      </c>
      <c r="D20" s="441">
        <v>0</v>
      </c>
      <c r="E20" s="441">
        <v>0</v>
      </c>
    </row>
    <row r="21" spans="1:5" x14ac:dyDescent="0.2">
      <c r="A21" s="41" t="s">
        <v>147</v>
      </c>
      <c r="B21" s="42" t="s">
        <v>178</v>
      </c>
      <c r="C21" s="42" t="s">
        <v>155</v>
      </c>
      <c r="D21" s="441">
        <v>0</v>
      </c>
      <c r="E21" s="441">
        <v>0</v>
      </c>
    </row>
    <row r="22" spans="1:5" x14ac:dyDescent="0.2">
      <c r="A22" s="41" t="s">
        <v>149</v>
      </c>
      <c r="B22" s="42" t="s">
        <v>179</v>
      </c>
      <c r="C22" s="42" t="s">
        <v>156</v>
      </c>
    </row>
    <row r="23" spans="1:5" x14ac:dyDescent="0.2">
      <c r="A23" s="41" t="s">
        <v>150</v>
      </c>
      <c r="B23" s="42" t="s">
        <v>172</v>
      </c>
      <c r="C23" s="42" t="s">
        <v>180</v>
      </c>
      <c r="D23" s="441"/>
      <c r="E23" s="441">
        <v>0</v>
      </c>
    </row>
    <row r="24" spans="1:5" x14ac:dyDescent="0.2">
      <c r="A24" s="41" t="s">
        <v>173</v>
      </c>
      <c r="B24" s="42" t="s">
        <v>174</v>
      </c>
      <c r="C24" s="42" t="s">
        <v>181</v>
      </c>
    </row>
    <row r="25" spans="1:5" x14ac:dyDescent="0.2">
      <c r="A25" s="41" t="s">
        <v>151</v>
      </c>
      <c r="B25" s="42" t="s">
        <v>182</v>
      </c>
      <c r="C25" s="42" t="s">
        <v>183</v>
      </c>
    </row>
    <row r="26" spans="1:5" x14ac:dyDescent="0.2">
      <c r="A26" s="41" t="s">
        <v>145</v>
      </c>
      <c r="B26" s="42" t="s">
        <v>184</v>
      </c>
      <c r="C26" s="42" t="s">
        <v>185</v>
      </c>
    </row>
    <row r="27" spans="1:5" x14ac:dyDescent="0.2">
      <c r="A27" s="41" t="s">
        <v>146</v>
      </c>
      <c r="B27" s="42" t="s">
        <v>186</v>
      </c>
      <c r="C27" s="42" t="s">
        <v>187</v>
      </c>
    </row>
    <row r="28" spans="1:5" x14ac:dyDescent="0.2">
      <c r="A28" s="41" t="s">
        <v>147</v>
      </c>
      <c r="B28" s="42" t="s">
        <v>188</v>
      </c>
      <c r="C28" s="42" t="s">
        <v>189</v>
      </c>
    </row>
    <row r="29" spans="1:5" x14ac:dyDescent="0.2">
      <c r="A29" s="41" t="s">
        <v>149</v>
      </c>
      <c r="B29" s="42" t="s">
        <v>190</v>
      </c>
      <c r="C29" s="42" t="s">
        <v>191</v>
      </c>
    </row>
    <row r="30" spans="1:5" x14ac:dyDescent="0.2">
      <c r="A30" s="41" t="s">
        <v>157</v>
      </c>
      <c r="B30" s="42" t="s">
        <v>192</v>
      </c>
      <c r="C30" s="42" t="s">
        <v>193</v>
      </c>
      <c r="D30" s="441">
        <v>-4.6566128730773926E-10</v>
      </c>
      <c r="E30" s="441">
        <v>-4.6566128730773926E-10</v>
      </c>
    </row>
    <row r="31" spans="1:5" x14ac:dyDescent="0.2">
      <c r="A31" s="41" t="s">
        <v>194</v>
      </c>
      <c r="B31" s="42" t="s">
        <v>195</v>
      </c>
      <c r="C31" s="42" t="s">
        <v>196</v>
      </c>
      <c r="D31" s="440">
        <f>+D38+D48</f>
        <v>43037249</v>
      </c>
      <c r="E31" s="440">
        <f>+E38+E48</f>
        <v>0</v>
      </c>
    </row>
    <row r="32" spans="1:5" x14ac:dyDescent="0.2">
      <c r="A32" s="41" t="s">
        <v>140</v>
      </c>
      <c r="B32" s="42" t="s">
        <v>197</v>
      </c>
      <c r="C32" s="42" t="s">
        <v>198</v>
      </c>
      <c r="D32" s="442"/>
      <c r="E32" s="442"/>
    </row>
    <row r="33" spans="1:5" x14ac:dyDescent="0.2">
      <c r="A33" s="41" t="s">
        <v>145</v>
      </c>
      <c r="B33" s="42" t="s">
        <v>199</v>
      </c>
      <c r="C33" s="42" t="s">
        <v>200</v>
      </c>
      <c r="D33" s="339"/>
      <c r="E33" s="339"/>
    </row>
    <row r="34" spans="1:5" x14ac:dyDescent="0.2">
      <c r="A34" s="41" t="s">
        <v>146</v>
      </c>
      <c r="B34" s="42" t="s">
        <v>201</v>
      </c>
      <c r="C34" s="42" t="s">
        <v>202</v>
      </c>
    </row>
    <row r="35" spans="1:5" x14ac:dyDescent="0.2">
      <c r="A35" s="41" t="s">
        <v>147</v>
      </c>
      <c r="B35" s="42" t="s">
        <v>137</v>
      </c>
      <c r="C35" s="42" t="s">
        <v>203</v>
      </c>
      <c r="D35" s="441"/>
      <c r="E35" s="441"/>
    </row>
    <row r="36" spans="1:5" x14ac:dyDescent="0.2">
      <c r="A36" s="41" t="s">
        <v>149</v>
      </c>
      <c r="B36" s="42" t="s">
        <v>204</v>
      </c>
      <c r="C36" s="42" t="s">
        <v>205</v>
      </c>
      <c r="D36" s="339"/>
      <c r="E36" s="339"/>
    </row>
    <row r="37" spans="1:5" x14ac:dyDescent="0.2">
      <c r="A37" s="41" t="s">
        <v>150</v>
      </c>
      <c r="B37" s="42" t="s">
        <v>190</v>
      </c>
      <c r="C37" s="42" t="s">
        <v>206</v>
      </c>
      <c r="D37" s="339"/>
      <c r="E37" s="339"/>
    </row>
    <row r="38" spans="1:5" x14ac:dyDescent="0.2">
      <c r="A38" s="41" t="s">
        <v>141</v>
      </c>
      <c r="B38" s="42" t="s">
        <v>207</v>
      </c>
      <c r="C38" s="42" t="s">
        <v>208</v>
      </c>
      <c r="D38" s="442">
        <f>+D40+D43</f>
        <v>158108</v>
      </c>
      <c r="E38" s="442">
        <f>+E40+E43</f>
        <v>0</v>
      </c>
    </row>
    <row r="39" spans="1:5" x14ac:dyDescent="0.2">
      <c r="B39" s="42" t="s">
        <v>209</v>
      </c>
      <c r="D39" s="339"/>
      <c r="E39" s="339"/>
    </row>
    <row r="40" spans="1:5" x14ac:dyDescent="0.2">
      <c r="A40" s="41" t="s">
        <v>145</v>
      </c>
      <c r="B40" s="42" t="s">
        <v>210</v>
      </c>
      <c r="C40" s="42" t="s">
        <v>211</v>
      </c>
      <c r="D40" s="441">
        <v>0</v>
      </c>
      <c r="E40" s="441">
        <v>0</v>
      </c>
    </row>
    <row r="41" spans="1:5" x14ac:dyDescent="0.2">
      <c r="A41" s="41" t="s">
        <v>146</v>
      </c>
      <c r="B41" s="42" t="s">
        <v>212</v>
      </c>
      <c r="C41" s="42" t="s">
        <v>213</v>
      </c>
    </row>
    <row r="42" spans="1:5" x14ac:dyDescent="0.2">
      <c r="A42" s="41" t="s">
        <v>147</v>
      </c>
      <c r="B42" s="140" t="s">
        <v>538</v>
      </c>
      <c r="C42" s="42" t="s">
        <v>214</v>
      </c>
      <c r="D42" s="441">
        <v>0</v>
      </c>
      <c r="E42" s="441">
        <v>0</v>
      </c>
    </row>
    <row r="43" spans="1:5" x14ac:dyDescent="0.2">
      <c r="A43" s="41" t="s">
        <v>149</v>
      </c>
      <c r="B43" s="42" t="s">
        <v>215</v>
      </c>
      <c r="C43" s="42" t="s">
        <v>216</v>
      </c>
      <c r="D43" s="441">
        <v>158108</v>
      </c>
      <c r="E43" s="441">
        <v>0</v>
      </c>
    </row>
    <row r="44" spans="1:5" x14ac:dyDescent="0.2">
      <c r="A44" s="41" t="s">
        <v>150</v>
      </c>
      <c r="B44" s="42" t="s">
        <v>190</v>
      </c>
      <c r="C44" s="42" t="s">
        <v>217</v>
      </c>
    </row>
    <row r="45" spans="1:5" x14ac:dyDescent="0.2">
      <c r="A45" s="41" t="s">
        <v>151</v>
      </c>
      <c r="B45" s="42" t="s">
        <v>218</v>
      </c>
      <c r="C45" s="42" t="s">
        <v>219</v>
      </c>
    </row>
    <row r="46" spans="1:5" x14ac:dyDescent="0.2">
      <c r="A46" s="41" t="s">
        <v>145</v>
      </c>
      <c r="B46" s="42" t="s">
        <v>220</v>
      </c>
      <c r="C46" s="42" t="s">
        <v>221</v>
      </c>
    </row>
    <row r="47" spans="1:5" x14ac:dyDescent="0.2">
      <c r="A47" s="41" t="s">
        <v>146</v>
      </c>
      <c r="B47" s="42" t="s">
        <v>190</v>
      </c>
      <c r="C47" s="42" t="s">
        <v>222</v>
      </c>
      <c r="D47" s="339"/>
      <c r="E47" s="339"/>
    </row>
    <row r="48" spans="1:5" x14ac:dyDescent="0.2">
      <c r="A48" s="41" t="s">
        <v>157</v>
      </c>
      <c r="B48" s="42" t="s">
        <v>223</v>
      </c>
      <c r="C48" s="42" t="s">
        <v>224</v>
      </c>
      <c r="D48" s="442">
        <f>SUM(D49:D51)</f>
        <v>42879141</v>
      </c>
      <c r="E48" s="442">
        <f>+E49+E50</f>
        <v>0</v>
      </c>
    </row>
    <row r="49" spans="1:5" x14ac:dyDescent="0.2">
      <c r="A49" s="41" t="s">
        <v>145</v>
      </c>
      <c r="B49" s="42" t="s">
        <v>225</v>
      </c>
      <c r="C49" s="42" t="s">
        <v>226</v>
      </c>
      <c r="D49" s="441">
        <v>38879141</v>
      </c>
      <c r="E49" s="441">
        <v>0</v>
      </c>
    </row>
    <row r="50" spans="1:5" x14ac:dyDescent="0.2">
      <c r="A50" s="41" t="s">
        <v>146</v>
      </c>
      <c r="B50" s="42" t="s">
        <v>227</v>
      </c>
      <c r="C50" s="42" t="s">
        <v>228</v>
      </c>
      <c r="D50" s="441">
        <v>0</v>
      </c>
      <c r="E50" s="441">
        <v>0</v>
      </c>
    </row>
    <row r="51" spans="1:5" x14ac:dyDescent="0.2">
      <c r="A51" s="41" t="s">
        <v>147</v>
      </c>
      <c r="B51" s="42" t="s">
        <v>229</v>
      </c>
      <c r="C51" s="42" t="s">
        <v>230</v>
      </c>
      <c r="D51" s="441">
        <v>4000000</v>
      </c>
      <c r="E51" s="441">
        <v>0</v>
      </c>
    </row>
    <row r="52" spans="1:5" x14ac:dyDescent="0.2">
      <c r="A52" s="41" t="s">
        <v>158</v>
      </c>
      <c r="B52" s="42" t="s">
        <v>231</v>
      </c>
      <c r="C52" s="42" t="s">
        <v>232</v>
      </c>
      <c r="D52" s="442">
        <v>0</v>
      </c>
      <c r="E52" s="442">
        <v>0</v>
      </c>
    </row>
    <row r="53" spans="1:5" x14ac:dyDescent="0.2">
      <c r="B53" s="42" t="s">
        <v>233</v>
      </c>
    </row>
    <row r="54" spans="1:5" x14ac:dyDescent="0.2">
      <c r="A54" s="41" t="s">
        <v>234</v>
      </c>
      <c r="B54" s="42" t="s">
        <v>235</v>
      </c>
      <c r="C54" s="42" t="s">
        <v>236</v>
      </c>
      <c r="D54" s="442"/>
      <c r="E54" s="442"/>
    </row>
    <row r="55" spans="1:5" x14ac:dyDescent="0.2">
      <c r="A55" s="41" t="s">
        <v>145</v>
      </c>
      <c r="B55" s="42" t="s">
        <v>237</v>
      </c>
      <c r="C55" s="42" t="s">
        <v>238</v>
      </c>
      <c r="D55" s="441"/>
      <c r="E55" s="441"/>
    </row>
    <row r="56" spans="1:5" x14ac:dyDescent="0.2">
      <c r="A56" s="41" t="s">
        <v>146</v>
      </c>
      <c r="B56" s="42" t="s">
        <v>239</v>
      </c>
      <c r="C56" s="42" t="s">
        <v>240</v>
      </c>
      <c r="D56" s="441"/>
      <c r="E56" s="441"/>
    </row>
    <row r="57" spans="1:5" x14ac:dyDescent="0.2">
      <c r="A57" s="41" t="s">
        <v>147</v>
      </c>
      <c r="B57" s="42" t="s">
        <v>136</v>
      </c>
      <c r="C57" s="42" t="s">
        <v>241</v>
      </c>
    </row>
    <row r="58" spans="1:5" x14ac:dyDescent="0.2">
      <c r="B58" s="42" t="s">
        <v>242</v>
      </c>
      <c r="C58" s="42" t="s">
        <v>243</v>
      </c>
      <c r="D58" s="442">
        <f>+D10+D31</f>
        <v>63213249</v>
      </c>
      <c r="E58" s="442">
        <f>+E10+E31</f>
        <v>0</v>
      </c>
    </row>
    <row r="59" spans="1:5" x14ac:dyDescent="0.2">
      <c r="A59" s="41" t="s">
        <v>244</v>
      </c>
      <c r="B59" s="42" t="s">
        <v>245</v>
      </c>
      <c r="C59" s="42" t="s">
        <v>246</v>
      </c>
    </row>
    <row r="60" spans="1:5" x14ac:dyDescent="0.2">
      <c r="A60" s="41" t="s">
        <v>140</v>
      </c>
      <c r="B60" s="42" t="s">
        <v>247</v>
      </c>
      <c r="C60" s="42" t="s">
        <v>248</v>
      </c>
    </row>
    <row r="61" spans="1:5" x14ac:dyDescent="0.2">
      <c r="A61" s="41" t="s">
        <v>141</v>
      </c>
      <c r="B61" s="42" t="s">
        <v>249</v>
      </c>
      <c r="C61" s="42" t="s">
        <v>250</v>
      </c>
    </row>
    <row r="62" spans="1:5" x14ac:dyDescent="0.2">
      <c r="A62" s="41" t="s">
        <v>151</v>
      </c>
      <c r="B62" s="42" t="s">
        <v>251</v>
      </c>
      <c r="C62" s="42" t="s">
        <v>252</v>
      </c>
    </row>
    <row r="63" spans="1:5" ht="16.5" x14ac:dyDescent="0.2">
      <c r="A63" s="41"/>
      <c r="B63" s="54" t="s">
        <v>160</v>
      </c>
      <c r="C63" s="42"/>
    </row>
    <row r="64" spans="1:5" x14ac:dyDescent="0.2">
      <c r="A64" s="41"/>
      <c r="B64" s="39" t="s">
        <v>614</v>
      </c>
      <c r="C64" s="42"/>
    </row>
    <row r="65" spans="1:7" x14ac:dyDescent="0.2">
      <c r="B65" s="53" t="s">
        <v>423</v>
      </c>
      <c r="D65" s="339"/>
      <c r="E65" s="339"/>
    </row>
    <row r="66" spans="1:7" x14ac:dyDescent="0.2">
      <c r="B66" s="53"/>
      <c r="D66" s="339"/>
      <c r="E66" s="339"/>
    </row>
    <row r="67" spans="1:7" x14ac:dyDescent="0.2">
      <c r="A67" s="41" t="s">
        <v>163</v>
      </c>
      <c r="B67" s="55" t="s">
        <v>253</v>
      </c>
      <c r="C67" s="42" t="s">
        <v>254</v>
      </c>
      <c r="D67" s="441">
        <f>+D68</f>
        <v>62971555</v>
      </c>
      <c r="E67" s="441">
        <f>+E68</f>
        <v>0</v>
      </c>
    </row>
    <row r="68" spans="1:7" x14ac:dyDescent="0.2">
      <c r="A68" s="41" t="s">
        <v>140</v>
      </c>
      <c r="B68" s="42" t="s">
        <v>255</v>
      </c>
      <c r="C68" s="42" t="s">
        <v>256</v>
      </c>
      <c r="D68" s="441">
        <f>+D70+D73+D77+D78</f>
        <v>62971555</v>
      </c>
      <c r="E68" s="441">
        <f>+E70+E73+E77+E78</f>
        <v>0</v>
      </c>
    </row>
    <row r="69" spans="1:7" x14ac:dyDescent="0.2">
      <c r="B69" s="42" t="s">
        <v>257</v>
      </c>
    </row>
    <row r="70" spans="1:7" x14ac:dyDescent="0.2">
      <c r="A70" s="41" t="s">
        <v>145</v>
      </c>
      <c r="B70" s="42" t="s">
        <v>258</v>
      </c>
      <c r="C70" s="42" t="s">
        <v>259</v>
      </c>
      <c r="D70" s="441">
        <v>64000000</v>
      </c>
      <c r="E70" s="441">
        <v>0</v>
      </c>
      <c r="G70" s="89"/>
    </row>
    <row r="71" spans="1:7" x14ac:dyDescent="0.2">
      <c r="A71" s="41" t="s">
        <v>146</v>
      </c>
      <c r="B71" s="42" t="s">
        <v>260</v>
      </c>
      <c r="C71" s="42" t="s">
        <v>261</v>
      </c>
      <c r="D71" s="441"/>
      <c r="E71" s="441"/>
    </row>
    <row r="72" spans="1:7" x14ac:dyDescent="0.2">
      <c r="A72" s="41" t="s">
        <v>147</v>
      </c>
      <c r="B72" s="42" t="s">
        <v>262</v>
      </c>
      <c r="C72" s="42" t="s">
        <v>263</v>
      </c>
      <c r="D72" s="89"/>
      <c r="E72" s="89"/>
    </row>
    <row r="73" spans="1:7" x14ac:dyDescent="0.2">
      <c r="A73" s="41" t="s">
        <v>149</v>
      </c>
      <c r="B73" s="42" t="s">
        <v>264</v>
      </c>
      <c r="C73" s="42" t="s">
        <v>265</v>
      </c>
      <c r="D73" s="441">
        <v>0</v>
      </c>
      <c r="E73" s="441">
        <v>0</v>
      </c>
    </row>
    <row r="74" spans="1:7" x14ac:dyDescent="0.2">
      <c r="B74" s="42" t="s">
        <v>266</v>
      </c>
      <c r="C74" s="42" t="s">
        <v>267</v>
      </c>
      <c r="D74" s="441">
        <v>0</v>
      </c>
      <c r="E74" s="441">
        <v>0</v>
      </c>
    </row>
    <row r="75" spans="1:7" x14ac:dyDescent="0.2">
      <c r="B75" s="42" t="s">
        <v>268</v>
      </c>
      <c r="C75" s="42" t="s">
        <v>269</v>
      </c>
      <c r="D75" s="441">
        <v>0</v>
      </c>
      <c r="E75" s="441">
        <v>0</v>
      </c>
    </row>
    <row r="76" spans="1:7" x14ac:dyDescent="0.2">
      <c r="B76" s="42" t="s">
        <v>270</v>
      </c>
      <c r="C76" s="42" t="s">
        <v>271</v>
      </c>
      <c r="D76" s="441"/>
      <c r="E76" s="441"/>
    </row>
    <row r="77" spans="1:7" x14ac:dyDescent="0.2">
      <c r="A77" s="41" t="s">
        <v>150</v>
      </c>
      <c r="B77" s="42" t="s">
        <v>272</v>
      </c>
      <c r="C77" s="42" t="s">
        <v>273</v>
      </c>
      <c r="D77" s="441">
        <f>+E77+E78</f>
        <v>0</v>
      </c>
      <c r="E77" s="441">
        <v>0</v>
      </c>
    </row>
    <row r="78" spans="1:7" x14ac:dyDescent="0.2">
      <c r="A78" s="41" t="s">
        <v>173</v>
      </c>
      <c r="B78" s="42" t="s">
        <v>274</v>
      </c>
      <c r="C78" s="42" t="s">
        <v>275</v>
      </c>
      <c r="D78" s="441">
        <f>+'Ardh shpenz alpha'!C107</f>
        <v>-1028445</v>
      </c>
      <c r="E78" s="441">
        <f>+'Ardh shpenz alpha'!D107</f>
        <v>0</v>
      </c>
    </row>
    <row r="79" spans="1:7" x14ac:dyDescent="0.2">
      <c r="A79" s="41" t="s">
        <v>159</v>
      </c>
      <c r="B79" s="42" t="s">
        <v>276</v>
      </c>
      <c r="C79" s="42" t="s">
        <v>277</v>
      </c>
    </row>
    <row r="80" spans="1:7" x14ac:dyDescent="0.2">
      <c r="A80" s="41" t="s">
        <v>141</v>
      </c>
      <c r="B80" s="42" t="s">
        <v>278</v>
      </c>
      <c r="C80" s="42" t="s">
        <v>279</v>
      </c>
    </row>
    <row r="81" spans="1:5" x14ac:dyDescent="0.2">
      <c r="A81" s="41" t="s">
        <v>145</v>
      </c>
      <c r="B81" s="42" t="s">
        <v>280</v>
      </c>
      <c r="C81" s="42" t="s">
        <v>281</v>
      </c>
    </row>
    <row r="82" spans="1:5" x14ac:dyDescent="0.2">
      <c r="A82" s="41" t="s">
        <v>146</v>
      </c>
      <c r="B82" s="42" t="s">
        <v>282</v>
      </c>
      <c r="C82" s="42" t="s">
        <v>283</v>
      </c>
    </row>
    <row r="83" spans="1:5" x14ac:dyDescent="0.2">
      <c r="A83" s="41" t="s">
        <v>147</v>
      </c>
      <c r="B83" s="42" t="s">
        <v>284</v>
      </c>
      <c r="C83" s="42" t="s">
        <v>285</v>
      </c>
    </row>
    <row r="84" spans="1:5" x14ac:dyDescent="0.2">
      <c r="A84" s="41" t="s">
        <v>149</v>
      </c>
      <c r="B84" s="42" t="s">
        <v>286</v>
      </c>
      <c r="C84" s="42" t="s">
        <v>287</v>
      </c>
    </row>
    <row r="85" spans="1:5" x14ac:dyDescent="0.2">
      <c r="A85" s="41" t="s">
        <v>151</v>
      </c>
      <c r="B85" s="42" t="s">
        <v>288</v>
      </c>
      <c r="C85" s="42" t="s">
        <v>289</v>
      </c>
    </row>
    <row r="86" spans="1:5" x14ac:dyDescent="0.2">
      <c r="A86" s="41" t="s">
        <v>157</v>
      </c>
      <c r="B86" s="42" t="s">
        <v>290</v>
      </c>
      <c r="C86" s="42" t="s">
        <v>291</v>
      </c>
    </row>
    <row r="87" spans="1:5" x14ac:dyDescent="0.2">
      <c r="A87" s="41" t="s">
        <v>145</v>
      </c>
      <c r="B87" s="42" t="s">
        <v>292</v>
      </c>
      <c r="C87" s="42" t="s">
        <v>293</v>
      </c>
    </row>
    <row r="88" spans="1:5" x14ac:dyDescent="0.2">
      <c r="A88" s="41" t="s">
        <v>146</v>
      </c>
      <c r="B88" s="42" t="s">
        <v>294</v>
      </c>
      <c r="C88" s="42" t="s">
        <v>295</v>
      </c>
    </row>
    <row r="89" spans="1:5" x14ac:dyDescent="0.2">
      <c r="A89" s="41" t="s">
        <v>165</v>
      </c>
      <c r="B89" s="42" t="s">
        <v>296</v>
      </c>
      <c r="C89" s="42" t="s">
        <v>297</v>
      </c>
      <c r="D89" s="441">
        <f>+D98</f>
        <v>241694</v>
      </c>
      <c r="E89" s="441">
        <f>+E98</f>
        <v>0</v>
      </c>
    </row>
    <row r="90" spans="1:5" x14ac:dyDescent="0.2">
      <c r="A90" s="41" t="s">
        <v>140</v>
      </c>
      <c r="B90" s="42" t="s">
        <v>298</v>
      </c>
      <c r="C90" s="42" t="s">
        <v>299</v>
      </c>
      <c r="D90" s="441"/>
      <c r="E90" s="441"/>
    </row>
    <row r="91" spans="1:5" x14ac:dyDescent="0.2">
      <c r="A91" s="41" t="s">
        <v>145</v>
      </c>
      <c r="B91" s="42" t="s">
        <v>300</v>
      </c>
      <c r="C91" s="42" t="s">
        <v>301</v>
      </c>
      <c r="D91" s="441"/>
      <c r="E91" s="441"/>
    </row>
    <row r="92" spans="1:5" x14ac:dyDescent="0.2">
      <c r="A92" s="41" t="s">
        <v>146</v>
      </c>
      <c r="B92" s="42" t="s">
        <v>302</v>
      </c>
      <c r="C92" s="42" t="s">
        <v>303</v>
      </c>
    </row>
    <row r="93" spans="1:5" x14ac:dyDescent="0.2">
      <c r="A93" s="41" t="s">
        <v>147</v>
      </c>
      <c r="B93" s="42" t="s">
        <v>304</v>
      </c>
      <c r="C93" s="42" t="s">
        <v>305</v>
      </c>
      <c r="D93" s="441"/>
      <c r="E93" s="441"/>
    </row>
    <row r="94" spans="1:5" x14ac:dyDescent="0.2">
      <c r="A94" s="41" t="s">
        <v>149</v>
      </c>
      <c r="B94" s="42" t="s">
        <v>306</v>
      </c>
      <c r="C94" s="42" t="s">
        <v>307</v>
      </c>
      <c r="D94" s="441"/>
      <c r="E94" s="441"/>
    </row>
    <row r="95" spans="1:5" x14ac:dyDescent="0.2">
      <c r="A95" s="41" t="s">
        <v>150</v>
      </c>
      <c r="B95" s="42" t="s">
        <v>308</v>
      </c>
      <c r="C95" s="42" t="s">
        <v>309</v>
      </c>
    </row>
    <row r="96" spans="1:5" x14ac:dyDescent="0.2">
      <c r="A96" s="41" t="s">
        <v>173</v>
      </c>
      <c r="B96" s="42" t="s">
        <v>119</v>
      </c>
      <c r="C96" s="42" t="s">
        <v>310</v>
      </c>
    </row>
    <row r="97" spans="1:5" x14ac:dyDescent="0.2">
      <c r="A97" s="41" t="s">
        <v>159</v>
      </c>
      <c r="B97" s="42" t="s">
        <v>311</v>
      </c>
      <c r="C97" s="42" t="s">
        <v>312</v>
      </c>
      <c r="D97" s="441"/>
      <c r="E97" s="441"/>
    </row>
    <row r="98" spans="1:5" x14ac:dyDescent="0.2">
      <c r="A98" s="41" t="s">
        <v>141</v>
      </c>
      <c r="B98" s="42" t="s">
        <v>313</v>
      </c>
      <c r="C98" s="42" t="s">
        <v>314</v>
      </c>
      <c r="D98" s="441">
        <f>SUM(D99:D107)</f>
        <v>241694</v>
      </c>
      <c r="E98" s="441">
        <f>+E102+E104+E105+E106+E107+E103</f>
        <v>0</v>
      </c>
    </row>
    <row r="99" spans="1:5" x14ac:dyDescent="0.2">
      <c r="A99" s="41" t="s">
        <v>145</v>
      </c>
      <c r="B99" s="42" t="s">
        <v>300</v>
      </c>
      <c r="C99" s="42" t="s">
        <v>315</v>
      </c>
      <c r="D99" s="441"/>
      <c r="E99" s="441">
        <v>0</v>
      </c>
    </row>
    <row r="100" spans="1:5" x14ac:dyDescent="0.2">
      <c r="A100" s="41" t="s">
        <v>146</v>
      </c>
      <c r="B100" s="42" t="s">
        <v>302</v>
      </c>
      <c r="C100" s="42" t="s">
        <v>316</v>
      </c>
    </row>
    <row r="101" spans="1:5" x14ac:dyDescent="0.2">
      <c r="A101" s="41" t="s">
        <v>147</v>
      </c>
      <c r="B101" s="42" t="s">
        <v>317</v>
      </c>
      <c r="C101" s="42" t="s">
        <v>318</v>
      </c>
    </row>
    <row r="102" spans="1:5" x14ac:dyDescent="0.2">
      <c r="A102" s="41" t="s">
        <v>149</v>
      </c>
      <c r="B102" s="42" t="s">
        <v>306</v>
      </c>
      <c r="C102" s="42" t="s">
        <v>319</v>
      </c>
      <c r="D102" s="441">
        <v>25500</v>
      </c>
      <c r="E102" s="441">
        <v>0</v>
      </c>
    </row>
    <row r="103" spans="1:5" x14ac:dyDescent="0.2">
      <c r="A103" s="41" t="s">
        <v>150</v>
      </c>
      <c r="B103" s="42" t="s">
        <v>320</v>
      </c>
      <c r="C103" s="42" t="s">
        <v>321</v>
      </c>
      <c r="D103" s="441">
        <v>161083</v>
      </c>
      <c r="E103" s="441">
        <v>0</v>
      </c>
    </row>
    <row r="104" spans="1:5" x14ac:dyDescent="0.2">
      <c r="A104" s="41" t="s">
        <v>173</v>
      </c>
      <c r="B104" s="42" t="s">
        <v>322</v>
      </c>
      <c r="C104" s="42" t="s">
        <v>323</v>
      </c>
      <c r="D104" s="441">
        <v>50611</v>
      </c>
      <c r="E104" s="441">
        <v>0</v>
      </c>
    </row>
    <row r="105" spans="1:5" x14ac:dyDescent="0.2">
      <c r="A105" s="41" t="s">
        <v>159</v>
      </c>
      <c r="B105" s="140" t="s">
        <v>620</v>
      </c>
      <c r="C105" s="42" t="s">
        <v>324</v>
      </c>
      <c r="D105" s="441">
        <v>4500</v>
      </c>
      <c r="E105" s="441">
        <v>0</v>
      </c>
    </row>
    <row r="106" spans="1:5" x14ac:dyDescent="0.2">
      <c r="A106" s="41" t="s">
        <v>325</v>
      </c>
      <c r="B106" s="42" t="s">
        <v>119</v>
      </c>
      <c r="C106" s="42" t="s">
        <v>326</v>
      </c>
      <c r="D106" s="441">
        <v>0</v>
      </c>
      <c r="E106" s="441">
        <v>0</v>
      </c>
    </row>
    <row r="107" spans="1:5" x14ac:dyDescent="0.2">
      <c r="A107" s="41" t="s">
        <v>327</v>
      </c>
      <c r="B107" s="140" t="s">
        <v>578</v>
      </c>
      <c r="C107" s="42" t="s">
        <v>328</v>
      </c>
      <c r="D107" s="441">
        <v>0</v>
      </c>
      <c r="E107" s="441">
        <v>0</v>
      </c>
    </row>
    <row r="108" spans="1:5" x14ac:dyDescent="0.2">
      <c r="A108" s="41" t="s">
        <v>151</v>
      </c>
      <c r="B108" s="42" t="s">
        <v>329</v>
      </c>
      <c r="C108" s="42" t="s">
        <v>330</v>
      </c>
    </row>
    <row r="109" spans="1:5" x14ac:dyDescent="0.2">
      <c r="A109" s="41" t="s">
        <v>194</v>
      </c>
      <c r="B109" s="42" t="s">
        <v>235</v>
      </c>
      <c r="C109" s="42" t="s">
        <v>331</v>
      </c>
      <c r="D109" s="441"/>
      <c r="E109" s="441"/>
    </row>
    <row r="110" spans="1:5" x14ac:dyDescent="0.2">
      <c r="A110" s="41" t="s">
        <v>145</v>
      </c>
      <c r="B110" s="42" t="s">
        <v>332</v>
      </c>
      <c r="C110" s="42" t="s">
        <v>333</v>
      </c>
      <c r="D110" s="441"/>
      <c r="E110" s="441"/>
    </row>
    <row r="111" spans="1:5" x14ac:dyDescent="0.2">
      <c r="A111" s="41" t="s">
        <v>146</v>
      </c>
      <c r="B111" s="42" t="s">
        <v>109</v>
      </c>
      <c r="C111" s="42" t="s">
        <v>334</v>
      </c>
    </row>
    <row r="112" spans="1:5" x14ac:dyDescent="0.2">
      <c r="B112" s="42" t="s">
        <v>335</v>
      </c>
      <c r="C112" s="42" t="s">
        <v>336</v>
      </c>
      <c r="D112" s="442">
        <f>+D109+D89+D67</f>
        <v>63213249</v>
      </c>
      <c r="E112" s="442">
        <f>+E109+E89+E67</f>
        <v>0</v>
      </c>
    </row>
    <row r="113" spans="1:5" x14ac:dyDescent="0.2">
      <c r="B113" s="42" t="s">
        <v>245</v>
      </c>
      <c r="C113" s="42" t="s">
        <v>337</v>
      </c>
    </row>
    <row r="114" spans="1:5" x14ac:dyDescent="0.2">
      <c r="A114" s="41" t="s">
        <v>145</v>
      </c>
      <c r="B114" s="42" t="s">
        <v>338</v>
      </c>
      <c r="C114" s="42" t="s">
        <v>339</v>
      </c>
    </row>
    <row r="115" spans="1:5" x14ac:dyDescent="0.2">
      <c r="A115" s="41" t="s">
        <v>146</v>
      </c>
      <c r="B115" s="42" t="s">
        <v>340</v>
      </c>
      <c r="C115" s="42" t="s">
        <v>341</v>
      </c>
    </row>
    <row r="116" spans="1:5" x14ac:dyDescent="0.2">
      <c r="A116" s="41" t="s">
        <v>147</v>
      </c>
      <c r="B116" s="42" t="s">
        <v>342</v>
      </c>
      <c r="C116" s="42" t="s">
        <v>343</v>
      </c>
    </row>
    <row r="117" spans="1:5" x14ac:dyDescent="0.2">
      <c r="C117" s="42" t="s">
        <v>344</v>
      </c>
    </row>
    <row r="119" spans="1:5" x14ac:dyDescent="0.2">
      <c r="A119" s="43"/>
      <c r="D119" s="63">
        <f>+D58-D112</f>
        <v>0</v>
      </c>
      <c r="E119" s="63">
        <f>+E58-E112</f>
        <v>0</v>
      </c>
    </row>
    <row r="120" spans="1:5" x14ac:dyDescent="0.2">
      <c r="D120" s="339"/>
      <c r="E120" s="339"/>
    </row>
    <row r="121" spans="1:5" x14ac:dyDescent="0.2">
      <c r="D121" s="89"/>
      <c r="E121" s="89"/>
    </row>
    <row r="125" spans="1:5" x14ac:dyDescent="0.2">
      <c r="D125" s="89"/>
      <c r="E125" s="89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85" workbookViewId="0">
      <selection activeCell="J117" sqref="J117"/>
    </sheetView>
  </sheetViews>
  <sheetFormatPr defaultColWidth="11.42578125" defaultRowHeight="12.75" x14ac:dyDescent="0.2"/>
  <cols>
    <col min="1" max="1" width="8.28515625" style="44" customWidth="1"/>
    <col min="2" max="2" width="47.42578125" style="44" bestFit="1" customWidth="1"/>
    <col min="3" max="4" width="14.140625" style="44" customWidth="1"/>
    <col min="5" max="5" width="12.85546875" style="44" bestFit="1" customWidth="1"/>
    <col min="6" max="6" width="11.7109375" style="44" bestFit="1" customWidth="1"/>
    <col min="7" max="16384" width="11.42578125" style="44"/>
  </cols>
  <sheetData>
    <row r="1" spans="1:4" ht="18" x14ac:dyDescent="0.2">
      <c r="B1" s="45" t="s">
        <v>346</v>
      </c>
    </row>
    <row r="3" spans="1:4" ht="14.25" x14ac:dyDescent="0.2">
      <c r="B3" s="46" t="s">
        <v>347</v>
      </c>
    </row>
    <row r="9" spans="1:4" ht="15" x14ac:dyDescent="0.2">
      <c r="A9" s="47" t="s">
        <v>348</v>
      </c>
      <c r="B9" s="48" t="s">
        <v>349</v>
      </c>
      <c r="C9" s="47" t="s">
        <v>676</v>
      </c>
      <c r="D9" s="47" t="s">
        <v>675</v>
      </c>
    </row>
    <row r="11" spans="1:4" x14ac:dyDescent="0.2">
      <c r="B11" s="338"/>
    </row>
    <row r="12" spans="1:4" x14ac:dyDescent="0.2">
      <c r="A12" s="49" t="s">
        <v>140</v>
      </c>
      <c r="B12" s="50" t="s">
        <v>350</v>
      </c>
      <c r="C12" s="57">
        <f>+C14</f>
        <v>0</v>
      </c>
      <c r="D12" s="57">
        <f>+D14</f>
        <v>0</v>
      </c>
    </row>
    <row r="13" spans="1:4" x14ac:dyDescent="0.2">
      <c r="A13" s="49" t="s">
        <v>130</v>
      </c>
      <c r="B13" s="50" t="s">
        <v>351</v>
      </c>
    </row>
    <row r="14" spans="1:4" x14ac:dyDescent="0.2">
      <c r="A14" s="49" t="s">
        <v>131</v>
      </c>
      <c r="B14" s="50" t="s">
        <v>352</v>
      </c>
      <c r="C14" s="51"/>
      <c r="D14" s="51">
        <v>0</v>
      </c>
    </row>
    <row r="15" spans="1:4" x14ac:dyDescent="0.2">
      <c r="A15" s="49" t="s">
        <v>132</v>
      </c>
      <c r="B15" s="50" t="s">
        <v>353</v>
      </c>
      <c r="C15" s="270" t="s">
        <v>537</v>
      </c>
      <c r="D15" s="270" t="s">
        <v>537</v>
      </c>
    </row>
    <row r="16" spans="1:4" x14ac:dyDescent="0.2">
      <c r="A16" s="49" t="s">
        <v>133</v>
      </c>
      <c r="B16" s="50" t="s">
        <v>354</v>
      </c>
    </row>
    <row r="17" spans="1:4" x14ac:dyDescent="0.2">
      <c r="B17" s="50" t="s">
        <v>355</v>
      </c>
      <c r="C17" s="51">
        <f>+C14</f>
        <v>0</v>
      </c>
      <c r="D17" s="51">
        <f>+D14</f>
        <v>0</v>
      </c>
    </row>
    <row r="18" spans="1:4" x14ac:dyDescent="0.2">
      <c r="B18" s="50" t="s">
        <v>356</v>
      </c>
    </row>
    <row r="19" spans="1:4" x14ac:dyDescent="0.2">
      <c r="A19" s="49" t="s">
        <v>141</v>
      </c>
      <c r="B19" s="50" t="s">
        <v>357</v>
      </c>
      <c r="C19" s="57">
        <v>0</v>
      </c>
      <c r="D19" s="57">
        <v>0</v>
      </c>
    </row>
    <row r="20" spans="1:4" x14ac:dyDescent="0.2">
      <c r="A20" s="49" t="s">
        <v>134</v>
      </c>
      <c r="B20" s="50" t="s">
        <v>358</v>
      </c>
    </row>
    <row r="21" spans="1:4" x14ac:dyDescent="0.2">
      <c r="A21" s="49" t="s">
        <v>142</v>
      </c>
      <c r="B21" s="50" t="s">
        <v>359</v>
      </c>
    </row>
    <row r="22" spans="1:4" x14ac:dyDescent="0.2">
      <c r="A22" s="49" t="s">
        <v>143</v>
      </c>
      <c r="B22" s="50" t="s">
        <v>360</v>
      </c>
    </row>
    <row r="23" spans="1:4" x14ac:dyDescent="0.2">
      <c r="A23" s="49" t="s">
        <v>144</v>
      </c>
      <c r="B23" s="50" t="s">
        <v>361</v>
      </c>
      <c r="C23" s="51"/>
      <c r="D23" s="51"/>
    </row>
    <row r="24" spans="1:4" x14ac:dyDescent="0.2">
      <c r="A24" s="49" t="s">
        <v>145</v>
      </c>
      <c r="B24" s="50" t="s">
        <v>362</v>
      </c>
      <c r="C24" s="51">
        <v>0</v>
      </c>
      <c r="D24" s="51">
        <v>0</v>
      </c>
    </row>
    <row r="25" spans="1:4" x14ac:dyDescent="0.2">
      <c r="A25" s="49" t="s">
        <v>146</v>
      </c>
      <c r="B25" s="50" t="s">
        <v>363</v>
      </c>
    </row>
    <row r="26" spans="1:4" x14ac:dyDescent="0.2">
      <c r="A26" s="49" t="s">
        <v>147</v>
      </c>
      <c r="B26" s="50" t="s">
        <v>109</v>
      </c>
      <c r="C26" s="51"/>
      <c r="D26" s="51"/>
    </row>
    <row r="28" spans="1:4" x14ac:dyDescent="0.2">
      <c r="A28" s="49" t="s">
        <v>148</v>
      </c>
      <c r="B28" s="50" t="s">
        <v>364</v>
      </c>
    </row>
    <row r="29" spans="1:4" x14ac:dyDescent="0.2">
      <c r="A29" s="49" t="s">
        <v>145</v>
      </c>
      <c r="B29" s="50" t="s">
        <v>365</v>
      </c>
    </row>
    <row r="30" spans="1:4" x14ac:dyDescent="0.2">
      <c r="A30" s="49" t="s">
        <v>146</v>
      </c>
      <c r="B30" s="50" t="s">
        <v>366</v>
      </c>
    </row>
    <row r="31" spans="1:4" x14ac:dyDescent="0.2">
      <c r="A31" s="49" t="s">
        <v>147</v>
      </c>
      <c r="B31" s="50" t="s">
        <v>367</v>
      </c>
    </row>
    <row r="32" spans="1:4" x14ac:dyDescent="0.2">
      <c r="A32" s="49" t="s">
        <v>149</v>
      </c>
      <c r="B32" s="50" t="s">
        <v>368</v>
      </c>
    </row>
    <row r="33" spans="1:4" x14ac:dyDescent="0.2">
      <c r="A33" s="49" t="s">
        <v>150</v>
      </c>
      <c r="B33" s="50" t="s">
        <v>369</v>
      </c>
    </row>
    <row r="34" spans="1:4" x14ac:dyDescent="0.2">
      <c r="B34" s="50" t="s">
        <v>370</v>
      </c>
      <c r="C34" s="51">
        <f>+C17</f>
        <v>0</v>
      </c>
      <c r="D34" s="51">
        <f>+D17</f>
        <v>0</v>
      </c>
    </row>
    <row r="35" spans="1:4" x14ac:dyDescent="0.2">
      <c r="C35" s="338"/>
      <c r="D35" s="338"/>
    </row>
    <row r="36" spans="1:4" x14ac:dyDescent="0.2">
      <c r="A36" s="49" t="s">
        <v>151</v>
      </c>
      <c r="B36" s="50" t="s">
        <v>371</v>
      </c>
      <c r="C36" s="57">
        <v>0</v>
      </c>
      <c r="D36" s="57">
        <v>0</v>
      </c>
    </row>
    <row r="37" spans="1:4" x14ac:dyDescent="0.2">
      <c r="A37" s="49" t="s">
        <v>152</v>
      </c>
      <c r="B37" s="50" t="s">
        <v>372</v>
      </c>
      <c r="C37" s="51">
        <v>0</v>
      </c>
      <c r="D37" s="51">
        <v>0</v>
      </c>
    </row>
    <row r="38" spans="1:4" x14ac:dyDescent="0.2">
      <c r="A38" s="49" t="s">
        <v>153</v>
      </c>
      <c r="B38" s="50" t="s">
        <v>373</v>
      </c>
    </row>
    <row r="39" spans="1:4" x14ac:dyDescent="0.2">
      <c r="A39" s="49" t="s">
        <v>154</v>
      </c>
      <c r="B39" s="50" t="s">
        <v>374</v>
      </c>
      <c r="C39" s="51">
        <v>0</v>
      </c>
      <c r="D39" s="51">
        <v>0</v>
      </c>
    </row>
    <row r="40" spans="1:4" x14ac:dyDescent="0.2">
      <c r="A40" s="49" t="s">
        <v>155</v>
      </c>
      <c r="B40" s="50" t="s">
        <v>375</v>
      </c>
    </row>
    <row r="41" spans="1:4" x14ac:dyDescent="0.2">
      <c r="A41" s="49" t="s">
        <v>156</v>
      </c>
      <c r="B41" s="50" t="s">
        <v>376</v>
      </c>
      <c r="C41" s="51">
        <v>-1.7462298274040222E-10</v>
      </c>
      <c r="D41" s="51">
        <v>-1.7462298274040222E-10</v>
      </c>
    </row>
    <row r="42" spans="1:4" x14ac:dyDescent="0.2">
      <c r="C42" s="338"/>
      <c r="D42" s="338"/>
    </row>
    <row r="43" spans="1:4" x14ac:dyDescent="0.2">
      <c r="B43" s="50" t="s">
        <v>377</v>
      </c>
      <c r="C43" s="57">
        <f>+C34</f>
        <v>0</v>
      </c>
      <c r="D43" s="57">
        <f>+D34</f>
        <v>0</v>
      </c>
    </row>
    <row r="44" spans="1:4" x14ac:dyDescent="0.2">
      <c r="C44" s="338"/>
      <c r="D44" s="338"/>
    </row>
    <row r="45" spans="1:4" x14ac:dyDescent="0.2">
      <c r="B45" s="50" t="s">
        <v>378</v>
      </c>
    </row>
    <row r="46" spans="1:4" x14ac:dyDescent="0.2">
      <c r="B46" s="50" t="s">
        <v>379</v>
      </c>
    </row>
    <row r="47" spans="1:4" x14ac:dyDescent="0.2">
      <c r="A47" s="49" t="s">
        <v>157</v>
      </c>
      <c r="B47" s="50" t="s">
        <v>380</v>
      </c>
    </row>
    <row r="48" spans="1:4" x14ac:dyDescent="0.2">
      <c r="B48" s="50" t="s">
        <v>381</v>
      </c>
    </row>
    <row r="49" spans="1:4" x14ac:dyDescent="0.2">
      <c r="B49" s="50" t="s">
        <v>379</v>
      </c>
    </row>
    <row r="50" spans="1:4" x14ac:dyDescent="0.2">
      <c r="A50" s="49" t="s">
        <v>158</v>
      </c>
      <c r="B50" s="50" t="s">
        <v>382</v>
      </c>
    </row>
    <row r="51" spans="1:4" x14ac:dyDescent="0.2">
      <c r="B51" s="50" t="s">
        <v>379</v>
      </c>
    </row>
    <row r="52" spans="1:4" x14ac:dyDescent="0.2">
      <c r="B52" s="50"/>
    </row>
    <row r="53" spans="1:4" x14ac:dyDescent="0.2">
      <c r="B53" s="50"/>
    </row>
    <row r="54" spans="1:4" x14ac:dyDescent="0.2">
      <c r="B54" s="50"/>
    </row>
    <row r="55" spans="1:4" x14ac:dyDescent="0.2">
      <c r="B55" s="50"/>
    </row>
    <row r="56" spans="1:4" x14ac:dyDescent="0.2">
      <c r="B56" s="50"/>
    </row>
    <row r="57" spans="1:4" x14ac:dyDescent="0.2">
      <c r="B57" s="50"/>
    </row>
    <row r="58" spans="1:4" x14ac:dyDescent="0.2">
      <c r="B58" s="50"/>
    </row>
    <row r="62" spans="1:4" ht="15" x14ac:dyDescent="0.2">
      <c r="A62" s="47" t="s">
        <v>348</v>
      </c>
      <c r="B62" s="48" t="s">
        <v>383</v>
      </c>
      <c r="C62" s="47" t="str">
        <f>+C9</f>
        <v>Vlefta 2018</v>
      </c>
      <c r="D62" s="47" t="str">
        <f>+D9</f>
        <v>Vlefta 2017</v>
      </c>
    </row>
    <row r="65" spans="1:5" x14ac:dyDescent="0.2">
      <c r="A65" s="49" t="s">
        <v>140</v>
      </c>
      <c r="B65" s="50" t="s">
        <v>384</v>
      </c>
      <c r="C65" s="338"/>
      <c r="D65" s="338"/>
    </row>
    <row r="66" spans="1:5" x14ac:dyDescent="0.2">
      <c r="A66" s="49" t="s">
        <v>141</v>
      </c>
      <c r="B66" s="50" t="s">
        <v>385</v>
      </c>
      <c r="C66" s="57">
        <f>+C73+C74+C78+C79+C83</f>
        <v>1046783</v>
      </c>
      <c r="D66" s="57">
        <f>+D73+D74+D78+D79+D83</f>
        <v>0</v>
      </c>
    </row>
    <row r="67" spans="1:5" x14ac:dyDescent="0.2">
      <c r="A67" s="49" t="s">
        <v>130</v>
      </c>
      <c r="B67" s="50" t="s">
        <v>386</v>
      </c>
      <c r="C67" s="58"/>
      <c r="D67" s="58"/>
    </row>
    <row r="68" spans="1:5" x14ac:dyDescent="0.2">
      <c r="A68" s="49" t="s">
        <v>145</v>
      </c>
      <c r="B68" s="50" t="s">
        <v>387</v>
      </c>
      <c r="C68" s="51"/>
      <c r="D68" s="51"/>
    </row>
    <row r="69" spans="1:5" x14ac:dyDescent="0.2">
      <c r="A69" s="49" t="s">
        <v>146</v>
      </c>
      <c r="B69" s="50" t="s">
        <v>388</v>
      </c>
    </row>
    <row r="70" spans="1:5" x14ac:dyDescent="0.2">
      <c r="A70" s="49" t="s">
        <v>131</v>
      </c>
      <c r="B70" s="50" t="s">
        <v>389</v>
      </c>
      <c r="C70" s="58"/>
      <c r="D70" s="58"/>
    </row>
    <row r="71" spans="1:5" x14ac:dyDescent="0.2">
      <c r="A71" s="49" t="s">
        <v>145</v>
      </c>
      <c r="B71" s="50" t="s">
        <v>390</v>
      </c>
      <c r="C71" s="51"/>
      <c r="D71" s="51"/>
    </row>
    <row r="72" spans="1:5" x14ac:dyDescent="0.2">
      <c r="A72" s="49" t="s">
        <v>146</v>
      </c>
      <c r="B72" s="50" t="s">
        <v>391</v>
      </c>
      <c r="C72" s="51"/>
      <c r="D72" s="51"/>
    </row>
    <row r="73" spans="1:5" x14ac:dyDescent="0.2">
      <c r="A73" s="49" t="s">
        <v>132</v>
      </c>
      <c r="B73" s="50" t="s">
        <v>392</v>
      </c>
      <c r="C73" s="51">
        <f>30000+790542+9547</f>
        <v>830089</v>
      </c>
      <c r="D73" s="51">
        <v>0</v>
      </c>
    </row>
    <row r="74" spans="1:5" x14ac:dyDescent="0.2">
      <c r="A74" s="49" t="s">
        <v>133</v>
      </c>
      <c r="B74" s="50" t="s">
        <v>393</v>
      </c>
      <c r="C74" s="51">
        <f>+C75+C76+C77</f>
        <v>211694</v>
      </c>
      <c r="D74" s="51">
        <f>+D75+D76+D77</f>
        <v>0</v>
      </c>
    </row>
    <row r="75" spans="1:5" x14ac:dyDescent="0.2">
      <c r="A75" s="49" t="s">
        <v>145</v>
      </c>
      <c r="B75" s="50" t="s">
        <v>394</v>
      </c>
      <c r="C75" s="51">
        <v>181400</v>
      </c>
      <c r="D75" s="51">
        <v>0</v>
      </c>
      <c r="E75" s="338"/>
    </row>
    <row r="76" spans="1:5" x14ac:dyDescent="0.2">
      <c r="A76" s="49" t="s">
        <v>146</v>
      </c>
      <c r="B76" s="50" t="s">
        <v>395</v>
      </c>
      <c r="C76" s="51"/>
      <c r="D76" s="51"/>
    </row>
    <row r="77" spans="1:5" x14ac:dyDescent="0.2">
      <c r="A77" s="49" t="s">
        <v>147</v>
      </c>
      <c r="B77" s="50" t="s">
        <v>396</v>
      </c>
      <c r="C77" s="51">
        <v>30294</v>
      </c>
      <c r="D77" s="51">
        <v>0</v>
      </c>
    </row>
    <row r="78" spans="1:5" x14ac:dyDescent="0.2">
      <c r="A78" s="49" t="s">
        <v>134</v>
      </c>
      <c r="B78" s="50" t="s">
        <v>397</v>
      </c>
      <c r="C78" s="51">
        <v>5000</v>
      </c>
      <c r="D78" s="51">
        <v>0</v>
      </c>
    </row>
    <row r="79" spans="1:5" x14ac:dyDescent="0.2">
      <c r="A79" s="49" t="s">
        <v>142</v>
      </c>
      <c r="B79" s="50" t="s">
        <v>398</v>
      </c>
      <c r="C79" s="51">
        <f>+C80+C81+C82</f>
        <v>0</v>
      </c>
      <c r="D79" s="51">
        <f>+D80+D81+D82</f>
        <v>0</v>
      </c>
    </row>
    <row r="80" spans="1:5" x14ac:dyDescent="0.2">
      <c r="A80" s="49" t="s">
        <v>145</v>
      </c>
      <c r="B80" s="50" t="s">
        <v>399</v>
      </c>
      <c r="C80" s="51">
        <v>0</v>
      </c>
      <c r="D80" s="51">
        <v>0</v>
      </c>
    </row>
    <row r="81" spans="1:4" x14ac:dyDescent="0.2">
      <c r="A81" s="49" t="s">
        <v>146</v>
      </c>
      <c r="B81" s="50" t="s">
        <v>400</v>
      </c>
      <c r="C81" s="51">
        <v>0</v>
      </c>
      <c r="D81" s="51">
        <v>0</v>
      </c>
    </row>
    <row r="82" spans="1:4" x14ac:dyDescent="0.2">
      <c r="A82" s="49" t="s">
        <v>147</v>
      </c>
      <c r="B82" s="286" t="s">
        <v>543</v>
      </c>
      <c r="C82" s="51">
        <v>0</v>
      </c>
      <c r="D82" s="51">
        <v>0</v>
      </c>
    </row>
    <row r="83" spans="1:4" x14ac:dyDescent="0.2">
      <c r="A83" s="49" t="s">
        <v>143</v>
      </c>
      <c r="B83" s="50" t="s">
        <v>401</v>
      </c>
      <c r="C83" s="51">
        <f>+C84</f>
        <v>0</v>
      </c>
      <c r="D83" s="51">
        <f>+D84</f>
        <v>0</v>
      </c>
    </row>
    <row r="84" spans="1:4" x14ac:dyDescent="0.2">
      <c r="A84" s="49" t="s">
        <v>145</v>
      </c>
      <c r="B84" s="50" t="s">
        <v>402</v>
      </c>
      <c r="C84" s="51">
        <v>0</v>
      </c>
      <c r="D84" s="51">
        <v>0</v>
      </c>
    </row>
    <row r="85" spans="1:4" x14ac:dyDescent="0.2">
      <c r="A85" s="49" t="s">
        <v>146</v>
      </c>
      <c r="B85" s="50" t="s">
        <v>403</v>
      </c>
    </row>
    <row r="86" spans="1:4" x14ac:dyDescent="0.2">
      <c r="A86" s="49" t="s">
        <v>147</v>
      </c>
      <c r="B86" s="50" t="s">
        <v>404</v>
      </c>
    </row>
    <row r="87" spans="1:4" x14ac:dyDescent="0.2">
      <c r="A87" s="49" t="s">
        <v>149</v>
      </c>
      <c r="B87" s="50" t="s">
        <v>139</v>
      </c>
    </row>
    <row r="88" spans="1:4" x14ac:dyDescent="0.2">
      <c r="A88" s="49" t="s">
        <v>150</v>
      </c>
      <c r="B88" s="50" t="s">
        <v>405</v>
      </c>
    </row>
    <row r="89" spans="1:4" x14ac:dyDescent="0.2">
      <c r="A89" s="49" t="s">
        <v>159</v>
      </c>
      <c r="B89" s="50" t="s">
        <v>109</v>
      </c>
    </row>
    <row r="90" spans="1:4" x14ac:dyDescent="0.2">
      <c r="B90" s="50" t="s">
        <v>370</v>
      </c>
      <c r="C90" s="51">
        <f>+C66</f>
        <v>1046783</v>
      </c>
      <c r="D90" s="51">
        <f>+D66</f>
        <v>0</v>
      </c>
    </row>
    <row r="91" spans="1:4" x14ac:dyDescent="0.2">
      <c r="A91" s="49" t="s">
        <v>151</v>
      </c>
      <c r="B91" s="50" t="s">
        <v>406</v>
      </c>
      <c r="C91" s="57">
        <f>SUM(C92:C95)</f>
        <v>-18338</v>
      </c>
      <c r="D91" s="57">
        <f>SUM(D92:D95)</f>
        <v>0</v>
      </c>
    </row>
    <row r="92" spans="1:4" x14ac:dyDescent="0.2">
      <c r="A92" s="49" t="s">
        <v>144</v>
      </c>
      <c r="B92" s="50" t="s">
        <v>407</v>
      </c>
      <c r="C92" s="51">
        <v>0</v>
      </c>
      <c r="D92" s="51">
        <v>0</v>
      </c>
    </row>
    <row r="93" spans="1:4" x14ac:dyDescent="0.2">
      <c r="A93" s="49" t="s">
        <v>148</v>
      </c>
      <c r="B93" s="50" t="s">
        <v>408</v>
      </c>
      <c r="C93" s="340"/>
      <c r="D93" s="340"/>
    </row>
    <row r="94" spans="1:4" x14ac:dyDescent="0.2">
      <c r="A94" s="49" t="s">
        <v>152</v>
      </c>
      <c r="B94" s="50" t="s">
        <v>409</v>
      </c>
      <c r="C94" s="51">
        <v>-18338</v>
      </c>
      <c r="D94" s="51">
        <v>0</v>
      </c>
    </row>
    <row r="95" spans="1:4" x14ac:dyDescent="0.2">
      <c r="A95" s="49" t="s">
        <v>153</v>
      </c>
      <c r="B95" s="50" t="s">
        <v>410</v>
      </c>
    </row>
    <row r="96" spans="1:4" x14ac:dyDescent="0.2">
      <c r="A96" s="49" t="s">
        <v>154</v>
      </c>
      <c r="B96" s="50" t="s">
        <v>411</v>
      </c>
    </row>
    <row r="97" spans="1:6" x14ac:dyDescent="0.2">
      <c r="A97" s="49" t="s">
        <v>155</v>
      </c>
      <c r="B97" s="50" t="s">
        <v>109</v>
      </c>
      <c r="C97" s="338"/>
      <c r="D97" s="338"/>
    </row>
    <row r="98" spans="1:6" x14ac:dyDescent="0.2">
      <c r="B98" s="50" t="s">
        <v>412</v>
      </c>
      <c r="C98" s="57">
        <f>+C90+C91</f>
        <v>1028445</v>
      </c>
      <c r="D98" s="57">
        <f>+D90+D91</f>
        <v>0</v>
      </c>
    </row>
    <row r="99" spans="1:6" x14ac:dyDescent="0.2">
      <c r="B99" s="50" t="s">
        <v>413</v>
      </c>
      <c r="C99" s="51">
        <f>+C43-C98</f>
        <v>-1028445</v>
      </c>
      <c r="D99" s="51">
        <f>+D43-D98</f>
        <v>0</v>
      </c>
    </row>
    <row r="100" spans="1:6" x14ac:dyDescent="0.2">
      <c r="A100" s="49" t="s">
        <v>157</v>
      </c>
      <c r="B100" s="50" t="s">
        <v>414</v>
      </c>
      <c r="C100" s="340"/>
      <c r="D100" s="340"/>
    </row>
    <row r="101" spans="1:6" x14ac:dyDescent="0.2">
      <c r="B101" s="50" t="s">
        <v>381</v>
      </c>
    </row>
    <row r="102" spans="1:6" x14ac:dyDescent="0.2">
      <c r="A102" s="49" t="s">
        <v>158</v>
      </c>
      <c r="B102" s="50" t="s">
        <v>415</v>
      </c>
      <c r="C102" s="51">
        <f>+C99</f>
        <v>-1028445</v>
      </c>
      <c r="D102" s="51">
        <f>+D99</f>
        <v>0</v>
      </c>
      <c r="F102" s="372"/>
    </row>
    <row r="103" spans="1:6" x14ac:dyDescent="0.2">
      <c r="A103" s="49" t="s">
        <v>416</v>
      </c>
      <c r="B103" s="50" t="s">
        <v>417</v>
      </c>
      <c r="C103" s="51"/>
      <c r="D103" s="51">
        <f>+(D102+D79)*10%</f>
        <v>0</v>
      </c>
    </row>
    <row r="104" spans="1:6" x14ac:dyDescent="0.2">
      <c r="A104" s="49" t="s">
        <v>145</v>
      </c>
      <c r="B104" s="50" t="s">
        <v>418</v>
      </c>
      <c r="C104" s="57">
        <f>+C103</f>
        <v>0</v>
      </c>
      <c r="D104" s="57">
        <f>+D103</f>
        <v>0</v>
      </c>
    </row>
    <row r="105" spans="1:6" x14ac:dyDescent="0.2">
      <c r="B105" s="50" t="s">
        <v>419</v>
      </c>
    </row>
    <row r="106" spans="1:6" x14ac:dyDescent="0.2">
      <c r="A106" s="49" t="s">
        <v>146</v>
      </c>
      <c r="B106" s="50" t="s">
        <v>420</v>
      </c>
    </row>
    <row r="107" spans="1:6" x14ac:dyDescent="0.2">
      <c r="A107" s="49" t="s">
        <v>421</v>
      </c>
      <c r="B107" s="50" t="s">
        <v>422</v>
      </c>
      <c r="C107" s="57">
        <f>+C102-C104</f>
        <v>-1028445</v>
      </c>
      <c r="D107" s="57">
        <f>+D102-D104</f>
        <v>0</v>
      </c>
    </row>
    <row r="108" spans="1:6" x14ac:dyDescent="0.2">
      <c r="C108" s="340"/>
      <c r="D108" s="340"/>
    </row>
    <row r="109" spans="1:6" x14ac:dyDescent="0.2">
      <c r="C109" s="338"/>
      <c r="D109" s="338"/>
    </row>
    <row r="112" spans="1:6" ht="13.5" x14ac:dyDescent="0.2">
      <c r="A112" s="52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selection activeCell="K23" sqref="K23"/>
    </sheetView>
  </sheetViews>
  <sheetFormatPr defaultRowHeight="12.75" x14ac:dyDescent="0.2"/>
  <cols>
    <col min="1" max="1" width="10" customWidth="1"/>
    <col min="2" max="2" width="13.85546875" customWidth="1"/>
    <col min="3" max="3" width="12.28515625" customWidth="1"/>
    <col min="4" max="4" width="14.42578125" customWidth="1"/>
    <col min="5" max="5" width="5.85546875" customWidth="1"/>
    <col min="6" max="6" width="10.85546875" customWidth="1"/>
    <col min="7" max="7" width="14" customWidth="1"/>
    <col min="8" max="8" width="15" customWidth="1"/>
    <col min="9" max="9" width="10.85546875" customWidth="1"/>
    <col min="10" max="10" width="16.85546875" customWidth="1"/>
    <col min="11" max="11" width="12" customWidth="1"/>
    <col min="12" max="12" width="13" customWidth="1"/>
    <col min="14" max="14" width="13.5703125" customWidth="1"/>
  </cols>
  <sheetData>
    <row r="1" spans="1:14" ht="15.75" thickBot="1" x14ac:dyDescent="0.3">
      <c r="A1" s="379" t="s">
        <v>586</v>
      </c>
    </row>
    <row r="2" spans="1:14" ht="15.75" thickBot="1" x14ac:dyDescent="0.3">
      <c r="A2" s="379" t="s">
        <v>619</v>
      </c>
      <c r="C2" s="443" t="s">
        <v>587</v>
      </c>
      <c r="F2" s="443" t="s">
        <v>588</v>
      </c>
      <c r="H2" s="404" t="s">
        <v>610</v>
      </c>
      <c r="I2" s="405"/>
      <c r="J2" s="404" t="s">
        <v>611</v>
      </c>
      <c r="K2" s="405"/>
      <c r="N2" s="444" t="s">
        <v>589</v>
      </c>
    </row>
    <row r="3" spans="1:14" ht="15.75" thickBot="1" x14ac:dyDescent="0.3">
      <c r="A3" s="380" t="s">
        <v>590</v>
      </c>
      <c r="B3" s="381" t="s">
        <v>591</v>
      </c>
      <c r="C3" s="381" t="s">
        <v>592</v>
      </c>
      <c r="D3" s="382" t="s">
        <v>593</v>
      </c>
      <c r="F3" s="380" t="s">
        <v>590</v>
      </c>
      <c r="G3" s="381" t="s">
        <v>594</v>
      </c>
      <c r="H3" s="381" t="s">
        <v>609</v>
      </c>
      <c r="I3" s="381" t="s">
        <v>593</v>
      </c>
      <c r="J3" s="381" t="s">
        <v>594</v>
      </c>
      <c r="K3" s="381" t="s">
        <v>592</v>
      </c>
      <c r="L3" s="382" t="s">
        <v>593</v>
      </c>
      <c r="N3" s="383" t="s">
        <v>593</v>
      </c>
    </row>
    <row r="4" spans="1:14" x14ac:dyDescent="0.2">
      <c r="A4" s="311" t="s">
        <v>595</v>
      </c>
      <c r="B4" s="384"/>
      <c r="C4" s="385"/>
      <c r="D4" s="386">
        <f>+C4*0.2</f>
        <v>0</v>
      </c>
      <c r="F4" s="387" t="s">
        <v>595</v>
      </c>
      <c r="G4" s="388"/>
      <c r="H4" s="388">
        <v>0</v>
      </c>
      <c r="I4" s="389">
        <f>+H4*0.2</f>
        <v>0</v>
      </c>
      <c r="J4" s="388"/>
      <c r="K4" s="389">
        <f>+J4*0.2</f>
        <v>0</v>
      </c>
      <c r="L4" s="386">
        <f>+I4+K4</f>
        <v>0</v>
      </c>
      <c r="N4" s="386">
        <f>+D4-L4</f>
        <v>0</v>
      </c>
    </row>
    <row r="5" spans="1:14" x14ac:dyDescent="0.2">
      <c r="A5" s="295" t="s">
        <v>596</v>
      </c>
      <c r="B5" s="313"/>
      <c r="C5" s="390"/>
      <c r="D5" s="391">
        <f t="shared" ref="D5:D15" si="0">+C5*0.2</f>
        <v>0</v>
      </c>
      <c r="F5" s="392" t="s">
        <v>596</v>
      </c>
      <c r="G5" s="313"/>
      <c r="H5" s="313">
        <v>0</v>
      </c>
      <c r="I5" s="390">
        <f>+H5*0.2</f>
        <v>0</v>
      </c>
      <c r="J5" s="313"/>
      <c r="K5" s="390">
        <f>+J5*0.2</f>
        <v>0</v>
      </c>
      <c r="L5" s="391">
        <f>+I5+K5</f>
        <v>0</v>
      </c>
      <c r="N5" s="391">
        <f t="shared" ref="N5:N15" si="1">+D5-L5</f>
        <v>0</v>
      </c>
    </row>
    <row r="6" spans="1:14" x14ac:dyDescent="0.2">
      <c r="A6" s="295" t="s">
        <v>597</v>
      </c>
      <c r="B6" s="313">
        <v>0</v>
      </c>
      <c r="C6" s="390">
        <v>0</v>
      </c>
      <c r="D6" s="391">
        <f t="shared" si="0"/>
        <v>0</v>
      </c>
      <c r="F6" s="392" t="s">
        <v>597</v>
      </c>
      <c r="G6" s="313">
        <v>0</v>
      </c>
      <c r="H6" s="313">
        <v>0</v>
      </c>
      <c r="I6" s="390">
        <f t="shared" ref="I6:I15" si="2">+H6*0.2</f>
        <v>0</v>
      </c>
      <c r="J6" s="313">
        <v>0</v>
      </c>
      <c r="K6" s="390">
        <f t="shared" ref="K6:K15" si="3">+J6*0.2</f>
        <v>0</v>
      </c>
      <c r="L6" s="391">
        <f t="shared" ref="L6:L15" si="4">+I6+K6</f>
        <v>0</v>
      </c>
      <c r="N6" s="391">
        <f t="shared" si="1"/>
        <v>0</v>
      </c>
    </row>
    <row r="7" spans="1:14" x14ac:dyDescent="0.2">
      <c r="A7" s="295" t="s">
        <v>598</v>
      </c>
      <c r="B7" s="313">
        <v>0</v>
      </c>
      <c r="C7" s="390">
        <v>0</v>
      </c>
      <c r="D7" s="391">
        <f t="shared" si="0"/>
        <v>0</v>
      </c>
      <c r="F7" s="392" t="s">
        <v>598</v>
      </c>
      <c r="G7" s="313">
        <v>0</v>
      </c>
      <c r="H7" s="313">
        <v>0</v>
      </c>
      <c r="I7" s="390">
        <f t="shared" si="2"/>
        <v>0</v>
      </c>
      <c r="J7" s="313">
        <v>0</v>
      </c>
      <c r="K7" s="390">
        <f t="shared" si="3"/>
        <v>0</v>
      </c>
      <c r="L7" s="391">
        <f t="shared" si="4"/>
        <v>0</v>
      </c>
      <c r="N7" s="391">
        <f t="shared" si="1"/>
        <v>0</v>
      </c>
    </row>
    <row r="8" spans="1:14" x14ac:dyDescent="0.2">
      <c r="A8" s="295" t="s">
        <v>599</v>
      </c>
      <c r="B8" s="313">
        <v>0</v>
      </c>
      <c r="C8" s="390">
        <v>0</v>
      </c>
      <c r="D8" s="391">
        <f t="shared" si="0"/>
        <v>0</v>
      </c>
      <c r="F8" s="392" t="s">
        <v>599</v>
      </c>
      <c r="G8" s="313">
        <v>23049</v>
      </c>
      <c r="H8" s="313">
        <v>0</v>
      </c>
      <c r="I8" s="390">
        <f t="shared" si="2"/>
        <v>0</v>
      </c>
      <c r="J8" s="313">
        <v>0</v>
      </c>
      <c r="K8" s="390">
        <f t="shared" si="3"/>
        <v>0</v>
      </c>
      <c r="L8" s="391">
        <f t="shared" si="4"/>
        <v>0</v>
      </c>
      <c r="N8" s="391">
        <f t="shared" si="1"/>
        <v>0</v>
      </c>
    </row>
    <row r="9" spans="1:14" x14ac:dyDescent="0.2">
      <c r="A9" s="295" t="s">
        <v>600</v>
      </c>
      <c r="B9" s="313">
        <v>0</v>
      </c>
      <c r="C9" s="390">
        <v>0</v>
      </c>
      <c r="D9" s="391">
        <f t="shared" si="0"/>
        <v>0</v>
      </c>
      <c r="F9" s="392" t="s">
        <v>600</v>
      </c>
      <c r="G9" s="313">
        <v>0</v>
      </c>
      <c r="H9" s="313">
        <v>0</v>
      </c>
      <c r="I9" s="390">
        <f t="shared" si="2"/>
        <v>0</v>
      </c>
      <c r="J9" s="313">
        <v>0</v>
      </c>
      <c r="K9" s="390">
        <f t="shared" si="3"/>
        <v>0</v>
      </c>
      <c r="L9" s="391">
        <f t="shared" si="4"/>
        <v>0</v>
      </c>
      <c r="N9" s="391">
        <f t="shared" si="1"/>
        <v>0</v>
      </c>
    </row>
    <row r="10" spans="1:14" x14ac:dyDescent="0.2">
      <c r="A10" s="295" t="s">
        <v>601</v>
      </c>
      <c r="B10" s="313">
        <v>0</v>
      </c>
      <c r="C10" s="390">
        <v>0</v>
      </c>
      <c r="D10" s="391">
        <f t="shared" si="0"/>
        <v>0</v>
      </c>
      <c r="F10" s="392" t="s">
        <v>601</v>
      </c>
      <c r="G10" s="313">
        <v>0</v>
      </c>
      <c r="H10" s="313">
        <v>0</v>
      </c>
      <c r="I10" s="390">
        <f t="shared" si="2"/>
        <v>0</v>
      </c>
      <c r="J10" s="313">
        <v>0</v>
      </c>
      <c r="K10" s="390">
        <f t="shared" si="3"/>
        <v>0</v>
      </c>
      <c r="L10" s="391">
        <f t="shared" si="4"/>
        <v>0</v>
      </c>
      <c r="N10" s="391">
        <f t="shared" si="1"/>
        <v>0</v>
      </c>
    </row>
    <row r="11" spans="1:14" x14ac:dyDescent="0.2">
      <c r="A11" s="295" t="s">
        <v>602</v>
      </c>
      <c r="B11" s="313">
        <v>230673</v>
      </c>
      <c r="C11" s="390">
        <v>3080750</v>
      </c>
      <c r="D11" s="391">
        <f t="shared" si="0"/>
        <v>616150</v>
      </c>
      <c r="F11" s="392" t="s">
        <v>602</v>
      </c>
      <c r="G11" s="313">
        <v>0</v>
      </c>
      <c r="H11" s="313">
        <v>0</v>
      </c>
      <c r="I11" s="390">
        <f t="shared" si="2"/>
        <v>0</v>
      </c>
      <c r="J11" s="313">
        <v>2696100</v>
      </c>
      <c r="K11" s="390">
        <f t="shared" si="3"/>
        <v>539220</v>
      </c>
      <c r="L11" s="391">
        <f t="shared" si="4"/>
        <v>539220</v>
      </c>
      <c r="N11" s="391">
        <f t="shared" si="1"/>
        <v>76930</v>
      </c>
    </row>
    <row r="12" spans="1:14" x14ac:dyDescent="0.2">
      <c r="A12" s="295" t="s">
        <v>603</v>
      </c>
      <c r="B12" s="313">
        <v>212808</v>
      </c>
      <c r="C12" s="390">
        <v>3333685</v>
      </c>
      <c r="D12" s="391">
        <f t="shared" si="0"/>
        <v>666737</v>
      </c>
      <c r="F12" s="392" t="s">
        <v>603</v>
      </c>
      <c r="G12" s="313">
        <v>0</v>
      </c>
      <c r="H12" s="313">
        <v>0</v>
      </c>
      <c r="I12" s="390">
        <f t="shared" si="2"/>
        <v>0</v>
      </c>
      <c r="J12" s="313">
        <v>3289915</v>
      </c>
      <c r="K12" s="390">
        <f t="shared" si="3"/>
        <v>657983</v>
      </c>
      <c r="L12" s="391">
        <f t="shared" si="4"/>
        <v>657983</v>
      </c>
      <c r="N12" s="391">
        <f t="shared" si="1"/>
        <v>8754</v>
      </c>
    </row>
    <row r="13" spans="1:14" x14ac:dyDescent="0.2">
      <c r="A13" s="295" t="s">
        <v>604</v>
      </c>
      <c r="B13" s="313">
        <v>313600</v>
      </c>
      <c r="C13" s="390">
        <v>3549910</v>
      </c>
      <c r="D13" s="391">
        <f t="shared" si="0"/>
        <v>709982</v>
      </c>
      <c r="F13" s="392" t="s">
        <v>604</v>
      </c>
      <c r="G13" s="313">
        <v>0</v>
      </c>
      <c r="H13" s="313">
        <v>0</v>
      </c>
      <c r="I13" s="390">
        <f t="shared" si="2"/>
        <v>0</v>
      </c>
      <c r="J13" s="313">
        <v>2546905</v>
      </c>
      <c r="K13" s="390">
        <f t="shared" si="3"/>
        <v>509381</v>
      </c>
      <c r="L13" s="391">
        <f t="shared" si="4"/>
        <v>509381</v>
      </c>
      <c r="N13" s="391">
        <f t="shared" si="1"/>
        <v>200601</v>
      </c>
    </row>
    <row r="14" spans="1:14" x14ac:dyDescent="0.2">
      <c r="A14" s="295" t="s">
        <v>605</v>
      </c>
      <c r="B14" s="313">
        <v>228084</v>
      </c>
      <c r="C14" s="390">
        <v>3414745</v>
      </c>
      <c r="D14" s="391">
        <f t="shared" si="0"/>
        <v>682949</v>
      </c>
      <c r="F14" s="392" t="s">
        <v>605</v>
      </c>
      <c r="G14" s="313">
        <v>0</v>
      </c>
      <c r="H14" s="313">
        <v>0</v>
      </c>
      <c r="I14" s="390">
        <f t="shared" si="2"/>
        <v>0</v>
      </c>
      <c r="J14" s="313">
        <v>2125265</v>
      </c>
      <c r="K14" s="390">
        <f t="shared" si="3"/>
        <v>425053</v>
      </c>
      <c r="L14" s="391">
        <f t="shared" si="4"/>
        <v>425053</v>
      </c>
      <c r="N14" s="391">
        <f t="shared" si="1"/>
        <v>257896</v>
      </c>
    </row>
    <row r="15" spans="1:14" ht="13.5" thickBot="1" x14ac:dyDescent="0.25">
      <c r="A15" s="297" t="s">
        <v>606</v>
      </c>
      <c r="B15" s="393">
        <v>169303</v>
      </c>
      <c r="C15" s="394">
        <v>4024580</v>
      </c>
      <c r="D15" s="395">
        <f t="shared" si="0"/>
        <v>804916</v>
      </c>
      <c r="F15" s="406" t="s">
        <v>606</v>
      </c>
      <c r="G15" s="393">
        <v>5560453</v>
      </c>
      <c r="H15" s="393">
        <v>0</v>
      </c>
      <c r="I15" s="394">
        <f t="shared" si="2"/>
        <v>0</v>
      </c>
      <c r="J15" s="393">
        <v>2964040</v>
      </c>
      <c r="K15" s="394">
        <f t="shared" si="3"/>
        <v>592808</v>
      </c>
      <c r="L15" s="395">
        <f t="shared" si="4"/>
        <v>592808</v>
      </c>
      <c r="N15" s="396">
        <f t="shared" si="1"/>
        <v>212108</v>
      </c>
    </row>
    <row r="16" spans="1:14" ht="15.75" thickBot="1" x14ac:dyDescent="0.3">
      <c r="A16" s="397"/>
      <c r="B16" s="398">
        <f>SUM(B4:B15)</f>
        <v>1154468</v>
      </c>
      <c r="C16" s="399">
        <f t="shared" ref="C16:L16" si="5">SUM(C4:C15)</f>
        <v>17403670</v>
      </c>
      <c r="D16" s="400">
        <f t="shared" si="5"/>
        <v>3480734</v>
      </c>
      <c r="F16" s="397"/>
      <c r="G16" s="398">
        <f>SUM(G4:G15)</f>
        <v>5583502</v>
      </c>
      <c r="H16" s="398">
        <f>SUM(H4:H15)</f>
        <v>0</v>
      </c>
      <c r="I16" s="399">
        <f>SUM(I4:I15)</f>
        <v>0</v>
      </c>
      <c r="J16" s="398">
        <f t="shared" si="5"/>
        <v>13622225</v>
      </c>
      <c r="K16" s="399">
        <f t="shared" si="5"/>
        <v>2724445</v>
      </c>
      <c r="L16" s="400">
        <f t="shared" si="5"/>
        <v>2724445</v>
      </c>
      <c r="N16" s="401">
        <f>SUM(N4:N15)</f>
        <v>756289</v>
      </c>
    </row>
    <row r="18" spans="1:13" ht="18.75" x14ac:dyDescent="0.3">
      <c r="A18" t="s">
        <v>607</v>
      </c>
      <c r="B18" s="402">
        <f>+B16+C16</f>
        <v>18558138</v>
      </c>
      <c r="F18" t="s">
        <v>608</v>
      </c>
      <c r="G18" s="315">
        <f>+G16+H16+J16</f>
        <v>19205727</v>
      </c>
      <c r="J18" s="403"/>
    </row>
    <row r="20" spans="1:13" x14ac:dyDescent="0.2">
      <c r="G20" s="315"/>
    </row>
    <row r="21" spans="1:13" x14ac:dyDescent="0.2">
      <c r="F21" s="315"/>
      <c r="M21" s="407"/>
    </row>
    <row r="22" spans="1:13" x14ac:dyDescent="0.2">
      <c r="G22" s="315"/>
    </row>
    <row r="24" spans="1:13" x14ac:dyDescent="0.2">
      <c r="J24" s="315" t="s">
        <v>537</v>
      </c>
    </row>
  </sheetData>
  <pageMargins left="0.19685039370078741" right="0.19685039370078741" top="0.74803149606299213" bottom="0.74803149606299213" header="0.31496062992125984" footer="0.31496062992125984"/>
  <pageSetup scale="80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31" sqref="H31"/>
    </sheetView>
  </sheetViews>
  <sheetFormatPr defaultRowHeight="12.75" x14ac:dyDescent="0.2"/>
  <cols>
    <col min="1" max="1" width="8.5703125" customWidth="1"/>
    <col min="2" max="2" width="21.140625" customWidth="1"/>
    <col min="3" max="3" width="19.85546875" customWidth="1"/>
    <col min="4" max="4" width="11.7109375" customWidth="1"/>
  </cols>
  <sheetData>
    <row r="1" spans="1:4" ht="15" x14ac:dyDescent="0.25">
      <c r="A1" s="515" t="s">
        <v>674</v>
      </c>
      <c r="B1" s="515"/>
      <c r="C1" s="451"/>
      <c r="D1" s="451"/>
    </row>
    <row r="2" spans="1:4" ht="15" x14ac:dyDescent="0.25">
      <c r="A2" s="452" t="s">
        <v>626</v>
      </c>
      <c r="B2" s="452" t="s">
        <v>629</v>
      </c>
      <c r="C2" s="452" t="s">
        <v>630</v>
      </c>
      <c r="D2" s="452" t="s">
        <v>631</v>
      </c>
    </row>
    <row r="3" spans="1:4" ht="15" x14ac:dyDescent="0.25">
      <c r="A3" s="450" t="s">
        <v>632</v>
      </c>
      <c r="B3" s="450" t="s">
        <v>694</v>
      </c>
      <c r="C3" s="450" t="s">
        <v>615</v>
      </c>
      <c r="D3" s="484">
        <v>38879151</v>
      </c>
    </row>
    <row r="4" spans="1:4" ht="15" x14ac:dyDescent="0.25">
      <c r="A4" s="452"/>
      <c r="B4" s="452" t="s">
        <v>608</v>
      </c>
      <c r="C4" s="452"/>
      <c r="D4" s="485">
        <f>+D3</f>
        <v>38879151</v>
      </c>
    </row>
    <row r="6" spans="1:4" x14ac:dyDescent="0.2">
      <c r="B6" s="308"/>
      <c r="C6" s="41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R84"/>
  <sheetViews>
    <sheetView topLeftCell="A34" zoomScale="75" workbookViewId="0">
      <selection activeCell="D22" sqref="D22"/>
    </sheetView>
  </sheetViews>
  <sheetFormatPr defaultRowHeight="15.75" x14ac:dyDescent="0.25"/>
  <cols>
    <col min="1" max="1" width="4.5703125" style="93" customWidth="1"/>
    <col min="2" max="2" width="52.85546875" style="90" customWidth="1"/>
    <col min="3" max="3" width="11.28515625" style="91" customWidth="1"/>
    <col min="4" max="5" width="20.5703125" style="92" customWidth="1"/>
    <col min="6" max="7" width="20.5703125" style="92" hidden="1" customWidth="1"/>
    <col min="8" max="8" width="22.42578125" style="92" hidden="1" customWidth="1"/>
    <col min="9" max="9" width="22.85546875" style="92" hidden="1" customWidth="1"/>
    <col min="10" max="10" width="17.140625" style="92" hidden="1" customWidth="1"/>
    <col min="11" max="11" width="8.42578125" style="92" hidden="1" customWidth="1"/>
    <col min="12" max="12" width="17.42578125" style="92" hidden="1" customWidth="1"/>
    <col min="13" max="13" width="13" style="92" hidden="1" customWidth="1"/>
    <col min="14" max="14" width="17.42578125" style="92" hidden="1" customWidth="1"/>
    <col min="15" max="15" width="9.140625" style="93" customWidth="1"/>
    <col min="16" max="16" width="9.140625" style="93"/>
    <col min="17" max="17" width="16.140625" style="93" customWidth="1"/>
    <col min="18" max="16384" width="9.140625" style="93"/>
  </cols>
  <sheetData>
    <row r="1" spans="1:14" x14ac:dyDescent="0.25">
      <c r="A1" s="28" t="s">
        <v>648</v>
      </c>
    </row>
    <row r="2" spans="1:14" x14ac:dyDescent="0.25">
      <c r="A2" s="94" t="s">
        <v>651</v>
      </c>
    </row>
    <row r="3" spans="1:14" x14ac:dyDescent="0.25">
      <c r="A3" s="94" t="s">
        <v>96</v>
      </c>
    </row>
    <row r="5" spans="1:14" ht="33" customHeight="1" thickBot="1" x14ac:dyDescent="0.3">
      <c r="A5" s="95" t="s">
        <v>0</v>
      </c>
      <c r="C5" s="91" t="s">
        <v>444</v>
      </c>
      <c r="D5" s="96" t="s">
        <v>650</v>
      </c>
      <c r="E5" s="96" t="s">
        <v>649</v>
      </c>
      <c r="F5" s="96" t="s">
        <v>579</v>
      </c>
      <c r="G5" s="96" t="s">
        <v>575</v>
      </c>
      <c r="H5" s="96" t="s">
        <v>544</v>
      </c>
      <c r="I5" s="96" t="s">
        <v>535</v>
      </c>
      <c r="J5" s="96" t="s">
        <v>87</v>
      </c>
      <c r="L5" s="97" t="s">
        <v>445</v>
      </c>
      <c r="N5" s="97" t="s">
        <v>518</v>
      </c>
    </row>
    <row r="6" spans="1:14" ht="16.5" thickTop="1" x14ac:dyDescent="0.25">
      <c r="A6" s="95" t="s">
        <v>41</v>
      </c>
    </row>
    <row r="7" spans="1:14" x14ac:dyDescent="0.25">
      <c r="D7" s="98"/>
      <c r="E7" s="98"/>
      <c r="F7" s="98"/>
      <c r="G7" s="98"/>
      <c r="H7" s="98"/>
      <c r="I7" s="98"/>
      <c r="J7" s="98"/>
      <c r="L7" s="98"/>
      <c r="N7" s="98"/>
    </row>
    <row r="8" spans="1:14" x14ac:dyDescent="0.25">
      <c r="B8" s="90" t="s">
        <v>1</v>
      </c>
      <c r="C8" s="91" t="s">
        <v>436</v>
      </c>
      <c r="D8" s="99">
        <f>+'Bilanci Alpha'!D48</f>
        <v>42879141</v>
      </c>
      <c r="E8" s="99">
        <f>+'Bilanci Alpha'!E48</f>
        <v>0</v>
      </c>
      <c r="F8" s="99" t="e">
        <f>+'Bilanci Alpha'!#REF!</f>
        <v>#REF!</v>
      </c>
      <c r="G8" s="99" t="e">
        <f>+'Bilanci Alpha'!#REF!</f>
        <v>#REF!</v>
      </c>
      <c r="H8" s="99" t="e">
        <f>+'Bilanci Alpha'!#REF!</f>
        <v>#REF!</v>
      </c>
      <c r="I8" s="99" t="e">
        <f>+'Bilanci Alpha'!#REF!</f>
        <v>#REF!</v>
      </c>
      <c r="J8" s="99" t="e">
        <f>+'Bilanci Alpha'!#REF!</f>
        <v>#REF!</v>
      </c>
      <c r="K8" s="99"/>
      <c r="L8" s="99" t="e">
        <f>+'Bilanci Alpha'!#REF!</f>
        <v>#REF!</v>
      </c>
      <c r="M8" s="100"/>
      <c r="N8" s="99" t="e">
        <f>+'Bilanci Alpha'!#REF!</f>
        <v>#REF!</v>
      </c>
    </row>
    <row r="9" spans="1:14" x14ac:dyDescent="0.25">
      <c r="B9" s="90" t="s">
        <v>40</v>
      </c>
      <c r="D9" s="98"/>
      <c r="E9" s="98"/>
      <c r="F9" s="98"/>
      <c r="G9" s="98"/>
      <c r="H9" s="98"/>
      <c r="I9" s="98"/>
      <c r="J9" s="98"/>
      <c r="L9" s="98"/>
      <c r="M9" s="100"/>
      <c r="N9" s="98"/>
    </row>
    <row r="10" spans="1:14" x14ac:dyDescent="0.25">
      <c r="B10" s="95"/>
      <c r="D10" s="101">
        <f>SUM(D8:D9)</f>
        <v>42879141</v>
      </c>
      <c r="E10" s="101">
        <f t="shared" ref="E10:J10" si="0">SUM(E8:E9)</f>
        <v>0</v>
      </c>
      <c r="F10" s="101" t="e">
        <f t="shared" si="0"/>
        <v>#REF!</v>
      </c>
      <c r="G10" s="101" t="e">
        <f t="shared" si="0"/>
        <v>#REF!</v>
      </c>
      <c r="H10" s="101" t="e">
        <f t="shared" si="0"/>
        <v>#REF!</v>
      </c>
      <c r="I10" s="101" t="e">
        <f t="shared" si="0"/>
        <v>#REF!</v>
      </c>
      <c r="J10" s="101" t="e">
        <f t="shared" si="0"/>
        <v>#REF!</v>
      </c>
      <c r="L10" s="101" t="e">
        <f>SUM(L8:L9)</f>
        <v>#REF!</v>
      </c>
      <c r="M10" s="100"/>
      <c r="N10" s="101" t="e">
        <f>SUM(N8:N9)</f>
        <v>#REF!</v>
      </c>
    </row>
    <row r="11" spans="1:14" x14ac:dyDescent="0.25">
      <c r="A11" s="90" t="s">
        <v>42</v>
      </c>
      <c r="D11" s="98"/>
      <c r="E11" s="98"/>
      <c r="F11" s="98"/>
      <c r="G11" s="98"/>
      <c r="H11" s="98"/>
      <c r="I11" s="98"/>
      <c r="J11" s="98"/>
      <c r="L11" s="98"/>
      <c r="M11" s="100"/>
      <c r="N11" s="98"/>
    </row>
    <row r="12" spans="1:14" x14ac:dyDescent="0.25">
      <c r="B12" s="90" t="s">
        <v>51</v>
      </c>
      <c r="C12" s="91" t="s">
        <v>435</v>
      </c>
      <c r="D12" s="102">
        <f>+'Bilanci Alpha'!D40</f>
        <v>0</v>
      </c>
      <c r="E12" s="102">
        <f>+'Bilanci Alpha'!E40</f>
        <v>0</v>
      </c>
      <c r="F12" s="102" t="e">
        <f>+'Bilanci Alpha'!#REF!</f>
        <v>#REF!</v>
      </c>
      <c r="G12" s="102" t="e">
        <f>+'Bilanci Alpha'!#REF!</f>
        <v>#REF!</v>
      </c>
      <c r="H12" s="102" t="e">
        <f>+'Bilanci Alpha'!#REF!</f>
        <v>#REF!</v>
      </c>
      <c r="I12" s="102" t="e">
        <f>+'Bilanci Alpha'!#REF!</f>
        <v>#REF!</v>
      </c>
      <c r="J12" s="102" t="e">
        <f>+'Bilanci Alpha'!#REF!</f>
        <v>#REF!</v>
      </c>
      <c r="L12" s="102" t="e">
        <f>+'Bilanci Alpha'!#REF!</f>
        <v>#REF!</v>
      </c>
      <c r="M12" s="100"/>
      <c r="N12" s="102" t="e">
        <f>+'Bilanci Alpha'!#REF!</f>
        <v>#REF!</v>
      </c>
    </row>
    <row r="13" spans="1:14" x14ac:dyDescent="0.25">
      <c r="B13" s="90" t="s">
        <v>43</v>
      </c>
      <c r="C13" s="91" t="s">
        <v>435</v>
      </c>
      <c r="D13" s="102">
        <f>+'Bilanci Alpha'!D43+'Bilanci Alpha'!D42</f>
        <v>158108</v>
      </c>
      <c r="E13" s="102">
        <f>+'Bilanci Alpha'!E43+'Bilanci Alpha'!E42</f>
        <v>0</v>
      </c>
      <c r="F13" s="102" t="e">
        <f>+'Bilanci Alpha'!#REF!+'Bilanci Alpha'!#REF!</f>
        <v>#REF!</v>
      </c>
      <c r="G13" s="102" t="e">
        <f>+'Bilanci Alpha'!#REF!+'Bilanci Alpha'!#REF!</f>
        <v>#REF!</v>
      </c>
      <c r="H13" s="102" t="e">
        <f>+'Bilanci Alpha'!#REF!+'Bilanci Alpha'!#REF!</f>
        <v>#REF!</v>
      </c>
      <c r="I13" s="102" t="e">
        <f>+'Bilanci Alpha'!#REF!+'Bilanci Alpha'!#REF!</f>
        <v>#REF!</v>
      </c>
      <c r="J13" s="102" t="e">
        <f>+'Bilanci Alpha'!#REF!+'Bilanci Alpha'!#REF!</f>
        <v>#REF!</v>
      </c>
      <c r="L13" s="102" t="e">
        <f>+'Bilanci Alpha'!#REF!+'Bilanci Alpha'!#REF!</f>
        <v>#REF!</v>
      </c>
      <c r="M13" s="100"/>
      <c r="N13" s="102" t="e">
        <f>+'Bilanci Alpha'!#REF!+'Bilanci Alpha'!#REF!+'Bilanci Alpha'!#REF!</f>
        <v>#REF!</v>
      </c>
    </row>
    <row r="14" spans="1:14" x14ac:dyDescent="0.25">
      <c r="B14" s="90" t="s">
        <v>3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/>
      <c r="L14" s="103">
        <v>0</v>
      </c>
      <c r="M14" s="100"/>
      <c r="N14" s="103">
        <v>0</v>
      </c>
    </row>
    <row r="15" spans="1:14" x14ac:dyDescent="0.25">
      <c r="B15" s="90" t="s">
        <v>4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/>
      <c r="L15" s="103">
        <v>0</v>
      </c>
      <c r="M15" s="100"/>
      <c r="N15" s="103">
        <v>0</v>
      </c>
    </row>
    <row r="16" spans="1:14" x14ac:dyDescent="0.25">
      <c r="D16" s="101">
        <f>SUM(D12:D15)</f>
        <v>158108</v>
      </c>
      <c r="E16" s="101">
        <f t="shared" ref="E16:J16" si="1">SUM(E12:E15)</f>
        <v>0</v>
      </c>
      <c r="F16" s="101" t="e">
        <f t="shared" si="1"/>
        <v>#REF!</v>
      </c>
      <c r="G16" s="101" t="e">
        <f t="shared" si="1"/>
        <v>#REF!</v>
      </c>
      <c r="H16" s="101" t="e">
        <f t="shared" si="1"/>
        <v>#REF!</v>
      </c>
      <c r="I16" s="101" t="e">
        <f t="shared" si="1"/>
        <v>#REF!</v>
      </c>
      <c r="J16" s="101" t="e">
        <f t="shared" si="1"/>
        <v>#REF!</v>
      </c>
      <c r="L16" s="101" t="e">
        <f>SUM(L12:L15)</f>
        <v>#REF!</v>
      </c>
      <c r="M16" s="100"/>
      <c r="N16" s="101" t="e">
        <f>SUM(N12:N15)</f>
        <v>#REF!</v>
      </c>
    </row>
    <row r="17" spans="1:14" x14ac:dyDescent="0.25">
      <c r="A17" s="90" t="s">
        <v>5</v>
      </c>
      <c r="D17" s="98"/>
      <c r="E17" s="98"/>
      <c r="F17" s="98"/>
      <c r="G17" s="98"/>
      <c r="H17" s="98"/>
      <c r="I17" s="98"/>
      <c r="J17" s="98"/>
      <c r="L17" s="98"/>
      <c r="M17" s="100"/>
      <c r="N17" s="98"/>
    </row>
    <row r="18" spans="1:14" x14ac:dyDescent="0.25">
      <c r="B18" s="90" t="s">
        <v>532</v>
      </c>
      <c r="D18" s="103">
        <f>+'Bilanci Alpha'!D33</f>
        <v>0</v>
      </c>
      <c r="E18" s="103">
        <f>+'Bilanci Alpha'!E33</f>
        <v>0</v>
      </c>
      <c r="F18" s="103" t="e">
        <f>+'Bilanci Alpha'!#REF!</f>
        <v>#REF!</v>
      </c>
      <c r="G18" s="103" t="e">
        <f>+'Bilanci Alpha'!#REF!</f>
        <v>#REF!</v>
      </c>
      <c r="H18" s="103" t="e">
        <f>+'Bilanci Alpha'!#REF!</f>
        <v>#REF!</v>
      </c>
      <c r="I18" s="103" t="e">
        <f>+'Bilanci Alpha'!#REF!</f>
        <v>#REF!</v>
      </c>
      <c r="J18" s="103" t="e">
        <f>+'Bilanci Alpha'!#REF!</f>
        <v>#REF!</v>
      </c>
      <c r="K18" s="103"/>
      <c r="L18" s="103" t="e">
        <f>+'Bilanci Alpha'!#REF!</f>
        <v>#REF!</v>
      </c>
      <c r="M18" s="100"/>
      <c r="N18" s="103" t="e">
        <f>+'Bilanci Alpha'!#REF!</f>
        <v>#REF!</v>
      </c>
    </row>
    <row r="19" spans="1:14" x14ac:dyDescent="0.25">
      <c r="B19" s="90" t="s">
        <v>6</v>
      </c>
      <c r="D19" s="103">
        <f>+'Bilanci Alpha'!D34</f>
        <v>0</v>
      </c>
      <c r="E19" s="103">
        <f>+'Bilanci Alpha'!E34</f>
        <v>0</v>
      </c>
      <c r="F19" s="103" t="e">
        <f>+'Bilanci Alpha'!#REF!</f>
        <v>#REF!</v>
      </c>
      <c r="G19" s="103" t="e">
        <f>+'Bilanci Alpha'!#REF!</f>
        <v>#REF!</v>
      </c>
      <c r="H19" s="103" t="e">
        <f>+'Bilanci Alpha'!#REF!</f>
        <v>#REF!</v>
      </c>
      <c r="I19" s="103" t="e">
        <f>+'Bilanci Alpha'!#REF!</f>
        <v>#REF!</v>
      </c>
      <c r="J19" s="103" t="e">
        <f>+'Bilanci Alpha'!#REF!</f>
        <v>#REF!</v>
      </c>
      <c r="K19" s="103"/>
      <c r="L19" s="103" t="e">
        <f>+'Bilanci Alpha'!#REF!</f>
        <v>#REF!</v>
      </c>
      <c r="M19" s="100"/>
      <c r="N19" s="103" t="e">
        <f>+'Bilanci Alpha'!#REF!</f>
        <v>#REF!</v>
      </c>
    </row>
    <row r="20" spans="1:14" x14ac:dyDescent="0.25">
      <c r="B20" s="90" t="s">
        <v>124</v>
      </c>
      <c r="C20" s="91" t="s">
        <v>434</v>
      </c>
      <c r="D20" s="98">
        <f>+'Bilanci Alpha'!D35</f>
        <v>0</v>
      </c>
      <c r="E20" s="98">
        <f>+'Bilanci Alpha'!E35</f>
        <v>0</v>
      </c>
      <c r="F20" s="98" t="e">
        <f>+'Bilanci Alpha'!#REF!</f>
        <v>#REF!</v>
      </c>
      <c r="G20" s="98" t="e">
        <f>+'Bilanci Alpha'!#REF!</f>
        <v>#REF!</v>
      </c>
      <c r="H20" s="98" t="e">
        <f>+'Bilanci Alpha'!#REF!</f>
        <v>#REF!</v>
      </c>
      <c r="I20" s="98" t="e">
        <f>+'Bilanci Alpha'!#REF!</f>
        <v>#REF!</v>
      </c>
      <c r="J20" s="98" t="e">
        <f>+'Bilanci Alpha'!#REF!</f>
        <v>#REF!</v>
      </c>
      <c r="L20" s="98" t="e">
        <f>+'Bilanci Alpha'!#REF!</f>
        <v>#REF!</v>
      </c>
      <c r="M20" s="100"/>
      <c r="N20" s="98" t="e">
        <f>+'Bilanci Alpha'!#REF!</f>
        <v>#REF!</v>
      </c>
    </row>
    <row r="21" spans="1:14" x14ac:dyDescent="0.25">
      <c r="B21" s="90" t="s">
        <v>44</v>
      </c>
      <c r="D21" s="103">
        <f>+'Bilanci Alpha'!D36</f>
        <v>0</v>
      </c>
      <c r="E21" s="103">
        <f>+'Bilanci Alpha'!E36</f>
        <v>0</v>
      </c>
      <c r="F21" s="103" t="e">
        <f>+'Bilanci Alpha'!#REF!</f>
        <v>#REF!</v>
      </c>
      <c r="G21" s="103" t="e">
        <f>+'Bilanci Alpha'!#REF!</f>
        <v>#REF!</v>
      </c>
      <c r="H21" s="103" t="e">
        <f>+'Bilanci Alpha'!#REF!</f>
        <v>#REF!</v>
      </c>
      <c r="I21" s="103" t="e">
        <f>+'Bilanci Alpha'!#REF!</f>
        <v>#REF!</v>
      </c>
      <c r="J21" s="103" t="e">
        <f>+'Bilanci Alpha'!#REF!</f>
        <v>#REF!</v>
      </c>
      <c r="K21" s="103"/>
      <c r="L21" s="103" t="e">
        <f>+'Bilanci Alpha'!#REF!</f>
        <v>#REF!</v>
      </c>
      <c r="M21" s="100"/>
      <c r="N21" s="103" t="e">
        <f>+'Bilanci Alpha'!#REF!</f>
        <v>#REF!</v>
      </c>
    </row>
    <row r="22" spans="1:14" x14ac:dyDescent="0.25">
      <c r="B22" s="90" t="s">
        <v>45</v>
      </c>
      <c r="C22" s="91" t="s">
        <v>437</v>
      </c>
      <c r="D22" s="98"/>
      <c r="E22" s="98"/>
      <c r="F22" s="98"/>
      <c r="G22" s="98"/>
      <c r="H22" s="98"/>
      <c r="I22" s="98"/>
      <c r="J22" s="98"/>
      <c r="L22" s="98">
        <v>0</v>
      </c>
      <c r="M22" s="100"/>
      <c r="N22" s="98">
        <v>0</v>
      </c>
    </row>
    <row r="23" spans="1:14" ht="12.75" customHeight="1" x14ac:dyDescent="0.25">
      <c r="D23" s="101">
        <f>SUM(D18:D22)</f>
        <v>0</v>
      </c>
      <c r="E23" s="101">
        <f t="shared" ref="E23:J23" si="2">SUM(E18:E22)</f>
        <v>0</v>
      </c>
      <c r="F23" s="101" t="e">
        <f t="shared" si="2"/>
        <v>#REF!</v>
      </c>
      <c r="G23" s="101" t="e">
        <f t="shared" si="2"/>
        <v>#REF!</v>
      </c>
      <c r="H23" s="101" t="e">
        <f t="shared" si="2"/>
        <v>#REF!</v>
      </c>
      <c r="I23" s="101" t="e">
        <f t="shared" si="2"/>
        <v>#REF!</v>
      </c>
      <c r="J23" s="101" t="e">
        <f t="shared" si="2"/>
        <v>#REF!</v>
      </c>
      <c r="L23" s="101" t="e">
        <f>SUM(L17:L22)</f>
        <v>#REF!</v>
      </c>
      <c r="M23" s="100"/>
      <c r="N23" s="101" t="e">
        <f>SUM(N17:N22)</f>
        <v>#REF!</v>
      </c>
    </row>
    <row r="24" spans="1:14" x14ac:dyDescent="0.25">
      <c r="B24" s="90" t="s">
        <v>46</v>
      </c>
      <c r="D24" s="98"/>
      <c r="E24" s="98"/>
      <c r="F24" s="98"/>
      <c r="G24" s="98"/>
      <c r="H24" s="98"/>
      <c r="I24" s="98"/>
      <c r="J24" s="98"/>
      <c r="L24" s="98"/>
      <c r="M24" s="100"/>
      <c r="N24" s="98"/>
    </row>
    <row r="25" spans="1:14" x14ac:dyDescent="0.25">
      <c r="B25" s="90" t="s">
        <v>47</v>
      </c>
      <c r="D25" s="98"/>
      <c r="E25" s="98"/>
      <c r="F25" s="98"/>
      <c r="G25" s="98"/>
      <c r="H25" s="98"/>
      <c r="I25" s="98"/>
      <c r="J25" s="98"/>
      <c r="L25" s="98"/>
      <c r="M25" s="100"/>
      <c r="N25" s="98"/>
    </row>
    <row r="26" spans="1:14" x14ac:dyDescent="0.25">
      <c r="B26" s="90" t="s">
        <v>48</v>
      </c>
      <c r="C26" s="91" t="s">
        <v>438</v>
      </c>
      <c r="D26" s="98">
        <f>+'Bilanci Alpha'!D52</f>
        <v>0</v>
      </c>
      <c r="E26" s="98">
        <f>+'Bilanci Alpha'!E52</f>
        <v>0</v>
      </c>
      <c r="F26" s="98" t="e">
        <f>+'Bilanci Alpha'!#REF!</f>
        <v>#REF!</v>
      </c>
      <c r="G26" s="98" t="e">
        <f>+'Bilanci Alpha'!#REF!</f>
        <v>#REF!</v>
      </c>
      <c r="H26" s="98" t="e">
        <f>+'Bilanci Alpha'!#REF!</f>
        <v>#REF!</v>
      </c>
      <c r="I26" s="98" t="e">
        <f>+'Bilanci Alpha'!#REF!</f>
        <v>#REF!</v>
      </c>
      <c r="J26" s="98" t="e">
        <f>+'Bilanci Alpha'!#REF!</f>
        <v>#REF!</v>
      </c>
      <c r="K26" s="98"/>
      <c r="L26" s="98" t="e">
        <f>+'Bilanci Alpha'!#REF!</f>
        <v>#REF!</v>
      </c>
      <c r="M26" s="100"/>
      <c r="N26" s="98" t="e">
        <f>+'Bilanci Alpha'!#REF!</f>
        <v>#REF!</v>
      </c>
    </row>
    <row r="27" spans="1:14" x14ac:dyDescent="0.25">
      <c r="B27" s="90" t="s">
        <v>120</v>
      </c>
      <c r="D27" s="103">
        <f>+'Bilanci Alpha'!D56</f>
        <v>0</v>
      </c>
      <c r="E27" s="103">
        <f>+'Bilanci Alpha'!E56</f>
        <v>0</v>
      </c>
      <c r="F27" s="103" t="e">
        <f>+'Bilanci Alpha'!#REF!</f>
        <v>#REF!</v>
      </c>
      <c r="G27" s="103" t="e">
        <f>+'Bilanci Alpha'!#REF!</f>
        <v>#REF!</v>
      </c>
      <c r="H27" s="103" t="e">
        <f>+'Bilanci Alpha'!#REF!</f>
        <v>#REF!</v>
      </c>
      <c r="I27" s="103" t="e">
        <f>+'Bilanci Alpha'!#REF!</f>
        <v>#REF!</v>
      </c>
      <c r="J27" s="103" t="e">
        <f>+'Bilanci Alpha'!#REF!</f>
        <v>#REF!</v>
      </c>
      <c r="L27" s="103" t="e">
        <f>+'Bilanci Alpha'!#REF!</f>
        <v>#REF!</v>
      </c>
      <c r="M27" s="100"/>
      <c r="N27" s="103" t="e">
        <f>+'Bilanci Alpha'!#REF!</f>
        <v>#REF!</v>
      </c>
    </row>
    <row r="28" spans="1:14" x14ac:dyDescent="0.25">
      <c r="D28" s="98"/>
      <c r="E28" s="98"/>
      <c r="F28" s="98"/>
      <c r="G28" s="98"/>
      <c r="H28" s="98"/>
      <c r="I28" s="98"/>
      <c r="J28" s="98"/>
      <c r="L28" s="98"/>
      <c r="M28" s="100"/>
      <c r="N28" s="98"/>
    </row>
    <row r="29" spans="1:14" ht="16.5" thickBot="1" x14ac:dyDescent="0.3">
      <c r="B29" s="104" t="s">
        <v>49</v>
      </c>
      <c r="D29" s="105">
        <f>+D23+D16+D10+D26+D27</f>
        <v>43037249</v>
      </c>
      <c r="E29" s="105">
        <f t="shared" ref="E29:J29" si="3">+E23+E16+E10+E26+E27</f>
        <v>0</v>
      </c>
      <c r="F29" s="105" t="e">
        <f t="shared" si="3"/>
        <v>#REF!</v>
      </c>
      <c r="G29" s="105" t="e">
        <f t="shared" si="3"/>
        <v>#REF!</v>
      </c>
      <c r="H29" s="105" t="e">
        <f t="shared" si="3"/>
        <v>#REF!</v>
      </c>
      <c r="I29" s="105" t="e">
        <f t="shared" si="3"/>
        <v>#REF!</v>
      </c>
      <c r="J29" s="105" t="e">
        <f t="shared" si="3"/>
        <v>#REF!</v>
      </c>
      <c r="L29" s="105" t="e">
        <f>+L23+L16+L10+L26+L27</f>
        <v>#REF!</v>
      </c>
      <c r="M29" s="100"/>
      <c r="N29" s="105" t="e">
        <f>+N23+N16+N10+N26+N27</f>
        <v>#REF!</v>
      </c>
    </row>
    <row r="30" spans="1:14" ht="12" customHeight="1" thickTop="1" x14ac:dyDescent="0.25">
      <c r="D30" s="98"/>
      <c r="E30" s="98"/>
      <c r="F30" s="98"/>
      <c r="G30" s="98"/>
      <c r="H30" s="98"/>
      <c r="I30" s="98"/>
      <c r="J30" s="98"/>
      <c r="L30" s="98"/>
      <c r="M30" s="100"/>
      <c r="N30" s="98"/>
    </row>
    <row r="31" spans="1:14" x14ac:dyDescent="0.25">
      <c r="A31" s="95" t="s">
        <v>7</v>
      </c>
      <c r="D31" s="98"/>
      <c r="E31" s="98"/>
      <c r="F31" s="98"/>
      <c r="G31" s="98"/>
      <c r="H31" s="98"/>
      <c r="I31" s="98"/>
      <c r="J31" s="98"/>
      <c r="L31" s="98"/>
      <c r="M31" s="100"/>
      <c r="N31" s="98"/>
    </row>
    <row r="32" spans="1:14" x14ac:dyDescent="0.25">
      <c r="B32" s="90" t="s">
        <v>50</v>
      </c>
      <c r="D32" s="98"/>
      <c r="E32" s="98"/>
      <c r="F32" s="98"/>
      <c r="G32" s="98"/>
      <c r="H32" s="98"/>
      <c r="I32" s="98"/>
      <c r="J32" s="98"/>
      <c r="L32" s="98"/>
      <c r="M32" s="100"/>
      <c r="N32" s="98"/>
    </row>
    <row r="33" spans="1:14" x14ac:dyDescent="0.25">
      <c r="B33" s="90" t="s">
        <v>52</v>
      </c>
      <c r="C33" s="91">
        <v>4</v>
      </c>
      <c r="D33" s="99">
        <f>+'Bilanci Alpha'!D18</f>
        <v>20176000</v>
      </c>
      <c r="E33" s="99">
        <f>+'Bilanci Alpha'!E18</f>
        <v>0</v>
      </c>
      <c r="F33" s="99" t="e">
        <f>+'Bilanci Alpha'!#REF!</f>
        <v>#REF!</v>
      </c>
      <c r="G33" s="99" t="e">
        <f>+'Bilanci Alpha'!#REF!</f>
        <v>#REF!</v>
      </c>
      <c r="H33" s="99" t="e">
        <f>+'Bilanci Alpha'!#REF!</f>
        <v>#REF!</v>
      </c>
      <c r="I33" s="99" t="e">
        <f>+'Bilanci Alpha'!#REF!</f>
        <v>#REF!</v>
      </c>
      <c r="J33" s="99" t="e">
        <f>+'Bilanci Alpha'!#REF!</f>
        <v>#REF!</v>
      </c>
      <c r="L33" s="99" t="e">
        <f>+'Bilanci Alpha'!#REF!</f>
        <v>#REF!</v>
      </c>
      <c r="M33" s="100"/>
      <c r="N33" s="99" t="e">
        <f>+'Bilanci Alpha'!#REF!</f>
        <v>#REF!</v>
      </c>
    </row>
    <row r="34" spans="1:14" x14ac:dyDescent="0.25">
      <c r="B34" s="90" t="s">
        <v>53</v>
      </c>
      <c r="D34" s="98"/>
      <c r="E34" s="98"/>
      <c r="F34" s="98"/>
      <c r="G34" s="98"/>
      <c r="H34" s="98"/>
      <c r="I34" s="98"/>
      <c r="J34" s="98"/>
      <c r="L34" s="98"/>
      <c r="M34" s="100"/>
      <c r="N34" s="98"/>
    </row>
    <row r="35" spans="1:14" x14ac:dyDescent="0.25">
      <c r="B35" s="90" t="s">
        <v>54</v>
      </c>
      <c r="D35" s="98"/>
      <c r="E35" s="98"/>
      <c r="F35" s="98"/>
      <c r="G35" s="98"/>
      <c r="H35" s="98"/>
      <c r="I35" s="98"/>
      <c r="J35" s="98"/>
      <c r="L35" s="98"/>
      <c r="M35" s="100"/>
      <c r="N35" s="98"/>
    </row>
    <row r="36" spans="1:14" ht="16.5" thickBot="1" x14ac:dyDescent="0.3">
      <c r="B36" s="104" t="s">
        <v>55</v>
      </c>
      <c r="D36" s="105">
        <f>SUM(D33:D35)</f>
        <v>20176000</v>
      </c>
      <c r="E36" s="105">
        <f t="shared" ref="E36:J36" si="4">SUM(E33:E35)</f>
        <v>0</v>
      </c>
      <c r="F36" s="105" t="e">
        <f t="shared" si="4"/>
        <v>#REF!</v>
      </c>
      <c r="G36" s="105" t="e">
        <f t="shared" si="4"/>
        <v>#REF!</v>
      </c>
      <c r="H36" s="105" t="e">
        <f t="shared" si="4"/>
        <v>#REF!</v>
      </c>
      <c r="I36" s="105" t="e">
        <f t="shared" si="4"/>
        <v>#REF!</v>
      </c>
      <c r="J36" s="105" t="e">
        <f t="shared" si="4"/>
        <v>#REF!</v>
      </c>
      <c r="L36" s="105" t="e">
        <f>SUM(L33:L35)</f>
        <v>#REF!</v>
      </c>
      <c r="M36" s="100"/>
      <c r="N36" s="105" t="e">
        <f>SUM(N33:N35)</f>
        <v>#REF!</v>
      </c>
    </row>
    <row r="37" spans="1:14" ht="16.5" thickTop="1" x14ac:dyDescent="0.25">
      <c r="D37" s="98"/>
      <c r="E37" s="98"/>
      <c r="F37" s="98"/>
      <c r="G37" s="98"/>
      <c r="H37" s="98"/>
      <c r="I37" s="98"/>
      <c r="J37" s="98"/>
      <c r="L37" s="98"/>
      <c r="M37" s="100"/>
      <c r="N37" s="98"/>
    </row>
    <row r="38" spans="1:14" x14ac:dyDescent="0.25">
      <c r="B38" s="95" t="s">
        <v>56</v>
      </c>
      <c r="D38" s="106">
        <f>+D29+D36</f>
        <v>63213249</v>
      </c>
      <c r="E38" s="106">
        <f t="shared" ref="E38:J38" si="5">+E29+E36</f>
        <v>0</v>
      </c>
      <c r="F38" s="106" t="e">
        <f t="shared" si="5"/>
        <v>#REF!</v>
      </c>
      <c r="G38" s="106" t="e">
        <f t="shared" si="5"/>
        <v>#REF!</v>
      </c>
      <c r="H38" s="106" t="e">
        <f t="shared" si="5"/>
        <v>#REF!</v>
      </c>
      <c r="I38" s="106" t="e">
        <f t="shared" si="5"/>
        <v>#REF!</v>
      </c>
      <c r="J38" s="106" t="e">
        <f t="shared" si="5"/>
        <v>#REF!</v>
      </c>
      <c r="K38" s="100"/>
      <c r="L38" s="106" t="e">
        <f>+L29+L36</f>
        <v>#REF!</v>
      </c>
      <c r="M38" s="100"/>
      <c r="N38" s="106" t="e">
        <f>+N29+N36</f>
        <v>#REF!</v>
      </c>
    </row>
    <row r="39" spans="1:14" x14ac:dyDescent="0.25">
      <c r="D39" s="98"/>
      <c r="E39" s="98"/>
      <c r="F39" s="98"/>
      <c r="G39" s="98"/>
      <c r="H39" s="98"/>
      <c r="I39" s="98"/>
      <c r="J39" s="98"/>
      <c r="K39" s="100"/>
      <c r="L39" s="98"/>
      <c r="M39" s="100"/>
      <c r="N39" s="98"/>
    </row>
    <row r="40" spans="1:14" x14ac:dyDescent="0.25">
      <c r="A40" s="28" t="s">
        <v>76</v>
      </c>
      <c r="D40" s="98"/>
      <c r="E40" s="98"/>
      <c r="F40" s="98"/>
      <c r="G40" s="98"/>
      <c r="H40" s="98"/>
      <c r="I40" s="98"/>
      <c r="J40" s="98"/>
      <c r="L40" s="98"/>
      <c r="M40" s="100"/>
      <c r="N40" s="98"/>
    </row>
    <row r="41" spans="1:14" ht="9.75" customHeight="1" x14ac:dyDescent="0.25">
      <c r="D41" s="98"/>
      <c r="E41" s="98"/>
      <c r="F41" s="98"/>
      <c r="G41" s="98"/>
      <c r="H41" s="98"/>
      <c r="I41" s="98"/>
      <c r="J41" s="98"/>
      <c r="L41" s="98"/>
      <c r="M41" s="100"/>
      <c r="N41" s="98"/>
    </row>
    <row r="42" spans="1:14" x14ac:dyDescent="0.25">
      <c r="A42" s="28" t="s">
        <v>107</v>
      </c>
      <c r="D42" s="98"/>
      <c r="E42" s="98"/>
      <c r="F42" s="98"/>
      <c r="G42" s="98"/>
      <c r="H42" s="98"/>
      <c r="I42" s="98"/>
      <c r="J42" s="98"/>
      <c r="L42" s="98"/>
      <c r="M42" s="100"/>
      <c r="N42" s="98"/>
    </row>
    <row r="43" spans="1:14" x14ac:dyDescent="0.25">
      <c r="B43" s="93" t="s">
        <v>57</v>
      </c>
      <c r="C43" s="91" t="s">
        <v>440</v>
      </c>
      <c r="D43" s="102">
        <f>'Bilanci Alpha'!D99</f>
        <v>0</v>
      </c>
      <c r="E43" s="102">
        <f>'Bilanci Alpha'!E99</f>
        <v>0</v>
      </c>
      <c r="F43" s="102" t="e">
        <f>'Bilanci Alpha'!#REF!</f>
        <v>#REF!</v>
      </c>
      <c r="G43" s="102" t="e">
        <f>'Bilanci Alpha'!#REF!</f>
        <v>#REF!</v>
      </c>
      <c r="H43" s="102" t="e">
        <f>'Bilanci Alpha'!#REF!</f>
        <v>#REF!</v>
      </c>
      <c r="I43" s="102" t="e">
        <f>'Bilanci Alpha'!#REF!</f>
        <v>#REF!</v>
      </c>
      <c r="J43" s="102" t="e">
        <f>'Bilanci Alpha'!#REF!</f>
        <v>#REF!</v>
      </c>
      <c r="L43" s="102" t="e">
        <f>'Bilanci Alpha'!#REF!</f>
        <v>#REF!</v>
      </c>
      <c r="M43" s="100"/>
      <c r="N43" s="102" t="e">
        <f>'Bilanci Alpha'!#REF!</f>
        <v>#REF!</v>
      </c>
    </row>
    <row r="44" spans="1:14" x14ac:dyDescent="0.25">
      <c r="B44" s="93" t="s">
        <v>58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L44" s="103">
        <v>0</v>
      </c>
      <c r="M44" s="100"/>
      <c r="N44" s="103">
        <v>0</v>
      </c>
    </row>
    <row r="45" spans="1:14" x14ac:dyDescent="0.25">
      <c r="B45" s="94" t="s">
        <v>59</v>
      </c>
      <c r="C45" s="91" t="s">
        <v>439</v>
      </c>
      <c r="D45" s="98">
        <f>'Bilanci Alpha'!D102</f>
        <v>25500</v>
      </c>
      <c r="E45" s="98">
        <f>'Bilanci Alpha'!E102</f>
        <v>0</v>
      </c>
      <c r="F45" s="98" t="e">
        <f>'Bilanci Alpha'!#REF!</f>
        <v>#REF!</v>
      </c>
      <c r="G45" s="98" t="e">
        <f>'Bilanci Alpha'!#REF!</f>
        <v>#REF!</v>
      </c>
      <c r="H45" s="98" t="e">
        <f>'Bilanci Alpha'!#REF!</f>
        <v>#REF!</v>
      </c>
      <c r="I45" s="98" t="e">
        <f>'Bilanci Alpha'!#REF!</f>
        <v>#REF!</v>
      </c>
      <c r="J45" s="98" t="e">
        <f>'Bilanci Alpha'!#REF!</f>
        <v>#REF!</v>
      </c>
      <c r="L45" s="98" t="e">
        <f>'Bilanci Alpha'!#REF!</f>
        <v>#REF!</v>
      </c>
      <c r="M45" s="100"/>
      <c r="N45" s="98" t="e">
        <f>'Bilanci Alpha'!#REF!</f>
        <v>#REF!</v>
      </c>
    </row>
    <row r="46" spans="1:14" x14ac:dyDescent="0.25">
      <c r="B46" s="94" t="s">
        <v>60</v>
      </c>
      <c r="D46" s="102">
        <f>+'Bilanci Alpha'!D103</f>
        <v>161083</v>
      </c>
      <c r="E46" s="102">
        <f>+'Bilanci Alpha'!E103</f>
        <v>0</v>
      </c>
      <c r="F46" s="102" t="e">
        <f>+'Bilanci Alpha'!#REF!</f>
        <v>#REF!</v>
      </c>
      <c r="G46" s="102" t="e">
        <f>+'Bilanci Alpha'!#REF!</f>
        <v>#REF!</v>
      </c>
      <c r="H46" s="102" t="e">
        <f>+'Bilanci Alpha'!#REF!</f>
        <v>#REF!</v>
      </c>
      <c r="I46" s="102" t="e">
        <f>+'Bilanci Alpha'!#REF!</f>
        <v>#REF!</v>
      </c>
      <c r="J46" s="102" t="e">
        <f>+'Bilanci Alpha'!#REF!</f>
        <v>#REF!</v>
      </c>
      <c r="L46" s="102" t="e">
        <f>+'Bilanci Alpha'!#REF!</f>
        <v>#REF!</v>
      </c>
      <c r="M46" s="100"/>
      <c r="N46" s="102" t="e">
        <f>+'Bilanci Alpha'!#REF!</f>
        <v>#REF!</v>
      </c>
    </row>
    <row r="47" spans="1:14" x14ac:dyDescent="0.25">
      <c r="B47" s="94" t="s">
        <v>8</v>
      </c>
      <c r="C47" s="91" t="s">
        <v>442</v>
      </c>
      <c r="D47" s="98">
        <f>+'Bilanci Alpha'!D104+'Bilanci Alpha'!D105</f>
        <v>55111</v>
      </c>
      <c r="E47" s="98">
        <f>+'Bilanci Alpha'!E104+'Bilanci Alpha'!E105</f>
        <v>0</v>
      </c>
      <c r="F47" s="98" t="e">
        <f>+'Bilanci Alpha'!#REF!+'Bilanci Alpha'!#REF!</f>
        <v>#REF!</v>
      </c>
      <c r="G47" s="98" t="e">
        <f>+'Bilanci Alpha'!#REF!+'Bilanci Alpha'!#REF!</f>
        <v>#REF!</v>
      </c>
      <c r="H47" s="98" t="e">
        <f>+'Bilanci Alpha'!#REF!+'Bilanci Alpha'!#REF!</f>
        <v>#REF!</v>
      </c>
      <c r="I47" s="98" t="e">
        <f>+'Bilanci Alpha'!#REF!+'Bilanci Alpha'!#REF!</f>
        <v>#REF!</v>
      </c>
      <c r="J47" s="98" t="e">
        <f>+'Bilanci Alpha'!#REF!+'Bilanci Alpha'!#REF!</f>
        <v>#REF!</v>
      </c>
      <c r="L47" s="98" t="e">
        <f>+'Bilanci Alpha'!#REF!+'Bilanci Alpha'!#REF!</f>
        <v>#REF!</v>
      </c>
      <c r="M47" s="100"/>
      <c r="N47" s="98" t="e">
        <f>+'Bilanci Alpha'!#REF!+'Bilanci Alpha'!#REF!</f>
        <v>#REF!</v>
      </c>
    </row>
    <row r="48" spans="1:14" x14ac:dyDescent="0.25">
      <c r="B48" s="94" t="s">
        <v>94</v>
      </c>
      <c r="C48" s="91" t="s">
        <v>443</v>
      </c>
      <c r="D48" s="102">
        <f>+'Bilanci Alpha'!D107+'Bilanci Alpha'!D106</f>
        <v>0</v>
      </c>
      <c r="E48" s="102">
        <f>+'Bilanci Alpha'!E107+'Bilanci Alpha'!E106</f>
        <v>0</v>
      </c>
      <c r="F48" s="102" t="e">
        <f>+'Bilanci Alpha'!#REF!+'Bilanci Alpha'!#REF!</f>
        <v>#REF!</v>
      </c>
      <c r="G48" s="102" t="e">
        <f>+'Bilanci Alpha'!#REF!+'Bilanci Alpha'!#REF!</f>
        <v>#REF!</v>
      </c>
      <c r="H48" s="102" t="e">
        <f>+'Bilanci Alpha'!#REF!+'Bilanci Alpha'!#REF!</f>
        <v>#REF!</v>
      </c>
      <c r="I48" s="102" t="e">
        <f>+'Bilanci Alpha'!#REF!+'Bilanci Alpha'!#REF!</f>
        <v>#REF!</v>
      </c>
      <c r="J48" s="102" t="e">
        <f>+'Bilanci Alpha'!#REF!+'Bilanci Alpha'!#REF!</f>
        <v>#REF!</v>
      </c>
      <c r="L48" s="102" t="e">
        <f>+'Bilanci Alpha'!#REF!+'Bilanci Alpha'!#REF!</f>
        <v>#REF!</v>
      </c>
      <c r="M48" s="100"/>
      <c r="N48" s="102" t="e">
        <f>+'Bilanci Alpha'!#REF!+'Bilanci Alpha'!#REF!</f>
        <v>#REF!</v>
      </c>
    </row>
    <row r="49" spans="1:18" x14ac:dyDescent="0.25">
      <c r="B49" s="94" t="s">
        <v>61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L49" s="102">
        <v>0</v>
      </c>
      <c r="M49" s="100"/>
      <c r="N49" s="102">
        <v>0</v>
      </c>
    </row>
    <row r="50" spans="1:18" x14ac:dyDescent="0.25">
      <c r="B50" s="94" t="s">
        <v>62</v>
      </c>
      <c r="C50" s="91" t="s">
        <v>441</v>
      </c>
      <c r="D50" s="102">
        <f>+'Bilanci Alpha'!D93</f>
        <v>0</v>
      </c>
      <c r="E50" s="102">
        <f>+'Bilanci Alpha'!E93</f>
        <v>0</v>
      </c>
      <c r="F50" s="102" t="e">
        <f>+'Bilanci Alpha'!#REF!</f>
        <v>#REF!</v>
      </c>
      <c r="G50" s="102" t="e">
        <f>+'Bilanci Alpha'!#REF!</f>
        <v>#REF!</v>
      </c>
      <c r="H50" s="102" t="e">
        <f>+'Bilanci Alpha'!#REF!</f>
        <v>#REF!</v>
      </c>
      <c r="I50" s="102" t="e">
        <f>+'Bilanci Alpha'!#REF!</f>
        <v>#REF!</v>
      </c>
      <c r="J50" s="102" t="e">
        <f>+'Bilanci Alpha'!#REF!</f>
        <v>#REF!</v>
      </c>
      <c r="L50" s="102" t="e">
        <f>+'Bilanci Alpha'!#REF!</f>
        <v>#REF!</v>
      </c>
      <c r="M50" s="100"/>
      <c r="N50" s="102" t="e">
        <f>+'Bilanci Alpha'!#REF!</f>
        <v>#REF!</v>
      </c>
    </row>
    <row r="51" spans="1:18" x14ac:dyDescent="0.25">
      <c r="B51" s="93" t="s">
        <v>97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L51" s="102">
        <v>0</v>
      </c>
      <c r="M51" s="100"/>
      <c r="N51" s="102">
        <v>0</v>
      </c>
    </row>
    <row r="52" spans="1:18" x14ac:dyDescent="0.25">
      <c r="B52" s="93" t="s">
        <v>63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L52" s="103">
        <v>0</v>
      </c>
      <c r="M52" s="100"/>
      <c r="N52" s="103">
        <v>0</v>
      </c>
    </row>
    <row r="53" spans="1:18" x14ac:dyDescent="0.25">
      <c r="B53" s="93" t="s">
        <v>64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L53" s="103">
        <v>0</v>
      </c>
      <c r="M53" s="100"/>
      <c r="N53" s="103">
        <v>0</v>
      </c>
    </row>
    <row r="54" spans="1:18" x14ac:dyDescent="0.25">
      <c r="B54" s="93"/>
      <c r="D54" s="98"/>
      <c r="E54" s="98"/>
      <c r="F54" s="98"/>
      <c r="G54" s="98"/>
      <c r="H54" s="98"/>
      <c r="I54" s="98"/>
      <c r="J54" s="98"/>
      <c r="L54" s="98"/>
      <c r="M54" s="100"/>
      <c r="N54" s="98"/>
    </row>
    <row r="55" spans="1:18" ht="16.5" thickBot="1" x14ac:dyDescent="0.3">
      <c r="B55" s="104" t="s">
        <v>65</v>
      </c>
      <c r="D55" s="105">
        <f>SUM(D43:D54)</f>
        <v>241694</v>
      </c>
      <c r="E55" s="105">
        <f t="shared" ref="E55:J55" si="6">SUM(E43:E54)</f>
        <v>0</v>
      </c>
      <c r="F55" s="105" t="e">
        <f t="shared" si="6"/>
        <v>#REF!</v>
      </c>
      <c r="G55" s="105" t="e">
        <f t="shared" si="6"/>
        <v>#REF!</v>
      </c>
      <c r="H55" s="105" t="e">
        <f t="shared" si="6"/>
        <v>#REF!</v>
      </c>
      <c r="I55" s="105" t="e">
        <f t="shared" si="6"/>
        <v>#REF!</v>
      </c>
      <c r="J55" s="105" t="e">
        <f t="shared" si="6"/>
        <v>#REF!</v>
      </c>
      <c r="L55" s="105" t="e">
        <f>SUM(L43:L54)</f>
        <v>#REF!</v>
      </c>
      <c r="M55" s="100"/>
      <c r="N55" s="105" t="e">
        <f>SUM(N43:N54)</f>
        <v>#REF!</v>
      </c>
      <c r="Q55" s="90"/>
      <c r="R55" s="90"/>
    </row>
    <row r="56" spans="1:18" ht="16.5" thickTop="1" x14ac:dyDescent="0.25">
      <c r="A56" s="28" t="s">
        <v>66</v>
      </c>
      <c r="D56" s="98"/>
      <c r="E56" s="98"/>
      <c r="F56" s="98"/>
      <c r="G56" s="98"/>
      <c r="H56" s="98"/>
      <c r="I56" s="98"/>
      <c r="J56" s="98"/>
      <c r="L56" s="98"/>
      <c r="M56" s="100"/>
      <c r="N56" s="98"/>
      <c r="Q56" s="90"/>
      <c r="R56" s="90"/>
    </row>
    <row r="57" spans="1:18" x14ac:dyDescent="0.25">
      <c r="B57" s="93" t="s">
        <v>67</v>
      </c>
      <c r="C57" s="91">
        <v>6</v>
      </c>
      <c r="D57" s="102"/>
      <c r="E57" s="102"/>
      <c r="F57" s="102"/>
      <c r="G57" s="102"/>
      <c r="H57" s="102"/>
      <c r="I57" s="102"/>
      <c r="J57" s="102"/>
      <c r="L57" s="102" t="e">
        <f>'Bilanci Alpha'!#REF!</f>
        <v>#REF!</v>
      </c>
      <c r="M57" s="100"/>
      <c r="N57" s="102" t="e">
        <f>'Bilanci Alpha'!#REF!</f>
        <v>#REF!</v>
      </c>
      <c r="Q57" s="90"/>
      <c r="R57" s="90"/>
    </row>
    <row r="58" spans="1:18" x14ac:dyDescent="0.25">
      <c r="B58" s="93" t="s">
        <v>68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0"/>
      <c r="N58" s="102"/>
      <c r="Q58" s="90"/>
      <c r="R58" s="90"/>
    </row>
    <row r="59" spans="1:18" x14ac:dyDescent="0.25">
      <c r="B59" s="93" t="s">
        <v>69</v>
      </c>
      <c r="D59" s="102">
        <v>0</v>
      </c>
      <c r="E59" s="102">
        <v>0</v>
      </c>
      <c r="F59" s="102">
        <v>0</v>
      </c>
      <c r="G59" s="102">
        <v>0</v>
      </c>
      <c r="H59" s="102">
        <v>0</v>
      </c>
      <c r="I59" s="102">
        <v>0</v>
      </c>
      <c r="J59" s="102">
        <v>0</v>
      </c>
      <c r="K59" s="102"/>
      <c r="L59" s="102">
        <v>0</v>
      </c>
      <c r="M59" s="100"/>
      <c r="N59" s="102">
        <v>0</v>
      </c>
    </row>
    <row r="60" spans="1:18" x14ac:dyDescent="0.25">
      <c r="B60" s="93" t="s">
        <v>63</v>
      </c>
      <c r="D60" s="98"/>
      <c r="E60" s="98"/>
      <c r="F60" s="98"/>
      <c r="G60" s="98"/>
      <c r="H60" s="98"/>
      <c r="I60" s="98"/>
      <c r="J60" s="98"/>
      <c r="L60" s="98"/>
      <c r="M60" s="100"/>
      <c r="N60" s="98"/>
    </row>
    <row r="61" spans="1:18" ht="16.5" thickBot="1" x14ac:dyDescent="0.3">
      <c r="B61" s="104" t="s">
        <v>70</v>
      </c>
      <c r="D61" s="105">
        <f>SUM(D57:D60)</f>
        <v>0</v>
      </c>
      <c r="E61" s="105">
        <f t="shared" ref="E61:J61" si="7">SUM(E57:E60)</f>
        <v>0</v>
      </c>
      <c r="F61" s="105">
        <f t="shared" si="7"/>
        <v>0</v>
      </c>
      <c r="G61" s="105">
        <f t="shared" si="7"/>
        <v>0</v>
      </c>
      <c r="H61" s="105">
        <f t="shared" si="7"/>
        <v>0</v>
      </c>
      <c r="I61" s="105">
        <f t="shared" si="7"/>
        <v>0</v>
      </c>
      <c r="J61" s="105">
        <f t="shared" si="7"/>
        <v>0</v>
      </c>
      <c r="L61" s="107" t="e">
        <f>SUM(L57:L60)</f>
        <v>#REF!</v>
      </c>
      <c r="M61" s="100"/>
      <c r="N61" s="107" t="e">
        <f>SUM(N57:N60)</f>
        <v>#REF!</v>
      </c>
      <c r="Q61" s="108"/>
    </row>
    <row r="62" spans="1:18" ht="12.75" customHeight="1" thickTop="1" x14ac:dyDescent="0.25">
      <c r="D62" s="98"/>
      <c r="E62" s="98"/>
      <c r="F62" s="98"/>
      <c r="G62" s="98"/>
      <c r="H62" s="98"/>
      <c r="I62" s="98"/>
      <c r="J62" s="98"/>
      <c r="L62" s="98"/>
      <c r="M62" s="100"/>
      <c r="N62" s="98"/>
    </row>
    <row r="63" spans="1:18" x14ac:dyDescent="0.25">
      <c r="A63" s="28" t="s">
        <v>71</v>
      </c>
      <c r="M63" s="100"/>
      <c r="Q63" s="108"/>
    </row>
    <row r="64" spans="1:18" x14ac:dyDescent="0.25">
      <c r="B64" s="93" t="s">
        <v>39</v>
      </c>
      <c r="C64" s="91">
        <v>7</v>
      </c>
      <c r="D64" s="98">
        <f>+'Bilanci Alpha'!D70</f>
        <v>64000000</v>
      </c>
      <c r="E64" s="98">
        <f>+'Bilanci Alpha'!E70</f>
        <v>0</v>
      </c>
      <c r="F64" s="98" t="e">
        <f>+'Bilanci Alpha'!#REF!</f>
        <v>#REF!</v>
      </c>
      <c r="G64" s="98" t="e">
        <f>+'Bilanci Alpha'!#REF!</f>
        <v>#REF!</v>
      </c>
      <c r="H64" s="98" t="e">
        <f>+'Bilanci Alpha'!#REF!</f>
        <v>#REF!</v>
      </c>
      <c r="I64" s="98" t="e">
        <f>+'Bilanci Alpha'!#REF!</f>
        <v>#REF!</v>
      </c>
      <c r="J64" s="98" t="e">
        <f>+'Bilanci Alpha'!#REF!</f>
        <v>#REF!</v>
      </c>
      <c r="L64" s="98">
        <v>100000</v>
      </c>
      <c r="M64" s="100"/>
      <c r="N64" s="98">
        <v>100000</v>
      </c>
    </row>
    <row r="65" spans="2:17" x14ac:dyDescent="0.25">
      <c r="B65" s="93" t="s">
        <v>424</v>
      </c>
      <c r="C65" s="91">
        <v>7</v>
      </c>
      <c r="D65" s="98">
        <f>+'Bilanci Alpha'!D71</f>
        <v>0</v>
      </c>
      <c r="E65" s="98">
        <f>+'Bilanci Alpha'!E71</f>
        <v>0</v>
      </c>
      <c r="F65" s="98" t="e">
        <f>+'Bilanci Alpha'!#REF!</f>
        <v>#REF!</v>
      </c>
      <c r="G65" s="98" t="e">
        <f>+'Bilanci Alpha'!#REF!</f>
        <v>#REF!</v>
      </c>
      <c r="H65" s="98" t="e">
        <f>+'Bilanci Alpha'!#REF!</f>
        <v>#REF!</v>
      </c>
      <c r="I65" s="98" t="e">
        <f>+'Bilanci Alpha'!#REF!</f>
        <v>#REF!</v>
      </c>
      <c r="J65" s="98" t="e">
        <f>+'Bilanci Alpha'!#REF!</f>
        <v>#REF!</v>
      </c>
      <c r="L65" s="102">
        <v>0</v>
      </c>
      <c r="M65" s="100"/>
      <c r="N65" s="102">
        <v>0</v>
      </c>
    </row>
    <row r="66" spans="2:17" x14ac:dyDescent="0.25">
      <c r="B66" s="93" t="s">
        <v>72</v>
      </c>
      <c r="D66" s="102">
        <f>+'Bilanci Alpha'!D75</f>
        <v>0</v>
      </c>
      <c r="E66" s="102">
        <f>+'Bilanci Alpha'!E75</f>
        <v>0</v>
      </c>
      <c r="F66" s="102" t="e">
        <f>+'Bilanci Alpha'!#REF!</f>
        <v>#REF!</v>
      </c>
      <c r="G66" s="102" t="e">
        <f>+'Bilanci Alpha'!#REF!</f>
        <v>#REF!</v>
      </c>
      <c r="H66" s="102" t="e">
        <f>+'Bilanci Alpha'!#REF!</f>
        <v>#REF!</v>
      </c>
      <c r="I66" s="102" t="e">
        <f>+'Bilanci Alpha'!#REF!</f>
        <v>#REF!</v>
      </c>
      <c r="J66" s="102" t="e">
        <f>+'Bilanci Alpha'!#REF!</f>
        <v>#REF!</v>
      </c>
      <c r="L66" s="102" t="e">
        <f>+'Bilanci Alpha'!#REF!</f>
        <v>#REF!</v>
      </c>
      <c r="M66" s="100"/>
      <c r="N66" s="102" t="e">
        <f>+'Bilanci Alpha'!#REF!</f>
        <v>#REF!</v>
      </c>
      <c r="Q66" s="108"/>
    </row>
    <row r="67" spans="2:17" x14ac:dyDescent="0.25">
      <c r="B67" s="93" t="s">
        <v>73</v>
      </c>
      <c r="D67" s="102">
        <f>+'Bilanci Alpha'!D74</f>
        <v>0</v>
      </c>
      <c r="E67" s="102">
        <f>+'Bilanci Alpha'!E74</f>
        <v>0</v>
      </c>
      <c r="F67" s="102" t="e">
        <f>+'Bilanci Alpha'!#REF!</f>
        <v>#REF!</v>
      </c>
      <c r="G67" s="102" t="e">
        <f>+'Bilanci Alpha'!#REF!</f>
        <v>#REF!</v>
      </c>
      <c r="H67" s="102" t="e">
        <f>+'Bilanci Alpha'!#REF!</f>
        <v>#REF!</v>
      </c>
      <c r="I67" s="102" t="e">
        <f>+'Bilanci Alpha'!#REF!</f>
        <v>#REF!</v>
      </c>
      <c r="J67" s="102" t="e">
        <f>+'Bilanci Alpha'!#REF!</f>
        <v>#REF!</v>
      </c>
      <c r="L67" s="102" t="e">
        <f>+'Bilanci Alpha'!#REF!</f>
        <v>#REF!</v>
      </c>
      <c r="M67" s="100"/>
      <c r="N67" s="102" t="e">
        <f>+'Bilanci Alpha'!#REF!</f>
        <v>#REF!</v>
      </c>
    </row>
    <row r="68" spans="2:17" x14ac:dyDescent="0.25">
      <c r="B68" s="93" t="s">
        <v>9</v>
      </c>
      <c r="D68" s="102">
        <f>+'Bilanci Alpha'!D76</f>
        <v>0</v>
      </c>
      <c r="E68" s="102">
        <f>+'Bilanci Alpha'!E76</f>
        <v>0</v>
      </c>
      <c r="F68" s="102" t="e">
        <f>+'Bilanci Alpha'!#REF!</f>
        <v>#REF!</v>
      </c>
      <c r="G68" s="102" t="e">
        <f>+'Bilanci Alpha'!#REF!</f>
        <v>#REF!</v>
      </c>
      <c r="H68" s="102" t="e">
        <f>+'Bilanci Alpha'!#REF!</f>
        <v>#REF!</v>
      </c>
      <c r="I68" s="102" t="e">
        <f>+'Bilanci Alpha'!#REF!</f>
        <v>#REF!</v>
      </c>
      <c r="J68" s="102" t="e">
        <f>+'Bilanci Alpha'!#REF!</f>
        <v>#REF!</v>
      </c>
      <c r="L68" s="102" t="e">
        <f>+'Bilanci Alpha'!#REF!</f>
        <v>#REF!</v>
      </c>
      <c r="M68" s="100"/>
      <c r="N68" s="102" t="e">
        <f>+'Bilanci Alpha'!#REF!</f>
        <v>#REF!</v>
      </c>
    </row>
    <row r="69" spans="2:17" x14ac:dyDescent="0.25">
      <c r="B69" s="93" t="s">
        <v>74</v>
      </c>
      <c r="C69" s="91">
        <v>7</v>
      </c>
      <c r="D69" s="98">
        <f>+'Bilanci Alpha'!D77</f>
        <v>0</v>
      </c>
      <c r="E69" s="98">
        <f>+'Bilanci Alpha'!E77</f>
        <v>0</v>
      </c>
      <c r="F69" s="98" t="e">
        <f>+'Bilanci Alpha'!#REF!</f>
        <v>#REF!</v>
      </c>
      <c r="G69" s="98" t="e">
        <f>+'Bilanci Alpha'!#REF!</f>
        <v>#REF!</v>
      </c>
      <c r="H69" s="98" t="e">
        <f>+'Bilanci Alpha'!#REF!</f>
        <v>#REF!</v>
      </c>
      <c r="I69" s="98" t="e">
        <f>+'Bilanci Alpha'!#REF!</f>
        <v>#REF!</v>
      </c>
      <c r="J69" s="98" t="e">
        <f>+'Bilanci Alpha'!#REF!</f>
        <v>#REF!</v>
      </c>
      <c r="L69" s="98" t="e">
        <f>+'Bilanci Alpha'!#REF!</f>
        <v>#REF!</v>
      </c>
      <c r="M69" s="100"/>
      <c r="N69" s="98" t="e">
        <f>+'Bilanci Alpha'!#REF!</f>
        <v>#REF!</v>
      </c>
    </row>
    <row r="70" spans="2:17" x14ac:dyDescent="0.25">
      <c r="B70" s="93" t="s">
        <v>75</v>
      </c>
      <c r="C70" s="91">
        <v>7</v>
      </c>
      <c r="D70" s="98">
        <f>+'Bilanci Alpha'!D78</f>
        <v>-1028445</v>
      </c>
      <c r="E70" s="98">
        <f>+'Bilanci Alpha'!E78</f>
        <v>0</v>
      </c>
      <c r="F70" s="98" t="e">
        <f>+'Bilanci Alpha'!#REF!</f>
        <v>#REF!</v>
      </c>
      <c r="G70" s="98" t="e">
        <f>+'Bilanci Alpha'!#REF!</f>
        <v>#REF!</v>
      </c>
      <c r="H70" s="98" t="e">
        <f>+'Bilanci Alpha'!#REF!</f>
        <v>#REF!</v>
      </c>
      <c r="I70" s="98" t="e">
        <f>+'Bilanci Alpha'!#REF!</f>
        <v>#REF!</v>
      </c>
      <c r="J70" s="98" t="e">
        <f>+'Bilanci Alpha'!#REF!</f>
        <v>#REF!</v>
      </c>
      <c r="L70" s="98" t="e">
        <f>+'Bilanci Alpha'!#REF!</f>
        <v>#REF!</v>
      </c>
      <c r="M70" s="100"/>
      <c r="N70" s="98" t="e">
        <f>+'Bilanci Alpha'!#REF!</f>
        <v>#REF!</v>
      </c>
    </row>
    <row r="71" spans="2:17" ht="16.5" thickBot="1" x14ac:dyDescent="0.3">
      <c r="B71" s="104" t="s">
        <v>125</v>
      </c>
      <c r="D71" s="105">
        <f>SUM(D64:D70)</f>
        <v>62971555</v>
      </c>
      <c r="E71" s="105">
        <f t="shared" ref="E71:J71" si="8">SUM(E64:E70)</f>
        <v>0</v>
      </c>
      <c r="F71" s="105" t="e">
        <f t="shared" si="8"/>
        <v>#REF!</v>
      </c>
      <c r="G71" s="105" t="e">
        <f t="shared" si="8"/>
        <v>#REF!</v>
      </c>
      <c r="H71" s="105" t="e">
        <f t="shared" si="8"/>
        <v>#REF!</v>
      </c>
      <c r="I71" s="105" t="e">
        <f t="shared" si="8"/>
        <v>#REF!</v>
      </c>
      <c r="J71" s="105" t="e">
        <f t="shared" si="8"/>
        <v>#REF!</v>
      </c>
      <c r="L71" s="105" t="e">
        <f>SUM(L64:L70)</f>
        <v>#REF!</v>
      </c>
      <c r="M71" s="100"/>
      <c r="N71" s="105" t="e">
        <f>SUM(N64:N70)</f>
        <v>#REF!</v>
      </c>
    </row>
    <row r="72" spans="2:17" ht="16.5" thickTop="1" x14ac:dyDescent="0.25">
      <c r="B72" s="93"/>
      <c r="D72" s="102"/>
      <c r="E72" s="102"/>
      <c r="F72" s="102"/>
      <c r="G72" s="102"/>
      <c r="H72" s="102"/>
      <c r="I72" s="102"/>
      <c r="J72" s="102"/>
      <c r="L72" s="102"/>
      <c r="N72" s="102"/>
    </row>
    <row r="73" spans="2:17" x14ac:dyDescent="0.25">
      <c r="B73" s="104" t="s">
        <v>77</v>
      </c>
      <c r="D73" s="106">
        <f>+D71+D61+D55</f>
        <v>63213249</v>
      </c>
      <c r="E73" s="106">
        <f t="shared" ref="E73:J73" si="9">+E71+E61+E55</f>
        <v>0</v>
      </c>
      <c r="F73" s="106" t="e">
        <f t="shared" si="9"/>
        <v>#REF!</v>
      </c>
      <c r="G73" s="106" t="e">
        <f t="shared" si="9"/>
        <v>#REF!</v>
      </c>
      <c r="H73" s="106" t="e">
        <f t="shared" si="9"/>
        <v>#REF!</v>
      </c>
      <c r="I73" s="106" t="e">
        <f t="shared" si="9"/>
        <v>#REF!</v>
      </c>
      <c r="J73" s="106" t="e">
        <f t="shared" si="9"/>
        <v>#REF!</v>
      </c>
      <c r="K73" s="109"/>
      <c r="L73" s="106" t="e">
        <f>+L71+L61+L55</f>
        <v>#REF!</v>
      </c>
      <c r="M73" s="100"/>
      <c r="N73" s="106" t="e">
        <f>+N71+N61+N55</f>
        <v>#REF!</v>
      </c>
      <c r="Q73" s="108"/>
    </row>
    <row r="75" spans="2:17" x14ac:dyDescent="0.25">
      <c r="C75" s="104">
        <v>2</v>
      </c>
      <c r="D75" s="100"/>
      <c r="E75" s="100"/>
      <c r="F75" s="100"/>
      <c r="G75" s="100"/>
      <c r="H75" s="100"/>
      <c r="I75" s="100"/>
      <c r="J75" s="100"/>
      <c r="K75" s="100"/>
      <c r="L75" s="100"/>
      <c r="N75" s="100"/>
    </row>
    <row r="76" spans="2:17" x14ac:dyDescent="0.25">
      <c r="B76" s="104" t="s">
        <v>581</v>
      </c>
      <c r="C76" s="104"/>
      <c r="D76" s="104" t="s">
        <v>621</v>
      </c>
      <c r="E76" s="62"/>
      <c r="F76" s="62" t="s">
        <v>446</v>
      </c>
      <c r="H76" s="110"/>
      <c r="I76" s="110"/>
      <c r="J76" s="110"/>
      <c r="K76" s="111" t="s">
        <v>446</v>
      </c>
      <c r="L76" s="110"/>
      <c r="N76" s="110"/>
    </row>
    <row r="77" spans="2:17" x14ac:dyDescent="0.25">
      <c r="B77" s="104"/>
      <c r="C77" s="104"/>
      <c r="D77" s="110"/>
      <c r="E77" s="110"/>
      <c r="F77" s="110"/>
      <c r="G77" s="110"/>
      <c r="H77" s="110"/>
      <c r="I77" s="110"/>
      <c r="J77" s="110"/>
      <c r="K77" s="111"/>
      <c r="L77" s="110"/>
      <c r="N77" s="110"/>
    </row>
    <row r="78" spans="2:17" hidden="1" x14ac:dyDescent="0.25">
      <c r="B78" s="91"/>
      <c r="D78" s="100"/>
      <c r="E78" s="100"/>
      <c r="F78" s="100"/>
      <c r="G78" s="100"/>
      <c r="H78" s="100"/>
      <c r="I78" s="100"/>
      <c r="J78" s="100"/>
      <c r="K78" s="112"/>
      <c r="L78" s="100"/>
      <c r="N78" s="100"/>
    </row>
    <row r="79" spans="2:17" hidden="1" x14ac:dyDescent="0.25">
      <c r="D79" s="100">
        <f>+D73-D38</f>
        <v>0</v>
      </c>
      <c r="E79" s="100">
        <f t="shared" ref="E79:J79" si="10">+E73-E38</f>
        <v>0</v>
      </c>
      <c r="F79" s="100" t="e">
        <f t="shared" si="10"/>
        <v>#REF!</v>
      </c>
      <c r="G79" s="100" t="e">
        <f t="shared" si="10"/>
        <v>#REF!</v>
      </c>
      <c r="H79" s="100" t="e">
        <f t="shared" si="10"/>
        <v>#REF!</v>
      </c>
      <c r="I79" s="100" t="e">
        <f t="shared" si="10"/>
        <v>#REF!</v>
      </c>
      <c r="J79" s="100" t="e">
        <f t="shared" si="10"/>
        <v>#REF!</v>
      </c>
      <c r="L79" s="100" t="e">
        <f>+L73-L38</f>
        <v>#REF!</v>
      </c>
      <c r="N79" s="100" t="e">
        <f>+N73-N38</f>
        <v>#REF!</v>
      </c>
    </row>
    <row r="80" spans="2:17" hidden="1" x14ac:dyDescent="0.25">
      <c r="D80" s="113"/>
      <c r="E80" s="113"/>
      <c r="F80" s="113"/>
      <c r="G80" s="113"/>
      <c r="H80" s="113"/>
      <c r="I80" s="113"/>
      <c r="J80" s="113"/>
      <c r="K80" s="113"/>
    </row>
    <row r="81" spans="4:11" x14ac:dyDescent="0.25">
      <c r="D81" s="113"/>
      <c r="E81" s="113"/>
      <c r="F81" s="113"/>
      <c r="G81" s="113"/>
      <c r="H81" s="113"/>
      <c r="I81" s="113"/>
      <c r="J81" s="113"/>
      <c r="K81" s="113"/>
    </row>
    <row r="82" spans="4:11" x14ac:dyDescent="0.25">
      <c r="D82" s="113"/>
      <c r="E82" s="113"/>
      <c r="F82" s="113"/>
      <c r="G82" s="113"/>
      <c r="H82" s="113"/>
      <c r="I82" s="113"/>
      <c r="J82" s="113"/>
      <c r="K82" s="113"/>
    </row>
    <row r="83" spans="4:11" x14ac:dyDescent="0.25">
      <c r="D83" s="113"/>
      <c r="E83" s="113"/>
      <c r="F83" s="113"/>
      <c r="G83" s="113"/>
      <c r="H83" s="113"/>
      <c r="I83" s="113"/>
      <c r="J83" s="113"/>
      <c r="K83" s="113"/>
    </row>
    <row r="84" spans="4:11" x14ac:dyDescent="0.25">
      <c r="D84" s="113"/>
      <c r="E84" s="113"/>
      <c r="F84" s="113"/>
      <c r="G84" s="113"/>
      <c r="H84" s="113"/>
      <c r="I84" s="113"/>
      <c r="J84" s="113"/>
      <c r="K84" s="113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O38"/>
  <sheetViews>
    <sheetView tabSelected="1" workbookViewId="0">
      <selection activeCell="P9" sqref="P9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5.5703125" style="8" customWidth="1"/>
    <col min="6" max="8" width="15.5703125" style="8" hidden="1" customWidth="1"/>
    <col min="9" max="9" width="16.28515625" style="8" hidden="1" customWidth="1"/>
    <col min="10" max="10" width="15.5703125" style="8" hidden="1" customWidth="1"/>
    <col min="11" max="11" width="4.28515625" style="1" hidden="1" customWidth="1"/>
    <col min="12" max="12" width="14.85546875" style="1" hidden="1" customWidth="1"/>
    <col min="13" max="13" width="14" style="21" hidden="1" customWidth="1"/>
    <col min="14" max="14" width="12.85546875" style="1" bestFit="1" customWidth="1"/>
    <col min="15" max="15" width="11.140625" style="1" bestFit="1" customWidth="1"/>
    <col min="16" max="16384" width="9.140625" style="1"/>
  </cols>
  <sheetData>
    <row r="1" spans="1:14" ht="15.75" x14ac:dyDescent="0.25">
      <c r="A1" s="28" t="s">
        <v>653</v>
      </c>
    </row>
    <row r="2" spans="1:14" ht="15.75" x14ac:dyDescent="0.25">
      <c r="A2" s="14" t="s">
        <v>652</v>
      </c>
    </row>
    <row r="3" spans="1:14" ht="15.75" x14ac:dyDescent="0.25">
      <c r="A3" s="14" t="s">
        <v>96</v>
      </c>
    </row>
    <row r="4" spans="1:14" ht="15.75" x14ac:dyDescent="0.25">
      <c r="A4" s="14"/>
    </row>
    <row r="5" spans="1:14" ht="26.25" thickBot="1" x14ac:dyDescent="0.25">
      <c r="C5" s="12" t="s">
        <v>444</v>
      </c>
      <c r="D5" s="16" t="s">
        <v>650</v>
      </c>
      <c r="E5" s="16" t="s">
        <v>649</v>
      </c>
      <c r="F5" s="16" t="s">
        <v>579</v>
      </c>
      <c r="G5" s="16" t="s">
        <v>575</v>
      </c>
      <c r="H5" s="16" t="s">
        <v>544</v>
      </c>
      <c r="I5" s="16" t="s">
        <v>535</v>
      </c>
      <c r="J5" s="16" t="s">
        <v>87</v>
      </c>
      <c r="L5" s="59" t="s">
        <v>445</v>
      </c>
    </row>
    <row r="6" spans="1:14" ht="13.5" thickTop="1" x14ac:dyDescent="0.2"/>
    <row r="8" spans="1:14" x14ac:dyDescent="0.2">
      <c r="B8" s="1" t="s">
        <v>10</v>
      </c>
      <c r="C8" s="12">
        <v>8</v>
      </c>
      <c r="D8" s="8">
        <f>+'Ardh shpenz alpha'!C12</f>
        <v>0</v>
      </c>
      <c r="E8" s="8">
        <f>+'Ardh shpenz alpha'!D12</f>
        <v>0</v>
      </c>
      <c r="F8" s="8" t="e">
        <f>+'Ardh shpenz alpha'!#REF!</f>
        <v>#REF!</v>
      </c>
      <c r="G8" s="8" t="e">
        <f>+'Ardh shpenz alpha'!#REF!</f>
        <v>#REF!</v>
      </c>
      <c r="H8" s="8" t="e">
        <f>+'Ardh shpenz alpha'!#REF!</f>
        <v>#REF!</v>
      </c>
      <c r="I8" s="8" t="e">
        <f>+'Ardh shpenz alpha'!#REF!</f>
        <v>#REF!</v>
      </c>
      <c r="J8" s="8" t="e">
        <f>+'Ardh shpenz alpha'!#REF!</f>
        <v>#REF!</v>
      </c>
      <c r="L8" s="8" t="e">
        <f>+'Ardh shpenz alpha'!#REF!</f>
        <v>#REF!</v>
      </c>
    </row>
    <row r="9" spans="1:14" x14ac:dyDescent="0.2">
      <c r="B9" s="1" t="s">
        <v>78</v>
      </c>
      <c r="C9" s="12">
        <v>9</v>
      </c>
      <c r="D9" s="8">
        <f>+'Ardh shpenz alpha'!C19</f>
        <v>0</v>
      </c>
      <c r="E9" s="8">
        <f>+'Ardh shpenz alpha'!D19</f>
        <v>0</v>
      </c>
      <c r="F9" s="8" t="e">
        <f>+'Ardh shpenz alpha'!#REF!</f>
        <v>#REF!</v>
      </c>
      <c r="G9" s="8" t="e">
        <f>+'Ardh shpenz alpha'!#REF!</f>
        <v>#REF!</v>
      </c>
      <c r="H9" s="8" t="e">
        <f>+'Ardh shpenz alpha'!#REF!</f>
        <v>#REF!</v>
      </c>
      <c r="I9" s="8" t="e">
        <f>+'Ardh shpenz alpha'!#REF!</f>
        <v>#REF!</v>
      </c>
      <c r="J9" s="8" t="e">
        <f>+'Ardh shpenz alpha'!#REF!</f>
        <v>#REF!</v>
      </c>
      <c r="L9" s="8" t="e">
        <f>+'Ardh shpenz alpha'!#REF!</f>
        <v>#REF!</v>
      </c>
    </row>
    <row r="10" spans="1:14" ht="25.5" x14ac:dyDescent="0.2">
      <c r="B10" s="4" t="s">
        <v>79</v>
      </c>
      <c r="L10" s="8"/>
    </row>
    <row r="11" spans="1:14" ht="25.5" x14ac:dyDescent="0.2">
      <c r="B11" s="4" t="s">
        <v>80</v>
      </c>
    </row>
    <row r="12" spans="1:14" x14ac:dyDescent="0.2">
      <c r="B12" s="1" t="s">
        <v>81</v>
      </c>
      <c r="C12" s="12">
        <v>10</v>
      </c>
      <c r="D12" s="8">
        <f>-'Ardh shpenz alpha'!C67-'Ardh shpenz alpha'!C70</f>
        <v>0</v>
      </c>
      <c r="E12" s="8">
        <f>-'Ardh shpenz alpha'!D67-'Ardh shpenz alpha'!D70</f>
        <v>0</v>
      </c>
      <c r="F12" s="8" t="e">
        <f>-'Ardh shpenz alpha'!#REF!-'Ardh shpenz alpha'!#REF!</f>
        <v>#REF!</v>
      </c>
      <c r="G12" s="8" t="e">
        <f>-'Ardh shpenz alpha'!#REF!-'Ardh shpenz alpha'!#REF!</f>
        <v>#REF!</v>
      </c>
      <c r="H12" s="8" t="e">
        <f>-'Ardh shpenz alpha'!#REF!-'Ardh shpenz alpha'!#REF!</f>
        <v>#REF!</v>
      </c>
      <c r="I12" s="8" t="e">
        <f>-'Ardh shpenz alpha'!#REF!-'Ardh shpenz alpha'!#REF!</f>
        <v>#REF!</v>
      </c>
      <c r="J12" s="8" t="e">
        <f>-'Ardh shpenz alpha'!#REF!-'Ardh shpenz alpha'!#REF!</f>
        <v>#REF!</v>
      </c>
      <c r="L12" s="8" t="e">
        <f>-'Ardh shpenz alpha'!#REF!-'Ardh shpenz alpha'!#REF!</f>
        <v>#REF!</v>
      </c>
      <c r="M12" s="27"/>
      <c r="N12" s="8"/>
    </row>
    <row r="13" spans="1:14" x14ac:dyDescent="0.2">
      <c r="B13" s="1" t="s">
        <v>82</v>
      </c>
      <c r="C13" s="12">
        <v>11</v>
      </c>
      <c r="D13" s="8">
        <f>-'Ardh shpenz alpha'!C73-'Ardh shpenz alpha'!C78-'Ardh shpenz alpha'!C79</f>
        <v>-835089</v>
      </c>
      <c r="E13" s="8">
        <f>-'Ardh shpenz alpha'!D73-'Ardh shpenz alpha'!D78-'Ardh shpenz alpha'!D79</f>
        <v>0</v>
      </c>
      <c r="F13" s="8" t="e">
        <f>-'Ardh shpenz alpha'!#REF!-'Ardh shpenz alpha'!#REF!-'Ardh shpenz alpha'!#REF!</f>
        <v>#REF!</v>
      </c>
      <c r="G13" s="8" t="e">
        <f>-'Ardh shpenz alpha'!#REF!-'Ardh shpenz alpha'!#REF!-'Ardh shpenz alpha'!#REF!</f>
        <v>#REF!</v>
      </c>
      <c r="H13" s="8" t="e">
        <f>-'Ardh shpenz alpha'!#REF!-'Ardh shpenz alpha'!#REF!-'Ardh shpenz alpha'!#REF!</f>
        <v>#REF!</v>
      </c>
      <c r="I13" s="8" t="e">
        <f>-'Ardh shpenz alpha'!#REF!-'Ardh shpenz alpha'!#REF!-'Ardh shpenz alpha'!#REF!</f>
        <v>#REF!</v>
      </c>
      <c r="J13" s="8" t="e">
        <f>-'Ardh shpenz alpha'!#REF!-'Ardh shpenz alpha'!#REF!-'Ardh shpenz alpha'!#REF!</f>
        <v>#REF!</v>
      </c>
      <c r="L13" s="8" t="e">
        <f>-'Ardh shpenz alpha'!#REF!-'Ardh shpenz alpha'!#REF!-'Ardh shpenz alpha'!#REF!</f>
        <v>#REF!</v>
      </c>
      <c r="M13" s="26"/>
      <c r="N13" s="8"/>
    </row>
    <row r="14" spans="1:14" x14ac:dyDescent="0.2">
      <c r="B14" s="1" t="s">
        <v>11</v>
      </c>
      <c r="C14" s="12">
        <v>12</v>
      </c>
      <c r="D14" s="8">
        <f>-'Ardh shpenz alpha'!C74</f>
        <v>-211694</v>
      </c>
      <c r="E14" s="8">
        <f>-'Ardh shpenz alpha'!D74</f>
        <v>0</v>
      </c>
      <c r="F14" s="8" t="e">
        <f>-'Ardh shpenz alpha'!#REF!</f>
        <v>#REF!</v>
      </c>
      <c r="G14" s="8" t="e">
        <f>-'Ardh shpenz alpha'!#REF!</f>
        <v>#REF!</v>
      </c>
      <c r="H14" s="8" t="e">
        <f>-'Ardh shpenz alpha'!#REF!</f>
        <v>#REF!</v>
      </c>
      <c r="I14" s="8" t="e">
        <f>-'Ardh shpenz alpha'!#REF!</f>
        <v>#REF!</v>
      </c>
      <c r="J14" s="8" t="e">
        <f>-'Ardh shpenz alpha'!#REF!</f>
        <v>#REF!</v>
      </c>
      <c r="L14" s="8" t="e">
        <f>-'Ardh shpenz alpha'!#REF!</f>
        <v>#REF!</v>
      </c>
      <c r="M14" s="26"/>
    </row>
    <row r="15" spans="1:14" x14ac:dyDescent="0.2">
      <c r="B15" s="1" t="s">
        <v>83</v>
      </c>
      <c r="D15" s="20">
        <f>-'Ardh shpenz alpha'!C83</f>
        <v>0</v>
      </c>
      <c r="E15" s="20">
        <f>-'Ardh shpenz alpha'!D83</f>
        <v>0</v>
      </c>
      <c r="F15" s="20" t="e">
        <f>-'Ardh shpenz alpha'!#REF!</f>
        <v>#REF!</v>
      </c>
      <c r="G15" s="20" t="e">
        <f>-'Ardh shpenz alpha'!#REF!</f>
        <v>#REF!</v>
      </c>
      <c r="H15" s="20" t="e">
        <f>-'Ardh shpenz alpha'!#REF!</f>
        <v>#REF!</v>
      </c>
      <c r="I15" s="20" t="e">
        <f>-'Ardh shpenz alpha'!#REF!</f>
        <v>#REF!</v>
      </c>
      <c r="J15" s="20" t="e">
        <f>-'Ardh shpenz alpha'!#REF!</f>
        <v>#REF!</v>
      </c>
      <c r="K15" s="21"/>
      <c r="L15" s="20" t="e">
        <f>-'Ardh shpenz alpha'!#REF!</f>
        <v>#REF!</v>
      </c>
      <c r="M15" s="37"/>
    </row>
    <row r="16" spans="1:14" ht="13.5" thickBot="1" x14ac:dyDescent="0.25">
      <c r="D16" s="9">
        <f>SUM(D8:D15)</f>
        <v>-1046783</v>
      </c>
      <c r="E16" s="9">
        <f t="shared" ref="E16:J16" si="0">SUM(E8:E15)</f>
        <v>0</v>
      </c>
      <c r="F16" s="9" t="e">
        <f t="shared" si="0"/>
        <v>#REF!</v>
      </c>
      <c r="G16" s="9" t="e">
        <f t="shared" si="0"/>
        <v>#REF!</v>
      </c>
      <c r="H16" s="9" t="e">
        <f t="shared" si="0"/>
        <v>#REF!</v>
      </c>
      <c r="I16" s="9" t="e">
        <f t="shared" si="0"/>
        <v>#REF!</v>
      </c>
      <c r="J16" s="9" t="e">
        <f t="shared" si="0"/>
        <v>#REF!</v>
      </c>
      <c r="K16" s="2"/>
      <c r="L16" s="15" t="e">
        <f>SUM(L8:L15)</f>
        <v>#REF!</v>
      </c>
    </row>
    <row r="17" spans="1:15" s="2" customFormat="1" ht="13.5" thickTop="1" x14ac:dyDescent="0.2">
      <c r="A17" s="3" t="s">
        <v>84</v>
      </c>
      <c r="C17" s="7"/>
      <c r="D17" s="10"/>
      <c r="E17" s="10"/>
      <c r="F17" s="10"/>
      <c r="G17" s="10"/>
      <c r="H17" s="10"/>
      <c r="I17" s="10"/>
      <c r="J17" s="10"/>
      <c r="M17" s="23"/>
    </row>
    <row r="18" spans="1:15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M18" s="23"/>
    </row>
    <row r="19" spans="1:15" s="2" customFormat="1" ht="25.5" x14ac:dyDescent="0.2">
      <c r="B19" s="4" t="s">
        <v>85</v>
      </c>
      <c r="C19" s="7"/>
      <c r="D19" s="8"/>
      <c r="E19" s="8"/>
      <c r="F19" s="8"/>
      <c r="G19" s="8"/>
      <c r="H19" s="8"/>
      <c r="I19" s="8"/>
      <c r="J19" s="8"/>
      <c r="K19" s="1"/>
      <c r="L19" s="1"/>
      <c r="M19" s="23"/>
    </row>
    <row r="20" spans="1:15" x14ac:dyDescent="0.2">
      <c r="B20" s="4" t="s">
        <v>86</v>
      </c>
    </row>
    <row r="21" spans="1:15" x14ac:dyDescent="0.2">
      <c r="B21" s="1" t="s">
        <v>12</v>
      </c>
      <c r="C21" s="12">
        <v>13</v>
      </c>
      <c r="D21" s="8">
        <f>+'Ardh shpenz alpha'!C36-'Ardh shpenz alpha'!C91</f>
        <v>18338</v>
      </c>
      <c r="E21" s="8">
        <f>+'Ardh shpenz alpha'!D36-'Ardh shpenz alpha'!D91</f>
        <v>0</v>
      </c>
      <c r="F21" s="8" t="e">
        <f>+'Ardh shpenz alpha'!#REF!-'Ardh shpenz alpha'!#REF!</f>
        <v>#REF!</v>
      </c>
      <c r="G21" s="8" t="e">
        <f>+'Ardh shpenz alpha'!#REF!-'Ardh shpenz alpha'!#REF!</f>
        <v>#REF!</v>
      </c>
      <c r="H21" s="8" t="e">
        <f>+'Ardh shpenz alpha'!#REF!-'Ardh shpenz alpha'!#REF!</f>
        <v>#REF!</v>
      </c>
      <c r="I21" s="8" t="e">
        <f>+'Ardh shpenz alpha'!#REF!-'Ardh shpenz alpha'!#REF!</f>
        <v>#REF!</v>
      </c>
      <c r="J21" s="8" t="e">
        <f>+'Ardh shpenz alpha'!#REF!-'Ardh shpenz alpha'!#REF!</f>
        <v>#REF!</v>
      </c>
      <c r="L21" s="8" t="e">
        <f>+'Ardh shpenz alpha'!#REF!-'Ardh shpenz alpha'!#REF!</f>
        <v>#REF!</v>
      </c>
      <c r="N21" s="8"/>
      <c r="O21" s="8"/>
    </row>
    <row r="22" spans="1:15" x14ac:dyDescent="0.2">
      <c r="N22" s="8"/>
      <c r="O22" s="8"/>
    </row>
    <row r="23" spans="1:15" ht="13.5" thickBot="1" x14ac:dyDescent="0.25">
      <c r="B23" s="6" t="s">
        <v>13</v>
      </c>
      <c r="C23" s="13"/>
      <c r="D23" s="22">
        <f>+D16+D21</f>
        <v>-1028445</v>
      </c>
      <c r="E23" s="22">
        <f t="shared" ref="E23:J23" si="1">+E16+E21</f>
        <v>0</v>
      </c>
      <c r="F23" s="22" t="e">
        <f t="shared" si="1"/>
        <v>#REF!</v>
      </c>
      <c r="G23" s="22" t="e">
        <f t="shared" si="1"/>
        <v>#REF!</v>
      </c>
      <c r="H23" s="22" t="e">
        <f t="shared" si="1"/>
        <v>#REF!</v>
      </c>
      <c r="I23" s="22" t="e">
        <f t="shared" si="1"/>
        <v>#REF!</v>
      </c>
      <c r="J23" s="22" t="e">
        <f t="shared" si="1"/>
        <v>#REF!</v>
      </c>
      <c r="K23" s="23"/>
      <c r="L23" s="22" t="e">
        <f>+L16+L21</f>
        <v>#REF!</v>
      </c>
    </row>
    <row r="24" spans="1:15" s="2" customFormat="1" ht="13.5" thickTop="1" x14ac:dyDescent="0.2">
      <c r="C24" s="13"/>
      <c r="D24" s="10"/>
      <c r="E24" s="10"/>
      <c r="F24" s="10"/>
      <c r="G24" s="10"/>
      <c r="H24" s="10"/>
      <c r="I24" s="10"/>
      <c r="J24" s="10"/>
      <c r="M24" s="23"/>
    </row>
    <row r="25" spans="1:15" s="2" customFormat="1" x14ac:dyDescent="0.2">
      <c r="B25" s="5" t="s">
        <v>14</v>
      </c>
      <c r="C25" s="13">
        <v>14</v>
      </c>
      <c r="D25" s="10">
        <f>-'Ardh shpenz alpha'!C104</f>
        <v>0</v>
      </c>
      <c r="E25" s="10">
        <f>-'Ardh shpenz alpha'!D104</f>
        <v>0</v>
      </c>
      <c r="F25" s="10" t="e">
        <f>-'Ardh shpenz alpha'!#REF!</f>
        <v>#REF!</v>
      </c>
      <c r="G25" s="10" t="e">
        <f>-'Ardh shpenz alpha'!#REF!</f>
        <v>#REF!</v>
      </c>
      <c r="H25" s="10" t="e">
        <f>-'Ardh shpenz alpha'!#REF!</f>
        <v>#REF!</v>
      </c>
      <c r="I25" s="10" t="e">
        <f>-'Ardh shpenz alpha'!#REF!</f>
        <v>#REF!</v>
      </c>
      <c r="J25" s="10" t="e">
        <f>-'Ardh shpenz alpha'!#REF!</f>
        <v>#REF!</v>
      </c>
      <c r="L25" s="10" t="e">
        <f>-'Ardh shpenz alpha'!#REF!</f>
        <v>#REF!</v>
      </c>
      <c r="M25" s="23"/>
    </row>
    <row r="26" spans="1:15" s="2" customFormat="1" x14ac:dyDescent="0.2">
      <c r="B26" s="5"/>
      <c r="C26" s="13"/>
      <c r="D26" s="10"/>
      <c r="E26" s="10"/>
      <c r="F26" s="10"/>
      <c r="G26" s="10"/>
      <c r="H26" s="10"/>
      <c r="I26" s="10"/>
      <c r="J26" s="10"/>
      <c r="M26" s="23"/>
    </row>
    <row r="27" spans="1:15" s="2" customFormat="1" ht="13.5" thickBot="1" x14ac:dyDescent="0.25">
      <c r="B27" s="6" t="s">
        <v>15</v>
      </c>
      <c r="C27" s="7"/>
      <c r="D27" s="15">
        <f>+D23+D25</f>
        <v>-1028445</v>
      </c>
      <c r="E27" s="15">
        <f>+E23+E25</f>
        <v>0</v>
      </c>
      <c r="F27" s="15" t="e">
        <f>+F23+F25</f>
        <v>#REF!</v>
      </c>
      <c r="G27" s="15" t="e">
        <f>+G23+G25</f>
        <v>#REF!</v>
      </c>
      <c r="H27" s="15" t="e">
        <f>+H23+H25-1</f>
        <v>#REF!</v>
      </c>
      <c r="I27" s="15" t="e">
        <f>+I23+I25</f>
        <v>#REF!</v>
      </c>
      <c r="J27" s="15" t="e">
        <f>+J23+J25</f>
        <v>#REF!</v>
      </c>
      <c r="L27" s="15" t="e">
        <f>+L23+L25</f>
        <v>#REF!</v>
      </c>
      <c r="M27" s="23"/>
    </row>
    <row r="28" spans="1:15" s="2" customFormat="1" ht="13.5" thickTop="1" x14ac:dyDescent="0.2">
      <c r="D28" s="10"/>
      <c r="E28" s="10"/>
      <c r="F28" s="10"/>
      <c r="G28" s="10"/>
      <c r="H28" s="10"/>
      <c r="I28" s="10"/>
      <c r="J28" s="10"/>
      <c r="M28" s="23"/>
    </row>
    <row r="29" spans="1:15" s="2" customFormat="1" x14ac:dyDescent="0.2">
      <c r="D29" s="10"/>
      <c r="E29" s="10"/>
      <c r="F29" s="10"/>
      <c r="G29" s="10"/>
      <c r="H29" s="10"/>
      <c r="I29" s="10"/>
      <c r="J29" s="10"/>
      <c r="M29" s="23"/>
    </row>
    <row r="30" spans="1:15" s="2" customFormat="1" x14ac:dyDescent="0.2">
      <c r="D30" s="10"/>
      <c r="E30" s="10"/>
      <c r="F30" s="10"/>
      <c r="G30" s="10"/>
      <c r="H30" s="10"/>
      <c r="I30" s="10"/>
      <c r="J30" s="10"/>
      <c r="M30" s="23"/>
    </row>
    <row r="31" spans="1:15" s="2" customFormat="1" x14ac:dyDescent="0.2">
      <c r="D31" s="10"/>
      <c r="E31" s="10"/>
      <c r="F31" s="10"/>
      <c r="G31" s="10"/>
      <c r="H31" s="10"/>
      <c r="I31" s="10"/>
      <c r="J31" s="10"/>
      <c r="M31" s="23"/>
    </row>
    <row r="32" spans="1:15" s="2" customFormat="1" x14ac:dyDescent="0.2">
      <c r="D32" s="10"/>
      <c r="E32" s="10"/>
      <c r="F32" s="10"/>
      <c r="G32" s="10"/>
      <c r="H32" s="10"/>
      <c r="I32" s="10"/>
      <c r="J32" s="10"/>
      <c r="M32" s="23"/>
    </row>
    <row r="33" spans="2:13" s="2" customFormat="1" x14ac:dyDescent="0.2">
      <c r="D33" s="10"/>
      <c r="E33" s="10"/>
      <c r="F33" s="10"/>
      <c r="G33" s="10"/>
      <c r="H33" s="10"/>
      <c r="I33" s="10"/>
      <c r="J33" s="10"/>
      <c r="M33" s="23"/>
    </row>
    <row r="34" spans="2:13" s="2" customFormat="1" x14ac:dyDescent="0.2">
      <c r="C34" s="376">
        <v>3</v>
      </c>
      <c r="D34" s="10"/>
      <c r="E34" s="10"/>
      <c r="F34" s="10"/>
      <c r="G34" s="10"/>
      <c r="H34" s="10"/>
      <c r="I34" s="10"/>
      <c r="J34" s="10"/>
      <c r="M34" s="23"/>
    </row>
    <row r="35" spans="2:13" s="2" customFormat="1" x14ac:dyDescent="0.2">
      <c r="C35" s="7"/>
      <c r="D35" s="8"/>
      <c r="E35" s="8"/>
      <c r="F35" s="8"/>
      <c r="G35" s="8"/>
      <c r="H35" s="8"/>
      <c r="I35" s="8"/>
      <c r="J35" s="8"/>
      <c r="K35" s="1"/>
      <c r="L35" s="8"/>
      <c r="M35" s="23"/>
    </row>
    <row r="36" spans="2:13" ht="14.25" x14ac:dyDescent="0.2">
      <c r="B36" s="18" t="s">
        <v>447</v>
      </c>
      <c r="C36" s="18"/>
      <c r="D36" s="62" t="s">
        <v>446</v>
      </c>
      <c r="E36" s="62"/>
      <c r="G36" s="62"/>
      <c r="H36" s="62"/>
      <c r="J36" s="61"/>
      <c r="L36" s="61"/>
    </row>
    <row r="37" spans="2:13" ht="14.25" x14ac:dyDescent="0.2">
      <c r="B37" s="18"/>
      <c r="C37" s="18"/>
      <c r="D37" s="61"/>
      <c r="E37" s="61"/>
      <c r="F37" s="61"/>
      <c r="G37" s="61"/>
      <c r="H37" s="61"/>
      <c r="I37" s="61"/>
      <c r="J37" s="61"/>
      <c r="K37" s="62"/>
      <c r="L37" s="61"/>
    </row>
    <row r="38" spans="2:13" ht="15" x14ac:dyDescent="0.25">
      <c r="B38" s="17"/>
      <c r="C38" s="17"/>
      <c r="D38" s="19"/>
      <c r="E38" s="19"/>
      <c r="F38" s="19"/>
      <c r="G38" s="19"/>
      <c r="H38" s="19"/>
      <c r="I38" s="19"/>
      <c r="J38" s="19"/>
      <c r="K38" s="60"/>
      <c r="L38" s="19"/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Normal="100" workbookViewId="0">
      <selection activeCell="D22" sqref="D22"/>
    </sheetView>
  </sheetViews>
  <sheetFormatPr defaultRowHeight="15.75" x14ac:dyDescent="0.25"/>
  <cols>
    <col min="1" max="1" width="3.140625" style="93" customWidth="1"/>
    <col min="2" max="2" width="64.140625" style="93" customWidth="1"/>
    <col min="3" max="3" width="3.28515625" style="93" customWidth="1"/>
    <col min="4" max="5" width="18.7109375" style="114" customWidth="1"/>
    <col min="6" max="8" width="18.7109375" style="114" hidden="1" customWidth="1"/>
    <col min="9" max="9" width="19.7109375" style="114" hidden="1" customWidth="1"/>
    <col min="10" max="10" width="15.7109375" style="114" hidden="1" customWidth="1"/>
    <col min="11" max="11" width="3.28515625" style="115" hidden="1" customWidth="1"/>
    <col min="12" max="12" width="16.28515625" style="114" hidden="1" customWidth="1"/>
    <col min="13" max="13" width="2.85546875" style="93" hidden="1" customWidth="1"/>
    <col min="14" max="14" width="13.140625" style="92" hidden="1" customWidth="1"/>
    <col min="15" max="15" width="13.140625" style="92" bestFit="1" customWidth="1"/>
    <col min="16" max="16" width="13.85546875" style="93" bestFit="1" customWidth="1"/>
    <col min="17" max="17" width="9.85546875" style="93" bestFit="1" customWidth="1"/>
    <col min="18" max="18" width="9.140625" style="93"/>
    <col min="19" max="19" width="13.140625" style="93" bestFit="1" customWidth="1"/>
    <col min="20" max="16384" width="9.140625" style="93"/>
  </cols>
  <sheetData>
    <row r="1" spans="1:18" x14ac:dyDescent="0.25">
      <c r="A1" s="28" t="s">
        <v>653</v>
      </c>
    </row>
    <row r="2" spans="1:18" x14ac:dyDescent="0.25">
      <c r="A2" s="116" t="s">
        <v>25</v>
      </c>
    </row>
    <row r="3" spans="1:18" s="90" customFormat="1" x14ac:dyDescent="0.25">
      <c r="A3" s="117" t="s">
        <v>655</v>
      </c>
      <c r="D3" s="118"/>
      <c r="E3" s="118"/>
      <c r="F3" s="118"/>
      <c r="G3" s="118"/>
      <c r="H3" s="118"/>
      <c r="I3" s="118"/>
      <c r="J3" s="118"/>
      <c r="K3" s="119"/>
      <c r="L3" s="118"/>
      <c r="N3" s="113"/>
      <c r="O3" s="113"/>
    </row>
    <row r="4" spans="1:18" s="90" customFormat="1" x14ac:dyDescent="0.25">
      <c r="A4" s="94" t="s">
        <v>96</v>
      </c>
      <c r="D4" s="118"/>
      <c r="E4" s="118"/>
      <c r="F4" s="118"/>
      <c r="G4" s="118"/>
      <c r="H4" s="118"/>
      <c r="I4" s="118"/>
      <c r="J4" s="118"/>
      <c r="K4" s="119"/>
      <c r="L4" s="118"/>
      <c r="N4" s="113"/>
      <c r="O4" s="113"/>
    </row>
    <row r="5" spans="1:18" s="90" customFormat="1" x14ac:dyDescent="0.25">
      <c r="D5" s="121"/>
      <c r="E5" s="121"/>
      <c r="F5" s="121"/>
      <c r="G5" s="121"/>
      <c r="H5" s="121"/>
      <c r="I5" s="121"/>
      <c r="J5" s="121"/>
      <c r="K5" s="119"/>
      <c r="L5" s="121"/>
      <c r="N5" s="113"/>
      <c r="O5" s="113"/>
    </row>
    <row r="6" spans="1:18" s="90" customFormat="1" ht="16.5" customHeight="1" thickBot="1" x14ac:dyDescent="0.3">
      <c r="B6" s="120"/>
      <c r="C6" s="120"/>
      <c r="D6" s="122" t="s">
        <v>656</v>
      </c>
      <c r="E6" s="122" t="s">
        <v>657</v>
      </c>
      <c r="F6" s="122" t="s">
        <v>580</v>
      </c>
      <c r="G6" s="122" t="s">
        <v>576</v>
      </c>
      <c r="H6" s="122" t="s">
        <v>545</v>
      </c>
      <c r="I6" s="122" t="s">
        <v>536</v>
      </c>
      <c r="J6" s="122" t="s">
        <v>93</v>
      </c>
      <c r="K6" s="119"/>
      <c r="L6" s="122" t="s">
        <v>95</v>
      </c>
      <c r="N6" s="113"/>
      <c r="O6" s="113"/>
    </row>
    <row r="7" spans="1:18" s="90" customFormat="1" ht="16.5" thickTop="1" x14ac:dyDescent="0.25">
      <c r="A7" s="95" t="s">
        <v>26</v>
      </c>
      <c r="D7" s="121"/>
      <c r="E7" s="121"/>
      <c r="F7" s="121"/>
      <c r="G7" s="121"/>
      <c r="H7" s="121"/>
      <c r="I7" s="121"/>
      <c r="J7" s="121"/>
      <c r="K7" s="119"/>
      <c r="L7" s="121"/>
      <c r="N7" s="113"/>
      <c r="O7" s="113"/>
    </row>
    <row r="8" spans="1:18" s="90" customFormat="1" x14ac:dyDescent="0.25">
      <c r="B8" s="90" t="s">
        <v>27</v>
      </c>
      <c r="D8" s="123">
        <f>+'ardh-shpenz'!D23</f>
        <v>-1028445</v>
      </c>
      <c r="E8" s="123">
        <f>+'ardh-shpenz'!E23</f>
        <v>0</v>
      </c>
      <c r="F8" s="123" t="e">
        <f>+'ardh-shpenz'!F23</f>
        <v>#REF!</v>
      </c>
      <c r="G8" s="123" t="e">
        <f>+'ardh-shpenz'!G23</f>
        <v>#REF!</v>
      </c>
      <c r="H8" s="123" t="e">
        <f>+'ardh-shpenz'!H23</f>
        <v>#REF!</v>
      </c>
      <c r="I8" s="123" t="e">
        <f>+'ardh-shpenz'!I23</f>
        <v>#REF!</v>
      </c>
      <c r="J8" s="123" t="e">
        <f>+'ardh-shpenz'!J23</f>
        <v>#REF!</v>
      </c>
      <c r="K8" s="119"/>
      <c r="L8" s="123" t="e">
        <f>+'ardh-shpenz'!L23</f>
        <v>#REF!</v>
      </c>
      <c r="N8" s="113"/>
      <c r="O8" s="113"/>
    </row>
    <row r="9" spans="1:18" s="90" customFormat="1" x14ac:dyDescent="0.25">
      <c r="B9" s="90" t="s">
        <v>28</v>
      </c>
      <c r="D9" s="123"/>
      <c r="E9" s="123"/>
      <c r="F9" s="123"/>
      <c r="G9" s="123"/>
      <c r="H9" s="123"/>
      <c r="I9" s="123"/>
      <c r="J9" s="123"/>
      <c r="K9" s="119"/>
      <c r="L9" s="118"/>
      <c r="N9" s="113"/>
      <c r="O9" s="113"/>
    </row>
    <row r="10" spans="1:18" s="90" customFormat="1" x14ac:dyDescent="0.25">
      <c r="B10" s="90" t="s">
        <v>29</v>
      </c>
      <c r="D10" s="123">
        <f>-'ardh-shpenz'!D15</f>
        <v>0</v>
      </c>
      <c r="E10" s="123">
        <f>-'ardh-shpenz'!E15</f>
        <v>0</v>
      </c>
      <c r="F10" s="123" t="e">
        <f>-'ardh-shpenz'!F15</f>
        <v>#REF!</v>
      </c>
      <c r="G10" s="123" t="e">
        <f>-'ardh-shpenz'!G15</f>
        <v>#REF!</v>
      </c>
      <c r="H10" s="123" t="e">
        <f>-'ardh-shpenz'!H15</f>
        <v>#REF!</v>
      </c>
      <c r="I10" s="123" t="e">
        <f>-'ardh-shpenz'!I15</f>
        <v>#REF!</v>
      </c>
      <c r="J10" s="123" t="e">
        <f>-'ardh-shpenz'!J15</f>
        <v>#REF!</v>
      </c>
      <c r="K10" s="119"/>
      <c r="L10" s="123" t="e">
        <f>-'ardh-shpenz'!L15</f>
        <v>#REF!</v>
      </c>
      <c r="N10" s="113"/>
      <c r="O10" s="113"/>
    </row>
    <row r="11" spans="1:18" s="90" customFormat="1" x14ac:dyDescent="0.25">
      <c r="B11" s="90" t="s">
        <v>30</v>
      </c>
      <c r="D11" s="123">
        <f>+BK!E27-BK!D27+BK!D51-BK!E51</f>
        <v>0</v>
      </c>
      <c r="E11" s="123">
        <v>0</v>
      </c>
      <c r="F11" s="123" t="e">
        <f>+BK!G27-BK!F27+BK!F51-BK!G51</f>
        <v>#REF!</v>
      </c>
      <c r="G11" s="123" t="e">
        <f>+BK!H27-BK!G27+BK!G51-BK!H51</f>
        <v>#REF!</v>
      </c>
      <c r="H11" s="123" t="e">
        <f>+BK!I27-BK!H27+BK!H51-BK!I51</f>
        <v>#REF!</v>
      </c>
      <c r="I11" s="123" t="e">
        <f>+BK!J27-BK!I27+BK!I51-BK!J51</f>
        <v>#REF!</v>
      </c>
      <c r="K11" s="119"/>
      <c r="L11" s="123" t="e">
        <f>+BK!N27-BK!L27+BK!L51-BK!N51</f>
        <v>#REF!</v>
      </c>
      <c r="N11" s="113"/>
      <c r="O11" s="113"/>
      <c r="R11" s="123"/>
    </row>
    <row r="12" spans="1:18" s="90" customFormat="1" x14ac:dyDescent="0.25">
      <c r="B12" s="90" t="s">
        <v>31</v>
      </c>
      <c r="D12" s="121"/>
      <c r="E12" s="121"/>
      <c r="F12" s="121"/>
      <c r="G12" s="121"/>
      <c r="H12" s="121"/>
      <c r="I12" s="121"/>
      <c r="J12" s="123" t="e">
        <f>+BK!L27-BK!J27+BK!J51-BK!L51</f>
        <v>#REF!</v>
      </c>
      <c r="K12" s="119"/>
      <c r="L12" s="121"/>
      <c r="N12" s="118"/>
      <c r="O12" s="113"/>
    </row>
    <row r="13" spans="1:18" s="90" customFormat="1" x14ac:dyDescent="0.25">
      <c r="B13" s="90" t="s">
        <v>32</v>
      </c>
      <c r="D13" s="121"/>
      <c r="E13" s="121"/>
      <c r="F13" s="121"/>
      <c r="G13" s="121"/>
      <c r="H13" s="121"/>
      <c r="I13" s="121"/>
      <c r="J13" s="121"/>
      <c r="K13" s="119"/>
      <c r="L13" s="121"/>
      <c r="N13" s="113"/>
      <c r="O13" s="113"/>
    </row>
    <row r="14" spans="1:18" s="90" customFormat="1" x14ac:dyDescent="0.25">
      <c r="B14" s="120"/>
      <c r="C14" s="120"/>
      <c r="D14" s="121"/>
      <c r="E14" s="121"/>
      <c r="F14" s="121"/>
      <c r="G14" s="121"/>
      <c r="H14" s="121"/>
      <c r="I14" s="121"/>
      <c r="J14" s="121"/>
      <c r="K14" s="119"/>
      <c r="L14" s="121"/>
      <c r="N14" s="113"/>
      <c r="O14" s="113"/>
    </row>
    <row r="15" spans="1:18" s="90" customFormat="1" ht="31.5" x14ac:dyDescent="0.25">
      <c r="B15" s="124" t="s">
        <v>88</v>
      </c>
      <c r="C15" s="124"/>
      <c r="D15" s="118">
        <f>+BK!E12-BK!D12+BK!E13-BK!D13+BK!E25-BK!D25+BK!E26-BK!D26</f>
        <v>-158108</v>
      </c>
      <c r="E15" s="118">
        <v>0</v>
      </c>
      <c r="F15" s="118" t="e">
        <f>+BK!G12-BK!F12+BK!G13-BK!F13+BK!G25-BK!F25+BK!G26-BK!F26</f>
        <v>#REF!</v>
      </c>
      <c r="G15" s="118" t="e">
        <f>+BK!H12-BK!G12+BK!H13-BK!G13+BK!H25-BK!G25+BK!H26-BK!G26</f>
        <v>#REF!</v>
      </c>
      <c r="H15" s="118" t="e">
        <f>+BK!I12-BK!H12+BK!I13-BK!H13+BK!I25-BK!H25+BK!I26-BK!H26</f>
        <v>#REF!</v>
      </c>
      <c r="I15" s="118" t="e">
        <f>+BK!J12-BK!I12+BK!J13-BK!I13+BK!J25-BK!I25+BK!J26-BK!I26</f>
        <v>#REF!</v>
      </c>
      <c r="J15" s="118" t="e">
        <f>+BK!L12-BK!J12+BK!L13-BK!J13+BK!L25-BK!J25+BK!L26-BK!J26</f>
        <v>#REF!</v>
      </c>
      <c r="K15" s="125"/>
      <c r="L15" s="118" t="e">
        <f>+BK!N12-BK!L12+BK!N13-BK!L13+BK!N25-BK!L25+BK!N26-BK!L26</f>
        <v>#REF!</v>
      </c>
      <c r="N15" s="113"/>
      <c r="O15" s="113"/>
    </row>
    <row r="16" spans="1:18" s="90" customFormat="1" x14ac:dyDescent="0.25">
      <c r="D16" s="121"/>
      <c r="E16" s="121"/>
      <c r="F16" s="121"/>
      <c r="G16" s="121"/>
      <c r="H16" s="121"/>
      <c r="I16" s="121"/>
      <c r="J16" s="121"/>
      <c r="K16" s="126"/>
      <c r="L16" s="121"/>
      <c r="N16" s="113"/>
      <c r="O16" s="113"/>
    </row>
    <row r="17" spans="1:19" s="90" customFormat="1" x14ac:dyDescent="0.25">
      <c r="B17" s="90" t="s">
        <v>33</v>
      </c>
      <c r="D17" s="123">
        <f>+BK!E18+BK!E19+BK!E20+BK!E21+BK!E22-BK!D22-BK!D21-BK!D20-BK!D19-BK!D18</f>
        <v>0</v>
      </c>
      <c r="E17" s="123">
        <v>0</v>
      </c>
      <c r="F17" s="123" t="e">
        <f>+BK!G18+BK!G19+BK!G20+BK!G21+BK!G22-BK!F22-BK!F21-BK!F20-BK!F19-BK!F18</f>
        <v>#REF!</v>
      </c>
      <c r="G17" s="123" t="e">
        <f>+BK!H18+BK!H19+BK!H20+BK!H21+BK!H22-BK!G22-BK!G21-BK!G20-BK!G19-BK!G18</f>
        <v>#REF!</v>
      </c>
      <c r="H17" s="123" t="e">
        <f>+BK!I18+BK!I19+BK!I20+BK!I21+BK!I22-BK!H22-BK!H21-BK!H20-BK!H19-BK!H18</f>
        <v>#REF!</v>
      </c>
      <c r="I17" s="123" t="e">
        <f>+BK!J18+BK!J19+BK!J20+BK!J21+BK!J22-BK!I22-BK!I21-BK!I20-BK!I19-BK!I18</f>
        <v>#REF!</v>
      </c>
      <c r="J17" s="123" t="e">
        <f>+BK!L18+BK!L19+BK!L20+BK!L21+BK!L22-BK!J22-BK!J21-BK!J20-BK!J19-BK!J18</f>
        <v>#REF!</v>
      </c>
      <c r="K17" s="127"/>
      <c r="L17" s="123" t="e">
        <f>+BK!N18+BK!N19+BK!N20+BK!N21+BK!N22-BK!L22-BK!L21-BK!L20-BK!L19-BK!L18</f>
        <v>#REF!</v>
      </c>
      <c r="N17" s="113"/>
      <c r="O17" s="113"/>
    </row>
    <row r="18" spans="1:19" s="90" customFormat="1" x14ac:dyDescent="0.25">
      <c r="B18" s="90" t="s">
        <v>126</v>
      </c>
      <c r="D18" s="118">
        <f>BK!D43-BK!E43+BK!D45-BK!E45+BK!D46-BK!E46+BK!D47-BK!E47+BK!D48-BK!E48+BK!D49-BK!E49+BK!D50-BK!E50-D21+'ardh-shpenz'!D25</f>
        <v>241694</v>
      </c>
      <c r="E18" s="118">
        <v>0</v>
      </c>
      <c r="F18" s="118" t="e">
        <f>BK!F43-BK!G43+BK!F45-BK!G45+BK!F46-BK!G46+BK!F47-BK!G47+BK!F48-BK!G48+BK!F49-BK!G49+BK!F50-BK!G50-F21+'ardh-shpenz'!F25</f>
        <v>#REF!</v>
      </c>
      <c r="G18" s="118" t="e">
        <f>BK!G43-BK!H43+BK!G45-BK!H45+BK!G46-BK!H46+BK!G47-BK!H47+BK!G48-BK!H48+BK!G49-BK!H49+BK!G50-BK!H50-G21+'ardh-shpenz'!G25</f>
        <v>#REF!</v>
      </c>
      <c r="H18" s="118" t="e">
        <f>BK!H43-BK!I43+BK!H45-BK!I45+BK!H46-BK!I46+BK!H47-BK!I47+BK!H48-BK!I48+BK!H49-BK!I49+BK!H50-BK!I50-H21+'ardh-shpenz'!H25</f>
        <v>#REF!</v>
      </c>
      <c r="I18" s="118" t="e">
        <f>BK!I43-BK!J43+BK!I45-BK!J45+BK!I46-BK!J46+BK!I47-BK!J47+BK!I48-BK!J48+BK!I49-BK!J49+BK!I50-BK!J50-I21+'ardh-shpenz'!I25</f>
        <v>#REF!</v>
      </c>
      <c r="J18" s="118" t="e">
        <f>BK!J43-BK!L43+BK!J45-BK!L45+BK!J46-BK!L46+BK!J47-BK!L47+BK!J48-BK!L48+BK!J49-BK!L49+BK!J50-BK!L50-J21+'ardh-shpenz'!J25</f>
        <v>#REF!</v>
      </c>
      <c r="K18" s="125"/>
      <c r="L18" s="118" t="e">
        <f>BK!L43-BK!N43+BK!L45-BK!N45+BK!L46-BK!N46+BK!L47-BK!N47+BK!L48-BK!N48+BK!L49-BK!N49+BK!L50-BK!N50-L21+'ardh-shpenz'!L25</f>
        <v>#REF!</v>
      </c>
      <c r="N18" s="113"/>
      <c r="O18" s="113"/>
    </row>
    <row r="19" spans="1:19" s="90" customFormat="1" ht="21.75" customHeight="1" x14ac:dyDescent="0.25">
      <c r="B19" s="117" t="s">
        <v>34</v>
      </c>
      <c r="C19" s="117"/>
      <c r="D19" s="128">
        <f>SUM(D8:D18)</f>
        <v>-944859</v>
      </c>
      <c r="E19" s="128">
        <f t="shared" ref="E19:J19" si="0">SUM(E8:E18)</f>
        <v>0</v>
      </c>
      <c r="F19" s="128" t="e">
        <f t="shared" si="0"/>
        <v>#REF!</v>
      </c>
      <c r="G19" s="128" t="e">
        <f t="shared" si="0"/>
        <v>#REF!</v>
      </c>
      <c r="H19" s="128" t="e">
        <f t="shared" si="0"/>
        <v>#REF!</v>
      </c>
      <c r="I19" s="128" t="e">
        <f t="shared" si="0"/>
        <v>#REF!</v>
      </c>
      <c r="J19" s="128" t="e">
        <f t="shared" si="0"/>
        <v>#REF!</v>
      </c>
      <c r="K19" s="129"/>
      <c r="L19" s="128" t="e">
        <f>SUM(L8:L18)</f>
        <v>#REF!</v>
      </c>
      <c r="N19" s="113"/>
      <c r="O19" s="113"/>
      <c r="S19" s="130"/>
    </row>
    <row r="20" spans="1:19" s="90" customFormat="1" ht="12.75" customHeight="1" x14ac:dyDescent="0.25">
      <c r="B20" s="90" t="s">
        <v>16</v>
      </c>
      <c r="D20" s="121"/>
      <c r="E20" s="121"/>
      <c r="F20" s="121"/>
      <c r="G20" s="121"/>
      <c r="H20" s="121"/>
      <c r="I20" s="121"/>
      <c r="J20" s="121"/>
      <c r="K20" s="126"/>
      <c r="L20" s="121"/>
      <c r="N20" s="113"/>
      <c r="O20" s="113"/>
    </row>
    <row r="21" spans="1:19" s="90" customFormat="1" ht="20.25" customHeight="1" x14ac:dyDescent="0.25">
      <c r="B21" s="90" t="s">
        <v>17</v>
      </c>
      <c r="D21" s="123">
        <v>0</v>
      </c>
      <c r="E21" s="123">
        <v>0</v>
      </c>
      <c r="F21" s="123">
        <v>0</v>
      </c>
      <c r="G21" s="123">
        <v>-90504</v>
      </c>
      <c r="H21" s="123">
        <v>-266702</v>
      </c>
      <c r="I21" s="123">
        <v>-279130</v>
      </c>
      <c r="J21" s="123">
        <v>-176936</v>
      </c>
      <c r="K21" s="126"/>
      <c r="L21" s="123">
        <v>-1000000</v>
      </c>
      <c r="N21" s="113"/>
      <c r="O21" s="113"/>
    </row>
    <row r="22" spans="1:19" s="90" customFormat="1" x14ac:dyDescent="0.25">
      <c r="D22" s="121"/>
      <c r="E22" s="121"/>
      <c r="F22" s="121"/>
      <c r="G22" s="121"/>
      <c r="H22" s="121"/>
      <c r="I22" s="121"/>
      <c r="J22" s="121"/>
      <c r="K22" s="126"/>
      <c r="L22" s="121"/>
      <c r="N22" s="113"/>
      <c r="O22" s="113"/>
    </row>
    <row r="23" spans="1:19" s="90" customFormat="1" x14ac:dyDescent="0.25">
      <c r="A23" s="131" t="s">
        <v>18</v>
      </c>
      <c r="D23" s="132">
        <f>SUM(D19:D22)</f>
        <v>-944859</v>
      </c>
      <c r="E23" s="132">
        <f t="shared" ref="E23:J23" si="1">SUM(E19:E22)</f>
        <v>0</v>
      </c>
      <c r="F23" s="132" t="e">
        <f t="shared" si="1"/>
        <v>#REF!</v>
      </c>
      <c r="G23" s="132" t="e">
        <f t="shared" si="1"/>
        <v>#REF!</v>
      </c>
      <c r="H23" s="132" t="e">
        <f t="shared" si="1"/>
        <v>#REF!</v>
      </c>
      <c r="I23" s="132" t="e">
        <f t="shared" si="1"/>
        <v>#REF!</v>
      </c>
      <c r="J23" s="132" t="e">
        <f t="shared" si="1"/>
        <v>#REF!</v>
      </c>
      <c r="K23" s="126"/>
      <c r="L23" s="132" t="e">
        <f>SUM(L19:L22)</f>
        <v>#REF!</v>
      </c>
      <c r="N23" s="113"/>
      <c r="O23" s="113"/>
    </row>
    <row r="24" spans="1:19" s="90" customFormat="1" x14ac:dyDescent="0.25">
      <c r="A24" s="131"/>
      <c r="D24" s="118"/>
      <c r="E24" s="118"/>
      <c r="F24" s="118"/>
      <c r="G24" s="118"/>
      <c r="H24" s="118"/>
      <c r="I24" s="118"/>
      <c r="J24" s="118"/>
      <c r="K24" s="126"/>
      <c r="L24" s="118"/>
      <c r="N24" s="113"/>
      <c r="O24" s="113"/>
    </row>
    <row r="25" spans="1:19" s="90" customFormat="1" x14ac:dyDescent="0.25">
      <c r="B25" s="90" t="s">
        <v>35</v>
      </c>
      <c r="D25" s="118"/>
      <c r="E25" s="118"/>
      <c r="F25" s="118"/>
      <c r="G25" s="118"/>
      <c r="H25" s="118"/>
      <c r="I25" s="118"/>
      <c r="J25" s="118"/>
      <c r="K25" s="126"/>
      <c r="L25" s="118"/>
      <c r="N25" s="113"/>
      <c r="O25" s="113"/>
    </row>
    <row r="26" spans="1:19" s="90" customFormat="1" x14ac:dyDescent="0.25">
      <c r="B26" s="90" t="s">
        <v>36</v>
      </c>
      <c r="D26" s="123">
        <f>-BK!D33+BK!E33+'ardh-shpenz'!D15</f>
        <v>-20176000</v>
      </c>
      <c r="E26" s="123">
        <v>0</v>
      </c>
      <c r="F26" s="123" t="e">
        <f>-BK!F33+BK!G33+'ardh-shpenz'!F15</f>
        <v>#REF!</v>
      </c>
      <c r="G26" s="123" t="e">
        <f>-BK!G33+BK!H33+'ardh-shpenz'!G15</f>
        <v>#REF!</v>
      </c>
      <c r="H26" s="123" t="e">
        <f>-BK!H33+BK!I33+'ardh-shpenz'!H15</f>
        <v>#REF!</v>
      </c>
      <c r="I26" s="123" t="e">
        <f>-BK!I33+BK!J33+'ardh-shpenz'!I15</f>
        <v>#REF!</v>
      </c>
      <c r="J26" s="123" t="e">
        <f>-BK!J33+BK!L33+'ardh-shpenz'!J15</f>
        <v>#REF!</v>
      </c>
      <c r="K26" s="129"/>
      <c r="L26" s="123" t="e">
        <f>-BK!L33+BK!N33+'ardh-shpenz'!L15</f>
        <v>#REF!</v>
      </c>
      <c r="N26" s="113"/>
      <c r="O26" s="113"/>
    </row>
    <row r="27" spans="1:19" s="90" customFormat="1" x14ac:dyDescent="0.25">
      <c r="B27" s="90" t="s">
        <v>37</v>
      </c>
      <c r="D27" s="121"/>
      <c r="E27" s="121"/>
      <c r="F27" s="121"/>
      <c r="G27" s="121"/>
      <c r="H27" s="121"/>
      <c r="I27" s="121"/>
      <c r="J27" s="121"/>
      <c r="K27" s="126"/>
      <c r="L27" s="121"/>
      <c r="N27" s="113"/>
      <c r="O27" s="113"/>
    </row>
    <row r="28" spans="1:19" s="90" customFormat="1" ht="12.75" customHeight="1" x14ac:dyDescent="0.25">
      <c r="B28" s="90" t="s">
        <v>19</v>
      </c>
      <c r="D28" s="121"/>
      <c r="E28" s="121"/>
      <c r="F28" s="121"/>
      <c r="G28" s="121"/>
      <c r="H28" s="121"/>
      <c r="I28" s="121"/>
      <c r="J28" s="121"/>
      <c r="K28" s="126"/>
      <c r="L28" s="121"/>
      <c r="N28" s="113"/>
      <c r="O28" s="113"/>
    </row>
    <row r="29" spans="1:19" s="90" customFormat="1" ht="12.75" customHeight="1" x14ac:dyDescent="0.25">
      <c r="B29" s="90" t="s">
        <v>20</v>
      </c>
      <c r="D29" s="133"/>
      <c r="E29" s="133"/>
      <c r="F29" s="133"/>
      <c r="G29" s="133"/>
      <c r="H29" s="133"/>
      <c r="I29" s="133"/>
      <c r="J29" s="133"/>
      <c r="K29" s="126"/>
      <c r="L29" s="121"/>
      <c r="N29" s="113"/>
      <c r="O29" s="113"/>
    </row>
    <row r="30" spans="1:19" s="90" customFormat="1" x14ac:dyDescent="0.25">
      <c r="B30" s="120"/>
      <c r="C30" s="120"/>
      <c r="D30" s="121"/>
      <c r="E30" s="121"/>
      <c r="F30" s="121"/>
      <c r="G30" s="121"/>
      <c r="H30" s="121"/>
      <c r="I30" s="121"/>
      <c r="J30" s="121"/>
      <c r="K30" s="126"/>
      <c r="L30" s="121"/>
      <c r="N30" s="113"/>
      <c r="O30" s="113"/>
    </row>
    <row r="31" spans="1:19" s="90" customFormat="1" x14ac:dyDescent="0.25">
      <c r="B31" s="91" t="s">
        <v>89</v>
      </c>
      <c r="C31" s="91"/>
      <c r="D31" s="132">
        <f>SUM(D25:D29)</f>
        <v>-20176000</v>
      </c>
      <c r="E31" s="132">
        <f t="shared" ref="E31:J31" si="2">SUM(E25:E29)</f>
        <v>0</v>
      </c>
      <c r="F31" s="132" t="e">
        <f t="shared" si="2"/>
        <v>#REF!</v>
      </c>
      <c r="G31" s="132" t="e">
        <f t="shared" si="2"/>
        <v>#REF!</v>
      </c>
      <c r="H31" s="132" t="e">
        <f t="shared" si="2"/>
        <v>#REF!</v>
      </c>
      <c r="I31" s="132" t="e">
        <f t="shared" si="2"/>
        <v>#REF!</v>
      </c>
      <c r="J31" s="132" t="e">
        <f t="shared" si="2"/>
        <v>#REF!</v>
      </c>
      <c r="K31" s="126"/>
      <c r="L31" s="132" t="e">
        <f>SUM(L25:L29)</f>
        <v>#REF!</v>
      </c>
      <c r="N31" s="113"/>
      <c r="O31" s="113"/>
    </row>
    <row r="32" spans="1:19" s="90" customFormat="1" x14ac:dyDescent="0.25">
      <c r="B32" s="120"/>
      <c r="C32" s="120"/>
      <c r="D32" s="121"/>
      <c r="E32" s="121"/>
      <c r="F32" s="121"/>
      <c r="G32" s="121"/>
      <c r="H32" s="121"/>
      <c r="I32" s="121"/>
      <c r="J32" s="121"/>
      <c r="K32" s="126"/>
      <c r="L32" s="121"/>
      <c r="N32" s="113"/>
      <c r="O32" s="113"/>
    </row>
    <row r="33" spans="2:16" s="90" customFormat="1" x14ac:dyDescent="0.25">
      <c r="B33" s="90" t="s">
        <v>91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26"/>
      <c r="L33" s="118">
        <v>0</v>
      </c>
      <c r="N33" s="113"/>
      <c r="O33" s="113"/>
    </row>
    <row r="34" spans="2:16" s="90" customFormat="1" x14ac:dyDescent="0.25">
      <c r="B34" s="90" t="s">
        <v>21</v>
      </c>
      <c r="D34" s="118"/>
      <c r="E34" s="118"/>
      <c r="F34" s="118"/>
      <c r="G34" s="118"/>
      <c r="H34" s="118"/>
      <c r="I34" s="118"/>
      <c r="J34" s="118"/>
      <c r="K34" s="126"/>
      <c r="L34" s="118"/>
      <c r="N34" s="113"/>
      <c r="O34" s="113"/>
    </row>
    <row r="35" spans="2:16" s="90" customFormat="1" x14ac:dyDescent="0.25">
      <c r="B35" s="90" t="s">
        <v>38</v>
      </c>
      <c r="D35" s="123">
        <f>+BK!D57-BK!E57</f>
        <v>0</v>
      </c>
      <c r="E35" s="123">
        <f>+BK!E57-BK!F57</f>
        <v>0</v>
      </c>
      <c r="F35" s="123">
        <f>+BK!F57-BK!G57</f>
        <v>0</v>
      </c>
      <c r="G35" s="123">
        <f>+BK!G57-BK!H57</f>
        <v>0</v>
      </c>
      <c r="H35" s="123">
        <f>+BK!H57-BK!I57</f>
        <v>0</v>
      </c>
      <c r="I35" s="123">
        <f>+BK!I57-BK!J57</f>
        <v>0</v>
      </c>
      <c r="J35" s="123" t="e">
        <f>+BK!J57-BK!L57</f>
        <v>#REF!</v>
      </c>
      <c r="K35" s="126"/>
      <c r="L35" s="123" t="e">
        <f>+BK!L57-BK!N57</f>
        <v>#REF!</v>
      </c>
      <c r="N35" s="123"/>
      <c r="O35" s="113"/>
    </row>
    <row r="36" spans="2:16" s="90" customFormat="1" x14ac:dyDescent="0.25">
      <c r="B36" s="90" t="s">
        <v>22</v>
      </c>
      <c r="D36" s="121"/>
      <c r="E36" s="121"/>
      <c r="F36" s="121"/>
      <c r="G36" s="121"/>
      <c r="H36" s="121"/>
      <c r="I36" s="121"/>
      <c r="J36" s="121"/>
      <c r="K36" s="126"/>
      <c r="L36" s="121"/>
      <c r="N36" s="113"/>
      <c r="O36" s="113"/>
    </row>
    <row r="37" spans="2:16" s="90" customFormat="1" ht="15.75" customHeight="1" x14ac:dyDescent="0.25">
      <c r="B37" s="90" t="s">
        <v>679</v>
      </c>
      <c r="D37" s="134">
        <f>+BK!D64+BK!D65+BK!D66+BK!D67+BK!D68+BK!D69-BK!E64-BK!E65-BK!E66-BK!E67-BK!E68-BK!E69+-BK!E70</f>
        <v>64000000</v>
      </c>
      <c r="E37" s="134">
        <v>0</v>
      </c>
      <c r="F37" s="134" t="e">
        <f>+BK!F64+BK!F65+BK!F66+BK!F67+BK!F68+BK!F69-BK!G64-BK!G65-BK!G66-BK!G67-BK!G68-BK!G69+-BK!G70</f>
        <v>#REF!</v>
      </c>
      <c r="G37" s="134" t="e">
        <f>+BK!G64+BK!G65+BK!G66+BK!G67+BK!G68+BK!G69-BK!H64-BK!H65-BK!H66-BK!H67-BK!H68-BK!H69+-BK!H70</f>
        <v>#REF!</v>
      </c>
      <c r="H37" s="134" t="e">
        <f>+BK!H64+BK!H65+BK!H66+BK!H67+BK!H68+BK!H69-BK!I64-BK!I65-BK!I66-BK!I67-BK!I68-BK!I69+-BK!I70</f>
        <v>#REF!</v>
      </c>
      <c r="I37" s="134" t="e">
        <f>+BK!I64+BK!I65+BK!I66+BK!I67+BK!I68+BK!I69-BK!J64-BK!J65-BK!J66-BK!J67-BK!J68-BK!J69+-BK!J70</f>
        <v>#REF!</v>
      </c>
      <c r="J37" s="134" t="e">
        <f>+BK!J64+BK!J65+BK!J66+BK!J67+BK!J68+BK!J69-BK!L64-BK!L65-BK!L66-BK!L67-BK!L68-BK!L69+-BK!L70</f>
        <v>#REF!</v>
      </c>
      <c r="K37" s="129"/>
      <c r="L37" s="123">
        <v>0</v>
      </c>
      <c r="N37" s="113"/>
      <c r="O37" s="113"/>
    </row>
    <row r="38" spans="2:16" s="90" customFormat="1" x14ac:dyDescent="0.25">
      <c r="B38" s="120"/>
      <c r="C38" s="120"/>
      <c r="D38" s="121"/>
      <c r="E38" s="121"/>
      <c r="F38" s="121"/>
      <c r="G38" s="121"/>
      <c r="H38" s="121"/>
      <c r="I38" s="121"/>
      <c r="J38" s="121"/>
      <c r="K38" s="126"/>
      <c r="L38" s="121"/>
      <c r="N38" s="113"/>
      <c r="O38" s="113"/>
    </row>
    <row r="39" spans="2:16" s="90" customFormat="1" x14ac:dyDescent="0.25">
      <c r="B39" s="91" t="s">
        <v>127</v>
      </c>
      <c r="C39" s="91"/>
      <c r="D39" s="132">
        <f>SUM(D33:D38)</f>
        <v>64000000</v>
      </c>
      <c r="E39" s="132">
        <f t="shared" ref="E39:J39" si="3">SUM(E33:E38)</f>
        <v>0</v>
      </c>
      <c r="F39" s="132" t="e">
        <f t="shared" si="3"/>
        <v>#REF!</v>
      </c>
      <c r="G39" s="132" t="e">
        <f t="shared" si="3"/>
        <v>#REF!</v>
      </c>
      <c r="H39" s="132" t="e">
        <f t="shared" si="3"/>
        <v>#REF!</v>
      </c>
      <c r="I39" s="132" t="e">
        <f t="shared" si="3"/>
        <v>#REF!</v>
      </c>
      <c r="J39" s="132" t="e">
        <f t="shared" si="3"/>
        <v>#REF!</v>
      </c>
      <c r="K39" s="126"/>
      <c r="L39" s="132" t="e">
        <f>SUM(L33:L38)</f>
        <v>#REF!</v>
      </c>
      <c r="N39" s="113"/>
      <c r="O39" s="113"/>
      <c r="P39" s="130"/>
    </row>
    <row r="40" spans="2:16" s="90" customFormat="1" x14ac:dyDescent="0.25">
      <c r="B40" s="120"/>
      <c r="C40" s="120"/>
      <c r="D40" s="121"/>
      <c r="E40" s="121"/>
      <c r="F40" s="121"/>
      <c r="G40" s="121"/>
      <c r="H40" s="121"/>
      <c r="I40" s="121"/>
      <c r="J40" s="121"/>
      <c r="K40" s="126"/>
      <c r="L40" s="121"/>
      <c r="N40" s="113"/>
      <c r="O40" s="118"/>
    </row>
    <row r="41" spans="2:16" s="90" customFormat="1" x14ac:dyDescent="0.25">
      <c r="B41" s="131" t="s">
        <v>23</v>
      </c>
      <c r="C41" s="131"/>
      <c r="D41" s="135">
        <f>+D39+D23+D31</f>
        <v>42879141</v>
      </c>
      <c r="E41" s="135">
        <f t="shared" ref="E41:J41" si="4">+E39+E23+E31</f>
        <v>0</v>
      </c>
      <c r="F41" s="135" t="e">
        <f t="shared" si="4"/>
        <v>#REF!</v>
      </c>
      <c r="G41" s="135" t="e">
        <f t="shared" si="4"/>
        <v>#REF!</v>
      </c>
      <c r="H41" s="135" t="e">
        <f t="shared" si="4"/>
        <v>#REF!</v>
      </c>
      <c r="I41" s="135" t="e">
        <f t="shared" si="4"/>
        <v>#REF!</v>
      </c>
      <c r="J41" s="135" t="e">
        <f t="shared" si="4"/>
        <v>#REF!</v>
      </c>
      <c r="K41" s="126"/>
      <c r="L41" s="135" t="e">
        <f>+L39+L23+L31</f>
        <v>#REF!</v>
      </c>
      <c r="N41" s="113"/>
      <c r="O41" s="118"/>
    </row>
    <row r="42" spans="2:16" s="90" customFormat="1" x14ac:dyDescent="0.25">
      <c r="B42" s="131"/>
      <c r="C42" s="131"/>
      <c r="D42" s="123"/>
      <c r="E42" s="123"/>
      <c r="F42" s="123"/>
      <c r="G42" s="123"/>
      <c r="H42" s="123"/>
      <c r="I42" s="123"/>
      <c r="J42" s="123"/>
      <c r="K42" s="126"/>
      <c r="L42" s="123"/>
      <c r="N42" s="113"/>
      <c r="O42" s="113"/>
    </row>
    <row r="43" spans="2:16" s="90" customFormat="1" x14ac:dyDescent="0.25">
      <c r="B43" s="131" t="s">
        <v>90</v>
      </c>
      <c r="C43" s="131"/>
      <c r="D43" s="136">
        <f t="shared" ref="D43:I43" si="5">+E44</f>
        <v>0</v>
      </c>
      <c r="E43" s="136">
        <v>0</v>
      </c>
      <c r="F43" s="136" t="e">
        <f t="shared" si="5"/>
        <v>#REF!</v>
      </c>
      <c r="G43" s="136" t="e">
        <f t="shared" si="5"/>
        <v>#REF!</v>
      </c>
      <c r="H43" s="136" t="e">
        <f t="shared" si="5"/>
        <v>#REF!</v>
      </c>
      <c r="I43" s="136" t="e">
        <f t="shared" si="5"/>
        <v>#REF!</v>
      </c>
      <c r="J43" s="136" t="e">
        <f>+L44</f>
        <v>#REF!</v>
      </c>
      <c r="K43" s="137"/>
      <c r="L43" s="136" t="e">
        <f>+BK!N8</f>
        <v>#REF!</v>
      </c>
      <c r="N43" s="113"/>
      <c r="O43" s="113"/>
    </row>
    <row r="44" spans="2:16" s="90" customFormat="1" x14ac:dyDescent="0.25">
      <c r="B44" s="131" t="s">
        <v>24</v>
      </c>
      <c r="C44" s="131"/>
      <c r="D44" s="138">
        <f>+D43+D41</f>
        <v>42879141</v>
      </c>
      <c r="E44" s="138">
        <v>0</v>
      </c>
      <c r="F44" s="138" t="e">
        <f>+F43+F41</f>
        <v>#REF!</v>
      </c>
      <c r="G44" s="138" t="e">
        <f>+G43+G41</f>
        <v>#REF!</v>
      </c>
      <c r="H44" s="138" t="e">
        <f>+H43+H41-1</f>
        <v>#REF!</v>
      </c>
      <c r="I44" s="138" t="e">
        <f>+I43+I41</f>
        <v>#REF!</v>
      </c>
      <c r="J44" s="138" t="e">
        <f>+BK!J8</f>
        <v>#REF!</v>
      </c>
      <c r="K44" s="139"/>
      <c r="L44" s="138" t="e">
        <f>+BK!L8</f>
        <v>#REF!</v>
      </c>
      <c r="N44" s="113"/>
      <c r="O44" s="113"/>
    </row>
    <row r="45" spans="2:16" s="90" customFormat="1" x14ac:dyDescent="0.25">
      <c r="D45" s="118"/>
      <c r="E45" s="118"/>
      <c r="F45" s="118"/>
      <c r="G45" s="118"/>
      <c r="H45" s="118"/>
      <c r="I45" s="118"/>
      <c r="J45" s="118"/>
      <c r="K45" s="119"/>
      <c r="L45" s="118"/>
      <c r="N45" s="113"/>
      <c r="O45" s="113"/>
    </row>
    <row r="46" spans="2:16" s="90" customFormat="1" x14ac:dyDescent="0.25">
      <c r="D46" s="118"/>
      <c r="E46" s="118"/>
      <c r="F46" s="118"/>
      <c r="G46" s="118"/>
      <c r="H46" s="118"/>
      <c r="I46" s="118"/>
      <c r="J46" s="118"/>
      <c r="K46" s="125"/>
      <c r="L46" s="118"/>
      <c r="N46" s="113"/>
      <c r="O46" s="113"/>
    </row>
    <row r="48" spans="2:16" x14ac:dyDescent="0.25">
      <c r="C48" s="28">
        <v>4</v>
      </c>
    </row>
    <row r="49" spans="2:12" x14ac:dyDescent="0.25">
      <c r="B49" s="108"/>
      <c r="C49" s="108"/>
    </row>
    <row r="50" spans="2:12" x14ac:dyDescent="0.25">
      <c r="B50" s="104" t="s">
        <v>447</v>
      </c>
      <c r="C50" s="104"/>
      <c r="D50" s="62" t="s">
        <v>446</v>
      </c>
      <c r="E50" s="62"/>
      <c r="F50" s="62"/>
      <c r="G50" s="62"/>
      <c r="H50" s="110"/>
      <c r="I50" s="110"/>
      <c r="J50" s="110"/>
      <c r="K50" s="111" t="s">
        <v>446</v>
      </c>
      <c r="L50" s="110"/>
    </row>
    <row r="51" spans="2:12" x14ac:dyDescent="0.25">
      <c r="B51" s="104"/>
      <c r="C51" s="104"/>
      <c r="D51" s="110"/>
      <c r="E51" s="110"/>
      <c r="F51" s="110"/>
      <c r="G51" s="110"/>
      <c r="H51" s="110"/>
      <c r="I51" s="110"/>
      <c r="J51" s="110"/>
      <c r="K51" s="111"/>
      <c r="L51" s="110"/>
    </row>
    <row r="52" spans="2:12" x14ac:dyDescent="0.25">
      <c r="B52" s="91"/>
      <c r="C52" s="91"/>
      <c r="D52" s="100"/>
      <c r="E52" s="100"/>
      <c r="F52" s="100"/>
      <c r="G52" s="100"/>
      <c r="H52" s="100"/>
      <c r="I52" s="100"/>
      <c r="J52" s="100"/>
      <c r="K52" s="112"/>
      <c r="L52" s="100"/>
    </row>
  </sheetData>
  <phoneticPr fontId="3" type="noConversion"/>
  <pageMargins left="0.59" right="0.59" top="0.81" bottom="0.67" header="0.5" footer="0.5"/>
  <pageSetup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zoomScaleNormal="100" workbookViewId="0">
      <selection activeCell="D22" sqref="D22"/>
    </sheetView>
  </sheetViews>
  <sheetFormatPr defaultRowHeight="12.75" x14ac:dyDescent="0.2"/>
  <cols>
    <col min="1" max="1" width="4.28515625" style="65" customWidth="1"/>
    <col min="2" max="2" width="35.28515625" style="65" customWidth="1"/>
    <col min="3" max="3" width="9.85546875" style="65" bestFit="1" customWidth="1"/>
    <col min="4" max="4" width="11.7109375" style="65" customWidth="1"/>
    <col min="5" max="5" width="9.7109375" style="65" customWidth="1"/>
    <col min="6" max="6" width="12.5703125" style="65" customWidth="1"/>
    <col min="7" max="7" width="13.140625" style="65" customWidth="1"/>
    <col min="8" max="8" width="10.42578125" style="65" bestFit="1" customWidth="1"/>
    <col min="9" max="9" width="9.85546875" style="65" bestFit="1" customWidth="1"/>
    <col min="10" max="10" width="11.140625" style="65" customWidth="1"/>
    <col min="11" max="11" width="12" style="65" bestFit="1" customWidth="1"/>
    <col min="12" max="16384" width="9.140625" style="65"/>
  </cols>
  <sheetData>
    <row r="1" spans="1:11" ht="15.75" x14ac:dyDescent="0.25">
      <c r="A1" s="28" t="s">
        <v>654</v>
      </c>
    </row>
    <row r="2" spans="1:11" ht="16.5" x14ac:dyDescent="0.25">
      <c r="A2" s="11" t="s">
        <v>658</v>
      </c>
    </row>
    <row r="3" spans="1:11" ht="16.5" x14ac:dyDescent="0.25">
      <c r="A3" s="11" t="s">
        <v>96</v>
      </c>
    </row>
    <row r="5" spans="1:11" ht="13.5" thickBot="1" x14ac:dyDescent="0.25">
      <c r="B5" s="501"/>
      <c r="C5" s="502" t="s">
        <v>448</v>
      </c>
      <c r="D5" s="502"/>
      <c r="E5" s="502"/>
      <c r="F5" s="502"/>
      <c r="G5" s="502"/>
      <c r="H5" s="502"/>
      <c r="I5" s="502"/>
      <c r="J5" s="64"/>
      <c r="K5" s="142"/>
    </row>
    <row r="6" spans="1:11" ht="63" customHeight="1" thickBot="1" x14ac:dyDescent="0.25">
      <c r="B6" s="501"/>
      <c r="C6" s="342" t="s">
        <v>92</v>
      </c>
      <c r="D6" s="342" t="s">
        <v>449</v>
      </c>
      <c r="E6" s="342" t="s">
        <v>450</v>
      </c>
      <c r="F6" s="342" t="s">
        <v>451</v>
      </c>
      <c r="G6" s="342" t="s">
        <v>452</v>
      </c>
      <c r="H6" s="342" t="s">
        <v>453</v>
      </c>
      <c r="I6" s="342" t="s">
        <v>2</v>
      </c>
      <c r="J6" s="343" t="s">
        <v>454</v>
      </c>
      <c r="K6" s="344" t="s">
        <v>2</v>
      </c>
    </row>
    <row r="7" spans="1:11" ht="26.25" customHeight="1" thickBot="1" x14ac:dyDescent="0.25">
      <c r="A7" s="65" t="s">
        <v>468</v>
      </c>
      <c r="B7" s="341" t="s">
        <v>659</v>
      </c>
      <c r="C7" s="348">
        <v>64000000</v>
      </c>
      <c r="D7" s="149"/>
      <c r="E7" s="149"/>
      <c r="F7" s="149">
        <v>0</v>
      </c>
      <c r="G7" s="149"/>
      <c r="H7" s="149">
        <v>0</v>
      </c>
      <c r="I7" s="149">
        <f>+C7+H7+F7</f>
        <v>64000000</v>
      </c>
      <c r="J7" s="150"/>
      <c r="K7" s="151">
        <f>+I7</f>
        <v>64000000</v>
      </c>
    </row>
    <row r="8" spans="1:11" x14ac:dyDescent="0.2">
      <c r="A8" s="65" t="s">
        <v>163</v>
      </c>
      <c r="B8" s="68" t="s">
        <v>455</v>
      </c>
      <c r="C8" s="345"/>
      <c r="D8" s="345"/>
      <c r="E8" s="345"/>
      <c r="F8" s="345"/>
      <c r="G8" s="345"/>
      <c r="H8" s="345"/>
      <c r="I8" s="345"/>
      <c r="J8" s="346"/>
      <c r="K8" s="347"/>
    </row>
    <row r="9" spans="1:11" x14ac:dyDescent="0.2">
      <c r="A9" s="65" t="s">
        <v>165</v>
      </c>
      <c r="B9" s="68" t="s">
        <v>456</v>
      </c>
      <c r="C9" s="67"/>
      <c r="D9" s="67"/>
      <c r="E9" s="67"/>
      <c r="F9" s="67"/>
      <c r="G9" s="67"/>
      <c r="H9" s="67"/>
      <c r="I9" s="67"/>
      <c r="J9" s="141"/>
      <c r="K9" s="143"/>
    </row>
    <row r="10" spans="1:11" ht="25.5" x14ac:dyDescent="0.2">
      <c r="A10" s="65">
        <v>1</v>
      </c>
      <c r="B10" s="68" t="s">
        <v>457</v>
      </c>
      <c r="C10" s="67"/>
      <c r="D10" s="67"/>
      <c r="E10" s="67"/>
      <c r="F10" s="67"/>
      <c r="G10" s="67"/>
      <c r="H10" s="67"/>
      <c r="I10" s="67"/>
      <c r="J10" s="141"/>
      <c r="K10" s="143"/>
    </row>
    <row r="11" spans="1:11" ht="38.25" x14ac:dyDescent="0.2">
      <c r="A11" s="65">
        <v>2</v>
      </c>
      <c r="B11" s="68" t="s">
        <v>458</v>
      </c>
      <c r="C11" s="67"/>
      <c r="D11" s="67"/>
      <c r="E11" s="67"/>
      <c r="F11" s="67"/>
      <c r="G11" s="67"/>
      <c r="H11" s="67"/>
      <c r="I11" s="67"/>
      <c r="J11" s="141"/>
      <c r="K11" s="143"/>
    </row>
    <row r="12" spans="1:11" x14ac:dyDescent="0.2">
      <c r="A12" s="65">
        <v>3</v>
      </c>
      <c r="B12" s="68" t="s">
        <v>459</v>
      </c>
      <c r="C12" s="67"/>
      <c r="D12" s="67"/>
      <c r="E12" s="67"/>
      <c r="F12" s="67"/>
      <c r="G12" s="67"/>
      <c r="H12" s="67">
        <v>0</v>
      </c>
      <c r="I12" s="67">
        <f>+C12+H12+F12</f>
        <v>0</v>
      </c>
      <c r="J12" s="141"/>
      <c r="K12" s="143">
        <f>+H12</f>
        <v>0</v>
      </c>
    </row>
    <row r="13" spans="1:11" x14ac:dyDescent="0.2">
      <c r="A13" s="65">
        <v>4</v>
      </c>
      <c r="B13" s="68" t="s">
        <v>460</v>
      </c>
      <c r="C13" s="67"/>
      <c r="D13" s="67"/>
      <c r="E13" s="67"/>
      <c r="F13" s="67"/>
      <c r="G13" s="67"/>
      <c r="H13" s="67">
        <v>0</v>
      </c>
      <c r="I13" s="67">
        <f>+H13</f>
        <v>0</v>
      </c>
      <c r="J13" s="141"/>
      <c r="K13" s="143">
        <f>+H13</f>
        <v>0</v>
      </c>
    </row>
    <row r="14" spans="1:11" ht="25.5" x14ac:dyDescent="0.2">
      <c r="A14" s="65">
        <v>5</v>
      </c>
      <c r="B14" s="68" t="s">
        <v>461</v>
      </c>
      <c r="C14" s="67"/>
      <c r="D14" s="67"/>
      <c r="E14" s="67"/>
      <c r="F14" s="67"/>
      <c r="G14" s="67"/>
      <c r="H14" s="67"/>
      <c r="I14" s="67"/>
      <c r="J14" s="141"/>
      <c r="K14" s="143"/>
    </row>
    <row r="15" spans="1:11" ht="13.5" thickBot="1" x14ac:dyDescent="0.25">
      <c r="A15" s="65">
        <v>6</v>
      </c>
      <c r="B15" s="68" t="s">
        <v>462</v>
      </c>
      <c r="C15" s="145"/>
      <c r="D15" s="145"/>
      <c r="E15" s="145"/>
      <c r="F15" s="145"/>
      <c r="G15" s="145"/>
      <c r="H15" s="145"/>
      <c r="I15" s="145"/>
      <c r="J15" s="146"/>
      <c r="K15" s="147">
        <f>SUM(C15:H15)</f>
        <v>0</v>
      </c>
    </row>
    <row r="16" spans="1:11" ht="13.5" thickBot="1" x14ac:dyDescent="0.25">
      <c r="A16" s="65" t="s">
        <v>141</v>
      </c>
      <c r="B16" s="341" t="s">
        <v>660</v>
      </c>
      <c r="C16" s="348">
        <f>SUM(C7:C15)</f>
        <v>64000000</v>
      </c>
      <c r="D16" s="149"/>
      <c r="E16" s="149"/>
      <c r="F16" s="149">
        <f>SUM(F7:F15)</f>
        <v>0</v>
      </c>
      <c r="G16" s="149"/>
      <c r="H16" s="149">
        <f>SUM(H7:H15)</f>
        <v>0</v>
      </c>
      <c r="I16" s="149">
        <f>+C16+H16+F16</f>
        <v>64000000</v>
      </c>
      <c r="J16" s="150"/>
      <c r="K16" s="151">
        <f>+I16</f>
        <v>64000000</v>
      </c>
    </row>
    <row r="17" spans="1:11" ht="25.5" x14ac:dyDescent="0.2">
      <c r="A17" s="65">
        <v>1</v>
      </c>
      <c r="B17" s="68" t="s">
        <v>463</v>
      </c>
      <c r="C17" s="345"/>
      <c r="D17" s="345"/>
      <c r="E17" s="345"/>
      <c r="F17" s="345"/>
      <c r="G17" s="345"/>
      <c r="H17" s="345"/>
      <c r="I17" s="345"/>
      <c r="J17" s="346"/>
      <c r="K17" s="347"/>
    </row>
    <row r="18" spans="1:11" ht="38.25" x14ac:dyDescent="0.2">
      <c r="A18" s="65">
        <v>2</v>
      </c>
      <c r="B18" s="68" t="s">
        <v>464</v>
      </c>
      <c r="C18" s="67"/>
      <c r="D18" s="67"/>
      <c r="E18" s="67"/>
      <c r="F18" s="67"/>
      <c r="G18" s="67"/>
      <c r="H18" s="67"/>
      <c r="I18" s="67"/>
      <c r="J18" s="141"/>
      <c r="K18" s="143"/>
    </row>
    <row r="19" spans="1:11" ht="15.75" customHeight="1" x14ac:dyDescent="0.2">
      <c r="A19" s="65">
        <v>3</v>
      </c>
      <c r="B19" s="66" t="s">
        <v>465</v>
      </c>
      <c r="C19" s="67"/>
      <c r="D19" s="67"/>
      <c r="E19" s="67"/>
      <c r="F19" s="67"/>
      <c r="G19" s="67"/>
      <c r="H19" s="67">
        <f>+BK!D70</f>
        <v>-1028445</v>
      </c>
      <c r="I19" s="67">
        <f>+H19</f>
        <v>-1028445</v>
      </c>
      <c r="J19" s="141"/>
      <c r="K19" s="143">
        <f>+I19</f>
        <v>-1028445</v>
      </c>
    </row>
    <row r="20" spans="1:11" x14ac:dyDescent="0.2">
      <c r="A20" s="65">
        <v>4</v>
      </c>
      <c r="B20" s="68" t="s">
        <v>460</v>
      </c>
      <c r="C20" s="67"/>
      <c r="D20" s="67"/>
      <c r="E20" s="67"/>
      <c r="F20" s="67"/>
      <c r="G20" s="67"/>
      <c r="H20" s="67"/>
      <c r="I20" s="67">
        <f>+H20</f>
        <v>0</v>
      </c>
      <c r="J20" s="141"/>
      <c r="K20" s="143">
        <f>+I20</f>
        <v>0</v>
      </c>
    </row>
    <row r="21" spans="1:11" x14ac:dyDescent="0.2">
      <c r="A21" s="65">
        <v>5</v>
      </c>
      <c r="B21" s="68" t="s">
        <v>466</v>
      </c>
      <c r="C21" s="67"/>
      <c r="D21" s="67"/>
      <c r="E21" s="67"/>
      <c r="F21" s="67"/>
      <c r="G21" s="67"/>
      <c r="H21" s="67"/>
      <c r="I21" s="67">
        <f>+C21+F21+H21</f>
        <v>0</v>
      </c>
      <c r="J21" s="141"/>
      <c r="K21" s="143">
        <f>+I21</f>
        <v>0</v>
      </c>
    </row>
    <row r="22" spans="1:11" ht="13.5" thickBot="1" x14ac:dyDescent="0.25">
      <c r="A22" s="65">
        <v>6</v>
      </c>
      <c r="B22" s="144" t="s">
        <v>467</v>
      </c>
      <c r="C22" s="145"/>
      <c r="D22" s="145"/>
      <c r="E22" s="145"/>
      <c r="F22" s="145"/>
      <c r="G22" s="145"/>
      <c r="H22" s="145"/>
      <c r="I22" s="67">
        <f>+H22</f>
        <v>0</v>
      </c>
      <c r="J22" s="146"/>
      <c r="K22" s="143">
        <f>+I22</f>
        <v>0</v>
      </c>
    </row>
    <row r="23" spans="1:11" ht="13.5" thickBot="1" x14ac:dyDescent="0.25">
      <c r="A23" s="65" t="s">
        <v>151</v>
      </c>
      <c r="B23" s="148" t="s">
        <v>660</v>
      </c>
      <c r="C23" s="149">
        <f>SUM(C16:C22)</f>
        <v>64000000</v>
      </c>
      <c r="D23" s="149">
        <f>SUM(D16:D22)</f>
        <v>0</v>
      </c>
      <c r="E23" s="149">
        <f>SUM(E16:E22)</f>
        <v>0</v>
      </c>
      <c r="F23" s="149">
        <f>SUM(F16:F22)</f>
        <v>0</v>
      </c>
      <c r="G23" s="149"/>
      <c r="H23" s="149">
        <f>SUM(H16:H22)</f>
        <v>-1028445</v>
      </c>
      <c r="I23" s="149">
        <f>SUM(I16:I22)</f>
        <v>62971555</v>
      </c>
      <c r="J23" s="150"/>
      <c r="K23" s="151">
        <f>SUM(K16:K22)</f>
        <v>62971555</v>
      </c>
    </row>
    <row r="25" spans="1:11" x14ac:dyDescent="0.2">
      <c r="F25" s="377">
        <v>5</v>
      </c>
    </row>
    <row r="26" spans="1:11" x14ac:dyDescent="0.2">
      <c r="K26" s="349"/>
    </row>
    <row r="28" spans="1:11" x14ac:dyDescent="0.2">
      <c r="K28" s="269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95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C1" workbookViewId="0">
      <selection activeCell="D22" sqref="D22"/>
    </sheetView>
  </sheetViews>
  <sheetFormatPr defaultRowHeight="12.75" x14ac:dyDescent="0.2"/>
  <cols>
    <col min="1" max="1" width="12.140625" style="65" hidden="1" customWidth="1"/>
    <col min="2" max="2" width="9.42578125" style="65" hidden="1" customWidth="1"/>
    <col min="3" max="3" width="30.7109375" style="65" customWidth="1"/>
    <col min="4" max="4" width="21.28515625" style="65" customWidth="1"/>
    <col min="5" max="5" width="3.5703125" style="65" customWidth="1"/>
    <col min="6" max="6" width="11.85546875" style="65" customWidth="1"/>
    <col min="7" max="7" width="8.42578125" style="65" customWidth="1"/>
    <col min="8" max="8" width="12.140625" style="65" customWidth="1"/>
    <col min="9" max="9" width="13.5703125" style="65" customWidth="1"/>
    <col min="10" max="10" width="15.7109375" style="65" customWidth="1"/>
    <col min="11" max="11" width="9.140625" style="65"/>
    <col min="12" max="12" width="12.28515625" style="65" customWidth="1"/>
    <col min="13" max="17" width="0" style="65" hidden="1" customWidth="1"/>
    <col min="18" max="18" width="9.5703125" style="65" hidden="1" customWidth="1"/>
    <col min="19" max="20" width="0" style="65" hidden="1" customWidth="1"/>
    <col min="21" max="21" width="11.7109375" style="65" bestFit="1" customWidth="1"/>
    <col min="22" max="22" width="9.5703125" style="65" bestFit="1" customWidth="1"/>
    <col min="23" max="16384" width="9.140625" style="65"/>
  </cols>
  <sheetData>
    <row r="1" spans="1:22" ht="15.75" x14ac:dyDescent="0.25">
      <c r="C1" s="28" t="s">
        <v>654</v>
      </c>
    </row>
    <row r="2" spans="1:22" ht="13.5" x14ac:dyDescent="0.25">
      <c r="C2" s="157" t="s">
        <v>519</v>
      </c>
    </row>
    <row r="3" spans="1:22" x14ac:dyDescent="0.2">
      <c r="C3" s="158" t="s">
        <v>661</v>
      </c>
    </row>
    <row r="4" spans="1:22" x14ac:dyDescent="0.2">
      <c r="A4" s="159"/>
      <c r="B4" s="159"/>
      <c r="C4" s="160" t="s">
        <v>96</v>
      </c>
      <c r="D4" s="159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22" x14ac:dyDescent="0.2">
      <c r="A5" s="159"/>
      <c r="B5" s="159"/>
      <c r="C5" s="159"/>
      <c r="D5" s="159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</row>
    <row r="6" spans="1:22" ht="13.5" thickBot="1" x14ac:dyDescent="0.25">
      <c r="A6" s="159"/>
      <c r="B6" s="159"/>
      <c r="C6" s="159"/>
      <c r="D6" s="159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22" ht="12.75" customHeight="1" x14ac:dyDescent="0.2">
      <c r="A7" s="505"/>
      <c r="B7" s="505"/>
      <c r="C7" s="163" t="s">
        <v>469</v>
      </c>
      <c r="D7" s="164"/>
      <c r="E7" s="165"/>
      <c r="F7" s="166" t="s">
        <v>470</v>
      </c>
      <c r="G7" s="167" t="s">
        <v>471</v>
      </c>
      <c r="H7" s="168" t="s">
        <v>345</v>
      </c>
      <c r="I7" s="167" t="s">
        <v>472</v>
      </c>
      <c r="J7" s="169" t="s">
        <v>539</v>
      </c>
      <c r="K7" s="156" t="s">
        <v>473</v>
      </c>
      <c r="L7" s="170" t="s">
        <v>474</v>
      </c>
      <c r="M7" s="171"/>
      <c r="N7" s="172"/>
      <c r="O7" s="503" t="s">
        <v>475</v>
      </c>
    </row>
    <row r="8" spans="1:22" ht="13.5" thickBot="1" x14ac:dyDescent="0.25">
      <c r="A8" s="162"/>
      <c r="B8" s="162"/>
      <c r="C8" s="173"/>
      <c r="D8" s="174"/>
      <c r="E8" s="165"/>
      <c r="F8" s="175"/>
      <c r="G8" s="176"/>
      <c r="H8" s="176"/>
      <c r="I8" s="176"/>
      <c r="J8" s="268" t="s">
        <v>540</v>
      </c>
      <c r="K8" s="177"/>
      <c r="L8" s="177"/>
      <c r="M8" s="171"/>
      <c r="N8" s="172"/>
      <c r="O8" s="504"/>
    </row>
    <row r="9" spans="1:22" x14ac:dyDescent="0.2">
      <c r="A9" s="162"/>
      <c r="B9" s="162"/>
      <c r="C9" s="162"/>
      <c r="D9" s="162"/>
      <c r="E9" s="165"/>
      <c r="F9" s="178"/>
      <c r="G9" s="178"/>
      <c r="H9" s="179"/>
      <c r="I9" s="178"/>
      <c r="J9" s="179"/>
      <c r="K9" s="179"/>
      <c r="L9" s="171"/>
      <c r="M9" s="171"/>
      <c r="N9" s="172"/>
      <c r="O9" s="180"/>
    </row>
    <row r="10" spans="1:22" x14ac:dyDescent="0.2">
      <c r="A10" s="162"/>
      <c r="B10" s="162"/>
      <c r="C10" s="181"/>
      <c r="D10" s="182"/>
      <c r="E10" s="165"/>
      <c r="F10" s="183"/>
      <c r="G10" s="184"/>
      <c r="H10" s="185"/>
      <c r="I10" s="184"/>
      <c r="J10" s="186"/>
      <c r="K10" s="186"/>
      <c r="L10" s="187"/>
      <c r="M10" s="171"/>
      <c r="N10" s="172"/>
      <c r="O10" s="188"/>
    </row>
    <row r="11" spans="1:22" x14ac:dyDescent="0.2">
      <c r="A11" s="162"/>
      <c r="B11" s="162"/>
      <c r="C11" s="189"/>
      <c r="D11" s="190"/>
      <c r="E11" s="165"/>
      <c r="F11" s="191"/>
      <c r="G11" s="192"/>
      <c r="H11" s="193" t="s">
        <v>537</v>
      </c>
      <c r="I11" s="192"/>
      <c r="J11" s="194"/>
      <c r="K11" s="194"/>
      <c r="L11" s="195"/>
      <c r="M11" s="171"/>
      <c r="N11" s="172"/>
      <c r="O11" s="196"/>
    </row>
    <row r="12" spans="1:22" ht="13.5" thickBot="1" x14ac:dyDescent="0.25">
      <c r="A12" s="162"/>
      <c r="B12" s="162"/>
      <c r="C12" s="189"/>
      <c r="D12" s="190"/>
      <c r="E12" s="197"/>
      <c r="F12" s="198"/>
      <c r="G12" s="199"/>
      <c r="H12" s="200"/>
      <c r="I12" s="199"/>
      <c r="J12" s="201"/>
      <c r="K12" s="201"/>
      <c r="L12" s="202"/>
      <c r="M12" s="171"/>
      <c r="N12" s="172"/>
      <c r="O12" s="203"/>
    </row>
    <row r="13" spans="1:22" ht="13.5" x14ac:dyDescent="0.25">
      <c r="A13" s="204" t="s">
        <v>476</v>
      </c>
      <c r="B13" s="204" t="s">
        <v>477</v>
      </c>
      <c r="C13" s="205" t="s">
        <v>662</v>
      </c>
      <c r="D13" s="206" t="s">
        <v>478</v>
      </c>
      <c r="E13" s="207" t="s">
        <v>479</v>
      </c>
      <c r="F13" s="273"/>
      <c r="G13" s="274"/>
      <c r="H13" s="275">
        <v>0</v>
      </c>
      <c r="I13" s="276">
        <v>0</v>
      </c>
      <c r="J13" s="276">
        <v>0</v>
      </c>
      <c r="K13" s="281"/>
      <c r="L13" s="208">
        <f>SUM(F13:K13)</f>
        <v>0</v>
      </c>
      <c r="M13" s="209"/>
      <c r="N13" s="210"/>
      <c r="O13" s="208"/>
    </row>
    <row r="14" spans="1:22" ht="13.5" x14ac:dyDescent="0.25">
      <c r="A14" s="204" t="s">
        <v>476</v>
      </c>
      <c r="B14" s="211" t="s">
        <v>480</v>
      </c>
      <c r="C14" s="212" t="s">
        <v>662</v>
      </c>
      <c r="D14" s="213" t="s">
        <v>481</v>
      </c>
      <c r="E14" s="207" t="s">
        <v>479</v>
      </c>
      <c r="F14" s="277"/>
      <c r="G14" s="271"/>
      <c r="H14" s="272">
        <v>0</v>
      </c>
      <c r="I14" s="271">
        <v>0</v>
      </c>
      <c r="J14" s="271">
        <v>0</v>
      </c>
      <c r="K14" s="282"/>
      <c r="L14" s="214">
        <f>SUM(F14:K14)</f>
        <v>0</v>
      </c>
      <c r="M14" s="209"/>
      <c r="N14" s="210"/>
      <c r="O14" s="214"/>
      <c r="V14" s="218"/>
    </row>
    <row r="15" spans="1:22" ht="14.25" thickBot="1" x14ac:dyDescent="0.3">
      <c r="A15" s="204" t="s">
        <v>476</v>
      </c>
      <c r="B15" s="211" t="s">
        <v>482</v>
      </c>
      <c r="C15" s="215" t="s">
        <v>662</v>
      </c>
      <c r="D15" s="216" t="s">
        <v>483</v>
      </c>
      <c r="E15" s="207" t="s">
        <v>479</v>
      </c>
      <c r="F15" s="278"/>
      <c r="G15" s="279"/>
      <c r="H15" s="280"/>
      <c r="I15" s="280"/>
      <c r="J15" s="280"/>
      <c r="K15" s="283"/>
      <c r="L15" s="284"/>
      <c r="M15" s="209"/>
      <c r="N15" s="210"/>
      <c r="O15" s="217"/>
      <c r="R15" s="218"/>
    </row>
    <row r="16" spans="1:22" ht="14.25" thickBot="1" x14ac:dyDescent="0.3">
      <c r="A16" s="204"/>
      <c r="B16" s="211"/>
      <c r="C16" s="219"/>
      <c r="D16" s="220"/>
      <c r="E16" s="207"/>
      <c r="F16" s="221"/>
      <c r="G16" s="222"/>
      <c r="H16" s="223"/>
      <c r="I16" s="222"/>
      <c r="J16" s="224"/>
      <c r="K16" s="225"/>
      <c r="L16" s="226"/>
      <c r="M16" s="227"/>
      <c r="N16" s="210"/>
      <c r="O16" s="226"/>
    </row>
    <row r="17" spans="1:22" ht="13.5" x14ac:dyDescent="0.25">
      <c r="A17" s="204" t="s">
        <v>484</v>
      </c>
      <c r="B17" s="204" t="s">
        <v>477</v>
      </c>
      <c r="C17" s="228" t="s">
        <v>663</v>
      </c>
      <c r="D17" s="229" t="s">
        <v>485</v>
      </c>
      <c r="E17" s="207" t="s">
        <v>479</v>
      </c>
      <c r="F17" s="230">
        <v>20176000</v>
      </c>
      <c r="G17" s="231"/>
      <c r="H17" s="232">
        <v>0</v>
      </c>
      <c r="I17" s="231">
        <v>0</v>
      </c>
      <c r="J17" s="233">
        <v>0</v>
      </c>
      <c r="K17" s="234"/>
      <c r="L17" s="235">
        <f>SUM(F17:K17)</f>
        <v>20176000</v>
      </c>
      <c r="M17" s="227"/>
      <c r="N17" s="210"/>
      <c r="O17" s="208"/>
    </row>
    <row r="18" spans="1:22" ht="13.5" x14ac:dyDescent="0.25">
      <c r="A18" s="204" t="s">
        <v>486</v>
      </c>
      <c r="B18" s="204" t="s">
        <v>477</v>
      </c>
      <c r="C18" s="228" t="s">
        <v>664</v>
      </c>
      <c r="D18" s="229" t="s">
        <v>485</v>
      </c>
      <c r="E18" s="207" t="s">
        <v>487</v>
      </c>
      <c r="F18" s="230"/>
      <c r="G18" s="231"/>
      <c r="H18" s="232">
        <v>0</v>
      </c>
      <c r="I18" s="231">
        <v>0</v>
      </c>
      <c r="J18" s="233"/>
      <c r="K18" s="236"/>
      <c r="L18" s="235">
        <f>SUM(F18:K18)</f>
        <v>0</v>
      </c>
      <c r="M18" s="227"/>
      <c r="N18" s="210"/>
      <c r="O18" s="235"/>
    </row>
    <row r="19" spans="1:22" ht="13.5" x14ac:dyDescent="0.25">
      <c r="A19" s="204" t="s">
        <v>488</v>
      </c>
      <c r="B19" s="204" t="s">
        <v>489</v>
      </c>
      <c r="C19" s="228" t="s">
        <v>490</v>
      </c>
      <c r="D19" s="229"/>
      <c r="E19" s="207" t="s">
        <v>491</v>
      </c>
      <c r="F19" s="230"/>
      <c r="G19" s="231"/>
      <c r="H19" s="232"/>
      <c r="I19" s="231"/>
      <c r="J19" s="233"/>
      <c r="K19" s="234"/>
      <c r="L19" s="235">
        <f>SUM(F19:K19)</f>
        <v>0</v>
      </c>
      <c r="M19" s="227"/>
      <c r="N19" s="210"/>
      <c r="O19" s="235"/>
    </row>
    <row r="20" spans="1:22" ht="13.5" x14ac:dyDescent="0.25">
      <c r="A20" s="204"/>
      <c r="B20" s="204"/>
      <c r="C20" s="228"/>
      <c r="D20" s="229"/>
      <c r="E20" s="207"/>
      <c r="F20" s="230"/>
      <c r="G20" s="231"/>
      <c r="H20" s="232"/>
      <c r="I20" s="231"/>
      <c r="J20" s="233"/>
      <c r="K20" s="234"/>
      <c r="L20" s="235">
        <v>0</v>
      </c>
      <c r="M20" s="227"/>
      <c r="N20" s="210"/>
      <c r="O20" s="235"/>
    </row>
    <row r="21" spans="1:22" ht="13.5" x14ac:dyDescent="0.25">
      <c r="A21" s="204" t="s">
        <v>482</v>
      </c>
      <c r="B21" s="204"/>
      <c r="C21" s="228" t="s">
        <v>492</v>
      </c>
      <c r="D21" s="229"/>
      <c r="E21" s="207" t="s">
        <v>479</v>
      </c>
      <c r="F21" s="230"/>
      <c r="G21" s="231"/>
      <c r="H21" s="232"/>
      <c r="I21" s="231"/>
      <c r="J21" s="233"/>
      <c r="K21" s="234"/>
      <c r="L21" s="235">
        <f>SUM(F21:K21)</f>
        <v>0</v>
      </c>
      <c r="M21" s="227"/>
      <c r="N21" s="210"/>
      <c r="O21" s="235"/>
    </row>
    <row r="22" spans="1:22" ht="13.5" x14ac:dyDescent="0.25">
      <c r="A22" s="204" t="s">
        <v>493</v>
      </c>
      <c r="B22" s="204"/>
      <c r="C22" s="228" t="s">
        <v>494</v>
      </c>
      <c r="D22" s="229"/>
      <c r="E22" s="207" t="s">
        <v>479</v>
      </c>
      <c r="F22" s="230"/>
      <c r="G22" s="231"/>
      <c r="H22" s="231">
        <v>0</v>
      </c>
      <c r="I22" s="231">
        <v>0</v>
      </c>
      <c r="J22" s="233">
        <v>0</v>
      </c>
      <c r="K22" s="234"/>
      <c r="L22" s="235">
        <f>SUM(F22:K22)</f>
        <v>0</v>
      </c>
      <c r="M22" s="227"/>
      <c r="N22" s="210"/>
      <c r="O22" s="214"/>
      <c r="U22" s="349"/>
    </row>
    <row r="23" spans="1:22" ht="13.5" x14ac:dyDescent="0.25">
      <c r="A23" s="204"/>
      <c r="B23" s="204"/>
      <c r="C23" s="228"/>
      <c r="D23" s="229"/>
      <c r="E23" s="207"/>
      <c r="F23" s="230"/>
      <c r="G23" s="231"/>
      <c r="H23" s="232"/>
      <c r="I23" s="231"/>
      <c r="J23" s="233"/>
      <c r="K23" s="234"/>
      <c r="L23" s="235">
        <v>0</v>
      </c>
      <c r="M23" s="227"/>
      <c r="N23" s="210"/>
      <c r="O23" s="235"/>
    </row>
    <row r="24" spans="1:22" ht="13.5" x14ac:dyDescent="0.25">
      <c r="A24" s="204" t="s">
        <v>495</v>
      </c>
      <c r="B24" s="211" t="s">
        <v>480</v>
      </c>
      <c r="C24" s="228" t="s">
        <v>496</v>
      </c>
      <c r="D24" s="229"/>
      <c r="E24" s="207" t="s">
        <v>487</v>
      </c>
      <c r="F24" s="230"/>
      <c r="G24" s="231"/>
      <c r="H24" s="232"/>
      <c r="I24" s="231"/>
      <c r="J24" s="233"/>
      <c r="K24" s="234"/>
      <c r="L24" s="235">
        <f>SUM(F24:K24)</f>
        <v>0</v>
      </c>
      <c r="M24" s="227"/>
      <c r="N24" s="210"/>
      <c r="O24" s="235"/>
    </row>
    <row r="25" spans="1:22" ht="13.5" x14ac:dyDescent="0.25">
      <c r="A25" s="204" t="s">
        <v>495</v>
      </c>
      <c r="B25" s="211" t="s">
        <v>482</v>
      </c>
      <c r="C25" s="228" t="s">
        <v>497</v>
      </c>
      <c r="D25" s="229"/>
      <c r="E25" s="207" t="s">
        <v>487</v>
      </c>
      <c r="F25" s="230"/>
      <c r="G25" s="231"/>
      <c r="H25" s="232"/>
      <c r="I25" s="231"/>
      <c r="J25" s="233"/>
      <c r="K25" s="234"/>
      <c r="L25" s="235">
        <f>SUM(F25:K25)</f>
        <v>0</v>
      </c>
      <c r="M25" s="227"/>
      <c r="N25" s="210"/>
      <c r="O25" s="235"/>
    </row>
    <row r="26" spans="1:22" ht="13.5" x14ac:dyDescent="0.25">
      <c r="A26" s="204" t="s">
        <v>488</v>
      </c>
      <c r="B26" s="204" t="s">
        <v>498</v>
      </c>
      <c r="C26" s="228" t="s">
        <v>499</v>
      </c>
      <c r="D26" s="229"/>
      <c r="E26" s="207" t="s">
        <v>491</v>
      </c>
      <c r="F26" s="230"/>
      <c r="G26" s="231"/>
      <c r="H26" s="232"/>
      <c r="I26" s="231"/>
      <c r="J26" s="233"/>
      <c r="K26" s="234"/>
      <c r="L26" s="235">
        <f>SUM(F26:K26)</f>
        <v>0</v>
      </c>
      <c r="M26" s="227"/>
      <c r="N26" s="210"/>
      <c r="O26" s="235"/>
    </row>
    <row r="27" spans="1:22" ht="14.25" thickBot="1" x14ac:dyDescent="0.3">
      <c r="A27" s="204"/>
      <c r="B27" s="204"/>
      <c r="C27" s="237"/>
      <c r="D27" s="238"/>
      <c r="E27" s="207"/>
      <c r="F27" s="239"/>
      <c r="G27" s="240"/>
      <c r="H27" s="241"/>
      <c r="I27" s="240"/>
      <c r="J27" s="242"/>
      <c r="K27" s="243"/>
      <c r="L27" s="244"/>
      <c r="M27" s="227"/>
      <c r="N27" s="210"/>
      <c r="O27" s="244"/>
    </row>
    <row r="28" spans="1:22" ht="13.5" x14ac:dyDescent="0.25">
      <c r="A28" s="204" t="s">
        <v>500</v>
      </c>
      <c r="B28" s="204" t="s">
        <v>501</v>
      </c>
      <c r="C28" s="245" t="s">
        <v>665</v>
      </c>
      <c r="D28" s="246" t="s">
        <v>478</v>
      </c>
      <c r="E28" s="247"/>
      <c r="F28" s="248">
        <f t="shared" ref="F28:K28" si="0">F13+F17+F18+F19</f>
        <v>20176000</v>
      </c>
      <c r="G28" s="249">
        <f t="shared" si="0"/>
        <v>0</v>
      </c>
      <c r="H28" s="249">
        <f>H13+H17+H18+H19</f>
        <v>0</v>
      </c>
      <c r="I28" s="249">
        <f t="shared" si="0"/>
        <v>0</v>
      </c>
      <c r="J28" s="250">
        <f t="shared" si="0"/>
        <v>0</v>
      </c>
      <c r="K28" s="251">
        <f t="shared" si="0"/>
        <v>0</v>
      </c>
      <c r="L28" s="208">
        <f>SUM(F28:K28)</f>
        <v>20176000</v>
      </c>
      <c r="M28" s="209"/>
      <c r="N28" s="210"/>
      <c r="O28" s="208"/>
      <c r="V28" s="218"/>
    </row>
    <row r="29" spans="1:22" ht="13.5" x14ac:dyDescent="0.25">
      <c r="A29" s="204" t="s">
        <v>500</v>
      </c>
      <c r="B29" s="204" t="s">
        <v>502</v>
      </c>
      <c r="C29" s="252" t="s">
        <v>665</v>
      </c>
      <c r="D29" s="213" t="s">
        <v>481</v>
      </c>
      <c r="E29" s="247"/>
      <c r="F29" s="253">
        <f t="shared" ref="F29:K29" si="1">F14+F22+F24+F26</f>
        <v>0</v>
      </c>
      <c r="G29" s="254">
        <f t="shared" si="1"/>
        <v>0</v>
      </c>
      <c r="H29" s="254">
        <f>H14+H22+H24+H26</f>
        <v>0</v>
      </c>
      <c r="I29" s="254">
        <f t="shared" si="1"/>
        <v>0</v>
      </c>
      <c r="J29" s="255">
        <f>J14+J22+J24+J26</f>
        <v>0</v>
      </c>
      <c r="K29" s="256">
        <f t="shared" si="1"/>
        <v>0</v>
      </c>
      <c r="L29" s="214">
        <f>SUM(F29:K29)</f>
        <v>0</v>
      </c>
      <c r="M29" s="209"/>
      <c r="N29" s="210"/>
      <c r="O29" s="214"/>
    </row>
    <row r="30" spans="1:22" ht="13.5" thickBot="1" x14ac:dyDescent="0.25">
      <c r="A30" s="257" t="s">
        <v>500</v>
      </c>
      <c r="B30" s="204" t="s">
        <v>503</v>
      </c>
      <c r="C30" s="258" t="s">
        <v>665</v>
      </c>
      <c r="D30" s="259" t="s">
        <v>504</v>
      </c>
      <c r="E30" s="260"/>
      <c r="F30" s="261">
        <f t="shared" ref="F30:K30" si="2">F28-F29</f>
        <v>20176000</v>
      </c>
      <c r="G30" s="262">
        <f t="shared" si="2"/>
        <v>0</v>
      </c>
      <c r="H30" s="262">
        <f t="shared" si="2"/>
        <v>0</v>
      </c>
      <c r="I30" s="262">
        <f t="shared" si="2"/>
        <v>0</v>
      </c>
      <c r="J30" s="263">
        <f t="shared" si="2"/>
        <v>0</v>
      </c>
      <c r="K30" s="264">
        <f t="shared" si="2"/>
        <v>0</v>
      </c>
      <c r="L30" s="217">
        <f>L28-L29</f>
        <v>20176000</v>
      </c>
      <c r="M30" s="209"/>
      <c r="N30" s="210"/>
      <c r="O30" s="217"/>
    </row>
    <row r="31" spans="1:22" x14ac:dyDescent="0.2">
      <c r="A31" s="265"/>
      <c r="B31" s="265"/>
      <c r="C31" s="265"/>
      <c r="D31" s="265"/>
      <c r="E31" s="210"/>
      <c r="F31" s="210"/>
      <c r="G31" s="210"/>
      <c r="H31" s="210"/>
      <c r="I31" s="210"/>
      <c r="J31" s="210"/>
      <c r="K31" s="210"/>
      <c r="L31" s="210"/>
      <c r="M31" s="210"/>
      <c r="N31" s="161"/>
      <c r="O31" s="161"/>
    </row>
    <row r="32" spans="1:22" x14ac:dyDescent="0.2">
      <c r="A32" s="265"/>
      <c r="B32" s="265"/>
      <c r="C32" s="265"/>
      <c r="D32" s="265"/>
      <c r="E32" s="210"/>
      <c r="F32" s="210"/>
      <c r="G32" s="210"/>
      <c r="H32" s="210"/>
      <c r="I32" s="210"/>
      <c r="J32" s="210"/>
      <c r="K32" s="210"/>
      <c r="L32" s="266"/>
      <c r="M32" s="266"/>
      <c r="N32" s="161"/>
      <c r="O32" s="161"/>
    </row>
    <row r="33" spans="1:15" x14ac:dyDescent="0.2">
      <c r="A33" s="265"/>
      <c r="B33" s="265"/>
      <c r="C33" s="265"/>
      <c r="D33" s="265"/>
      <c r="E33" s="210"/>
      <c r="F33" s="210"/>
      <c r="G33" s="378">
        <v>6</v>
      </c>
      <c r="H33" s="210"/>
      <c r="I33" s="210"/>
      <c r="J33" s="266"/>
      <c r="K33" s="210"/>
      <c r="L33" s="266"/>
      <c r="M33" s="266"/>
      <c r="N33" s="161"/>
      <c r="O33" s="161"/>
    </row>
    <row r="34" spans="1:15" x14ac:dyDescent="0.2">
      <c r="A34" s="159"/>
      <c r="B34" s="159"/>
      <c r="C34" s="159"/>
      <c r="D34" s="159"/>
      <c r="E34" s="161"/>
      <c r="F34" s="161"/>
      <c r="G34" s="161"/>
      <c r="H34" s="161"/>
      <c r="I34" s="161"/>
      <c r="J34" s="267"/>
      <c r="K34" s="161"/>
      <c r="L34" s="161"/>
      <c r="M34" s="161"/>
      <c r="N34" s="161"/>
      <c r="O34" s="161"/>
    </row>
    <row r="35" spans="1:15" x14ac:dyDescent="0.2">
      <c r="A35" s="159"/>
      <c r="B35" s="159"/>
      <c r="C35" s="159"/>
      <c r="D35" s="159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</row>
  </sheetData>
  <mergeCells count="2">
    <mergeCell ref="O7:O8"/>
    <mergeCell ref="A7:B7"/>
  </mergeCells>
  <phoneticPr fontId="3" type="noConversion"/>
  <pageMargins left="0.19685039370078741" right="0.19685039370078741" top="0.98425196850393704" bottom="0.98425196850393704" header="0.51181102362204722" footer="0.51181102362204722"/>
  <pageSetup scale="98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D22" sqref="D22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.75" x14ac:dyDescent="0.25">
      <c r="B1" s="28" t="s">
        <v>653</v>
      </c>
    </row>
    <row r="2" spans="1:9" x14ac:dyDescent="0.2">
      <c r="B2" s="287" t="s">
        <v>666</v>
      </c>
    </row>
    <row r="3" spans="1:9" x14ac:dyDescent="0.2">
      <c r="B3" s="287"/>
    </row>
    <row r="4" spans="1:9" ht="15.75" x14ac:dyDescent="0.25">
      <c r="B4" s="506" t="s">
        <v>680</v>
      </c>
      <c r="C4" s="506"/>
      <c r="D4" s="506"/>
      <c r="E4" s="506"/>
      <c r="F4" s="506"/>
      <c r="G4" s="506"/>
    </row>
    <row r="5" spans="1:9" ht="13.5" thickBot="1" x14ac:dyDescent="0.25"/>
    <row r="6" spans="1:9" x14ac:dyDescent="0.2">
      <c r="A6" s="507" t="s">
        <v>162</v>
      </c>
      <c r="B6" s="509" t="s">
        <v>546</v>
      </c>
      <c r="C6" s="511" t="s">
        <v>547</v>
      </c>
      <c r="D6" s="352" t="s">
        <v>548</v>
      </c>
      <c r="E6" s="511" t="s">
        <v>549</v>
      </c>
      <c r="F6" s="511" t="s">
        <v>550</v>
      </c>
      <c r="G6" s="353" t="s">
        <v>548</v>
      </c>
    </row>
    <row r="7" spans="1:9" ht="13.5" thickBot="1" x14ac:dyDescent="0.25">
      <c r="A7" s="508"/>
      <c r="B7" s="510"/>
      <c r="C7" s="512"/>
      <c r="D7" s="354">
        <v>43101</v>
      </c>
      <c r="E7" s="512"/>
      <c r="F7" s="512"/>
      <c r="G7" s="355">
        <v>43465</v>
      </c>
      <c r="H7" s="288"/>
      <c r="I7" s="288"/>
    </row>
    <row r="8" spans="1:9" x14ac:dyDescent="0.2">
      <c r="A8" s="350">
        <v>1</v>
      </c>
      <c r="B8" s="290" t="s">
        <v>470</v>
      </c>
      <c r="C8" s="350"/>
      <c r="D8" s="351"/>
      <c r="E8" s="351">
        <f>+'Aq&amp;AM'!F17</f>
        <v>20176000</v>
      </c>
      <c r="F8" s="351"/>
      <c r="G8" s="351">
        <f t="shared" ref="G8:G16" si="0">D8+E8-F8</f>
        <v>20176000</v>
      </c>
      <c r="H8" s="288"/>
      <c r="I8" s="288"/>
    </row>
    <row r="9" spans="1:9" x14ac:dyDescent="0.2">
      <c r="A9" s="289">
        <v>2</v>
      </c>
      <c r="B9" s="290" t="s">
        <v>551</v>
      </c>
      <c r="C9" s="289"/>
      <c r="D9" s="291"/>
      <c r="E9" s="291"/>
      <c r="F9" s="291"/>
      <c r="G9" s="291">
        <f t="shared" si="0"/>
        <v>0</v>
      </c>
      <c r="H9" s="292"/>
      <c r="I9" s="293"/>
    </row>
    <row r="10" spans="1:9" x14ac:dyDescent="0.2">
      <c r="A10" s="289">
        <v>3</v>
      </c>
      <c r="B10" s="294" t="s">
        <v>552</v>
      </c>
      <c r="C10" s="289"/>
      <c r="D10" s="291">
        <f>+'Aq&amp;AM'!H13</f>
        <v>0</v>
      </c>
      <c r="E10" s="291">
        <f>+'Aq&amp;AM'!H17</f>
        <v>0</v>
      </c>
      <c r="F10" s="291">
        <v>0</v>
      </c>
      <c r="G10" s="291">
        <f t="shared" si="0"/>
        <v>0</v>
      </c>
      <c r="H10" s="292"/>
      <c r="I10" s="293"/>
    </row>
    <row r="11" spans="1:9" x14ac:dyDescent="0.2">
      <c r="A11" s="289">
        <v>4</v>
      </c>
      <c r="B11" s="294" t="s">
        <v>553</v>
      </c>
      <c r="C11" s="289"/>
      <c r="D11" s="291">
        <f>+'Aq&amp;AM'!I13</f>
        <v>0</v>
      </c>
      <c r="E11" s="291">
        <f>+'Aq&amp;AM'!I17</f>
        <v>0</v>
      </c>
      <c r="F11" s="291">
        <f>+'Aq&amp;AM'!I18</f>
        <v>0</v>
      </c>
      <c r="G11" s="291">
        <f t="shared" si="0"/>
        <v>0</v>
      </c>
      <c r="H11" s="292"/>
      <c r="I11" s="293"/>
    </row>
    <row r="12" spans="1:9" x14ac:dyDescent="0.2">
      <c r="A12" s="289">
        <v>5</v>
      </c>
      <c r="B12" s="294" t="s">
        <v>557</v>
      </c>
      <c r="C12" s="289"/>
      <c r="D12" s="291">
        <f>+'Aq&amp;AM'!J13</f>
        <v>0</v>
      </c>
      <c r="E12" s="312">
        <f>+'Aq&amp;AM'!J17</f>
        <v>0</v>
      </c>
      <c r="F12" s="291">
        <v>0</v>
      </c>
      <c r="G12" s="291">
        <f t="shared" si="0"/>
        <v>0</v>
      </c>
      <c r="H12" s="292"/>
      <c r="I12" s="293"/>
    </row>
    <row r="13" spans="1:9" x14ac:dyDescent="0.2">
      <c r="A13" s="289">
        <v>6</v>
      </c>
      <c r="B13" s="294"/>
      <c r="C13" s="289"/>
      <c r="D13" s="291"/>
      <c r="E13" s="291"/>
      <c r="F13" s="291"/>
      <c r="G13" s="291">
        <f t="shared" si="0"/>
        <v>0</v>
      </c>
      <c r="H13" s="292"/>
      <c r="I13" s="293"/>
    </row>
    <row r="14" spans="1:9" x14ac:dyDescent="0.2">
      <c r="A14" s="289">
        <v>7</v>
      </c>
      <c r="B14" s="295"/>
      <c r="C14" s="289"/>
      <c r="D14" s="291"/>
      <c r="E14" s="291"/>
      <c r="F14" s="291"/>
      <c r="G14" s="291">
        <f t="shared" si="0"/>
        <v>0</v>
      </c>
      <c r="H14" s="288"/>
      <c r="I14" s="288"/>
    </row>
    <row r="15" spans="1:9" x14ac:dyDescent="0.2">
      <c r="A15" s="289">
        <v>8</v>
      </c>
      <c r="B15" s="295"/>
      <c r="C15" s="289"/>
      <c r="D15" s="291"/>
      <c r="E15" s="291"/>
      <c r="F15" s="291"/>
      <c r="G15" s="291">
        <f t="shared" si="0"/>
        <v>0</v>
      </c>
      <c r="H15" s="288"/>
      <c r="I15" s="288"/>
    </row>
    <row r="16" spans="1:9" ht="13.5" thickBot="1" x14ac:dyDescent="0.25">
      <c r="A16" s="289">
        <v>9</v>
      </c>
      <c r="B16" s="297"/>
      <c r="C16" s="296"/>
      <c r="D16" s="298"/>
      <c r="E16" s="298"/>
      <c r="F16" s="298"/>
      <c r="G16" s="298">
        <f t="shared" si="0"/>
        <v>0</v>
      </c>
      <c r="H16" s="288"/>
      <c r="I16" s="288"/>
    </row>
    <row r="17" spans="1:9" ht="13.5" thickBot="1" x14ac:dyDescent="0.25">
      <c r="A17" s="299"/>
      <c r="B17" s="300" t="s">
        <v>554</v>
      </c>
      <c r="C17" s="301"/>
      <c r="D17" s="302">
        <f>SUM(D8:D16)</f>
        <v>0</v>
      </c>
      <c r="E17" s="302">
        <f>SUM(E8:E16)</f>
        <v>20176000</v>
      </c>
      <c r="F17" s="302">
        <f>SUM(F8:F16)</f>
        <v>0</v>
      </c>
      <c r="G17" s="303">
        <f>SUM(G8:G16)</f>
        <v>20176000</v>
      </c>
      <c r="I17" s="304"/>
    </row>
    <row r="20" spans="1:9" ht="15.75" x14ac:dyDescent="0.25">
      <c r="B20" s="506" t="s">
        <v>681</v>
      </c>
      <c r="C20" s="506"/>
      <c r="D20" s="506"/>
      <c r="E20" s="506"/>
      <c r="F20" s="506"/>
      <c r="G20" s="506"/>
      <c r="I20" s="304"/>
    </row>
    <row r="21" spans="1:9" ht="13.5" thickBot="1" x14ac:dyDescent="0.25"/>
    <row r="22" spans="1:9" x14ac:dyDescent="0.2">
      <c r="A22" s="507" t="s">
        <v>162</v>
      </c>
      <c r="B22" s="509" t="s">
        <v>546</v>
      </c>
      <c r="C22" s="511" t="s">
        <v>547</v>
      </c>
      <c r="D22" s="352" t="s">
        <v>548</v>
      </c>
      <c r="E22" s="511" t="s">
        <v>549</v>
      </c>
      <c r="F22" s="511" t="s">
        <v>550</v>
      </c>
      <c r="G22" s="353" t="s">
        <v>548</v>
      </c>
    </row>
    <row r="23" spans="1:9" ht="13.5" thickBot="1" x14ac:dyDescent="0.25">
      <c r="A23" s="508"/>
      <c r="B23" s="510"/>
      <c r="C23" s="512"/>
      <c r="D23" s="354">
        <f>+D7</f>
        <v>43101</v>
      </c>
      <c r="E23" s="512"/>
      <c r="F23" s="512"/>
      <c r="G23" s="355">
        <f>+G7</f>
        <v>43465</v>
      </c>
    </row>
    <row r="24" spans="1:9" x14ac:dyDescent="0.2">
      <c r="A24" s="438">
        <v>1</v>
      </c>
      <c r="B24" s="310" t="s">
        <v>470</v>
      </c>
      <c r="C24" s="350"/>
      <c r="D24" s="291">
        <f>+'Aq&amp;AM'!H12</f>
        <v>0</v>
      </c>
      <c r="E24" s="313">
        <f>+'Aq&amp;AM'!H20</f>
        <v>0</v>
      </c>
      <c r="F24" s="291">
        <v>0</v>
      </c>
      <c r="G24" s="435">
        <f>D24+E24-F24</f>
        <v>0</v>
      </c>
    </row>
    <row r="25" spans="1:9" x14ac:dyDescent="0.2">
      <c r="A25" s="434">
        <v>2</v>
      </c>
      <c r="B25" s="310" t="s">
        <v>551</v>
      </c>
      <c r="C25" s="289"/>
      <c r="D25" s="291">
        <f>+'Aq&amp;AM'!H13</f>
        <v>0</v>
      </c>
      <c r="E25" s="313">
        <f>+'Aq&amp;AM'!H21</f>
        <v>0</v>
      </c>
      <c r="F25" s="291">
        <v>0</v>
      </c>
      <c r="G25" s="435">
        <f>D25+E25-F25</f>
        <v>0</v>
      </c>
    </row>
    <row r="26" spans="1:9" x14ac:dyDescent="0.2">
      <c r="A26" s="434">
        <v>3</v>
      </c>
      <c r="B26" s="294" t="s">
        <v>555</v>
      </c>
      <c r="C26" s="289"/>
      <c r="D26" s="291">
        <f>+'Aq&amp;AM'!H14</f>
        <v>0</v>
      </c>
      <c r="E26" s="313">
        <f>+'Aq&amp;AM'!H22</f>
        <v>0</v>
      </c>
      <c r="F26" s="291">
        <v>0</v>
      </c>
      <c r="G26" s="435">
        <f>D26+E26-F26</f>
        <v>0</v>
      </c>
    </row>
    <row r="27" spans="1:9" x14ac:dyDescent="0.2">
      <c r="A27" s="434">
        <v>4</v>
      </c>
      <c r="B27" s="294" t="s">
        <v>553</v>
      </c>
      <c r="C27" s="289"/>
      <c r="D27" s="291">
        <f>+'Aq&amp;AM'!I14</f>
        <v>0</v>
      </c>
      <c r="E27" s="314">
        <f>+'Aq&amp;AM'!I22</f>
        <v>0</v>
      </c>
      <c r="F27" s="291">
        <v>0</v>
      </c>
      <c r="G27" s="435">
        <f>D27+E27-F27</f>
        <v>0</v>
      </c>
    </row>
    <row r="28" spans="1:9" x14ac:dyDescent="0.2">
      <c r="A28" s="434">
        <v>5</v>
      </c>
      <c r="B28" s="294" t="s">
        <v>557</v>
      </c>
      <c r="C28" s="289"/>
      <c r="D28" s="291">
        <f>+'Aq&amp;AM'!J14</f>
        <v>0</v>
      </c>
      <c r="E28" s="313">
        <f>+'Aq&amp;AM'!J22</f>
        <v>0</v>
      </c>
      <c r="F28" s="291">
        <v>0</v>
      </c>
      <c r="G28" s="435">
        <f>D28+E28-F28</f>
        <v>0</v>
      </c>
    </row>
    <row r="29" spans="1:9" x14ac:dyDescent="0.2">
      <c r="A29" s="434">
        <v>1</v>
      </c>
      <c r="B29" s="294"/>
      <c r="C29" s="289"/>
      <c r="D29" s="291"/>
      <c r="E29" s="291"/>
      <c r="F29" s="291"/>
      <c r="G29" s="435"/>
    </row>
    <row r="30" spans="1:9" x14ac:dyDescent="0.2">
      <c r="A30" s="434">
        <v>2</v>
      </c>
      <c r="B30" s="295"/>
      <c r="C30" s="289"/>
      <c r="D30" s="291"/>
      <c r="E30" s="291"/>
      <c r="F30" s="291"/>
      <c r="G30" s="435">
        <f>D30+E30-F30</f>
        <v>0</v>
      </c>
    </row>
    <row r="31" spans="1:9" x14ac:dyDescent="0.2">
      <c r="A31" s="434">
        <v>3</v>
      </c>
      <c r="B31" s="295"/>
      <c r="C31" s="289"/>
      <c r="D31" s="291"/>
      <c r="E31" s="291"/>
      <c r="F31" s="291"/>
      <c r="G31" s="435">
        <f>D31+E31-F31</f>
        <v>0</v>
      </c>
    </row>
    <row r="32" spans="1:9" ht="13.5" thickBot="1" x14ac:dyDescent="0.25">
      <c r="A32" s="436">
        <v>4</v>
      </c>
      <c r="B32" s="297"/>
      <c r="C32" s="296"/>
      <c r="D32" s="298"/>
      <c r="E32" s="298"/>
      <c r="F32" s="298"/>
      <c r="G32" s="437">
        <f>D32+E32-F32</f>
        <v>0</v>
      </c>
    </row>
    <row r="33" spans="1:14" ht="13.5" thickBot="1" x14ac:dyDescent="0.25">
      <c r="A33" s="299"/>
      <c r="B33" s="300" t="s">
        <v>554</v>
      </c>
      <c r="C33" s="301"/>
      <c r="D33" s="302">
        <f>SUM(D24:D32)</f>
        <v>0</v>
      </c>
      <c r="E33" s="302">
        <f>SUM(E24:E32)</f>
        <v>0</v>
      </c>
      <c r="F33" s="302">
        <f>SUM(F24:F32)</f>
        <v>0</v>
      </c>
      <c r="G33" s="303">
        <f>SUM(G24:G32)</f>
        <v>0</v>
      </c>
      <c r="H33" s="305"/>
      <c r="I33" s="304"/>
      <c r="J33" s="304"/>
    </row>
    <row r="34" spans="1:14" x14ac:dyDescent="0.2">
      <c r="G34" s="305"/>
    </row>
    <row r="36" spans="1:14" ht="15.75" x14ac:dyDescent="0.25">
      <c r="B36" s="506" t="s">
        <v>682</v>
      </c>
      <c r="C36" s="506"/>
      <c r="D36" s="506"/>
      <c r="E36" s="506"/>
      <c r="F36" s="506"/>
      <c r="G36" s="506"/>
    </row>
    <row r="37" spans="1:14" ht="13.5" thickBot="1" x14ac:dyDescent="0.25"/>
    <row r="38" spans="1:14" x14ac:dyDescent="0.2">
      <c r="A38" s="507" t="s">
        <v>162</v>
      </c>
      <c r="B38" s="509" t="s">
        <v>546</v>
      </c>
      <c r="C38" s="511" t="s">
        <v>547</v>
      </c>
      <c r="D38" s="352" t="s">
        <v>548</v>
      </c>
      <c r="E38" s="511" t="s">
        <v>549</v>
      </c>
      <c r="F38" s="511" t="s">
        <v>550</v>
      </c>
      <c r="G38" s="353" t="s">
        <v>548</v>
      </c>
    </row>
    <row r="39" spans="1:14" ht="13.5" thickBot="1" x14ac:dyDescent="0.25">
      <c r="A39" s="508"/>
      <c r="B39" s="510"/>
      <c r="C39" s="512"/>
      <c r="D39" s="354">
        <f>+D7</f>
        <v>43101</v>
      </c>
      <c r="E39" s="512"/>
      <c r="F39" s="512"/>
      <c r="G39" s="355">
        <f>+G7</f>
        <v>43465</v>
      </c>
    </row>
    <row r="40" spans="1:14" x14ac:dyDescent="0.2">
      <c r="A40" s="350">
        <v>1</v>
      </c>
      <c r="B40" s="290" t="s">
        <v>470</v>
      </c>
      <c r="C40" s="350"/>
      <c r="D40" s="314">
        <f t="shared" ref="D40:E42" si="1">+D8-D24</f>
        <v>0</v>
      </c>
      <c r="E40" s="313">
        <f t="shared" si="1"/>
        <v>20176000</v>
      </c>
      <c r="F40" s="351"/>
      <c r="G40" s="291">
        <f t="shared" ref="G40:G48" si="2">D40+E40-F40</f>
        <v>20176000</v>
      </c>
    </row>
    <row r="41" spans="1:14" x14ac:dyDescent="0.2">
      <c r="A41" s="289">
        <v>2</v>
      </c>
      <c r="B41" s="294" t="s">
        <v>551</v>
      </c>
      <c r="C41" s="289"/>
      <c r="D41" s="314">
        <f t="shared" si="1"/>
        <v>0</v>
      </c>
      <c r="E41" s="313">
        <f t="shared" si="1"/>
        <v>0</v>
      </c>
      <c r="F41" s="291"/>
      <c r="G41" s="291">
        <f t="shared" si="2"/>
        <v>0</v>
      </c>
      <c r="M41" s="288"/>
      <c r="N41" s="288"/>
    </row>
    <row r="42" spans="1:14" x14ac:dyDescent="0.2">
      <c r="A42" s="289">
        <v>3</v>
      </c>
      <c r="B42" s="294" t="s">
        <v>555</v>
      </c>
      <c r="C42" s="289"/>
      <c r="D42" s="314">
        <f t="shared" si="1"/>
        <v>0</v>
      </c>
      <c r="E42" s="313">
        <f t="shared" si="1"/>
        <v>0</v>
      </c>
      <c r="F42" s="314">
        <f>+F10-F26</f>
        <v>0</v>
      </c>
      <c r="G42" s="291">
        <f t="shared" si="2"/>
        <v>0</v>
      </c>
      <c r="M42" s="288"/>
      <c r="N42" s="288"/>
    </row>
    <row r="43" spans="1:14" x14ac:dyDescent="0.2">
      <c r="A43" s="289">
        <v>4</v>
      </c>
      <c r="B43" s="294" t="s">
        <v>553</v>
      </c>
      <c r="C43" s="289"/>
      <c r="D43" s="314">
        <f t="shared" ref="D43:F44" si="3">+D11-D27</f>
        <v>0</v>
      </c>
      <c r="E43" s="313">
        <f t="shared" si="3"/>
        <v>0</v>
      </c>
      <c r="F43" s="314">
        <f t="shared" si="3"/>
        <v>0</v>
      </c>
      <c r="G43" s="291">
        <f t="shared" si="2"/>
        <v>0</v>
      </c>
      <c r="M43" s="288"/>
      <c r="N43" s="288"/>
    </row>
    <row r="44" spans="1:14" x14ac:dyDescent="0.2">
      <c r="A44" s="289">
        <v>5</v>
      </c>
      <c r="B44" s="294" t="s">
        <v>557</v>
      </c>
      <c r="C44" s="289"/>
      <c r="D44" s="314">
        <f t="shared" si="3"/>
        <v>0</v>
      </c>
      <c r="E44" s="313">
        <f t="shared" si="3"/>
        <v>0</v>
      </c>
      <c r="F44" s="314">
        <f t="shared" si="3"/>
        <v>0</v>
      </c>
      <c r="G44" s="291">
        <f t="shared" si="2"/>
        <v>0</v>
      </c>
      <c r="M44" s="288"/>
      <c r="N44" s="288"/>
    </row>
    <row r="45" spans="1:14" x14ac:dyDescent="0.2">
      <c r="A45" s="289">
        <v>1</v>
      </c>
      <c r="B45" s="294"/>
      <c r="C45" s="289"/>
      <c r="D45" s="291"/>
      <c r="E45" s="291"/>
      <c r="F45" s="291"/>
      <c r="G45" s="291">
        <f t="shared" si="2"/>
        <v>0</v>
      </c>
      <c r="M45" s="288"/>
      <c r="N45" s="288"/>
    </row>
    <row r="46" spans="1:14" x14ac:dyDescent="0.2">
      <c r="A46" s="289">
        <v>2</v>
      </c>
      <c r="B46" s="294"/>
      <c r="C46" s="289"/>
      <c r="D46" s="291"/>
      <c r="E46" s="291"/>
      <c r="F46" s="291"/>
      <c r="G46" s="291">
        <f t="shared" si="2"/>
        <v>0</v>
      </c>
      <c r="M46" s="288"/>
      <c r="N46" s="288"/>
    </row>
    <row r="47" spans="1:14" x14ac:dyDescent="0.2">
      <c r="A47" s="289">
        <v>3</v>
      </c>
      <c r="B47" s="295"/>
      <c r="C47" s="289"/>
      <c r="D47" s="291"/>
      <c r="E47" s="291"/>
      <c r="F47" s="291"/>
      <c r="G47" s="291">
        <f t="shared" si="2"/>
        <v>0</v>
      </c>
      <c r="M47" s="288"/>
      <c r="N47" s="288"/>
    </row>
    <row r="48" spans="1:14" ht="13.5" thickBot="1" x14ac:dyDescent="0.25">
      <c r="A48" s="296">
        <v>4</v>
      </c>
      <c r="B48" s="297"/>
      <c r="C48" s="296"/>
      <c r="D48" s="298"/>
      <c r="E48" s="298"/>
      <c r="F48" s="298"/>
      <c r="G48" s="298">
        <f t="shared" si="2"/>
        <v>0</v>
      </c>
      <c r="M48" s="288"/>
      <c r="N48" s="288"/>
    </row>
    <row r="49" spans="1:14" ht="13.5" thickBot="1" x14ac:dyDescent="0.25">
      <c r="A49" s="299"/>
      <c r="B49" s="300" t="s">
        <v>554</v>
      </c>
      <c r="C49" s="301"/>
      <c r="D49" s="302">
        <f>SUM(D40:D48)</f>
        <v>0</v>
      </c>
      <c r="E49" s="302">
        <f>SUM(E40:E48)</f>
        <v>20176000</v>
      </c>
      <c r="F49" s="302">
        <f>SUM(F40:F48)</f>
        <v>0</v>
      </c>
      <c r="G49" s="303">
        <f>SUM(G40:G48)</f>
        <v>20176000</v>
      </c>
      <c r="I49" s="305"/>
      <c r="J49" s="304"/>
      <c r="M49" s="306"/>
      <c r="N49" s="288"/>
    </row>
    <row r="50" spans="1:14" s="288" customFormat="1" x14ac:dyDescent="0.2">
      <c r="F50" s="293"/>
      <c r="G50" s="307"/>
      <c r="J50" s="293"/>
    </row>
    <row r="51" spans="1:14" x14ac:dyDescent="0.2">
      <c r="D51" s="304"/>
      <c r="G51" s="304"/>
      <c r="I51" s="305"/>
      <c r="M51" s="288"/>
      <c r="N51" s="288"/>
    </row>
    <row r="52" spans="1:14" x14ac:dyDescent="0.2">
      <c r="C52" s="309">
        <v>7</v>
      </c>
      <c r="D52" s="304"/>
      <c r="G52" s="304"/>
      <c r="I52" s="304"/>
      <c r="M52" s="288"/>
      <c r="N52" s="288"/>
    </row>
    <row r="53" spans="1:14" ht="15.75" x14ac:dyDescent="0.25">
      <c r="E53" s="513" t="s">
        <v>556</v>
      </c>
      <c r="F53" s="513"/>
      <c r="G53" s="513"/>
      <c r="M53" s="288"/>
      <c r="N53" s="288"/>
    </row>
    <row r="54" spans="1:14" x14ac:dyDescent="0.2">
      <c r="E54" s="514" t="s">
        <v>683</v>
      </c>
      <c r="F54" s="514"/>
      <c r="G54" s="514"/>
    </row>
  </sheetData>
  <mergeCells count="20"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ageMargins left="0.7" right="0.7" top="0.43" bottom="0.75" header="0.24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activeCell="D22" sqref="D22"/>
    </sheetView>
  </sheetViews>
  <sheetFormatPr defaultRowHeight="12.75" x14ac:dyDescent="0.2"/>
  <cols>
    <col min="1" max="1" width="7.42578125" customWidth="1"/>
    <col min="2" max="2" width="40.85546875" customWidth="1"/>
    <col min="3" max="3" width="17.28515625" customWidth="1"/>
    <col min="4" max="4" width="14.7109375" customWidth="1"/>
    <col min="5" max="5" width="15.28515625" customWidth="1"/>
    <col min="6" max="6" width="17.28515625" customWidth="1"/>
  </cols>
  <sheetData>
    <row r="1" spans="1:6" ht="15.75" x14ac:dyDescent="0.25">
      <c r="B1" s="28" t="s">
        <v>653</v>
      </c>
    </row>
    <row r="2" spans="1:6" x14ac:dyDescent="0.2">
      <c r="B2" s="287" t="s">
        <v>666</v>
      </c>
    </row>
    <row r="3" spans="1:6" ht="18" x14ac:dyDescent="0.25">
      <c r="B3" s="319" t="s">
        <v>558</v>
      </c>
    </row>
    <row r="5" spans="1:6" ht="15" x14ac:dyDescent="0.2">
      <c r="A5" s="320" t="s">
        <v>162</v>
      </c>
      <c r="B5" s="321"/>
      <c r="C5" s="321"/>
      <c r="D5" s="321"/>
      <c r="E5" s="321"/>
      <c r="F5" s="318"/>
    </row>
    <row r="6" spans="1:6" ht="15" x14ac:dyDescent="0.2">
      <c r="A6" s="322" t="s">
        <v>559</v>
      </c>
      <c r="B6" s="322" t="s">
        <v>560</v>
      </c>
      <c r="C6" s="322" t="s">
        <v>561</v>
      </c>
      <c r="D6" s="322" t="s">
        <v>562</v>
      </c>
      <c r="E6" s="322" t="s">
        <v>563</v>
      </c>
      <c r="F6" s="323"/>
    </row>
    <row r="7" spans="1:6" ht="15.95" customHeight="1" x14ac:dyDescent="0.2">
      <c r="A7" s="324">
        <v>1</v>
      </c>
      <c r="B7" s="325"/>
      <c r="C7" s="325"/>
      <c r="D7" s="325"/>
      <c r="E7" s="335"/>
    </row>
    <row r="8" spans="1:6" ht="15.95" customHeight="1" x14ac:dyDescent="0.2">
      <c r="A8" s="326">
        <v>2</v>
      </c>
      <c r="B8" s="327"/>
      <c r="C8" s="327"/>
      <c r="D8" s="327"/>
      <c r="E8" s="336"/>
    </row>
    <row r="9" spans="1:6" ht="15.95" customHeight="1" x14ac:dyDescent="0.2">
      <c r="A9" s="326">
        <v>3</v>
      </c>
      <c r="B9" s="327"/>
      <c r="C9" s="327"/>
      <c r="D9" s="327"/>
      <c r="E9" s="336"/>
    </row>
    <row r="10" spans="1:6" ht="15.95" customHeight="1" x14ac:dyDescent="0.2">
      <c r="A10" s="326">
        <v>4</v>
      </c>
      <c r="B10" s="327"/>
      <c r="C10" s="327"/>
      <c r="D10" s="327"/>
      <c r="E10" s="336"/>
    </row>
    <row r="11" spans="1:6" ht="15.95" customHeight="1" x14ac:dyDescent="0.2">
      <c r="A11" s="326">
        <v>5</v>
      </c>
      <c r="B11" s="327"/>
      <c r="C11" s="327"/>
      <c r="D11" s="327"/>
      <c r="E11" s="336"/>
    </row>
    <row r="12" spans="1:6" ht="15.95" customHeight="1" thickBot="1" x14ac:dyDescent="0.25">
      <c r="A12" s="326"/>
      <c r="B12" s="327"/>
      <c r="C12" s="327"/>
      <c r="D12" s="327"/>
      <c r="E12" s="336"/>
    </row>
    <row r="13" spans="1:6" ht="15.95" customHeight="1" thickBot="1" x14ac:dyDescent="0.25">
      <c r="A13" s="333"/>
      <c r="B13" s="334"/>
      <c r="C13" s="334"/>
      <c r="D13" s="334"/>
      <c r="E13" s="337">
        <f>SUM(E7:E12)</f>
        <v>0</v>
      </c>
    </row>
    <row r="15" spans="1:6" ht="15.75" x14ac:dyDescent="0.25">
      <c r="B15" s="317" t="s">
        <v>564</v>
      </c>
      <c r="C15" s="318"/>
      <c r="D15" s="318"/>
    </row>
    <row r="17" spans="2:3" ht="15" x14ac:dyDescent="0.2">
      <c r="B17" s="328"/>
      <c r="C17" s="318"/>
    </row>
    <row r="22" spans="2:3" x14ac:dyDescent="0.2">
      <c r="C22" s="316">
        <v>8</v>
      </c>
    </row>
  </sheetData>
  <pageMargins left="0.39370078740157483" right="0.70866141732283472" top="0.74803149606299213" bottom="0.74803149606299213" header="0.31496062992125984" footer="0.31496062992125984"/>
  <pageSetup scale="9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22" sqref="D22"/>
    </sheetView>
  </sheetViews>
  <sheetFormatPr defaultRowHeight="12.75" x14ac:dyDescent="0.2"/>
  <cols>
    <col min="1" max="1" width="10.5703125" customWidth="1"/>
    <col min="2" max="2" width="27.5703125" customWidth="1"/>
    <col min="3" max="3" width="15.85546875" customWidth="1"/>
    <col min="4" max="4" width="7.5703125" customWidth="1"/>
    <col min="5" max="5" width="10.140625" customWidth="1"/>
    <col min="6" max="6" width="14.5703125" customWidth="1"/>
    <col min="9" max="9" width="10" bestFit="1" customWidth="1"/>
  </cols>
  <sheetData>
    <row r="1" spans="1:6" ht="18" x14ac:dyDescent="0.25">
      <c r="B1" s="465" t="s">
        <v>565</v>
      </c>
      <c r="C1" s="329" t="s">
        <v>667</v>
      </c>
      <c r="D1" s="329"/>
    </row>
    <row r="3" spans="1:6" ht="15.75" x14ac:dyDescent="0.25">
      <c r="C3" s="330" t="s">
        <v>668</v>
      </c>
    </row>
    <row r="5" spans="1:6" ht="18" x14ac:dyDescent="0.25">
      <c r="A5" s="318" t="s">
        <v>669</v>
      </c>
    </row>
    <row r="6" spans="1:6" ht="18" x14ac:dyDescent="0.25">
      <c r="A6" s="318" t="s">
        <v>670</v>
      </c>
    </row>
    <row r="7" spans="1:6" ht="18" x14ac:dyDescent="0.25">
      <c r="A7" s="318" t="s">
        <v>671</v>
      </c>
    </row>
    <row r="8" spans="1:6" ht="18" x14ac:dyDescent="0.25">
      <c r="A8" s="318" t="s">
        <v>672</v>
      </c>
    </row>
    <row r="9" spans="1:6" ht="18" x14ac:dyDescent="0.25">
      <c r="A9" s="318" t="s">
        <v>673</v>
      </c>
    </row>
    <row r="10" spans="1:6" ht="13.5" thickBot="1" x14ac:dyDescent="0.25"/>
    <row r="11" spans="1:6" ht="15.75" thickBot="1" x14ac:dyDescent="0.25">
      <c r="A11" s="466" t="s">
        <v>566</v>
      </c>
      <c r="B11" s="467" t="s">
        <v>567</v>
      </c>
      <c r="C11" s="467" t="s">
        <v>568</v>
      </c>
      <c r="D11" s="467" t="s">
        <v>547</v>
      </c>
      <c r="E11" s="467" t="s">
        <v>569</v>
      </c>
      <c r="F11" s="468" t="s">
        <v>570</v>
      </c>
    </row>
    <row r="12" spans="1:6" x14ac:dyDescent="0.2">
      <c r="A12" s="469">
        <v>1</v>
      </c>
      <c r="B12" s="470"/>
      <c r="C12" s="470"/>
      <c r="D12" s="470"/>
      <c r="E12" s="470"/>
      <c r="F12" s="471"/>
    </row>
    <row r="13" spans="1:6" x14ac:dyDescent="0.2">
      <c r="A13" s="472">
        <v>2</v>
      </c>
      <c r="B13" s="295"/>
      <c r="C13" s="295"/>
      <c r="D13" s="295"/>
      <c r="E13" s="295"/>
      <c r="F13" s="473"/>
    </row>
    <row r="14" spans="1:6" x14ac:dyDescent="0.2">
      <c r="A14" s="472">
        <v>3</v>
      </c>
      <c r="B14" s="295"/>
      <c r="C14" s="295"/>
      <c r="D14" s="295"/>
      <c r="E14" s="295"/>
      <c r="F14" s="473"/>
    </row>
    <row r="15" spans="1:6" x14ac:dyDescent="0.2">
      <c r="A15" s="472">
        <v>4</v>
      </c>
      <c r="B15" s="295"/>
      <c r="C15" s="295"/>
      <c r="D15" s="295"/>
      <c r="E15" s="295"/>
      <c r="F15" s="473"/>
    </row>
    <row r="16" spans="1:6" x14ac:dyDescent="0.2">
      <c r="A16" s="472">
        <v>5</v>
      </c>
      <c r="B16" s="295"/>
      <c r="C16" s="295"/>
      <c r="D16" s="295"/>
      <c r="E16" s="295"/>
      <c r="F16" s="473"/>
    </row>
    <row r="17" spans="1:6" x14ac:dyDescent="0.2">
      <c r="A17" s="472">
        <v>6</v>
      </c>
      <c r="B17" s="295"/>
      <c r="C17" s="295"/>
      <c r="D17" s="295"/>
      <c r="E17" s="295"/>
      <c r="F17" s="473"/>
    </row>
    <row r="18" spans="1:6" x14ac:dyDescent="0.2">
      <c r="A18" s="472">
        <v>7</v>
      </c>
      <c r="B18" s="295"/>
      <c r="C18" s="295"/>
      <c r="D18" s="295"/>
      <c r="E18" s="295"/>
      <c r="F18" s="473"/>
    </row>
    <row r="19" spans="1:6" x14ac:dyDescent="0.2">
      <c r="A19" s="472">
        <v>8</v>
      </c>
      <c r="B19" s="295"/>
      <c r="C19" s="295"/>
      <c r="D19" s="295"/>
      <c r="E19" s="295"/>
      <c r="F19" s="473"/>
    </row>
    <row r="20" spans="1:6" x14ac:dyDescent="0.2">
      <c r="A20" s="472">
        <v>9</v>
      </c>
      <c r="B20" s="295"/>
      <c r="C20" s="295"/>
      <c r="D20" s="295"/>
      <c r="E20" s="295"/>
      <c r="F20" s="473"/>
    </row>
    <row r="21" spans="1:6" x14ac:dyDescent="0.2">
      <c r="A21" s="472"/>
      <c r="B21" s="295"/>
      <c r="C21" s="295"/>
      <c r="D21" s="295"/>
      <c r="E21" s="295"/>
      <c r="F21" s="473"/>
    </row>
    <row r="22" spans="1:6" x14ac:dyDescent="0.2">
      <c r="A22" s="472"/>
      <c r="B22" s="295"/>
      <c r="C22" s="295"/>
      <c r="D22" s="295"/>
      <c r="E22" s="295"/>
      <c r="F22" s="473"/>
    </row>
    <row r="23" spans="1:6" x14ac:dyDescent="0.2">
      <c r="A23" s="472"/>
      <c r="B23" s="295"/>
      <c r="C23" s="295"/>
      <c r="D23" s="295"/>
      <c r="E23" s="295"/>
      <c r="F23" s="473"/>
    </row>
    <row r="24" spans="1:6" x14ac:dyDescent="0.2">
      <c r="A24" s="472"/>
      <c r="B24" s="295"/>
      <c r="C24" s="295"/>
      <c r="D24" s="295"/>
      <c r="E24" s="295"/>
      <c r="F24" s="473"/>
    </row>
    <row r="25" spans="1:6" x14ac:dyDescent="0.2">
      <c r="A25" s="472"/>
      <c r="B25" s="295"/>
      <c r="C25" s="295"/>
      <c r="D25" s="295"/>
      <c r="E25" s="295"/>
      <c r="F25" s="473"/>
    </row>
    <row r="26" spans="1:6" x14ac:dyDescent="0.2">
      <c r="A26" s="472"/>
      <c r="B26" s="295"/>
      <c r="C26" s="295"/>
      <c r="D26" s="295"/>
      <c r="E26" s="295"/>
      <c r="F26" s="473"/>
    </row>
    <row r="27" spans="1:6" ht="13.5" thickBot="1" x14ac:dyDescent="0.25">
      <c r="A27" s="474"/>
      <c r="B27" s="475"/>
      <c r="C27" s="475"/>
      <c r="D27" s="475"/>
      <c r="E27" s="475"/>
      <c r="F27" s="476"/>
    </row>
    <row r="28" spans="1:6" ht="19.5" thickBot="1" x14ac:dyDescent="0.35">
      <c r="A28" s="477"/>
      <c r="B28" s="478" t="s">
        <v>571</v>
      </c>
      <c r="C28" s="479"/>
      <c r="D28" s="479"/>
      <c r="E28" s="479"/>
      <c r="F28" s="480">
        <f>SUM(F18:F27)</f>
        <v>0</v>
      </c>
    </row>
    <row r="29" spans="1:6" ht="18" x14ac:dyDescent="0.25">
      <c r="A29" s="481"/>
      <c r="B29" s="482"/>
      <c r="C29" s="481"/>
      <c r="D29" s="481"/>
      <c r="E29" s="481"/>
      <c r="F29" s="483"/>
    </row>
    <row r="30" spans="1:6" ht="20.25" x14ac:dyDescent="0.3">
      <c r="D30" s="331" t="s">
        <v>572</v>
      </c>
    </row>
    <row r="33" spans="1:3" x14ac:dyDescent="0.2">
      <c r="A33" s="332" t="s">
        <v>573</v>
      </c>
    </row>
    <row r="34" spans="1:3" x14ac:dyDescent="0.2">
      <c r="A34" s="332" t="s">
        <v>574</v>
      </c>
    </row>
    <row r="36" spans="1:3" x14ac:dyDescent="0.2">
      <c r="A36" s="332" t="s">
        <v>574</v>
      </c>
    </row>
    <row r="40" spans="1:3" x14ac:dyDescent="0.2">
      <c r="C40" s="309">
        <v>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faq1</vt:lpstr>
      <vt:lpstr>BK</vt:lpstr>
      <vt:lpstr>ardh-shpenz</vt:lpstr>
      <vt:lpstr>cash-flow</vt:lpstr>
      <vt:lpstr>kap vet</vt:lpstr>
      <vt:lpstr>Aq&amp;AM</vt:lpstr>
      <vt:lpstr>aktivet sips udhez</vt:lpstr>
      <vt:lpstr>inv auto</vt:lpstr>
      <vt:lpstr>inv mall</vt:lpstr>
      <vt:lpstr>inv asete</vt:lpstr>
      <vt:lpstr>tjera</vt:lpstr>
      <vt:lpstr>Bilanci Alpha</vt:lpstr>
      <vt:lpstr>Ardh shpenz alpha</vt:lpstr>
      <vt:lpstr>fdp14</vt:lpstr>
      <vt:lpstr>bankat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Ervin</cp:lastModifiedBy>
  <cp:lastPrinted>2019-03-31T18:46:59Z</cp:lastPrinted>
  <dcterms:created xsi:type="dcterms:W3CDTF">2008-12-17T10:29:05Z</dcterms:created>
  <dcterms:modified xsi:type="dcterms:W3CDTF">2019-07-30T20:18:07Z</dcterms:modified>
</cp:coreProperties>
</file>