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345" tabRatio="823" activeTab="10"/>
  </bookViews>
  <sheets>
    <sheet name="Kop." sheetId="1" r:id="rId1"/>
    <sheet name="BLERJET " sheetId="33" r:id="rId2"/>
    <sheet name="deklarimet " sheetId="35" r:id="rId3"/>
    <sheet name="SHITJET " sheetId="36" r:id="rId4"/>
    <sheet name="Aktivet" sheetId="4" r:id="rId5"/>
    <sheet name="Pasivet" sheetId="14" r:id="rId6"/>
    <sheet name="PASH 1" sheetId="15" r:id="rId7"/>
    <sheet name="Fluksi 2" sheetId="18" r:id="rId8"/>
    <sheet name="KAPITALI" sheetId="29" r:id="rId9"/>
    <sheet name="nr.punojsve" sheetId="30" r:id="rId10"/>
    <sheet name="ANALIZA E BILANCIT " sheetId="32" r:id="rId11"/>
  </sheets>
  <calcPr calcId="152511"/>
</workbook>
</file>

<file path=xl/calcChain.xml><?xml version="1.0" encoding="utf-8"?>
<calcChain xmlns="http://schemas.openxmlformats.org/spreadsheetml/2006/main">
  <c r="F34" i="15" l="1"/>
  <c r="D88" i="32"/>
  <c r="J47" i="33" l="1"/>
  <c r="G47" i="33"/>
  <c r="H47" i="33"/>
  <c r="I47" i="33"/>
  <c r="K47" i="33"/>
  <c r="D48" i="32" l="1"/>
  <c r="C61" i="32"/>
  <c r="C58" i="32"/>
  <c r="F13" i="14" l="1"/>
  <c r="G13" i="14"/>
  <c r="G51" i="14"/>
  <c r="G37" i="14"/>
  <c r="G32" i="14"/>
  <c r="G20" i="14"/>
  <c r="G14" i="14"/>
  <c r="G5" i="14" l="1"/>
  <c r="G19" i="14" s="1"/>
  <c r="G39" i="14" s="1"/>
  <c r="G53" i="14" s="1"/>
  <c r="G51" i="4"/>
  <c r="G58" i="4" s="1"/>
  <c r="G49" i="4"/>
  <c r="G43" i="4"/>
  <c r="G35" i="4"/>
  <c r="G21" i="4"/>
  <c r="G33" i="4" s="1"/>
  <c r="G14" i="4"/>
  <c r="G9" i="4"/>
  <c r="G6" i="4"/>
  <c r="J32" i="32"/>
  <c r="I32" i="32"/>
  <c r="H32" i="32"/>
  <c r="F32" i="32"/>
  <c r="C37" i="32"/>
  <c r="G37" i="32"/>
  <c r="E37" i="32"/>
  <c r="D37" i="32"/>
  <c r="G59" i="4" l="1"/>
  <c r="I37" i="32"/>
  <c r="F37" i="32"/>
  <c r="H37" i="32"/>
  <c r="J37" i="32"/>
  <c r="G41" i="15" l="1"/>
  <c r="G48" i="15" s="1"/>
  <c r="G51" i="15" s="1"/>
  <c r="G50" i="15" s="1"/>
  <c r="G23" i="15"/>
  <c r="G14" i="15"/>
  <c r="G9" i="15"/>
  <c r="B53" i="35"/>
  <c r="C53" i="35"/>
  <c r="D53" i="35"/>
  <c r="D48" i="35"/>
  <c r="D47" i="35"/>
  <c r="D46" i="35"/>
  <c r="D45" i="35"/>
  <c r="D44" i="35"/>
  <c r="D43" i="35"/>
  <c r="D42" i="35"/>
  <c r="D41" i="35"/>
  <c r="B36" i="35"/>
  <c r="C36" i="35"/>
  <c r="D36" i="35"/>
  <c r="E36" i="35"/>
  <c r="F36" i="35"/>
  <c r="G36" i="35"/>
  <c r="H36" i="35"/>
  <c r="I36" i="35"/>
  <c r="J36" i="35"/>
  <c r="J24" i="35"/>
  <c r="I24" i="35"/>
  <c r="H24" i="35"/>
  <c r="B17" i="35"/>
  <c r="C17" i="35"/>
  <c r="D17" i="35"/>
  <c r="E17" i="35"/>
  <c r="F17" i="35"/>
  <c r="G17" i="35"/>
  <c r="H17" i="35"/>
  <c r="I17" i="35"/>
  <c r="I16" i="35"/>
  <c r="I15" i="35"/>
  <c r="I14" i="35"/>
  <c r="I13" i="35"/>
  <c r="I12" i="35"/>
  <c r="I11" i="35"/>
  <c r="I10" i="35"/>
  <c r="I9" i="35"/>
  <c r="I8" i="35"/>
  <c r="I7" i="35"/>
  <c r="I6" i="35"/>
  <c r="I5" i="35"/>
  <c r="H16" i="35"/>
  <c r="H15" i="35"/>
  <c r="H14" i="35"/>
  <c r="H13" i="35"/>
  <c r="H12" i="35"/>
  <c r="H11" i="35"/>
  <c r="H10" i="35"/>
  <c r="H9" i="35"/>
  <c r="H8" i="35"/>
  <c r="H7" i="35"/>
  <c r="H6" i="35"/>
  <c r="H5" i="35"/>
  <c r="G16" i="35"/>
  <c r="G15" i="35"/>
  <c r="G14" i="35"/>
  <c r="G13" i="35"/>
  <c r="G12" i="35"/>
  <c r="G11" i="35"/>
  <c r="G10" i="35"/>
  <c r="G9" i="35"/>
  <c r="G8" i="35"/>
  <c r="G7" i="35"/>
  <c r="G6" i="35"/>
  <c r="D16" i="35"/>
  <c r="C16" i="35"/>
  <c r="C15" i="35"/>
  <c r="D15" i="35" s="1"/>
  <c r="D14" i="35"/>
  <c r="C14" i="35"/>
  <c r="C13" i="35"/>
  <c r="D13" i="35" s="1"/>
  <c r="D12" i="35"/>
  <c r="C12" i="35"/>
  <c r="C11" i="35"/>
  <c r="D11" i="35" s="1"/>
  <c r="D10" i="35"/>
  <c r="C10" i="35"/>
  <c r="C9" i="35"/>
  <c r="D9" i="35" s="1"/>
  <c r="D8" i="35"/>
  <c r="C8" i="35"/>
  <c r="C7" i="35"/>
  <c r="D7" i="35" s="1"/>
  <c r="D6" i="35"/>
  <c r="C6" i="35"/>
  <c r="D5" i="35"/>
  <c r="C5" i="35"/>
  <c r="G21" i="36"/>
  <c r="H21" i="36"/>
  <c r="I21" i="36"/>
  <c r="I20" i="36"/>
  <c r="H20" i="36"/>
  <c r="I19" i="36"/>
  <c r="H19" i="36"/>
  <c r="I18" i="36"/>
  <c r="H18" i="36"/>
  <c r="I17" i="36"/>
  <c r="H17" i="36"/>
  <c r="I16" i="36"/>
  <c r="H16" i="36"/>
  <c r="I15" i="36"/>
  <c r="H15" i="36"/>
  <c r="I14" i="36"/>
  <c r="H14" i="36"/>
  <c r="I13" i="36"/>
  <c r="H13" i="36"/>
  <c r="I12" i="36"/>
  <c r="H12" i="36"/>
  <c r="I11" i="36"/>
  <c r="H11" i="36"/>
  <c r="I10" i="36"/>
  <c r="H10" i="36"/>
  <c r="I9" i="36"/>
  <c r="H9" i="36"/>
  <c r="I8" i="36"/>
  <c r="H8" i="36"/>
  <c r="I7" i="36"/>
  <c r="H7" i="36"/>
  <c r="I6" i="36"/>
  <c r="H6" i="36"/>
  <c r="I5" i="36"/>
  <c r="H5" i="36" s="1"/>
  <c r="D52" i="35" l="1"/>
  <c r="D51" i="35"/>
  <c r="D50" i="35"/>
  <c r="D49" i="35"/>
  <c r="G53" i="35"/>
  <c r="E53" i="35"/>
  <c r="J34" i="35"/>
  <c r="J33" i="35"/>
  <c r="J32" i="35"/>
  <c r="J31" i="35"/>
  <c r="J30" i="35"/>
  <c r="J29" i="35"/>
  <c r="J28" i="35"/>
  <c r="J27" i="35"/>
  <c r="J26" i="35"/>
  <c r="J25" i="35"/>
  <c r="J35" i="35"/>
  <c r="H35" i="35"/>
  <c r="H34" i="35"/>
  <c r="I34" i="35"/>
  <c r="H33" i="35"/>
  <c r="I33" i="35"/>
  <c r="H32" i="35"/>
  <c r="I32" i="35"/>
  <c r="H31" i="35"/>
  <c r="I31" i="35"/>
  <c r="H30" i="35"/>
  <c r="I30" i="35"/>
  <c r="H29" i="35"/>
  <c r="I29" i="35"/>
  <c r="H28" i="35"/>
  <c r="I28" i="35"/>
  <c r="H27" i="35"/>
  <c r="I27" i="35"/>
  <c r="H26" i="35"/>
  <c r="I26" i="35"/>
  <c r="H25" i="35"/>
  <c r="I25" i="35"/>
  <c r="G5" i="35"/>
  <c r="J53" i="35" l="1"/>
  <c r="F53" i="35"/>
  <c r="I53" i="35"/>
  <c r="I35" i="35"/>
  <c r="H53" i="35" l="1"/>
  <c r="F14" i="15" l="1"/>
  <c r="C15" i="32"/>
  <c r="J25" i="29" l="1"/>
  <c r="I25" i="29"/>
  <c r="G64" i="15" l="1"/>
  <c r="G69" i="15" l="1"/>
  <c r="G78" i="15" s="1"/>
  <c r="G79" i="15" s="1"/>
  <c r="G55" i="15" l="1"/>
  <c r="G65" i="15" s="1"/>
  <c r="F51" i="14"/>
  <c r="C17" i="32" l="1"/>
  <c r="F23" i="15" l="1"/>
  <c r="F25" i="29" l="1"/>
  <c r="F51" i="4" l="1"/>
  <c r="F49" i="4"/>
  <c r="F43" i="4"/>
  <c r="F35" i="4"/>
  <c r="F21" i="4"/>
  <c r="F14" i="4"/>
  <c r="F9" i="4"/>
  <c r="F6" i="4"/>
  <c r="F32" i="14"/>
  <c r="F20" i="14"/>
  <c r="F5" i="14"/>
  <c r="F19" i="14" s="1"/>
  <c r="E67" i="32"/>
  <c r="C22" i="32"/>
  <c r="F58" i="4" l="1"/>
  <c r="C87" i="32"/>
  <c r="D74" i="32" s="1"/>
  <c r="E70" i="32" s="1"/>
  <c r="C53" i="32"/>
  <c r="F37" i="14"/>
  <c r="F39" i="14" s="1"/>
  <c r="F33" i="4"/>
  <c r="F59" i="4" l="1"/>
  <c r="E93" i="32"/>
  <c r="F53" i="14"/>
  <c r="E97" i="32" l="1"/>
  <c r="F11" i="18"/>
  <c r="E98" i="32" l="1"/>
  <c r="F9" i="15"/>
  <c r="E99" i="32" l="1"/>
  <c r="K10" i="29"/>
  <c r="K12" i="29"/>
  <c r="K14" i="29"/>
  <c r="K15" i="29"/>
  <c r="K16" i="29"/>
  <c r="K18" i="29"/>
  <c r="K23" i="29"/>
  <c r="K24" i="29"/>
  <c r="G11" i="29"/>
  <c r="G17" i="29" s="1"/>
  <c r="F41" i="18"/>
  <c r="K13" i="29" l="1"/>
  <c r="J17" i="29"/>
  <c r="F64" i="15"/>
  <c r="K20" i="29" l="1"/>
  <c r="F21" i="18" l="1"/>
  <c r="E46" i="18" l="1"/>
  <c r="E11" i="18"/>
  <c r="F41" i="15" l="1"/>
  <c r="E17" i="29"/>
  <c r="D17" i="29"/>
  <c r="C11" i="29"/>
  <c r="K17" i="29" l="1"/>
  <c r="K25" i="29" s="1"/>
  <c r="F69" i="15"/>
  <c r="F48" i="15"/>
  <c r="F55" i="15" s="1"/>
  <c r="E31" i="18"/>
  <c r="E41" i="18" s="1"/>
  <c r="F7" i="18"/>
  <c r="F20" i="18" s="1"/>
  <c r="G82" i="15"/>
  <c r="K11" i="29"/>
  <c r="F78" i="15" l="1"/>
  <c r="F65" i="15"/>
  <c r="E7" i="18" s="1"/>
  <c r="F51" i="15"/>
  <c r="F50" i="15" s="1"/>
  <c r="F80" i="15" l="1"/>
  <c r="F82" i="15" s="1"/>
  <c r="F43" i="18"/>
  <c r="H32" i="14"/>
  <c r="H14" i="4"/>
  <c r="F46" i="18"/>
  <c r="E44" i="18" s="1"/>
  <c r="E16" i="18" l="1"/>
  <c r="E17" i="18"/>
  <c r="E24" i="18" l="1"/>
  <c r="E21" i="18" s="1"/>
  <c r="E18" i="18"/>
  <c r="E20" i="18" s="1"/>
  <c r="G55" i="14"/>
  <c r="F55" i="14" l="1"/>
  <c r="E43" i="18"/>
</calcChain>
</file>

<file path=xl/sharedStrings.xml><?xml version="1.0" encoding="utf-8"?>
<sst xmlns="http://schemas.openxmlformats.org/spreadsheetml/2006/main" count="765" uniqueCount="456">
  <si>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</si>
  <si>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</si>
  <si>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</si>
  <si>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</si>
  <si>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</si>
  <si>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</si>
  <si>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</si>
  <si>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</si>
  <si>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</si>
  <si>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</si>
  <si>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</si>
  <si>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</si>
  <si>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</si>
  <si>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</si>
  <si>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</si>
  <si>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</si>
  <si>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</si>
  <si>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</si>
  <si>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</si>
  <si>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</si>
  <si>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</si>
  <si>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</si>
  <si>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</si>
  <si>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</si>
  <si>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</si>
  <si>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</si>
  <si>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</si>
  <si>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</si>
  <si>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</si>
  <si>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</si>
  <si>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</si>
  <si>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</si>
  <si>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 xml:space="preserve">Të tjera 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</si>
  <si>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</si>
  <si>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</si>
  <si>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</si>
  <si>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</si>
  <si>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</si>
  <si>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</si>
  <si>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</si>
  <si>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</si>
  <si>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</si>
  <si>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</si>
  <si>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</si>
  <si>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</si>
  <si>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</si>
  <si>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</si>
  <si>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</si>
  <si>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</si>
  <si>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</si>
  <si>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Tituj të huadhënies  në njësitë ekonomike ku ka interesa pjesëmarrëse</t>
  </si>
  <si>
    <t xml:space="preserve">Tituj të tjerë të mbajtur si aktive afatgjata </t>
  </si>
  <si>
    <t>Tituj të tjerë të huadhënies</t>
  </si>
  <si>
    <t>Aktivet materiale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</si>
  <si>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</si>
  <si>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</si>
  <si>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</si>
  <si>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</si>
  <si>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</si>
  <si>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</si>
  <si>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</si>
  <si>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</si>
  <si>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</si>
  <si>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</si>
  <si>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</si>
  <si>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</si>
  <si>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</si>
  <si>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</si>
  <si>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</si>
  <si>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</si>
  <si>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</si>
  <si>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</si>
  <si>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</si>
  <si>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</si>
  <si>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</si>
  <si>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</si>
  <si>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</si>
  <si>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</si>
  <si>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</si>
  <si>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</si>
  <si>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</si>
  <si>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</si>
  <si>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</si>
  <si>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</si>
  <si>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</si>
  <si>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</si>
  <si>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</si>
  <si>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</si>
  <si>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</si>
  <si>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</si>
  <si>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</si>
  <si>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</si>
  <si>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</si>
  <si>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</si>
  <si>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</si>
  <si>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</si>
  <si>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</si>
  <si>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</si>
  <si>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</si>
  <si>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</si>
  <si>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</si>
  <si>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</si>
  <si>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</si>
  <si>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</si>
  <si>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</si>
  <si>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</si>
  <si>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</si>
  <si>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</si>
  <si>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</si>
  <si>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</si>
  <si>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</si>
  <si>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</si>
  <si>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</si>
  <si>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</si>
  <si>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</si>
  <si>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</si>
  <si>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</si>
  <si>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</si>
  <si>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</si>
  <si>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</si>
  <si>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</si>
  <si>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</si>
  <si>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</si>
  <si>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</si>
  <si>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</si>
  <si>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</si>
  <si>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</si>
  <si>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</si>
  <si>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</si>
  <si>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</si>
  <si>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</si>
  <si>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</si>
  <si>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</si>
  <si>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</si>
  <si>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</si>
  <si>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</si>
  <si>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</si>
  <si>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</si>
  <si>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</si>
  <si>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</si>
  <si>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</si>
  <si>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</si>
  <si>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</si>
  <si>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 xml:space="preserve">Pasqyra e të Ardhurave Gjithëpërfshirëse  </t>
  </si>
  <si>
    <t>Të ardhura të tjera gjithëpërfshirëse për vitin:</t>
  </si>
  <si>
    <t>Diferencat (+/-) nga përkthimi i monedhës në veprimtari të huaja</t>
  </si>
  <si>
    <t>Diferencat (+/-) nga rivlerësimi i aktiveve afatgjata materiale</t>
  </si>
  <si>
    <t>Diferencat (+/-) nga rivlerësimi i aktivet financiare të mbajtura për shitje</t>
  </si>
  <si>
    <t>Pjesa e të ardhurave gjithëpërfshirëse nga pjesëmarrjet</t>
  </si>
  <si>
    <t>Totali i të ardhurave të tjera gjithëpërfshirëse për vitin</t>
  </si>
  <si>
    <t>Totali i të ardhurave gjithëpërfshirëse për vitin</t>
  </si>
  <si>
    <t>Totali i të ardhurave/humbjeve gjithëpërfshirëse për: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</si>
  <si>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</si>
  <si>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</si>
  <si>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</si>
  <si>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</si>
  <si>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</si>
  <si>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përdorura për blerjen e filialeve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</si>
  <si>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</si>
  <si>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</si>
  <si>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</si>
  <si>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</si>
  <si>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</si>
  <si>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Dividentë të arkëtuar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</si>
  <si>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</si>
  <si>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</si>
  <si>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</si>
  <si>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</si>
  <si>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</si>
  <si>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</si>
  <si>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</si>
  <si>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</si>
  <si>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</si>
  <si>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</si>
  <si>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</si>
  <si>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</si>
  <si>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</si>
  <si>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Mjete monetare dhe ekuivalentë të mjeteve monetare më 1 janar</t>
  </si>
  <si>
    <t>Efekti i luhatjeve të kursit të këmbimit të mjeteve monetare</t>
  </si>
  <si>
    <t>Mjete monetare dhe ekuivalentë të mjeteve monetare më 31 dhjetor</t>
  </si>
  <si>
    <t>(metoda indirekte)</t>
  </si>
  <si>
    <t>Fitim / Humbja e vitit</t>
  </si>
  <si>
    <t>Rregullimet për shpenzimet jomonetare:</t>
  </si>
  <si>
    <t>Shpenzimet financiare jomonetare</t>
  </si>
  <si>
    <t>Shpenzimet për tatimin mbi fitimin jomonetar</t>
  </si>
  <si>
    <t>Fluksi i mjeteve monetare i përfshirë në aktivitetet investuese:</t>
  </si>
  <si>
    <t>Fitim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</si>
  <si>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</si>
  <si>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</si>
  <si>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</si>
  <si>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</si>
  <si>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</si>
  <si>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 xml:space="preserve">(  Ne zbatim te Standartit Kombetar te Kontabilitetit Nr.2 te Permiresuar dhe </t>
  </si>
  <si>
    <t>Pasqyra e Pozicionit Financiar (Bilanci)</t>
  </si>
  <si>
    <t>PASQYRA  E NDRYSHIMEVE NE KAPITAL</t>
  </si>
  <si>
    <t>Në një pasqyre të pakonsoliduar</t>
  </si>
  <si>
    <t>Kapitali i rregjistruar(aksionar)</t>
  </si>
  <si>
    <t>Primi i aksionit</t>
  </si>
  <si>
    <t>Fitimi pashpërndarë</t>
  </si>
  <si>
    <t>Efekti ndryshimeve ne politikat kontabël</t>
  </si>
  <si>
    <t>Pozicioni I rregulluar</t>
  </si>
  <si>
    <t>Rritje e rezervës së kapitalit</t>
  </si>
  <si>
    <t>Emetimi I aksioneve</t>
  </si>
  <si>
    <t>Te ardhura gjithperfshise per vitin</t>
  </si>
  <si>
    <t>Fitimi /humbje e vitit</t>
  </si>
  <si>
    <t>Transaksione me pronarët( shperdarje dividente)</t>
  </si>
  <si>
    <t>Fitim/humbje vitit</t>
  </si>
  <si>
    <t>Rezerve Statusore</t>
  </si>
  <si>
    <t>Rezerva te Tjera</t>
  </si>
  <si>
    <t>Leke</t>
  </si>
  <si>
    <t>Te tjera(interesa bankare mbi 1:4)</t>
  </si>
  <si>
    <t>a</t>
  </si>
  <si>
    <t>Shpenzime te pa njohura per efekt fiskal</t>
  </si>
  <si>
    <t>Amortizimi tej normave fiskale</t>
  </si>
  <si>
    <t>shpenzime prije edhurim  tej kufirit lejuar</t>
  </si>
  <si>
    <t>Gjoba,penalitete demshperblime</t>
  </si>
  <si>
    <t>Provizione  e shpenzime te tjera te pa njohura</t>
  </si>
  <si>
    <t>vlera e mbetur e aktiveve te qend.kur eshte me madhe se te ardhurat</t>
  </si>
  <si>
    <t>Pjese nga Humbja  e mbartur</t>
  </si>
  <si>
    <t>Fitimi/Humbja para llogaritjes tatimit</t>
  </si>
  <si>
    <t>PERCAKTIMI I REZULTATIT TATIMOR</t>
  </si>
  <si>
    <t>Numri mesatar i punonjesve dhe pagat sipas  kategorite kryesore jane si me poshte :</t>
  </si>
  <si>
    <t>Kategorite</t>
  </si>
  <si>
    <t>Paga</t>
  </si>
  <si>
    <t>Sgurime punedhenesi</t>
  </si>
  <si>
    <t>Administrator, menaxher</t>
  </si>
  <si>
    <t>Specialist me arsim universitar</t>
  </si>
  <si>
    <t>Teknike</t>
  </si>
  <si>
    <t>Puntor</t>
  </si>
  <si>
    <t>Shuma</t>
  </si>
  <si>
    <t>Rezerve Rivlersimi</t>
  </si>
  <si>
    <t>individuale</t>
  </si>
  <si>
    <t>deri 1 leke</t>
  </si>
  <si>
    <t>Numer mesatari</t>
  </si>
  <si>
    <t>Jo</t>
  </si>
  <si>
    <t>Totali shpenzimeve te shfryszimit</t>
  </si>
  <si>
    <t>Totali  I te ardhurave  kryesore</t>
  </si>
  <si>
    <t xml:space="preserve">             S H E N I M E T          S H P J E G U E S E</t>
  </si>
  <si>
    <t>“Per Kontabilitetin “ dhe me standartet Kombetare te kontabilitetit. Pasqyrat financiare paraqiten ne monedhen</t>
  </si>
  <si>
    <t xml:space="preserve"> vendase Leke Shqiptar si me poshte:</t>
  </si>
  <si>
    <t>1-      AKTIVI</t>
  </si>
  <si>
    <t>a- BANKA:</t>
  </si>
  <si>
    <t>Llog.</t>
  </si>
  <si>
    <t>Emertimi Bankes</t>
  </si>
  <si>
    <t>lek</t>
  </si>
  <si>
    <t>Total</t>
  </si>
  <si>
    <t>b- Arka .</t>
  </si>
  <si>
    <t xml:space="preserve">Emertimi </t>
  </si>
  <si>
    <t>Arka Tr-lek</t>
  </si>
  <si>
    <t>2- PASIVET.</t>
  </si>
  <si>
    <t xml:space="preserve">   a-</t>
  </si>
  <si>
    <t>Detyrime ndaj punonj.</t>
  </si>
  <si>
    <t>leke</t>
  </si>
  <si>
    <t xml:space="preserve">   b-</t>
  </si>
  <si>
    <t>Detyrimet tatimore perfshihen:</t>
  </si>
  <si>
    <t xml:space="preserve">Totali </t>
  </si>
  <si>
    <t xml:space="preserve"> leke</t>
  </si>
  <si>
    <t>Emertimi I llogarive</t>
  </si>
  <si>
    <t>Te detajuara</t>
  </si>
  <si>
    <t>TOTAL</t>
  </si>
  <si>
    <t>Te ardhurat</t>
  </si>
  <si>
    <t>Shpenzimet</t>
  </si>
  <si>
    <t>Pagat e personelit</t>
  </si>
  <si>
    <t>Sigurimet shoqerore</t>
  </si>
  <si>
    <t>Amortizimi</t>
  </si>
  <si>
    <t>Shpenzimet e tjera</t>
  </si>
  <si>
    <t>1-Energj elektrike</t>
  </si>
  <si>
    <t>3-Kancelari dhe shp te tjera</t>
  </si>
  <si>
    <t>7-Shp tlf,internet,publicitet</t>
  </si>
  <si>
    <t>8-Taksat vendore</t>
  </si>
  <si>
    <t>10-Udhetim e dietat</t>
  </si>
  <si>
    <t>Shpenz financiare</t>
  </si>
  <si>
    <t>3.Interesa</t>
  </si>
  <si>
    <t>Fitimi(humbja) e shoqerise</t>
  </si>
  <si>
    <t>Nga fitimi zbresim shp te pa njohura:</t>
  </si>
  <si>
    <t>1.Gjobat e penalitetet</t>
  </si>
  <si>
    <t>Fitimi fiskal</t>
  </si>
  <si>
    <t>Detyrimi tatimor-15%</t>
  </si>
  <si>
    <t>Fitimi I mbetur</t>
  </si>
  <si>
    <t xml:space="preserve"> PER  DREJTIMIN  E  NJESISE  EKONOMIKE </t>
  </si>
  <si>
    <t>ADMINISTRATOR</t>
  </si>
  <si>
    <t>Ky detyrim eshte likujduar ne janar 2017</t>
  </si>
  <si>
    <t>Te ardhura te tjera</t>
  </si>
  <si>
    <t>2.Diferencat e kursit</t>
  </si>
  <si>
    <t>Ndertesa</t>
  </si>
  <si>
    <t xml:space="preserve">Toka </t>
  </si>
  <si>
    <t>RRAIFFEISEN LEKE</t>
  </si>
  <si>
    <t>1- Furnitore ,te pagueshme ,njesi ekonomike per sherbime dhe blerje materiale ndihmese</t>
  </si>
  <si>
    <t xml:space="preserve">Sherbimet me material porosites </t>
  </si>
  <si>
    <t xml:space="preserve">4-Miremb per pajisjeve </t>
  </si>
  <si>
    <t xml:space="preserve">6-transporte te brendshme dhe eksporti </t>
  </si>
  <si>
    <t xml:space="preserve">9-karburant </t>
  </si>
  <si>
    <t xml:space="preserve">11-sekurito </t>
  </si>
  <si>
    <t>12-Gjoba dhe demshperblime</t>
  </si>
  <si>
    <t xml:space="preserve">1.interesa kredie </t>
  </si>
  <si>
    <t>1.financim nxitje punesimi</t>
  </si>
  <si>
    <t>1-</t>
  </si>
  <si>
    <t xml:space="preserve">Rafaelo Rrosanova </t>
  </si>
  <si>
    <t>Detyrime ndaj institucioneve të kredisë OVERDRAFT</t>
  </si>
  <si>
    <t>Pozicioni më 31 Dhjetor 2016</t>
  </si>
  <si>
    <t>2-Te pagueshme ndaj punonjesve perfshihen detyrimet ndaj tyre  ne shumen 7475705 lek deri 31.10.2017</t>
  </si>
  <si>
    <t>31.12.2017</t>
  </si>
  <si>
    <t xml:space="preserve">MAREL  SHPK </t>
  </si>
  <si>
    <t>L77523101P</t>
  </si>
  <si>
    <t>KUCOVE</t>
  </si>
  <si>
    <t>BERAT</t>
  </si>
  <si>
    <t>15.01.2017</t>
  </si>
  <si>
    <t>QKR</t>
  </si>
  <si>
    <t>SHERBIM PER PRODHIM EKSPORTI ME REGJIM ( FASON  )</t>
  </si>
  <si>
    <t>Pasqyra e Pozicionit Financiar (Bilanci)    "MAREL  " shpk</t>
  </si>
  <si>
    <t>MAREL .   sh.p.k.</t>
  </si>
  <si>
    <t>2-Sherbime telefoni</t>
  </si>
  <si>
    <t xml:space="preserve">  SHOQERIA “MAREL” SHPK   </t>
  </si>
  <si>
    <t xml:space="preserve">Pasqyrat financiare  te shoqerise “MAREL” SHPK   perfshjne bilancin e periudhes </t>
  </si>
  <si>
    <t xml:space="preserve">01.01.2017 deri me 31.12.2017.Pasqyrat financiare jane pergatitur ne perputhje me ligjin shqiptar  </t>
  </si>
  <si>
    <r>
      <rPr>
        <b/>
        <sz val="11"/>
        <color theme="1"/>
        <rFont val="Calibri"/>
        <family val="2"/>
      </rPr>
      <t>Aktivet monetare</t>
    </r>
    <r>
      <rPr>
        <sz val="11"/>
        <color theme="1"/>
        <rFont val="Calibri"/>
        <family val="2"/>
      </rPr>
      <t>,perfaqesojne gjendjen e likujditeteve me 31.12.2017  ne leke dhe valute si me poshte:</t>
    </r>
  </si>
  <si>
    <t>Gjendja lek 31.12.2017</t>
  </si>
  <si>
    <t>RRAIFFEISEN  EU</t>
  </si>
  <si>
    <t>TVSH</t>
  </si>
  <si>
    <t>Nga  njësitë ekonomike ku ka interesa pjesëmarrëse (T.F)</t>
  </si>
  <si>
    <t>DURRES</t>
  </si>
  <si>
    <t>K51601501J</t>
  </si>
  <si>
    <t>TIRANE</t>
  </si>
  <si>
    <t>28.02.2017</t>
  </si>
  <si>
    <t>OSHEE</t>
  </si>
  <si>
    <t>K72410014H</t>
  </si>
  <si>
    <t>ROSALBA SHPK</t>
  </si>
  <si>
    <t>ALBTELECOM SHA</t>
  </si>
  <si>
    <t>J61824053N</t>
  </si>
  <si>
    <t>ADRIATEX SHPK</t>
  </si>
  <si>
    <t>J61821004R</t>
  </si>
  <si>
    <t>31.07.2017</t>
  </si>
  <si>
    <t>ALBTELECOM</t>
  </si>
  <si>
    <t>seria</t>
  </si>
  <si>
    <t>data</t>
  </si>
  <si>
    <t>emri furnitorit</t>
  </si>
  <si>
    <t>vendi</t>
  </si>
  <si>
    <t>nipti</t>
  </si>
  <si>
    <t>ADRIATEX</t>
  </si>
  <si>
    <t xml:space="preserve">1- TVSH </t>
  </si>
  <si>
    <t>periudha</t>
  </si>
  <si>
    <t>shitjet</t>
  </si>
  <si>
    <t>tvsh</t>
  </si>
  <si>
    <t>bl/perj</t>
  </si>
  <si>
    <t>bl/tvsh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</si>
  <si>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</si>
  <si>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</si>
  <si>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</si>
  <si>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</si>
  <si>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</si>
  <si>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</si>
  <si>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</si>
  <si>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</si>
  <si>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</si>
  <si>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</si>
  <si>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nendor</t>
  </si>
  <si>
    <t>dhjetor</t>
  </si>
  <si>
    <t xml:space="preserve">shuma </t>
  </si>
  <si>
    <t xml:space="preserve">PAGAT </t>
  </si>
  <si>
    <t>SIG/SHOQ</t>
  </si>
  <si>
    <t>SIG/SHEND</t>
  </si>
  <si>
    <t xml:space="preserve">KONTABILIZIMI I SHITJEVE </t>
  </si>
  <si>
    <t>nr</t>
  </si>
  <si>
    <t>emri klientit</t>
  </si>
  <si>
    <t xml:space="preserve">qeraja </t>
  </si>
  <si>
    <t>Ushtrimi 2017(000 leke)</t>
  </si>
  <si>
    <t>Ushtrimi 2016(000 leke)</t>
  </si>
  <si>
    <t>05.01.2018</t>
  </si>
  <si>
    <t>09.01.2018</t>
  </si>
  <si>
    <t>16.01.2018</t>
  </si>
  <si>
    <t>27.01.2018</t>
  </si>
  <si>
    <t>MEGA GAZ SHA</t>
  </si>
  <si>
    <t>FIER</t>
  </si>
  <si>
    <t>K22826401S</t>
  </si>
  <si>
    <t>29.01.2018</t>
  </si>
  <si>
    <t>31.01.2018</t>
  </si>
  <si>
    <t>UJSJELLES KANALIZIME</t>
  </si>
  <si>
    <t>J62903166T</t>
  </si>
  <si>
    <t>07.02.2018</t>
  </si>
  <si>
    <t>28.02.2018</t>
  </si>
  <si>
    <t>31.03.2018</t>
  </si>
  <si>
    <t>30.04.2018</t>
  </si>
  <si>
    <t>31.05.2018</t>
  </si>
  <si>
    <t>07.06.2018</t>
  </si>
  <si>
    <t>30.06.2018</t>
  </si>
  <si>
    <t>11.07.2017</t>
  </si>
  <si>
    <t>31.07.2018</t>
  </si>
  <si>
    <t>31.08.2018</t>
  </si>
  <si>
    <t>26.09.2018</t>
  </si>
  <si>
    <t>EURO TOOIS SHPK</t>
  </si>
  <si>
    <t>L115105016V</t>
  </si>
  <si>
    <t>28.09.2018</t>
  </si>
  <si>
    <t>ZEUS AL SHPK</t>
  </si>
  <si>
    <t>K87513801H</t>
  </si>
  <si>
    <t>29.09.2018</t>
  </si>
  <si>
    <t>30.09.2018</t>
  </si>
  <si>
    <t>UKBK</t>
  </si>
  <si>
    <t>29.10.2018</t>
  </si>
  <si>
    <t>31.10.2018</t>
  </si>
  <si>
    <t>30.11.2018</t>
  </si>
  <si>
    <t>04.12.2018</t>
  </si>
  <si>
    <t>31.12.2018</t>
  </si>
  <si>
    <t>DEKLARIMI I LIBRIT TE BLERJEVE PER VITIN 2018</t>
  </si>
  <si>
    <t>06.06.2018</t>
  </si>
  <si>
    <t>08.06.2018</t>
  </si>
  <si>
    <t>25.10.2018</t>
  </si>
  <si>
    <t>CENTER SHQIPTARE SHPK</t>
  </si>
  <si>
    <t>K73328001T</t>
  </si>
  <si>
    <t>10.12.2018</t>
  </si>
  <si>
    <t>28.12.2018</t>
  </si>
  <si>
    <t xml:space="preserve">SHUMA </t>
  </si>
  <si>
    <t>431/442</t>
  </si>
  <si>
    <t>Pasqyra e te ardhurave dhe shpenzimeve te detajuara-2018</t>
  </si>
  <si>
    <t>GJENDJA DHE LEVIZJA E AQT GJATE VITIT 2018</t>
  </si>
  <si>
    <t>Nr.</t>
  </si>
  <si>
    <t xml:space="preserve">      E m e r t I m I</t>
  </si>
  <si>
    <t xml:space="preserve">Gjendja me 1.01.2018 Vlera e mbetur pas amortizimit </t>
  </si>
  <si>
    <t xml:space="preserve">Shtesa nga blerjet </t>
  </si>
  <si>
    <t xml:space="preserve">Paksime nga shitjet </t>
  </si>
  <si>
    <t>Gjendja me 31.08.2018</t>
  </si>
  <si>
    <t>amortizimi I akumuluar  1.01.2018</t>
  </si>
  <si>
    <t>amortizimi I llogaritur per vitin 2018</t>
  </si>
  <si>
    <t>Gjendja e amortizimit te akumuluar me 31.08.2018</t>
  </si>
  <si>
    <t>Vlera e mbetur  e AQT me 31.08.2018</t>
  </si>
  <si>
    <t>Te patrupezuara</t>
  </si>
  <si>
    <t>Toka, troje</t>
  </si>
  <si>
    <t>Ndertesa (investim)</t>
  </si>
  <si>
    <t>Instal te pergjitheshme</t>
  </si>
  <si>
    <t>Mjete transporti</t>
  </si>
  <si>
    <t>Inventar ekonomik</t>
  </si>
  <si>
    <t>Paisje informatike</t>
  </si>
  <si>
    <t>te tjera ne shfrytezim</t>
  </si>
  <si>
    <t xml:space="preserve"> SHUMA</t>
  </si>
  <si>
    <t xml:space="preserve">Makineri e paisje pune </t>
  </si>
  <si>
    <t>Likujditet ne banke dhe ne arke jane te barabarta me gjendjen fizike 31/12/2018</t>
  </si>
  <si>
    <t>5-sherbinme me te trete mbullje pasqyra financ.</t>
  </si>
  <si>
    <t xml:space="preserve">   c-</t>
  </si>
  <si>
    <t xml:space="preserve">Tatim fitimi </t>
  </si>
  <si>
    <t>Sig.Shoq-Nendor -DHJETOR 2018</t>
  </si>
  <si>
    <t>Tap  31 nndor -dhjetor  2018</t>
  </si>
  <si>
    <t xml:space="preserve">   d-</t>
  </si>
  <si>
    <t xml:space="preserve">tatim qeraje </t>
  </si>
  <si>
    <t>1-Furnitore</t>
  </si>
  <si>
    <t xml:space="preserve">furnitore ,UKT,OSSH.ALBTELEKOM </t>
  </si>
  <si>
    <t>2-</t>
  </si>
  <si>
    <t xml:space="preserve">QERDHENESI </t>
  </si>
  <si>
    <t>SHUMA</t>
  </si>
  <si>
    <t>Viti   2018</t>
  </si>
  <si>
    <t>01.01.2018</t>
  </si>
  <si>
    <t>09.06.2018</t>
  </si>
  <si>
    <t>FATBARDHA BREGU</t>
  </si>
  <si>
    <t>L52324014E</t>
  </si>
  <si>
    <t>Shoqeria : " MAREL.  "  sh.p.k,  TIRANE     2018</t>
  </si>
  <si>
    <t>Pozicioni më 31 Dhjetor 2017</t>
  </si>
  <si>
    <t>Pozicioni më 31 TETOR 2018</t>
  </si>
  <si>
    <t xml:space="preserve">diferenca kursi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</si>
</sst>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#,##0_);\-#,##0"/>
    <numFmt numFmtId="166" formatCode="#,##0.0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b/>
      <sz val="10"/>
      <color indexed="56"/>
      <name val="Arial"/>
      <family val="2"/>
    </font>
    <font>
      <sz val="11"/>
      <color indexed="8"/>
      <name val="Calibri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0"/>
      <color indexed="8"/>
      <name val="Arial"/>
      <family val="2"/>
    </font>
    <font>
      <u/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62"/>
      <name val="Arial Narrow"/>
      <family val="2"/>
    </font>
    <font>
      <b/>
      <sz val="14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color rgb="FF333333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rgb="FFFBEDBB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EEEEEE"/>
      </left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/>
      <right style="medium">
        <color rgb="FFEEEEEE"/>
      </right>
      <top style="medium">
        <color rgb="FFEEEEEE"/>
      </top>
      <bottom style="medium">
        <color rgb="FFEEEEEE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22" fillId="0" borderId="0"/>
    <xf numFmtId="0" fontId="24" fillId="0" borderId="15" applyNumberFormat="0" applyFill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2" fillId="0" borderId="0"/>
    <xf numFmtId="43" fontId="41" fillId="0" borderId="0" applyFont="0" applyFill="0" applyBorder="0" applyAlignment="0" applyProtection="0"/>
    <xf numFmtId="0" fontId="3" fillId="0" borderId="0"/>
  </cellStyleXfs>
  <cellXfs count="436">
    <xf numFmtId="0" fontId="0" fillId="0" borderId="0" xfId="0"/>
    <xf numFmtId="0" fontId="0" fillId="0" borderId="0" xfId="0" applyBorder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0" xfId="0" applyFont="1"/>
    <xf numFmtId="0" fontId="3" fillId="0" borderId="0" xfId="0" applyFont="1" applyBorder="1"/>
    <xf numFmtId="0" fontId="6" fillId="0" borderId="0" xfId="0" applyFont="1" applyBorder="1" applyAlignment="1">
      <alignment vertical="center"/>
    </xf>
    <xf numFmtId="0" fontId="6" fillId="0" borderId="9" xfId="0" applyFont="1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3" fontId="6" fillId="0" borderId="12" xfId="0" applyNumberFormat="1" applyFont="1" applyBorder="1"/>
    <xf numFmtId="0" fontId="11" fillId="0" borderId="9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" fontId="6" fillId="0" borderId="0" xfId="0" applyNumberFormat="1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1" fillId="0" borderId="10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17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3" fontId="6" fillId="0" borderId="0" xfId="0" applyNumberFormat="1" applyFont="1" applyBorder="1"/>
    <xf numFmtId="0" fontId="9" fillId="0" borderId="0" xfId="0" applyFont="1"/>
    <xf numFmtId="0" fontId="9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0" fontId="19" fillId="0" borderId="4" xfId="0" applyFont="1" applyBorder="1"/>
    <xf numFmtId="0" fontId="19" fillId="0" borderId="0" xfId="0" applyFont="1" applyBorder="1"/>
    <xf numFmtId="0" fontId="19" fillId="0" borderId="7" xfId="0" applyFont="1" applyBorder="1"/>
    <xf numFmtId="0" fontId="19" fillId="0" borderId="5" xfId="0" applyFont="1" applyBorder="1"/>
    <xf numFmtId="0" fontId="19" fillId="0" borderId="0" xfId="0" applyFont="1"/>
    <xf numFmtId="0" fontId="1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Border="1"/>
    <xf numFmtId="0" fontId="4" fillId="0" borderId="5" xfId="0" applyFont="1" applyBorder="1"/>
    <xf numFmtId="0" fontId="4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4" fillId="0" borderId="0" xfId="0" applyFont="1" applyAlignment="1">
      <alignment horizontal="center"/>
    </xf>
    <xf numFmtId="0" fontId="1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9" fillId="2" borderId="13" xfId="0" applyFont="1" applyFill="1" applyBorder="1" applyAlignment="1">
      <alignment vertical="center"/>
    </xf>
    <xf numFmtId="0" fontId="9" fillId="3" borderId="10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vertical="center"/>
    </xf>
    <xf numFmtId="3" fontId="6" fillId="3" borderId="12" xfId="0" applyNumberFormat="1" applyFont="1" applyFill="1" applyBorder="1" applyAlignment="1">
      <alignment vertical="center"/>
    </xf>
    <xf numFmtId="0" fontId="11" fillId="3" borderId="9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0" fontId="9" fillId="3" borderId="9" xfId="0" applyFont="1" applyFill="1" applyBorder="1" applyAlignment="1">
      <alignment vertical="center"/>
    </xf>
    <xf numFmtId="0" fontId="9" fillId="3" borderId="13" xfId="0" applyFont="1" applyFill="1" applyBorder="1" applyAlignment="1">
      <alignment vertical="center"/>
    </xf>
    <xf numFmtId="1" fontId="9" fillId="3" borderId="3" xfId="0" applyNumberFormat="1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vertical="center"/>
    </xf>
    <xf numFmtId="0" fontId="17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0" fontId="25" fillId="0" borderId="0" xfId="0" applyFont="1" applyFill="1"/>
    <xf numFmtId="0" fontId="26" fillId="0" borderId="0" xfId="0" applyFont="1"/>
    <xf numFmtId="0" fontId="27" fillId="4" borderId="0" xfId="0" applyFont="1" applyFill="1"/>
    <xf numFmtId="0" fontId="26" fillId="0" borderId="0" xfId="0" applyFont="1" applyFill="1"/>
    <xf numFmtId="0" fontId="27" fillId="0" borderId="0" xfId="0" applyFont="1" applyFill="1"/>
    <xf numFmtId="0" fontId="28" fillId="4" borderId="0" xfId="2" applyFont="1" applyFill="1" applyBorder="1" applyAlignment="1">
      <alignment horizontal="left"/>
    </xf>
    <xf numFmtId="0" fontId="26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26" fillId="0" borderId="17" xfId="0" applyFont="1" applyBorder="1"/>
    <xf numFmtId="0" fontId="26" fillId="0" borderId="18" xfId="0" applyFont="1" applyBorder="1"/>
    <xf numFmtId="164" fontId="9" fillId="0" borderId="19" xfId="3" applyNumberFormat="1" applyFont="1" applyBorder="1" applyAlignment="1">
      <alignment horizontal="center"/>
    </xf>
    <xf numFmtId="0" fontId="26" fillId="0" borderId="20" xfId="0" applyFont="1" applyBorder="1"/>
    <xf numFmtId="0" fontId="26" fillId="0" borderId="21" xfId="0" applyFont="1" applyBorder="1"/>
    <xf numFmtId="164" fontId="9" fillId="0" borderId="22" xfId="3" applyNumberFormat="1" applyFont="1" applyBorder="1" applyAlignment="1">
      <alignment horizontal="center"/>
    </xf>
    <xf numFmtId="0" fontId="26" fillId="0" borderId="23" xfId="0" applyFont="1" applyBorder="1"/>
    <xf numFmtId="164" fontId="9" fillId="0" borderId="24" xfId="3" applyNumberFormat="1" applyFont="1" applyBorder="1" applyAlignment="1">
      <alignment horizontal="center"/>
    </xf>
    <xf numFmtId="164" fontId="9" fillId="0" borderId="25" xfId="3" applyNumberFormat="1" applyFont="1" applyBorder="1" applyAlignment="1">
      <alignment horizontal="center"/>
    </xf>
    <xf numFmtId="0" fontId="26" fillId="0" borderId="26" xfId="0" applyFont="1" applyBorder="1"/>
    <xf numFmtId="164" fontId="9" fillId="0" borderId="27" xfId="3" applyNumberFormat="1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4" fillId="0" borderId="24" xfId="0" applyFont="1" applyBorder="1"/>
    <xf numFmtId="0" fontId="33" fillId="0" borderId="27" xfId="0" applyFont="1" applyBorder="1"/>
    <xf numFmtId="0" fontId="33" fillId="0" borderId="19" xfId="0" applyFont="1" applyBorder="1" applyAlignment="1">
      <alignment horizontal="left"/>
    </xf>
    <xf numFmtId="0" fontId="34" fillId="0" borderId="19" xfId="0" applyFont="1" applyBorder="1" applyAlignment="1">
      <alignment horizontal="left"/>
    </xf>
    <xf numFmtId="0" fontId="35" fillId="0" borderId="0" xfId="0" applyFont="1" applyAlignment="1">
      <alignment horizontal="left"/>
    </xf>
    <xf numFmtId="0" fontId="35" fillId="0" borderId="19" xfId="0" applyFont="1" applyBorder="1" applyAlignment="1">
      <alignment horizontal="left"/>
    </xf>
    <xf numFmtId="0" fontId="26" fillId="0" borderId="28" xfId="0" applyFont="1" applyBorder="1"/>
    <xf numFmtId="164" fontId="9" fillId="0" borderId="29" xfId="3" applyNumberFormat="1" applyFont="1" applyBorder="1" applyAlignment="1">
      <alignment horizontal="center"/>
    </xf>
    <xf numFmtId="164" fontId="9" fillId="0" borderId="30" xfId="3" applyNumberFormat="1" applyFont="1" applyBorder="1" applyAlignment="1">
      <alignment horizontal="center"/>
    </xf>
    <xf numFmtId="0" fontId="8" fillId="5" borderId="16" xfId="0" applyFont="1" applyFill="1" applyBorder="1" applyAlignment="1">
      <alignment horizontal="center" vertical="center" wrapText="1"/>
    </xf>
    <xf numFmtId="3" fontId="30" fillId="0" borderId="0" xfId="0" applyNumberFormat="1" applyFont="1" applyBorder="1"/>
    <xf numFmtId="0" fontId="1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39" fontId="26" fillId="0" borderId="0" xfId="4" applyNumberFormat="1" applyFont="1" applyFill="1" applyBorder="1"/>
    <xf numFmtId="39" fontId="36" fillId="0" borderId="0" xfId="4" applyNumberFormat="1" applyFont="1" applyFill="1" applyBorder="1"/>
    <xf numFmtId="0" fontId="3" fillId="0" borderId="0" xfId="0" applyFont="1" applyFill="1" applyBorder="1" applyAlignment="1">
      <alignment horizontal="left"/>
    </xf>
    <xf numFmtId="39" fontId="3" fillId="0" borderId="0" xfId="0" applyNumberFormat="1" applyFont="1" applyFill="1" applyBorder="1"/>
    <xf numFmtId="3" fontId="3" fillId="0" borderId="0" xfId="0" applyNumberFormat="1" applyFont="1" applyBorder="1"/>
    <xf numFmtId="39" fontId="3" fillId="0" borderId="0" xfId="4" applyNumberFormat="1" applyFont="1" applyFill="1" applyBorder="1"/>
    <xf numFmtId="0" fontId="26" fillId="0" borderId="0" xfId="0" applyFont="1" applyFill="1" applyBorder="1" applyAlignment="1">
      <alignment horizontal="left"/>
    </xf>
    <xf numFmtId="39" fontId="26" fillId="0" borderId="0" xfId="0" applyNumberFormat="1" applyFont="1" applyFill="1" applyBorder="1"/>
    <xf numFmtId="0" fontId="6" fillId="0" borderId="11" xfId="0" applyFont="1" applyBorder="1" applyAlignment="1">
      <alignment horizontal="center"/>
    </xf>
    <xf numFmtId="0" fontId="3" fillId="0" borderId="9" xfId="0" applyFont="1" applyBorder="1"/>
    <xf numFmtId="0" fontId="3" fillId="0" borderId="8" xfId="0" applyFont="1" applyBorder="1"/>
    <xf numFmtId="0" fontId="8" fillId="0" borderId="11" xfId="0" applyFont="1" applyBorder="1" applyAlignment="1">
      <alignment horizontal="left" vertical="center"/>
    </xf>
    <xf numFmtId="0" fontId="4" fillId="0" borderId="27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31" xfId="0" applyFont="1" applyBorder="1" applyAlignment="1">
      <alignment horizontal="left"/>
    </xf>
    <xf numFmtId="0" fontId="11" fillId="0" borderId="33" xfId="0" applyFont="1" applyBorder="1" applyAlignment="1">
      <alignment horizontal="left" vertical="center"/>
    </xf>
    <xf numFmtId="0" fontId="4" fillId="6" borderId="34" xfId="0" applyFont="1" applyFill="1" applyBorder="1" applyAlignment="1">
      <alignment horizontal="center"/>
    </xf>
    <xf numFmtId="0" fontId="6" fillId="6" borderId="35" xfId="0" applyFont="1" applyFill="1" applyBorder="1" applyAlignment="1">
      <alignment horizontal="center"/>
    </xf>
    <xf numFmtId="0" fontId="6" fillId="6" borderId="36" xfId="0" applyFont="1" applyFill="1" applyBorder="1" applyAlignment="1">
      <alignment horizontal="center"/>
    </xf>
    <xf numFmtId="0" fontId="8" fillId="6" borderId="37" xfId="0" applyFont="1" applyFill="1" applyBorder="1"/>
    <xf numFmtId="3" fontId="6" fillId="6" borderId="34" xfId="0" applyNumberFormat="1" applyFont="1" applyFill="1" applyBorder="1"/>
    <xf numFmtId="3" fontId="6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9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6" fillId="0" borderId="12" xfId="0" applyNumberFormat="1" applyFont="1" applyBorder="1" applyAlignment="1">
      <alignment horizontal="right"/>
    </xf>
    <xf numFmtId="3" fontId="6" fillId="0" borderId="27" xfId="0" applyNumberFormat="1" applyFont="1" applyBorder="1" applyAlignment="1">
      <alignment horizontal="right"/>
    </xf>
    <xf numFmtId="3" fontId="9" fillId="0" borderId="14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4" fillId="0" borderId="27" xfId="0" applyFont="1" applyBorder="1" applyAlignment="1">
      <alignment horizontal="center" vertical="center"/>
    </xf>
    <xf numFmtId="0" fontId="9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left" vertical="center"/>
    </xf>
    <xf numFmtId="0" fontId="6" fillId="0" borderId="33" xfId="0" applyFont="1" applyBorder="1" applyAlignment="1">
      <alignment horizontal="left" vertical="center"/>
    </xf>
    <xf numFmtId="3" fontId="9" fillId="0" borderId="27" xfId="0" applyNumberFormat="1" applyFont="1" applyBorder="1" applyAlignment="1">
      <alignment horizontal="right" vertical="center"/>
    </xf>
    <xf numFmtId="0" fontId="14" fillId="0" borderId="0" xfId="5" applyFont="1" applyBorder="1" applyAlignment="1">
      <alignment horizontal="right"/>
    </xf>
    <xf numFmtId="0" fontId="2" fillId="0" borderId="0" xfId="5" applyBorder="1"/>
    <xf numFmtId="0" fontId="4" fillId="0" borderId="0" xfId="5" applyFont="1" applyBorder="1"/>
    <xf numFmtId="3" fontId="3" fillId="0" borderId="12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164" fontId="3" fillId="0" borderId="12" xfId="4" applyNumberFormat="1" applyFont="1" applyFill="1" applyBorder="1"/>
    <xf numFmtId="164" fontId="9" fillId="0" borderId="38" xfId="3" applyNumberFormat="1" applyFont="1" applyBorder="1" applyAlignment="1">
      <alignment horizontal="center"/>
    </xf>
    <xf numFmtId="0" fontId="2" fillId="0" borderId="0" xfId="5"/>
    <xf numFmtId="0" fontId="25" fillId="0" borderId="0" xfId="5" applyFont="1"/>
    <xf numFmtId="0" fontId="25" fillId="0" borderId="0" xfId="5" applyFont="1" applyFill="1"/>
    <xf numFmtId="0" fontId="7" fillId="7" borderId="27" xfId="5" applyFont="1" applyFill="1" applyBorder="1" applyAlignment="1">
      <alignment horizontal="center" vertical="center" wrapText="1"/>
    </xf>
    <xf numFmtId="0" fontId="25" fillId="7" borderId="14" xfId="5" applyFont="1" applyFill="1" applyBorder="1" applyAlignment="1">
      <alignment horizontal="center" vertical="center"/>
    </xf>
    <xf numFmtId="165" fontId="25" fillId="7" borderId="14" xfId="5" applyNumberFormat="1" applyFont="1" applyFill="1" applyBorder="1" applyAlignment="1">
      <alignment horizontal="center" vertical="center"/>
    </xf>
    <xf numFmtId="0" fontId="7" fillId="7" borderId="14" xfId="5" applyNumberFormat="1" applyFont="1" applyFill="1" applyBorder="1" applyAlignment="1" applyProtection="1">
      <alignment horizontal="center"/>
    </xf>
    <xf numFmtId="49" fontId="25" fillId="7" borderId="12" xfId="5" applyNumberFormat="1" applyFont="1" applyFill="1" applyBorder="1" applyAlignment="1">
      <alignment vertical="center"/>
    </xf>
    <xf numFmtId="0" fontId="25" fillId="7" borderId="12" xfId="5" applyFont="1" applyFill="1" applyBorder="1" applyAlignment="1">
      <alignment vertical="center"/>
    </xf>
    <xf numFmtId="0" fontId="25" fillId="0" borderId="12" xfId="5" applyFont="1" applyBorder="1" applyAlignment="1"/>
    <xf numFmtId="0" fontId="25" fillId="7" borderId="12" xfId="5" applyFont="1" applyFill="1" applyBorder="1" applyAlignment="1"/>
    <xf numFmtId="49" fontId="7" fillId="7" borderId="12" xfId="5" applyNumberFormat="1" applyFont="1" applyFill="1" applyBorder="1" applyAlignment="1"/>
    <xf numFmtId="0" fontId="2" fillId="7" borderId="12" xfId="5" applyFill="1" applyBorder="1" applyAlignment="1"/>
    <xf numFmtId="49" fontId="8" fillId="7" borderId="12" xfId="5" applyNumberFormat="1" applyFont="1" applyFill="1" applyBorder="1" applyAlignment="1"/>
    <xf numFmtId="165" fontId="38" fillId="7" borderId="12" xfId="5" applyNumberFormat="1" applyFont="1" applyFill="1" applyBorder="1" applyAlignment="1"/>
    <xf numFmtId="0" fontId="7" fillId="7" borderId="12" xfId="5" applyFont="1" applyFill="1" applyBorder="1" applyAlignment="1">
      <alignment horizontal="center" vertical="center" wrapText="1"/>
    </xf>
    <xf numFmtId="0" fontId="25" fillId="7" borderId="12" xfId="5" applyFont="1" applyFill="1" applyBorder="1" applyAlignment="1">
      <alignment horizontal="center"/>
    </xf>
    <xf numFmtId="165" fontId="25" fillId="7" borderId="12" xfId="5" applyNumberFormat="1" applyFont="1" applyFill="1" applyBorder="1" applyAlignment="1">
      <alignment horizontal="center" vertical="center"/>
    </xf>
    <xf numFmtId="0" fontId="7" fillId="7" borderId="12" xfId="5" applyNumberFormat="1" applyFont="1" applyFill="1" applyBorder="1" applyAlignment="1" applyProtection="1">
      <alignment horizontal="center"/>
    </xf>
    <xf numFmtId="164" fontId="26" fillId="0" borderId="12" xfId="4" applyNumberFormat="1" applyFont="1" applyFill="1" applyBorder="1"/>
    <xf numFmtId="3" fontId="3" fillId="0" borderId="12" xfId="0" applyNumberFormat="1" applyFont="1" applyBorder="1" applyAlignment="1">
      <alignment vertical="center"/>
    </xf>
    <xf numFmtId="3" fontId="3" fillId="3" borderId="12" xfId="0" applyNumberFormat="1" applyFont="1" applyFill="1" applyBorder="1" applyAlignment="1">
      <alignment vertical="center"/>
    </xf>
    <xf numFmtId="3" fontId="3" fillId="0" borderId="13" xfId="0" applyNumberFormat="1" applyFont="1" applyBorder="1" applyAlignment="1">
      <alignment vertical="center"/>
    </xf>
    <xf numFmtId="3" fontId="8" fillId="3" borderId="12" xfId="0" applyNumberFormat="1" applyFont="1" applyFill="1" applyBorder="1" applyAlignment="1">
      <alignment vertical="center"/>
    </xf>
    <xf numFmtId="37" fontId="26" fillId="0" borderId="22" xfId="4" applyNumberFormat="1" applyFont="1" applyBorder="1" applyAlignment="1">
      <alignment horizontal="right"/>
    </xf>
    <xf numFmtId="3" fontId="3" fillId="3" borderId="12" xfId="0" applyNumberFormat="1" applyFont="1" applyFill="1" applyBorder="1" applyAlignment="1">
      <alignment horizontal="right" vertical="center"/>
    </xf>
    <xf numFmtId="164" fontId="26" fillId="0" borderId="12" xfId="4" applyNumberFormat="1" applyFont="1" applyFill="1" applyBorder="1" applyAlignment="1">
      <alignment horizontal="right"/>
    </xf>
    <xf numFmtId="3" fontId="8" fillId="0" borderId="12" xfId="0" applyNumberFormat="1" applyFont="1" applyBorder="1" applyAlignment="1">
      <alignment vertical="center"/>
    </xf>
    <xf numFmtId="0" fontId="2" fillId="0" borderId="5" xfId="5" applyBorder="1" applyAlignment="1">
      <alignment horizontal="center"/>
    </xf>
    <xf numFmtId="0" fontId="8" fillId="0" borderId="5" xfId="0" applyFont="1" applyBorder="1"/>
    <xf numFmtId="0" fontId="8" fillId="0" borderId="0" xfId="0" applyFont="1"/>
    <xf numFmtId="164" fontId="36" fillId="2" borderId="12" xfId="4" applyNumberFormat="1" applyFont="1" applyFill="1" applyBorder="1"/>
    <xf numFmtId="0" fontId="8" fillId="0" borderId="9" xfId="0" applyFont="1" applyBorder="1" applyAlignment="1">
      <alignment horizontal="left" vertical="center"/>
    </xf>
    <xf numFmtId="3" fontId="8" fillId="0" borderId="13" xfId="0" applyNumberFormat="1" applyFont="1" applyBorder="1" applyAlignment="1">
      <alignment horizontal="right" vertical="center"/>
    </xf>
    <xf numFmtId="0" fontId="2" fillId="0" borderId="36" xfId="5" applyBorder="1"/>
    <xf numFmtId="0" fontId="40" fillId="0" borderId="36" xfId="5" applyFont="1" applyBorder="1" applyAlignment="1">
      <alignment horizontal="left"/>
    </xf>
    <xf numFmtId="0" fontId="40" fillId="0" borderId="36" xfId="5" applyFont="1" applyBorder="1" applyAlignment="1"/>
    <xf numFmtId="14" fontId="19" fillId="0" borderId="7" xfId="0" applyNumberFormat="1" applyFont="1" applyBorder="1" applyAlignment="1">
      <alignment horizontal="left"/>
    </xf>
    <xf numFmtId="0" fontId="42" fillId="7" borderId="0" xfId="0" applyFont="1" applyFill="1" applyBorder="1"/>
    <xf numFmtId="0" fontId="42" fillId="7" borderId="7" xfId="0" applyFont="1" applyFill="1" applyBorder="1"/>
    <xf numFmtId="0" fontId="42" fillId="7" borderId="0" xfId="0" applyFont="1" applyFill="1" applyBorder="1" applyAlignment="1">
      <alignment horizontal="center"/>
    </xf>
    <xf numFmtId="14" fontId="42" fillId="7" borderId="7" xfId="0" applyNumberFormat="1" applyFont="1" applyFill="1" applyBorder="1"/>
    <xf numFmtId="0" fontId="42" fillId="7" borderId="0" xfId="0" applyNumberFormat="1" applyFont="1" applyFill="1" applyBorder="1" applyAlignment="1">
      <alignment horizontal="center"/>
    </xf>
    <xf numFmtId="3" fontId="0" fillId="7" borderId="39" xfId="0" applyNumberFormat="1" applyFill="1" applyBorder="1"/>
    <xf numFmtId="3" fontId="8" fillId="7" borderId="39" xfId="0" applyNumberFormat="1" applyFont="1" applyFill="1" applyBorder="1"/>
    <xf numFmtId="37" fontId="0" fillId="7" borderId="39" xfId="0" applyNumberFormat="1" applyFill="1" applyBorder="1"/>
    <xf numFmtId="37" fontId="0" fillId="7" borderId="39" xfId="0" applyNumberFormat="1" applyFill="1" applyBorder="1" applyAlignment="1">
      <alignment vertical="center" wrapText="1"/>
    </xf>
    <xf numFmtId="3" fontId="0" fillId="7" borderId="39" xfId="0" applyNumberFormat="1" applyFill="1" applyBorder="1" applyAlignment="1">
      <alignment vertical="center" wrapText="1"/>
    </xf>
    <xf numFmtId="3" fontId="6" fillId="0" borderId="0" xfId="0" applyNumberFormat="1" applyFont="1" applyAlignment="1">
      <alignment vertical="center"/>
    </xf>
    <xf numFmtId="3" fontId="43" fillId="0" borderId="39" xfId="0" applyNumberFormat="1" applyFont="1" applyBorder="1" applyAlignment="1">
      <alignment horizontal="center" vertical="center" wrapText="1"/>
    </xf>
    <xf numFmtId="3" fontId="19" fillId="0" borderId="39" xfId="6" applyNumberFormat="1" applyFont="1" applyBorder="1"/>
    <xf numFmtId="0" fontId="44" fillId="0" borderId="0" xfId="0" applyFont="1"/>
    <xf numFmtId="0" fontId="45" fillId="0" borderId="0" xfId="0" applyFont="1"/>
    <xf numFmtId="0" fontId="46" fillId="0" borderId="0" xfId="0" applyFont="1"/>
    <xf numFmtId="0" fontId="47" fillId="0" borderId="0" xfId="0" applyFont="1"/>
    <xf numFmtId="3" fontId="47" fillId="0" borderId="0" xfId="0" applyNumberFormat="1" applyFont="1"/>
    <xf numFmtId="0" fontId="48" fillId="0" borderId="40" xfId="0" applyFont="1" applyBorder="1" applyAlignment="1">
      <alignment horizontal="center"/>
    </xf>
    <xf numFmtId="0" fontId="48" fillId="0" borderId="41" xfId="0" applyFont="1" applyBorder="1" applyAlignment="1">
      <alignment horizontal="center"/>
    </xf>
    <xf numFmtId="3" fontId="48" fillId="0" borderId="41" xfId="0" applyNumberFormat="1" applyFont="1" applyBorder="1" applyAlignment="1">
      <alignment horizontal="center"/>
    </xf>
    <xf numFmtId="0" fontId="47" fillId="0" borderId="43" xfId="0" applyFont="1" applyBorder="1"/>
    <xf numFmtId="0" fontId="48" fillId="0" borderId="14" xfId="0" applyFont="1" applyBorder="1"/>
    <xf numFmtId="3" fontId="47" fillId="0" borderId="14" xfId="0" applyNumberFormat="1" applyFont="1" applyBorder="1"/>
    <xf numFmtId="0" fontId="47" fillId="0" borderId="45" xfId="0" applyFont="1" applyBorder="1"/>
    <xf numFmtId="0" fontId="47" fillId="0" borderId="12" xfId="0" applyFont="1" applyBorder="1"/>
    <xf numFmtId="3" fontId="47" fillId="0" borderId="12" xfId="0" applyNumberFormat="1" applyFont="1" applyBorder="1"/>
    <xf numFmtId="0" fontId="48" fillId="0" borderId="12" xfId="0" applyFont="1" applyBorder="1"/>
    <xf numFmtId="0" fontId="47" fillId="0" borderId="0" xfId="0" applyFont="1" applyBorder="1"/>
    <xf numFmtId="3" fontId="48" fillId="0" borderId="12" xfId="0" applyNumberFormat="1" applyFont="1" applyBorder="1"/>
    <xf numFmtId="37" fontId="47" fillId="0" borderId="12" xfId="0" applyNumberFormat="1" applyFont="1" applyBorder="1"/>
    <xf numFmtId="37" fontId="47" fillId="0" borderId="0" xfId="0" applyNumberFormat="1" applyFont="1" applyBorder="1"/>
    <xf numFmtId="0" fontId="47" fillId="0" borderId="26" xfId="0" applyFont="1" applyBorder="1"/>
    <xf numFmtId="0" fontId="47" fillId="0" borderId="27" xfId="0" applyFont="1" applyBorder="1"/>
    <xf numFmtId="3" fontId="47" fillId="0" borderId="27" xfId="0" applyNumberFormat="1" applyFont="1" applyBorder="1"/>
    <xf numFmtId="0" fontId="46" fillId="0" borderId="0" xfId="0" applyFont="1" applyAlignment="1">
      <alignment horizontal="center"/>
    </xf>
    <xf numFmtId="0" fontId="44" fillId="0" borderId="0" xfId="0" quotePrefix="1" applyFont="1"/>
    <xf numFmtId="0" fontId="46" fillId="0" borderId="40" xfId="0" applyFont="1" applyBorder="1" applyAlignment="1">
      <alignment horizontal="right"/>
    </xf>
    <xf numFmtId="0" fontId="46" fillId="0" borderId="41" xfId="0" applyFont="1" applyBorder="1" applyAlignment="1">
      <alignment horizontal="center"/>
    </xf>
    <xf numFmtId="0" fontId="46" fillId="0" borderId="41" xfId="0" applyFont="1" applyBorder="1"/>
    <xf numFmtId="0" fontId="46" fillId="0" borderId="42" xfId="0" applyFont="1" applyBorder="1"/>
    <xf numFmtId="0" fontId="44" fillId="0" borderId="43" xfId="0" applyFont="1" applyBorder="1"/>
    <xf numFmtId="0" fontId="44" fillId="0" borderId="14" xfId="0" applyFont="1" applyBorder="1"/>
    <xf numFmtId="4" fontId="44" fillId="0" borderId="14" xfId="0" applyNumberFormat="1" applyFont="1" applyBorder="1"/>
    <xf numFmtId="0" fontId="44" fillId="0" borderId="44" xfId="0" applyFont="1" applyBorder="1"/>
    <xf numFmtId="0" fontId="44" fillId="0" borderId="45" xfId="0" applyFont="1" applyBorder="1"/>
    <xf numFmtId="0" fontId="44" fillId="0" borderId="12" xfId="0" applyFont="1" applyBorder="1"/>
    <xf numFmtId="4" fontId="44" fillId="0" borderId="12" xfId="0" applyNumberFormat="1" applyFont="1" applyBorder="1"/>
    <xf numFmtId="0" fontId="44" fillId="0" borderId="46" xfId="0" applyFont="1" applyBorder="1"/>
    <xf numFmtId="0" fontId="44" fillId="0" borderId="26" xfId="0" applyFont="1" applyBorder="1"/>
    <xf numFmtId="0" fontId="46" fillId="0" borderId="27" xfId="0" applyFont="1" applyBorder="1" applyAlignment="1">
      <alignment horizontal="center"/>
    </xf>
    <xf numFmtId="4" fontId="46" fillId="0" borderId="27" xfId="0" applyNumberFormat="1" applyFont="1" applyBorder="1"/>
    <xf numFmtId="0" fontId="46" fillId="0" borderId="38" xfId="0" applyFont="1" applyBorder="1"/>
    <xf numFmtId="0" fontId="46" fillId="0" borderId="40" xfId="0" applyFont="1" applyBorder="1" applyAlignment="1">
      <alignment horizontal="center"/>
    </xf>
    <xf numFmtId="0" fontId="46" fillId="0" borderId="41" xfId="0" applyFont="1" applyBorder="1" applyAlignment="1">
      <alignment horizontal="left"/>
    </xf>
    <xf numFmtId="0" fontId="44" fillId="0" borderId="13" xfId="0" applyFont="1" applyBorder="1"/>
    <xf numFmtId="0" fontId="44" fillId="0" borderId="47" xfId="0" applyFont="1" applyBorder="1"/>
    <xf numFmtId="0" fontId="44" fillId="0" borderId="48" xfId="0" applyFont="1" applyBorder="1"/>
    <xf numFmtId="0" fontId="44" fillId="0" borderId="49" xfId="0" applyFont="1" applyBorder="1"/>
    <xf numFmtId="3" fontId="44" fillId="0" borderId="49" xfId="0" applyNumberFormat="1" applyFont="1" applyBorder="1"/>
    <xf numFmtId="0" fontId="44" fillId="0" borderId="50" xfId="0" applyFont="1" applyBorder="1"/>
    <xf numFmtId="3" fontId="44" fillId="0" borderId="12" xfId="0" applyNumberFormat="1" applyFont="1" applyBorder="1"/>
    <xf numFmtId="3" fontId="46" fillId="0" borderId="27" xfId="0" applyNumberFormat="1" applyFont="1" applyBorder="1"/>
    <xf numFmtId="0" fontId="44" fillId="0" borderId="27" xfId="0" applyFont="1" applyBorder="1"/>
    <xf numFmtId="0" fontId="44" fillId="0" borderId="38" xfId="0" applyFont="1" applyBorder="1"/>
    <xf numFmtId="0" fontId="46" fillId="0" borderId="27" xfId="0" applyFont="1" applyBorder="1"/>
    <xf numFmtId="3" fontId="48" fillId="0" borderId="42" xfId="0" applyNumberFormat="1" applyFont="1" applyBorder="1" applyAlignment="1">
      <alignment horizontal="center"/>
    </xf>
    <xf numFmtId="3" fontId="48" fillId="0" borderId="44" xfId="0" applyNumberFormat="1" applyFont="1" applyBorder="1"/>
    <xf numFmtId="3" fontId="47" fillId="0" borderId="46" xfId="0" applyNumberFormat="1" applyFont="1" applyBorder="1"/>
    <xf numFmtId="3" fontId="48" fillId="0" borderId="46" xfId="0" applyNumberFormat="1" applyFont="1" applyBorder="1"/>
    <xf numFmtId="3" fontId="49" fillId="0" borderId="46" xfId="0" applyNumberFormat="1" applyFont="1" applyBorder="1"/>
    <xf numFmtId="3" fontId="47" fillId="0" borderId="38" xfId="0" applyNumberFormat="1" applyFont="1" applyBorder="1"/>
    <xf numFmtId="3" fontId="26" fillId="0" borderId="12" xfId="4" applyNumberFormat="1" applyFont="1" applyFill="1" applyBorder="1"/>
    <xf numFmtId="3" fontId="0" fillId="7" borderId="19" xfId="0" applyNumberFormat="1" applyFill="1" applyBorder="1"/>
    <xf numFmtId="3" fontId="26" fillId="0" borderId="12" xfId="4" applyNumberFormat="1" applyFont="1" applyFill="1" applyBorder="1" applyAlignment="1">
      <alignment horizontal="right"/>
    </xf>
    <xf numFmtId="3" fontId="8" fillId="3" borderId="27" xfId="0" applyNumberFormat="1" applyFont="1" applyFill="1" applyBorder="1" applyAlignment="1">
      <alignment vertical="center"/>
    </xf>
    <xf numFmtId="1" fontId="8" fillId="2" borderId="51" xfId="0" applyNumberFormat="1" applyFont="1" applyFill="1" applyBorder="1" applyAlignment="1">
      <alignment horizontal="center" vertical="center"/>
    </xf>
    <xf numFmtId="3" fontId="0" fillId="7" borderId="12" xfId="0" applyNumberFormat="1" applyFill="1" applyBorder="1"/>
    <xf numFmtId="3" fontId="0" fillId="7" borderId="52" xfId="0" applyNumberFormat="1" applyFill="1" applyBorder="1"/>
    <xf numFmtId="3" fontId="8" fillId="0" borderId="27" xfId="0" applyNumberFormat="1" applyFont="1" applyBorder="1" applyAlignment="1">
      <alignment vertical="center"/>
    </xf>
    <xf numFmtId="43" fontId="6" fillId="0" borderId="0" xfId="0" applyNumberFormat="1" applyFont="1" applyAlignment="1">
      <alignment vertical="center"/>
    </xf>
    <xf numFmtId="0" fontId="42" fillId="7" borderId="10" xfId="0" applyFont="1" applyFill="1" applyBorder="1" applyAlignment="1">
      <alignment horizontal="center"/>
    </xf>
    <xf numFmtId="0" fontId="42" fillId="7" borderId="2" xfId="0" applyFont="1" applyFill="1" applyBorder="1"/>
    <xf numFmtId="0" fontId="7" fillId="0" borderId="12" xfId="0" applyFont="1" applyBorder="1"/>
    <xf numFmtId="164" fontId="0" fillId="0" borderId="0" xfId="0" applyNumberFormat="1"/>
    <xf numFmtId="0" fontId="50" fillId="0" borderId="0" xfId="1" applyFont="1" applyAlignment="1">
      <alignment horizontal="left"/>
    </xf>
    <xf numFmtId="0" fontId="51" fillId="0" borderId="0" xfId="1" applyFont="1" applyAlignment="1">
      <alignment horizontal="left"/>
    </xf>
    <xf numFmtId="0" fontId="52" fillId="0" borderId="0" xfId="1" applyFont="1" applyAlignment="1">
      <alignment horizontal="left"/>
    </xf>
    <xf numFmtId="3" fontId="3" fillId="3" borderId="0" xfId="0" applyNumberFormat="1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4" fontId="26" fillId="0" borderId="0" xfId="4" applyNumberFormat="1" applyFont="1" applyFill="1" applyBorder="1"/>
    <xf numFmtId="3" fontId="0" fillId="0" borderId="0" xfId="0" applyNumberFormat="1"/>
    <xf numFmtId="0" fontId="7" fillId="0" borderId="0" xfId="0" applyFont="1"/>
    <xf numFmtId="0" fontId="54" fillId="0" borderId="0" xfId="0" applyFont="1"/>
    <xf numFmtId="0" fontId="54" fillId="0" borderId="12" xfId="0" applyFont="1" applyBorder="1"/>
    <xf numFmtId="0" fontId="0" fillId="0" borderId="12" xfId="0" applyBorder="1"/>
    <xf numFmtId="0" fontId="38" fillId="0" borderId="12" xfId="0" applyFont="1" applyBorder="1"/>
    <xf numFmtId="0" fontId="38" fillId="0" borderId="0" xfId="0" applyFont="1"/>
    <xf numFmtId="0" fontId="0" fillId="0" borderId="53" xfId="0" applyFill="1" applyBorder="1"/>
    <xf numFmtId="0" fontId="8" fillId="0" borderId="12" xfId="0" applyFont="1" applyBorder="1"/>
    <xf numFmtId="0" fontId="38" fillId="0" borderId="11" xfId="0" applyFont="1" applyBorder="1"/>
    <xf numFmtId="0" fontId="0" fillId="0" borderId="11" xfId="0" applyBorder="1"/>
    <xf numFmtId="0" fontId="0" fillId="8" borderId="0" xfId="0" applyFill="1"/>
    <xf numFmtId="0" fontId="55" fillId="8" borderId="54" xfId="0" applyFont="1" applyFill="1" applyBorder="1" applyAlignment="1">
      <alignment vertical="center"/>
    </xf>
    <xf numFmtId="3" fontId="55" fillId="8" borderId="54" xfId="0" applyNumberFormat="1" applyFont="1" applyFill="1" applyBorder="1" applyAlignment="1">
      <alignment vertical="center"/>
    </xf>
    <xf numFmtId="0" fontId="55" fillId="8" borderId="12" xfId="0" applyFont="1" applyFill="1" applyBorder="1" applyAlignment="1">
      <alignment vertical="center"/>
    </xf>
    <xf numFmtId="3" fontId="55" fillId="8" borderId="12" xfId="0" applyNumberFormat="1" applyFont="1" applyFill="1" applyBorder="1" applyAlignment="1">
      <alignment vertical="center"/>
    </xf>
    <xf numFmtId="0" fontId="55" fillId="9" borderId="12" xfId="0" applyFont="1" applyFill="1" applyBorder="1" applyAlignment="1">
      <alignment vertical="center"/>
    </xf>
    <xf numFmtId="3" fontId="55" fillId="9" borderId="12" xfId="0" applyNumberFormat="1" applyFont="1" applyFill="1" applyBorder="1" applyAlignment="1">
      <alignment vertical="center"/>
    </xf>
    <xf numFmtId="0" fontId="55" fillId="10" borderId="12" xfId="0" applyFont="1" applyFill="1" applyBorder="1" applyAlignment="1">
      <alignment vertical="center"/>
    </xf>
    <xf numFmtId="3" fontId="55" fillId="10" borderId="12" xfId="0" applyNumberFormat="1" applyFont="1" applyFill="1" applyBorder="1" applyAlignment="1">
      <alignment vertical="center"/>
    </xf>
    <xf numFmtId="0" fontId="0" fillId="8" borderId="12" xfId="0" applyFill="1" applyBorder="1"/>
    <xf numFmtId="0" fontId="55" fillId="8" borderId="55" xfId="0" applyFont="1" applyFill="1" applyBorder="1" applyAlignment="1">
      <alignment vertical="center"/>
    </xf>
    <xf numFmtId="0" fontId="0" fillId="0" borderId="12" xfId="0" applyFill="1" applyBorder="1" applyAlignment="1">
      <alignment vertical="center" wrapText="1"/>
    </xf>
    <xf numFmtId="3" fontId="8" fillId="0" borderId="12" xfId="0" applyNumberFormat="1" applyFont="1" applyBorder="1"/>
    <xf numFmtId="0" fontId="0" fillId="0" borderId="0" xfId="0"/>
    <xf numFmtId="0" fontId="54" fillId="0" borderId="1" xfId="7" applyFont="1" applyBorder="1" applyAlignment="1">
      <alignment horizontal="center"/>
    </xf>
    <xf numFmtId="0" fontId="54" fillId="0" borderId="13" xfId="7" applyFont="1" applyBorder="1" applyAlignment="1">
      <alignment horizontal="center"/>
    </xf>
    <xf numFmtId="0" fontId="54" fillId="0" borderId="6" xfId="7" applyFont="1" applyBorder="1" applyAlignment="1">
      <alignment horizontal="center"/>
    </xf>
    <xf numFmtId="0" fontId="54" fillId="0" borderId="14" xfId="7" applyFont="1" applyBorder="1" applyAlignment="1">
      <alignment horizontal="center"/>
    </xf>
    <xf numFmtId="0" fontId="54" fillId="0" borderId="12" xfId="7" applyFont="1" applyBorder="1"/>
    <xf numFmtId="164" fontId="7" fillId="0" borderId="12" xfId="3" applyNumberFormat="1" applyFont="1" applyBorder="1"/>
    <xf numFmtId="164" fontId="7" fillId="0" borderId="12" xfId="7" applyNumberFormat="1" applyFont="1" applyBorder="1"/>
    <xf numFmtId="3" fontId="0" fillId="0" borderId="12" xfId="0" applyNumberFormat="1" applyBorder="1"/>
    <xf numFmtId="43" fontId="7" fillId="0" borderId="12" xfId="3" applyNumberFormat="1" applyFont="1" applyBorder="1"/>
    <xf numFmtId="164" fontId="54" fillId="0" borderId="12" xfId="3" applyNumberFormat="1" applyFont="1" applyBorder="1"/>
    <xf numFmtId="164" fontId="0" fillId="0" borderId="12" xfId="0" applyNumberFormat="1" applyBorder="1"/>
    <xf numFmtId="164" fontId="38" fillId="0" borderId="12" xfId="0" applyNumberFormat="1" applyFont="1" applyBorder="1"/>
    <xf numFmtId="0" fontId="54" fillId="0" borderId="0" xfId="7" applyFont="1" applyBorder="1" applyAlignment="1">
      <alignment horizontal="center"/>
    </xf>
    <xf numFmtId="0" fontId="54" fillId="0" borderId="0" xfId="7" applyFont="1" applyBorder="1"/>
    <xf numFmtId="164" fontId="7" fillId="0" borderId="0" xfId="3" applyNumberFormat="1" applyFont="1" applyBorder="1"/>
    <xf numFmtId="164" fontId="54" fillId="0" borderId="0" xfId="3" applyNumberFormat="1" applyFont="1" applyBorder="1"/>
    <xf numFmtId="0" fontId="44" fillId="0" borderId="0" xfId="0" applyFont="1" applyBorder="1"/>
    <xf numFmtId="164" fontId="0" fillId="0" borderId="0" xfId="0" applyNumberFormat="1" applyBorder="1"/>
    <xf numFmtId="164" fontId="38" fillId="0" borderId="0" xfId="0" applyNumberFormat="1" applyFont="1" applyBorder="1"/>
    <xf numFmtId="0" fontId="44" fillId="0" borderId="56" xfId="0" applyFont="1" applyBorder="1"/>
    <xf numFmtId="3" fontId="44" fillId="0" borderId="13" xfId="0" applyNumberFormat="1" applyFont="1" applyBorder="1"/>
    <xf numFmtId="0" fontId="50" fillId="0" borderId="12" xfId="1" applyFont="1" applyBorder="1" applyAlignment="1">
      <alignment horizontal="left"/>
    </xf>
    <xf numFmtId="0" fontId="51" fillId="0" borderId="12" xfId="1" applyFont="1" applyBorder="1" applyAlignment="1">
      <alignment horizontal="left"/>
    </xf>
    <xf numFmtId="0" fontId="52" fillId="0" borderId="12" xfId="1" applyFont="1" applyBorder="1" applyAlignment="1">
      <alignment horizontal="left"/>
    </xf>
    <xf numFmtId="0" fontId="22" fillId="0" borderId="12" xfId="1" applyBorder="1" applyAlignment="1">
      <alignment horizontal="center"/>
    </xf>
    <xf numFmtId="0" fontId="38" fillId="0" borderId="12" xfId="1" applyFont="1" applyBorder="1" applyAlignment="1">
      <alignment horizontal="center"/>
    </xf>
    <xf numFmtId="166" fontId="53" fillId="0" borderId="12" xfId="1" applyNumberFormat="1" applyFont="1" applyBorder="1"/>
    <xf numFmtId="0" fontId="1" fillId="0" borderId="12" xfId="1" applyFont="1" applyBorder="1" applyAlignment="1">
      <alignment horizontal="center"/>
    </xf>
    <xf numFmtId="0" fontId="38" fillId="0" borderId="4" xfId="0" applyFont="1" applyFill="1" applyBorder="1"/>
    <xf numFmtId="3" fontId="44" fillId="0" borderId="0" xfId="0" applyNumberFormat="1" applyFont="1"/>
    <xf numFmtId="0" fontId="3" fillId="0" borderId="9" xfId="0" applyFont="1" applyBorder="1" applyAlignment="1">
      <alignment horizontal="left" vertical="center"/>
    </xf>
    <xf numFmtId="0" fontId="42" fillId="7" borderId="7" xfId="0" applyFont="1" applyFill="1" applyBorder="1" applyAlignment="1">
      <alignment horizontal="center"/>
    </xf>
    <xf numFmtId="0" fontId="42" fillId="7" borderId="10" xfId="0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46" fontId="19" fillId="0" borderId="0" xfId="0" applyNumberFormat="1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21" fontId="19" fillId="0" borderId="0" xfId="0" applyNumberFormat="1" applyFont="1" applyBorder="1" applyAlignment="1">
      <alignment horizontal="center"/>
    </xf>
    <xf numFmtId="0" fontId="9" fillId="3" borderId="1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right" vertical="center"/>
    </xf>
    <xf numFmtId="3" fontId="6" fillId="0" borderId="14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26" fillId="0" borderId="0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49" fontId="28" fillId="4" borderId="0" xfId="2" applyNumberFormat="1" applyFont="1" applyFill="1" applyBorder="1" applyAlignment="1">
      <alignment horizontal="left"/>
    </xf>
    <xf numFmtId="0" fontId="28" fillId="4" borderId="0" xfId="2" applyFont="1" applyFill="1" applyBorder="1" applyAlignment="1">
      <alignment horizontal="left"/>
    </xf>
    <xf numFmtId="0" fontId="39" fillId="4" borderId="0" xfId="5" applyFont="1" applyFill="1" applyAlignment="1">
      <alignment horizontal="left"/>
    </xf>
    <xf numFmtId="0" fontId="37" fillId="7" borderId="12" xfId="5" applyFont="1" applyFill="1" applyBorder="1" applyAlignment="1">
      <alignment horizontal="center" vertical="center" wrapText="1"/>
    </xf>
    <xf numFmtId="0" fontId="37" fillId="7" borderId="11" xfId="5" applyFont="1" applyFill="1" applyBorder="1" applyAlignment="1">
      <alignment horizontal="center" vertical="center" wrapText="1"/>
    </xf>
    <xf numFmtId="0" fontId="37" fillId="7" borderId="10" xfId="5" applyFont="1" applyFill="1" applyBorder="1" applyAlignment="1">
      <alignment horizontal="center" vertical="center" wrapText="1"/>
    </xf>
    <xf numFmtId="0" fontId="37" fillId="7" borderId="9" xfId="5" applyFont="1" applyFill="1" applyBorder="1" applyAlignment="1">
      <alignment horizontal="center" vertical="center" wrapText="1"/>
    </xf>
    <xf numFmtId="0" fontId="7" fillId="7" borderId="13" xfId="5" applyFont="1" applyFill="1" applyBorder="1" applyAlignment="1">
      <alignment horizontal="center" vertical="center" wrapText="1"/>
    </xf>
    <xf numFmtId="0" fontId="7" fillId="7" borderId="34" xfId="5" applyFont="1" applyFill="1" applyBorder="1" applyAlignment="1">
      <alignment horizontal="center" vertical="center" wrapText="1"/>
    </xf>
    <xf numFmtId="0" fontId="54" fillId="0" borderId="0" xfId="7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 wrapText="1"/>
    </xf>
    <xf numFmtId="0" fontId="54" fillId="0" borderId="13" xfId="7" applyFont="1" applyBorder="1" applyAlignment="1">
      <alignment horizontal="center" vertical="center" wrapText="1"/>
    </xf>
    <xf numFmtId="0" fontId="7" fillId="0" borderId="14" xfId="7" applyFont="1" applyBorder="1" applyAlignment="1">
      <alignment horizontal="center" vertical="center" wrapText="1"/>
    </xf>
  </cellXfs>
  <cellStyles count="8">
    <cellStyle name="Comma" xfId="6" builtinId="3"/>
    <cellStyle name="Comma 2" xfId="4"/>
    <cellStyle name="Comma 7" xfId="3"/>
    <cellStyle name="Heading 3" xfId="2" builtinId="18"/>
    <cellStyle name="Normal" xfId="0" builtinId="0"/>
    <cellStyle name="Normal 2" xfId="1"/>
    <cellStyle name="Normal 3" xfId="5"/>
    <cellStyle name="Normal 7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K56"/>
  <sheetViews>
    <sheetView topLeftCell="A26" workbookViewId="0">
      <selection activeCell="B2" sqref="B2:K55"/>
    </sheetView>
  </sheetViews>
  <sheetFormatPr defaultColWidth="9.140625" defaultRowHeight="12.75" x14ac:dyDescent="0.2"/>
  <cols>
    <col min="1" max="1" width="4" style="7" customWidth="1"/>
    <col min="2" max="3" width="9.140625" style="7"/>
    <col min="4" max="4" width="9.28515625" style="7" customWidth="1"/>
    <col min="5" max="5" width="11.42578125" style="7" customWidth="1"/>
    <col min="6" max="6" width="12.85546875" style="7" customWidth="1"/>
    <col min="7" max="7" width="5.42578125" style="7" customWidth="1"/>
    <col min="8" max="8" width="9.85546875" style="7" bestFit="1" customWidth="1"/>
    <col min="9" max="9" width="9.140625" style="7"/>
    <col min="10" max="10" width="3.140625" style="7" customWidth="1"/>
    <col min="11" max="11" width="9.140625" style="7"/>
    <col min="12" max="12" width="1.85546875" style="7" customWidth="1"/>
    <col min="13" max="16384" width="9.140625" style="7"/>
  </cols>
  <sheetData>
    <row r="1" spans="2:11" ht="6.75" customHeight="1" x14ac:dyDescent="0.2"/>
    <row r="2" spans="2:11" x14ac:dyDescent="0.2">
      <c r="B2" s="64"/>
      <c r="C2" s="65"/>
      <c r="D2" s="65"/>
      <c r="E2" s="65"/>
      <c r="F2" s="65"/>
      <c r="G2" s="65"/>
      <c r="H2" s="65"/>
      <c r="I2" s="65"/>
      <c r="J2" s="65"/>
      <c r="K2" s="66"/>
    </row>
    <row r="3" spans="2:11" s="71" customFormat="1" ht="18" customHeight="1" x14ac:dyDescent="0.25">
      <c r="B3" s="67"/>
      <c r="C3" s="68" t="s">
        <v>23</v>
      </c>
      <c r="D3" s="68"/>
      <c r="E3" s="68"/>
      <c r="F3" s="368" t="s">
        <v>302</v>
      </c>
      <c r="G3" s="368"/>
      <c r="H3" s="368"/>
      <c r="I3" s="174"/>
      <c r="J3" s="173"/>
      <c r="K3" s="208"/>
    </row>
    <row r="4" spans="2:11" s="71" customFormat="1" ht="25.5" customHeight="1" x14ac:dyDescent="0.2">
      <c r="B4" s="67"/>
      <c r="C4" s="68" t="s">
        <v>13</v>
      </c>
      <c r="D4" s="68"/>
      <c r="E4" s="68"/>
      <c r="F4" s="369" t="s">
        <v>303</v>
      </c>
      <c r="G4" s="369"/>
      <c r="H4" s="369"/>
      <c r="I4" s="218"/>
      <c r="J4" s="218"/>
      <c r="K4" s="70"/>
    </row>
    <row r="5" spans="2:11" s="71" customFormat="1" ht="14.1" customHeight="1" x14ac:dyDescent="0.2">
      <c r="B5" s="67"/>
      <c r="C5" s="68" t="s">
        <v>5</v>
      </c>
      <c r="D5" s="68"/>
      <c r="E5" s="68"/>
      <c r="F5" s="219" t="s">
        <v>304</v>
      </c>
      <c r="G5" s="219"/>
      <c r="H5" s="219"/>
      <c r="I5" s="218"/>
      <c r="J5" s="218"/>
      <c r="K5" s="209"/>
    </row>
    <row r="6" spans="2:11" s="71" customFormat="1" ht="14.1" customHeight="1" x14ac:dyDescent="0.2">
      <c r="B6" s="67"/>
      <c r="C6" s="68"/>
      <c r="D6" s="68"/>
      <c r="E6" s="68"/>
      <c r="F6" s="218"/>
      <c r="G6" s="218"/>
      <c r="H6" s="299" t="s">
        <v>305</v>
      </c>
      <c r="I6" s="220"/>
      <c r="J6" s="218"/>
      <c r="K6" s="209"/>
    </row>
    <row r="7" spans="2:11" s="71" customFormat="1" ht="14.1" customHeight="1" x14ac:dyDescent="0.2">
      <c r="B7" s="67"/>
      <c r="C7" s="68" t="s">
        <v>0</v>
      </c>
      <c r="D7" s="68"/>
      <c r="E7" s="68"/>
      <c r="F7" s="221" t="s">
        <v>306</v>
      </c>
      <c r="G7" s="222"/>
      <c r="H7" s="218"/>
      <c r="I7" s="218"/>
      <c r="J7" s="218"/>
      <c r="K7" s="209"/>
    </row>
    <row r="8" spans="2:11" s="71" customFormat="1" ht="14.1" customHeight="1" x14ac:dyDescent="0.2">
      <c r="B8" s="67"/>
      <c r="C8" s="68" t="s">
        <v>1</v>
      </c>
      <c r="D8" s="68"/>
      <c r="E8" s="68"/>
      <c r="F8" s="299" t="s">
        <v>307</v>
      </c>
      <c r="G8" s="220"/>
      <c r="H8" s="218"/>
      <c r="I8" s="218"/>
      <c r="J8" s="218"/>
      <c r="K8" s="70"/>
    </row>
    <row r="9" spans="2:11" s="71" customFormat="1" ht="12" customHeight="1" x14ac:dyDescent="0.2">
      <c r="B9" s="67"/>
      <c r="C9" s="68"/>
      <c r="D9" s="68"/>
      <c r="E9" s="68"/>
      <c r="F9" s="218"/>
      <c r="G9" s="218"/>
      <c r="H9" s="218"/>
      <c r="I9" s="218"/>
      <c r="J9" s="218"/>
      <c r="K9" s="70"/>
    </row>
    <row r="10" spans="2:11" s="71" customFormat="1" ht="15" customHeight="1" x14ac:dyDescent="0.2">
      <c r="B10" s="67"/>
      <c r="C10" s="68" t="s">
        <v>11</v>
      </c>
      <c r="D10" s="68"/>
      <c r="E10" s="68"/>
      <c r="F10" s="219" t="s">
        <v>308</v>
      </c>
      <c r="G10" s="219"/>
      <c r="H10" s="219"/>
      <c r="I10" s="219"/>
      <c r="J10" s="218"/>
      <c r="K10" s="70"/>
    </row>
    <row r="11" spans="2:11" s="71" customFormat="1" ht="19.5" customHeight="1" x14ac:dyDescent="0.2">
      <c r="B11" s="67"/>
      <c r="C11" s="68"/>
      <c r="D11" s="68"/>
      <c r="E11" s="68"/>
      <c r="F11" s="300"/>
      <c r="G11" s="300"/>
      <c r="H11" s="300"/>
      <c r="I11" s="300"/>
      <c r="J11" s="218"/>
      <c r="K11" s="70"/>
    </row>
    <row r="12" spans="2:11" s="71" customFormat="1" ht="14.1" customHeight="1" x14ac:dyDescent="0.2">
      <c r="B12" s="67"/>
      <c r="C12" s="68"/>
      <c r="D12" s="68"/>
      <c r="E12" s="68"/>
      <c r="F12" s="218"/>
      <c r="G12" s="218"/>
      <c r="H12" s="218"/>
      <c r="I12" s="218"/>
      <c r="J12" s="218"/>
      <c r="K12" s="70"/>
    </row>
    <row r="13" spans="2:11" ht="15" x14ac:dyDescent="0.25">
      <c r="B13" s="4"/>
      <c r="C13" s="5"/>
      <c r="D13" s="5"/>
      <c r="E13" s="5"/>
      <c r="F13" s="174"/>
      <c r="G13" s="174"/>
      <c r="H13" s="174"/>
      <c r="I13" s="174"/>
      <c r="J13" s="5"/>
      <c r="K13" s="6"/>
    </row>
    <row r="14" spans="2:11" ht="15" x14ac:dyDescent="0.25">
      <c r="B14" s="4"/>
      <c r="C14" s="5"/>
      <c r="D14" s="5"/>
      <c r="E14" s="5"/>
      <c r="F14" s="174"/>
      <c r="G14" s="174"/>
      <c r="H14" s="174"/>
      <c r="I14" s="174"/>
      <c r="J14" s="5"/>
      <c r="K14" s="6"/>
    </row>
    <row r="15" spans="2:11" ht="15.75" x14ac:dyDescent="0.25">
      <c r="B15" s="4"/>
      <c r="C15" s="5"/>
      <c r="D15" s="5"/>
      <c r="E15" s="5"/>
      <c r="F15" s="175"/>
      <c r="G15" s="174"/>
      <c r="H15" s="174"/>
      <c r="I15" s="174"/>
      <c r="J15" s="5"/>
      <c r="K15" s="6"/>
    </row>
    <row r="16" spans="2:11" ht="15.75" x14ac:dyDescent="0.25">
      <c r="B16" s="4"/>
      <c r="C16" s="5"/>
      <c r="D16" s="5"/>
      <c r="E16" s="5"/>
      <c r="F16" s="175"/>
      <c r="G16" s="174"/>
      <c r="H16" s="174"/>
      <c r="I16" s="174"/>
      <c r="J16" s="5"/>
      <c r="K16" s="6"/>
    </row>
    <row r="17" spans="2:11" x14ac:dyDescent="0.2">
      <c r="B17" s="4"/>
      <c r="C17" s="5"/>
      <c r="D17" s="5"/>
      <c r="E17" s="5"/>
      <c r="F17" s="5"/>
      <c r="G17" s="5"/>
      <c r="H17" s="5"/>
      <c r="I17" s="5"/>
      <c r="J17" s="5"/>
      <c r="K17" s="6"/>
    </row>
    <row r="18" spans="2:11" x14ac:dyDescent="0.2">
      <c r="B18" s="4"/>
      <c r="C18" s="5"/>
      <c r="D18" s="5"/>
      <c r="E18" s="5"/>
      <c r="F18" s="5"/>
      <c r="G18" s="5"/>
      <c r="H18" s="5"/>
      <c r="I18" s="5"/>
      <c r="J18" s="5"/>
      <c r="K18" s="6"/>
    </row>
    <row r="19" spans="2:11" x14ac:dyDescent="0.2">
      <c r="B19" s="4"/>
      <c r="C19" s="5"/>
      <c r="D19" s="5"/>
      <c r="E19" s="5"/>
      <c r="F19" s="5"/>
      <c r="G19" s="5"/>
      <c r="H19" s="5"/>
      <c r="I19" s="5"/>
      <c r="J19" s="5"/>
      <c r="K19" s="6"/>
    </row>
    <row r="20" spans="2:11" x14ac:dyDescent="0.2">
      <c r="B20" s="4"/>
      <c r="C20" s="5"/>
      <c r="D20" s="5"/>
      <c r="E20" s="5"/>
      <c r="F20" s="5"/>
      <c r="G20" s="5"/>
      <c r="H20" s="5"/>
      <c r="I20" s="5"/>
      <c r="J20" s="5"/>
      <c r="K20" s="6"/>
    </row>
    <row r="21" spans="2:11" x14ac:dyDescent="0.2">
      <c r="B21" s="4"/>
      <c r="D21" s="5"/>
      <c r="E21" s="5"/>
      <c r="F21" s="5"/>
      <c r="G21" s="5"/>
      <c r="H21" s="5"/>
      <c r="I21" s="5"/>
      <c r="J21" s="5"/>
      <c r="K21" s="6"/>
    </row>
    <row r="22" spans="2:11" x14ac:dyDescent="0.2">
      <c r="B22" s="4"/>
      <c r="C22" s="5"/>
      <c r="D22" s="5"/>
      <c r="E22" s="5"/>
      <c r="F22" s="5"/>
      <c r="G22" s="5"/>
      <c r="H22" s="5"/>
      <c r="I22" s="5"/>
      <c r="J22" s="5"/>
      <c r="K22" s="6"/>
    </row>
    <row r="23" spans="2:11" x14ac:dyDescent="0.2">
      <c r="B23" s="4"/>
      <c r="C23" s="5"/>
      <c r="D23" s="5"/>
      <c r="E23" s="5"/>
      <c r="F23" s="5"/>
      <c r="G23" s="5"/>
      <c r="H23" s="5"/>
      <c r="I23" s="5"/>
      <c r="J23" s="5"/>
      <c r="K23" s="6"/>
    </row>
    <row r="24" spans="2:11" x14ac:dyDescent="0.2">
      <c r="B24" s="4"/>
      <c r="C24" s="5"/>
      <c r="D24" s="5"/>
      <c r="E24" s="5"/>
      <c r="F24" s="5"/>
      <c r="G24" s="5"/>
      <c r="H24" s="5"/>
      <c r="I24" s="5"/>
      <c r="J24" s="5"/>
      <c r="K24" s="6"/>
    </row>
    <row r="25" spans="2:11" ht="33.75" x14ac:dyDescent="0.5">
      <c r="B25" s="370" t="s">
        <v>6</v>
      </c>
      <c r="C25" s="371"/>
      <c r="D25" s="371"/>
      <c r="E25" s="371"/>
      <c r="F25" s="371"/>
      <c r="G25" s="371"/>
      <c r="H25" s="371"/>
      <c r="I25" s="371"/>
      <c r="J25" s="371"/>
      <c r="K25" s="372"/>
    </row>
    <row r="26" spans="2:11" x14ac:dyDescent="0.2">
      <c r="B26" s="4"/>
      <c r="C26" s="373" t="s">
        <v>192</v>
      </c>
      <c r="D26" s="373"/>
      <c r="E26" s="373"/>
      <c r="F26" s="373"/>
      <c r="G26" s="373"/>
      <c r="H26" s="373"/>
      <c r="I26" s="373"/>
      <c r="J26" s="373"/>
      <c r="K26" s="6"/>
    </row>
    <row r="27" spans="2:11" x14ac:dyDescent="0.2">
      <c r="B27" s="4"/>
      <c r="C27" s="373" t="s">
        <v>12</v>
      </c>
      <c r="D27" s="373"/>
      <c r="E27" s="373"/>
      <c r="F27" s="373"/>
      <c r="G27" s="373"/>
      <c r="H27" s="373"/>
      <c r="I27" s="373"/>
      <c r="J27" s="373"/>
      <c r="K27" s="6"/>
    </row>
    <row r="28" spans="2:11" x14ac:dyDescent="0.2">
      <c r="B28" s="4"/>
      <c r="C28" s="5"/>
      <c r="D28" s="5"/>
      <c r="E28" s="5"/>
      <c r="F28" s="5"/>
      <c r="G28" s="5"/>
      <c r="H28" s="5"/>
      <c r="I28" s="5"/>
      <c r="J28" s="5"/>
      <c r="K28" s="6"/>
    </row>
    <row r="29" spans="2:11" x14ac:dyDescent="0.2">
      <c r="B29" s="4"/>
      <c r="C29" s="5"/>
      <c r="D29" s="5"/>
      <c r="E29" s="5"/>
      <c r="F29" s="5"/>
      <c r="G29" s="5"/>
      <c r="H29" s="5"/>
      <c r="I29" s="5"/>
      <c r="J29" s="5"/>
      <c r="K29" s="6"/>
    </row>
    <row r="30" spans="2:11" ht="33.75" x14ac:dyDescent="0.5">
      <c r="B30" s="4"/>
      <c r="C30" s="5"/>
      <c r="D30" s="5"/>
      <c r="E30" s="5"/>
      <c r="F30" s="73" t="s">
        <v>447</v>
      </c>
      <c r="G30" s="5"/>
      <c r="H30" s="5"/>
      <c r="I30" s="5"/>
      <c r="J30" s="5"/>
      <c r="K30" s="6"/>
    </row>
    <row r="31" spans="2:11" x14ac:dyDescent="0.2">
      <c r="B31" s="4"/>
      <c r="C31" s="5"/>
      <c r="D31" s="5"/>
      <c r="E31" s="5"/>
      <c r="F31" s="5"/>
      <c r="G31" s="5"/>
      <c r="H31" s="5"/>
      <c r="I31" s="5"/>
      <c r="J31" s="5"/>
      <c r="K31" s="6"/>
    </row>
    <row r="32" spans="2:11" x14ac:dyDescent="0.2">
      <c r="B32" s="4"/>
      <c r="C32" s="5"/>
      <c r="D32" s="5"/>
      <c r="E32" s="5"/>
      <c r="F32" s="5"/>
      <c r="G32" s="5"/>
      <c r="H32" s="5"/>
      <c r="I32" s="5"/>
      <c r="J32" s="5"/>
      <c r="K32" s="6"/>
    </row>
    <row r="33" spans="2:11" x14ac:dyDescent="0.2">
      <c r="B33" s="4"/>
      <c r="C33" s="5"/>
      <c r="D33" s="5"/>
      <c r="E33" s="5"/>
      <c r="F33" s="5"/>
      <c r="G33" s="5"/>
      <c r="H33" s="5"/>
      <c r="I33" s="5"/>
      <c r="J33" s="5"/>
      <c r="K33" s="6"/>
    </row>
    <row r="34" spans="2:11" x14ac:dyDescent="0.2">
      <c r="B34" s="4"/>
      <c r="C34" s="5"/>
      <c r="D34" s="5"/>
      <c r="E34" s="5"/>
      <c r="F34" s="5"/>
      <c r="G34" s="5"/>
      <c r="H34" s="5"/>
      <c r="I34" s="5"/>
      <c r="J34" s="5"/>
      <c r="K34" s="6"/>
    </row>
    <row r="35" spans="2:11" x14ac:dyDescent="0.2">
      <c r="B35" s="4"/>
      <c r="C35" s="5"/>
      <c r="D35" s="5"/>
      <c r="E35" s="5"/>
      <c r="F35" s="5"/>
      <c r="G35" s="5"/>
      <c r="H35" s="5"/>
      <c r="I35" s="5"/>
      <c r="J35" s="5"/>
      <c r="K35" s="6"/>
    </row>
    <row r="36" spans="2:11" x14ac:dyDescent="0.2">
      <c r="B36" s="4"/>
      <c r="C36" s="5"/>
      <c r="D36" s="5"/>
      <c r="E36" s="5"/>
      <c r="F36" s="5"/>
      <c r="G36" s="5"/>
      <c r="H36" s="5"/>
      <c r="I36" s="5"/>
      <c r="J36" s="5"/>
      <c r="K36" s="6"/>
    </row>
    <row r="37" spans="2:11" x14ac:dyDescent="0.2">
      <c r="B37" s="4"/>
      <c r="C37" s="5"/>
      <c r="D37" s="5"/>
      <c r="E37" s="5"/>
      <c r="F37" s="5"/>
      <c r="G37" s="5"/>
      <c r="H37" s="5"/>
      <c r="I37" s="5"/>
      <c r="J37" s="5"/>
      <c r="K37" s="6"/>
    </row>
    <row r="38" spans="2:11" x14ac:dyDescent="0.2">
      <c r="B38" s="4"/>
      <c r="C38" s="5"/>
      <c r="D38" s="5"/>
      <c r="E38" s="5"/>
      <c r="F38" s="5"/>
      <c r="G38" s="5"/>
      <c r="H38" s="5"/>
      <c r="I38" s="5"/>
      <c r="J38" s="5"/>
      <c r="K38" s="6"/>
    </row>
    <row r="39" spans="2:11" x14ac:dyDescent="0.2">
      <c r="B39" s="4"/>
      <c r="C39" s="5"/>
      <c r="D39" s="5"/>
      <c r="E39" s="5"/>
      <c r="F39" s="5"/>
      <c r="G39" s="5"/>
      <c r="H39" s="5"/>
      <c r="I39" s="5"/>
      <c r="J39" s="5"/>
      <c r="K39" s="6"/>
    </row>
    <row r="40" spans="2:11" x14ac:dyDescent="0.2">
      <c r="B40" s="4"/>
      <c r="C40" s="5"/>
      <c r="D40" s="5"/>
      <c r="E40" s="5"/>
      <c r="F40" s="5"/>
      <c r="G40" s="5"/>
      <c r="H40" s="5"/>
      <c r="I40" s="5"/>
      <c r="J40" s="5"/>
      <c r="K40" s="6"/>
    </row>
    <row r="41" spans="2:11" x14ac:dyDescent="0.2">
      <c r="B41" s="4"/>
      <c r="C41" s="5"/>
      <c r="D41" s="5"/>
      <c r="E41" s="5"/>
      <c r="F41" s="5"/>
      <c r="G41" s="5"/>
      <c r="H41" s="5"/>
      <c r="I41" s="5"/>
      <c r="J41" s="5"/>
      <c r="K41" s="6"/>
    </row>
    <row r="42" spans="2:11" x14ac:dyDescent="0.2">
      <c r="B42" s="4"/>
      <c r="C42" s="5"/>
      <c r="D42" s="5"/>
      <c r="E42" s="5"/>
      <c r="F42" s="5"/>
      <c r="G42" s="5"/>
      <c r="H42" s="5"/>
      <c r="I42" s="5"/>
      <c r="J42" s="5"/>
      <c r="K42" s="6"/>
    </row>
    <row r="43" spans="2:11" ht="9" customHeight="1" x14ac:dyDescent="0.2">
      <c r="B43" s="4"/>
      <c r="C43" s="5"/>
      <c r="D43" s="5"/>
      <c r="E43" s="5"/>
      <c r="F43" s="5"/>
      <c r="G43" s="5"/>
      <c r="H43" s="5"/>
      <c r="I43" s="5"/>
      <c r="J43" s="5"/>
      <c r="K43" s="6"/>
    </row>
    <row r="44" spans="2:11" x14ac:dyDescent="0.2">
      <c r="B44" s="4"/>
      <c r="C44" s="5"/>
      <c r="D44" s="5"/>
      <c r="E44" s="5"/>
      <c r="F44" s="5"/>
      <c r="G44" s="5"/>
      <c r="H44" s="5"/>
      <c r="I44" s="5"/>
      <c r="J44" s="5"/>
      <c r="K44" s="6"/>
    </row>
    <row r="45" spans="2:11" x14ac:dyDescent="0.2">
      <c r="B45" s="4"/>
      <c r="C45" s="5"/>
      <c r="D45" s="5"/>
      <c r="E45" s="5"/>
      <c r="F45" s="5"/>
      <c r="G45" s="5"/>
      <c r="H45" s="5"/>
      <c r="I45" s="5"/>
      <c r="J45" s="5"/>
      <c r="K45" s="6"/>
    </row>
    <row r="46" spans="2:11" s="71" customFormat="1" ht="12.95" customHeight="1" x14ac:dyDescent="0.2">
      <c r="B46" s="67"/>
      <c r="C46" s="68" t="s">
        <v>19</v>
      </c>
      <c r="D46" s="68"/>
      <c r="E46" s="68"/>
      <c r="F46" s="68"/>
      <c r="G46" s="68"/>
      <c r="H46" s="374" t="s">
        <v>231</v>
      </c>
      <c r="I46" s="374"/>
      <c r="J46" s="68"/>
      <c r="K46" s="70"/>
    </row>
    <row r="47" spans="2:11" s="71" customFormat="1" ht="12.95" customHeight="1" x14ac:dyDescent="0.2">
      <c r="B47" s="67"/>
      <c r="C47" s="68" t="s">
        <v>20</v>
      </c>
      <c r="D47" s="68"/>
      <c r="E47" s="68"/>
      <c r="F47" s="68"/>
      <c r="G47" s="68"/>
      <c r="H47" s="376" t="s">
        <v>234</v>
      </c>
      <c r="I47" s="376"/>
      <c r="J47" s="68"/>
      <c r="K47" s="70"/>
    </row>
    <row r="48" spans="2:11" s="71" customFormat="1" ht="12.95" customHeight="1" x14ac:dyDescent="0.2">
      <c r="B48" s="67"/>
      <c r="C48" s="68" t="s">
        <v>14</v>
      </c>
      <c r="D48" s="68"/>
      <c r="E48" s="68"/>
      <c r="F48" s="68"/>
      <c r="G48" s="68"/>
      <c r="H48" s="376" t="s">
        <v>209</v>
      </c>
      <c r="I48" s="376"/>
      <c r="J48" s="68"/>
      <c r="K48" s="70"/>
    </row>
    <row r="49" spans="2:11" s="71" customFormat="1" ht="12.95" customHeight="1" x14ac:dyDescent="0.2">
      <c r="B49" s="67"/>
      <c r="C49" s="68" t="s">
        <v>15</v>
      </c>
      <c r="D49" s="68"/>
      <c r="E49" s="68"/>
      <c r="F49" s="68"/>
      <c r="G49" s="68"/>
      <c r="H49" s="376" t="s">
        <v>232</v>
      </c>
      <c r="I49" s="376"/>
      <c r="J49" s="68"/>
      <c r="K49" s="70"/>
    </row>
    <row r="50" spans="2:11" x14ac:dyDescent="0.2">
      <c r="B50" s="4"/>
      <c r="C50" s="5"/>
      <c r="D50" s="5"/>
      <c r="E50" s="5"/>
      <c r="F50" s="5"/>
      <c r="G50" s="5"/>
      <c r="H50" s="5"/>
      <c r="I50" s="5"/>
      <c r="J50" s="5"/>
      <c r="K50" s="6"/>
    </row>
    <row r="51" spans="2:11" s="77" customFormat="1" ht="12.95" customHeight="1" x14ac:dyDescent="0.2">
      <c r="B51" s="74"/>
      <c r="C51" s="68" t="s">
        <v>21</v>
      </c>
      <c r="D51" s="68"/>
      <c r="E51" s="68"/>
      <c r="F51" s="68"/>
      <c r="G51" s="72" t="s">
        <v>16</v>
      </c>
      <c r="H51" s="377" t="s">
        <v>448</v>
      </c>
      <c r="I51" s="373"/>
      <c r="J51" s="75"/>
      <c r="K51" s="76"/>
    </row>
    <row r="52" spans="2:11" s="77" customFormat="1" ht="12.95" customHeight="1" x14ac:dyDescent="0.2">
      <c r="B52" s="74"/>
      <c r="C52" s="68"/>
      <c r="D52" s="68"/>
      <c r="E52" s="68"/>
      <c r="F52" s="68"/>
      <c r="G52" s="72" t="s">
        <v>17</v>
      </c>
      <c r="H52" s="375" t="s">
        <v>401</v>
      </c>
      <c r="I52" s="373"/>
      <c r="J52" s="75"/>
      <c r="K52" s="76"/>
    </row>
    <row r="53" spans="2:11" s="77" customFormat="1" ht="7.5" customHeight="1" x14ac:dyDescent="0.2">
      <c r="B53" s="74"/>
      <c r="C53" s="68"/>
      <c r="D53" s="68"/>
      <c r="E53" s="68"/>
      <c r="F53" s="68"/>
      <c r="G53" s="72"/>
      <c r="H53" s="72"/>
      <c r="I53" s="72"/>
      <c r="J53" s="75"/>
      <c r="K53" s="76"/>
    </row>
    <row r="54" spans="2:11" s="77" customFormat="1" ht="12.95" customHeight="1" x14ac:dyDescent="0.2">
      <c r="B54" s="74"/>
      <c r="C54" s="68" t="s">
        <v>18</v>
      </c>
      <c r="D54" s="68"/>
      <c r="E54" s="68"/>
      <c r="F54" s="72"/>
      <c r="G54" s="68"/>
      <c r="H54" s="217"/>
      <c r="I54" s="69"/>
      <c r="J54" s="75"/>
      <c r="K54" s="76"/>
    </row>
    <row r="55" spans="2:11" ht="22.5" customHeight="1" x14ac:dyDescent="0.2">
      <c r="B55" s="78"/>
      <c r="C55" s="79"/>
      <c r="D55" s="79"/>
      <c r="E55" s="79"/>
      <c r="F55" s="79"/>
      <c r="G55" s="79"/>
      <c r="H55" s="79"/>
      <c r="I55" s="79"/>
      <c r="J55" s="79"/>
      <c r="K55" s="80"/>
    </row>
    <row r="56" spans="2:11" ht="6.75" customHeight="1" x14ac:dyDescent="0.2"/>
  </sheetData>
  <mergeCells count="11">
    <mergeCell ref="H46:I46"/>
    <mergeCell ref="H52:I52"/>
    <mergeCell ref="H47:I47"/>
    <mergeCell ref="H48:I48"/>
    <mergeCell ref="H49:I49"/>
    <mergeCell ref="H51:I51"/>
    <mergeCell ref="F3:H3"/>
    <mergeCell ref="F4:H4"/>
    <mergeCell ref="B25:K25"/>
    <mergeCell ref="C26:J26"/>
    <mergeCell ref="C27:J27"/>
  </mergeCells>
  <phoneticPr fontId="0" type="noConversion"/>
  <printOptions horizontalCentered="1" verticalCentered="1"/>
  <pageMargins left="0" right="0" top="0" bottom="0" header="0.511811023622047" footer="0.511811023622047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18"/>
  <sheetViews>
    <sheetView workbookViewId="0">
      <selection activeCell="G22" sqref="G22"/>
    </sheetView>
  </sheetViews>
  <sheetFormatPr defaultRowHeight="12.75" x14ac:dyDescent="0.2"/>
  <cols>
    <col min="1" max="1" width="26.5703125" customWidth="1"/>
    <col min="2" max="2" width="26.140625" customWidth="1"/>
    <col min="3" max="3" width="14.42578125" customWidth="1"/>
    <col min="4" max="4" width="10.42578125" customWidth="1"/>
    <col min="5" max="5" width="15.7109375" customWidth="1"/>
    <col min="6" max="6" width="14" customWidth="1"/>
    <col min="7" max="7" width="11.140625" customWidth="1"/>
    <col min="8" max="8" width="18.28515625" customWidth="1"/>
  </cols>
  <sheetData>
    <row r="1" spans="1:8" ht="14.25" customHeight="1" x14ac:dyDescent="0.2"/>
    <row r="3" spans="1:8" ht="16.5" x14ac:dyDescent="0.3">
      <c r="A3" s="425" t="s">
        <v>221</v>
      </c>
      <c r="B3" s="425"/>
      <c r="C3" s="425"/>
      <c r="D3" s="425"/>
      <c r="E3" s="425"/>
      <c r="F3" s="425"/>
      <c r="G3" s="182"/>
    </row>
    <row r="4" spans="1:8" ht="15" x14ac:dyDescent="0.25">
      <c r="A4" s="180"/>
      <c r="B4" s="181"/>
      <c r="C4" s="180"/>
      <c r="D4" s="180"/>
      <c r="E4" s="180"/>
      <c r="F4" s="182"/>
      <c r="G4" s="182"/>
      <c r="H4" s="1"/>
    </row>
    <row r="5" spans="1:8" ht="24.75" customHeight="1" x14ac:dyDescent="0.2">
      <c r="A5" s="430" t="s">
        <v>222</v>
      </c>
      <c r="B5" s="427" t="s">
        <v>365</v>
      </c>
      <c r="C5" s="428"/>
      <c r="D5" s="429"/>
      <c r="E5" s="426" t="s">
        <v>366</v>
      </c>
      <c r="F5" s="426"/>
      <c r="G5" s="426"/>
      <c r="H5" s="1"/>
    </row>
    <row r="6" spans="1:8" ht="23.25" customHeight="1" thickBot="1" x14ac:dyDescent="0.25">
      <c r="A6" s="431"/>
      <c r="B6" s="183" t="s">
        <v>233</v>
      </c>
      <c r="C6" s="183" t="s">
        <v>223</v>
      </c>
      <c r="D6" s="195" t="s">
        <v>224</v>
      </c>
      <c r="E6" s="195" t="s">
        <v>233</v>
      </c>
      <c r="F6" s="195" t="s">
        <v>223</v>
      </c>
      <c r="G6" s="195" t="s">
        <v>224</v>
      </c>
      <c r="H6" s="1"/>
    </row>
    <row r="7" spans="1:8" ht="13.5" thickTop="1" x14ac:dyDescent="0.2">
      <c r="A7" s="184"/>
      <c r="B7" s="184"/>
      <c r="C7" s="185"/>
      <c r="D7" s="186"/>
      <c r="E7" s="196"/>
      <c r="F7" s="197"/>
      <c r="G7" s="198"/>
      <c r="H7" s="1"/>
    </row>
    <row r="8" spans="1:8" x14ac:dyDescent="0.2">
      <c r="A8" s="187" t="s">
        <v>225</v>
      </c>
      <c r="B8" s="188">
        <v>1</v>
      </c>
      <c r="C8" s="189"/>
      <c r="D8" s="189"/>
      <c r="E8" s="188"/>
      <c r="F8" s="189"/>
      <c r="G8" s="189"/>
      <c r="H8" s="1"/>
    </row>
    <row r="9" spans="1:8" x14ac:dyDescent="0.2">
      <c r="A9" s="191" t="s">
        <v>226</v>
      </c>
      <c r="B9" s="188">
        <v>2</v>
      </c>
      <c r="C9" s="189"/>
      <c r="D9" s="189"/>
      <c r="E9" s="188"/>
      <c r="F9" s="189"/>
      <c r="G9" s="189"/>
      <c r="H9" s="1"/>
    </row>
    <row r="10" spans="1:8" x14ac:dyDescent="0.2">
      <c r="A10" s="191" t="s">
        <v>227</v>
      </c>
      <c r="B10" s="188">
        <v>55</v>
      </c>
      <c r="C10" s="189"/>
      <c r="D10" s="189"/>
      <c r="E10" s="188"/>
      <c r="F10" s="189"/>
      <c r="G10" s="189"/>
      <c r="H10" s="1"/>
    </row>
    <row r="11" spans="1:8" ht="15" x14ac:dyDescent="0.25">
      <c r="A11" s="191" t="s">
        <v>228</v>
      </c>
      <c r="B11" s="192"/>
      <c r="C11" s="189"/>
      <c r="D11" s="189"/>
      <c r="E11" s="192"/>
      <c r="F11" s="189"/>
      <c r="G11" s="189"/>
      <c r="H11" s="160"/>
    </row>
    <row r="12" spans="1:8" x14ac:dyDescent="0.2">
      <c r="A12" s="190"/>
      <c r="B12" s="190"/>
      <c r="C12" s="190"/>
      <c r="D12" s="190"/>
      <c r="E12" s="190"/>
      <c r="F12" s="190"/>
      <c r="G12" s="190"/>
      <c r="H12" s="1"/>
    </row>
    <row r="13" spans="1:8" ht="15" x14ac:dyDescent="0.25">
      <c r="A13" s="193" t="s">
        <v>229</v>
      </c>
      <c r="B13" s="194"/>
      <c r="C13" s="194"/>
      <c r="D13" s="194"/>
      <c r="E13" s="194"/>
      <c r="F13" s="194"/>
      <c r="G13" s="194"/>
      <c r="H13" s="1"/>
    </row>
    <row r="14" spans="1:8" ht="15" x14ac:dyDescent="0.25">
      <c r="A14" s="180"/>
      <c r="B14" s="181"/>
      <c r="C14" s="180"/>
      <c r="D14" s="180"/>
      <c r="E14" s="180"/>
      <c r="F14" s="182"/>
      <c r="G14" s="182"/>
    </row>
    <row r="15" spans="1:8" ht="15.75" x14ac:dyDescent="0.25">
      <c r="C15" s="122"/>
    </row>
    <row r="16" spans="1:8" ht="15" x14ac:dyDescent="0.25">
      <c r="C16" s="123"/>
      <c r="D16" s="123"/>
    </row>
    <row r="17" spans="3:4" x14ac:dyDescent="0.2">
      <c r="C17" s="210"/>
      <c r="D17" s="210"/>
    </row>
    <row r="18" spans="3:4" x14ac:dyDescent="0.2">
      <c r="C18" s="159"/>
    </row>
  </sheetData>
  <mergeCells count="4">
    <mergeCell ref="A3:F3"/>
    <mergeCell ref="E5:G5"/>
    <mergeCell ref="B5:D5"/>
    <mergeCell ref="A5:A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75" workbookViewId="0">
      <selection sqref="A1:J105"/>
    </sheetView>
  </sheetViews>
  <sheetFormatPr defaultRowHeight="12.75" x14ac:dyDescent="0.2"/>
  <cols>
    <col min="1" max="1" width="5.5703125" customWidth="1"/>
    <col min="2" max="2" width="31.42578125" customWidth="1"/>
    <col min="3" max="3" width="13" customWidth="1"/>
    <col min="4" max="4" width="12.28515625" customWidth="1"/>
    <col min="5" max="5" width="14.28515625" customWidth="1"/>
    <col min="6" max="6" width="12.5703125" customWidth="1"/>
    <col min="7" max="7" width="14.5703125" customWidth="1"/>
    <col min="8" max="8" width="14.28515625" customWidth="1"/>
    <col min="9" max="9" width="12.85546875" customWidth="1"/>
    <col min="10" max="10" width="12.28515625" customWidth="1"/>
  </cols>
  <sheetData>
    <row r="1" spans="1:8" ht="15" x14ac:dyDescent="0.25">
      <c r="A1" s="231"/>
      <c r="B1" s="231"/>
      <c r="C1" s="231"/>
      <c r="D1" s="231"/>
      <c r="E1" s="231"/>
      <c r="F1" s="231"/>
      <c r="G1" s="231"/>
      <c r="H1" s="231"/>
    </row>
    <row r="2" spans="1:8" ht="15.75" x14ac:dyDescent="0.25">
      <c r="A2" s="231"/>
      <c r="B2" s="231"/>
      <c r="C2" s="232" t="s">
        <v>312</v>
      </c>
      <c r="D2" s="231"/>
      <c r="E2" s="231"/>
      <c r="F2" s="231"/>
      <c r="G2" s="231"/>
      <c r="H2" s="231"/>
    </row>
    <row r="3" spans="1:8" ht="15" x14ac:dyDescent="0.25">
      <c r="A3" s="231"/>
      <c r="B3" s="231"/>
      <c r="C3" s="231"/>
      <c r="D3" s="231"/>
      <c r="E3" s="231"/>
      <c r="F3" s="231"/>
      <c r="G3" s="231"/>
      <c r="H3" s="231"/>
    </row>
    <row r="4" spans="1:8" ht="15" x14ac:dyDescent="0.25">
      <c r="A4" s="231"/>
      <c r="B4" s="231"/>
      <c r="C4" s="233" t="s">
        <v>237</v>
      </c>
      <c r="D4" s="231"/>
      <c r="E4" s="231"/>
      <c r="F4" s="231"/>
      <c r="G4" s="231"/>
      <c r="H4" s="231"/>
    </row>
    <row r="5" spans="1:8" ht="15" x14ac:dyDescent="0.25">
      <c r="A5" s="231"/>
      <c r="B5" s="231"/>
      <c r="C5" s="231"/>
      <c r="D5" s="231"/>
      <c r="E5" s="231"/>
      <c r="F5" s="231"/>
      <c r="G5" s="231"/>
      <c r="H5" s="231"/>
    </row>
    <row r="6" spans="1:8" ht="15" x14ac:dyDescent="0.25">
      <c r="A6" s="231"/>
      <c r="B6" s="231"/>
      <c r="C6" s="231"/>
      <c r="D6" s="231"/>
      <c r="E6" s="231"/>
      <c r="F6" s="231"/>
      <c r="G6" s="231"/>
      <c r="H6" s="231"/>
    </row>
    <row r="7" spans="1:8" ht="15" x14ac:dyDescent="0.25">
      <c r="A7" s="231" t="s">
        <v>313</v>
      </c>
      <c r="B7" s="231"/>
      <c r="C7" s="231"/>
      <c r="D7" s="231"/>
      <c r="E7" s="231"/>
      <c r="F7" s="231"/>
      <c r="G7" s="231"/>
      <c r="H7" s="231"/>
    </row>
    <row r="8" spans="1:8" ht="15" x14ac:dyDescent="0.25">
      <c r="A8" s="231" t="s">
        <v>314</v>
      </c>
      <c r="B8" s="231"/>
      <c r="C8" s="231"/>
      <c r="D8" s="231"/>
      <c r="E8" s="231"/>
      <c r="F8" s="231"/>
      <c r="G8" s="231"/>
      <c r="H8" s="231"/>
    </row>
    <row r="9" spans="1:8" ht="15" x14ac:dyDescent="0.25">
      <c r="A9" s="231" t="s">
        <v>238</v>
      </c>
      <c r="B9" s="231"/>
      <c r="C9" s="231"/>
      <c r="D9" s="231"/>
      <c r="E9" s="231"/>
      <c r="F9" s="231"/>
      <c r="G9" s="231"/>
      <c r="H9" s="231"/>
    </row>
    <row r="10" spans="1:8" ht="15" x14ac:dyDescent="0.25">
      <c r="A10" s="231" t="s">
        <v>239</v>
      </c>
      <c r="B10" s="231"/>
      <c r="C10" s="231"/>
      <c r="D10" s="231"/>
      <c r="E10" s="231"/>
      <c r="F10" s="231"/>
      <c r="G10" s="231"/>
      <c r="H10" s="231"/>
    </row>
    <row r="11" spans="1:8" ht="15" x14ac:dyDescent="0.25">
      <c r="A11" s="233" t="s">
        <v>240</v>
      </c>
      <c r="B11" s="231"/>
      <c r="C11" s="231"/>
      <c r="D11" s="231"/>
      <c r="E11" s="231"/>
      <c r="F11" s="231"/>
      <c r="G11" s="231"/>
      <c r="H11" s="231"/>
    </row>
    <row r="12" spans="1:8" ht="15" x14ac:dyDescent="0.25">
      <c r="A12" s="254" t="s">
        <v>315</v>
      </c>
      <c r="B12" s="231"/>
      <c r="C12" s="231"/>
      <c r="D12" s="231"/>
      <c r="E12" s="231"/>
      <c r="F12" s="231"/>
      <c r="G12" s="231"/>
      <c r="H12" s="231"/>
    </row>
    <row r="13" spans="1:8" ht="15.75" thickBot="1" x14ac:dyDescent="0.3">
      <c r="A13" s="233" t="s">
        <v>241</v>
      </c>
      <c r="B13" s="233"/>
      <c r="C13" s="231"/>
      <c r="D13" s="231"/>
      <c r="E13" s="231"/>
      <c r="F13" s="231"/>
      <c r="G13" s="231"/>
      <c r="H13" s="231"/>
    </row>
    <row r="14" spans="1:8" ht="16.5" thickTop="1" thickBot="1" x14ac:dyDescent="0.3">
      <c r="A14" s="255" t="s">
        <v>242</v>
      </c>
      <c r="B14" s="256" t="s">
        <v>243</v>
      </c>
      <c r="C14" s="257" t="s">
        <v>316</v>
      </c>
      <c r="D14" s="258"/>
      <c r="E14" s="231"/>
      <c r="F14" s="231"/>
      <c r="G14" s="231"/>
      <c r="H14" s="231"/>
    </row>
    <row r="15" spans="1:8" ht="15.75" thickTop="1" x14ac:dyDescent="0.25">
      <c r="A15" s="259">
        <v>435301</v>
      </c>
      <c r="B15" s="301" t="s">
        <v>317</v>
      </c>
      <c r="C15" s="261">
        <f>61.47*133</f>
        <v>8175.51</v>
      </c>
      <c r="D15" s="262" t="s">
        <v>244</v>
      </c>
      <c r="E15" s="231"/>
      <c r="F15" s="231"/>
      <c r="G15" s="231"/>
      <c r="H15" s="231"/>
    </row>
    <row r="16" spans="1:8" ht="15" x14ac:dyDescent="0.25">
      <c r="A16" s="263">
        <v>435302</v>
      </c>
      <c r="B16" s="301" t="s">
        <v>286</v>
      </c>
      <c r="C16" s="265">
        <v>9956</v>
      </c>
      <c r="D16" s="266" t="s">
        <v>244</v>
      </c>
      <c r="E16" s="231"/>
      <c r="F16" s="231"/>
      <c r="G16" s="231"/>
      <c r="H16" s="231"/>
    </row>
    <row r="17" spans="1:10" ht="15.75" thickBot="1" x14ac:dyDescent="0.3">
      <c r="A17" s="267"/>
      <c r="B17" s="268" t="s">
        <v>245</v>
      </c>
      <c r="C17" s="269">
        <f>SUM(C15:C16)</f>
        <v>18131.510000000002</v>
      </c>
      <c r="D17" s="270" t="s">
        <v>244</v>
      </c>
      <c r="E17" s="231"/>
      <c r="F17" s="231"/>
      <c r="G17" s="231"/>
      <c r="H17" s="231"/>
    </row>
    <row r="18" spans="1:10" ht="15.75" thickTop="1" x14ac:dyDescent="0.25">
      <c r="A18" s="231"/>
      <c r="B18" s="231"/>
      <c r="C18" s="231"/>
      <c r="D18" s="231"/>
      <c r="E18" s="231"/>
      <c r="F18" s="231"/>
      <c r="G18" s="231"/>
      <c r="H18" s="231"/>
    </row>
    <row r="19" spans="1:10" ht="15.75" thickBot="1" x14ac:dyDescent="0.3">
      <c r="A19" s="233" t="s">
        <v>246</v>
      </c>
      <c r="B19" s="231"/>
      <c r="C19" s="231"/>
      <c r="D19" s="231"/>
      <c r="E19" s="231"/>
      <c r="F19" s="231"/>
      <c r="G19" s="231"/>
      <c r="H19" s="231"/>
    </row>
    <row r="20" spans="1:10" ht="16.5" thickTop="1" thickBot="1" x14ac:dyDescent="0.3">
      <c r="A20" s="271" t="s">
        <v>242</v>
      </c>
      <c r="B20" s="256" t="s">
        <v>247</v>
      </c>
      <c r="C20" s="272" t="s">
        <v>316</v>
      </c>
      <c r="D20" s="258"/>
      <c r="E20" s="231"/>
      <c r="F20" s="231"/>
      <c r="G20" s="231"/>
      <c r="H20" s="231"/>
    </row>
    <row r="21" spans="1:10" ht="15.75" thickTop="1" x14ac:dyDescent="0.25">
      <c r="A21" s="259">
        <v>53110</v>
      </c>
      <c r="B21" s="260" t="s">
        <v>248</v>
      </c>
      <c r="C21" s="296">
        <v>185</v>
      </c>
      <c r="D21" s="262" t="s">
        <v>244</v>
      </c>
      <c r="E21" s="231"/>
      <c r="F21" s="231"/>
      <c r="G21" s="231"/>
      <c r="H21" s="231"/>
    </row>
    <row r="22" spans="1:10" ht="15.75" thickBot="1" x14ac:dyDescent="0.3">
      <c r="A22" s="267"/>
      <c r="B22" s="268" t="s">
        <v>245</v>
      </c>
      <c r="C22" s="269">
        <f>SUM(C21)</f>
        <v>185</v>
      </c>
      <c r="D22" s="270" t="s">
        <v>244</v>
      </c>
      <c r="E22" s="231"/>
      <c r="F22" s="231"/>
      <c r="G22" s="318"/>
      <c r="H22" s="318"/>
      <c r="I22" s="318"/>
      <c r="J22" s="318"/>
    </row>
    <row r="23" spans="1:10" ht="15.75" thickTop="1" x14ac:dyDescent="0.25">
      <c r="A23" s="231" t="s">
        <v>434</v>
      </c>
      <c r="B23" s="231"/>
      <c r="C23" s="231"/>
      <c r="D23" s="231"/>
      <c r="E23" s="231"/>
      <c r="F23" s="231"/>
      <c r="G23" s="349"/>
      <c r="H23" s="349"/>
      <c r="I23" s="432"/>
      <c r="J23" s="432"/>
    </row>
    <row r="24" spans="1:10" s="336" customFormat="1" ht="15" x14ac:dyDescent="0.25">
      <c r="A24" s="231"/>
      <c r="B24" s="231"/>
      <c r="C24" s="231"/>
      <c r="D24" s="231"/>
      <c r="E24" s="231"/>
      <c r="F24" s="231"/>
      <c r="G24" s="349"/>
      <c r="H24" s="349"/>
      <c r="I24" s="433"/>
      <c r="J24" s="433"/>
    </row>
    <row r="25" spans="1:10" s="336" customFormat="1" ht="15" x14ac:dyDescent="0.25">
      <c r="A25" s="318"/>
      <c r="B25" s="318" t="s">
        <v>413</v>
      </c>
      <c r="C25" s="318"/>
      <c r="D25" s="318"/>
      <c r="E25" s="318"/>
      <c r="F25" s="318"/>
      <c r="G25" s="318"/>
      <c r="H25" s="318"/>
      <c r="I25" s="318"/>
      <c r="J25" s="318"/>
    </row>
    <row r="26" spans="1:10" s="336" customFormat="1" x14ac:dyDescent="0.2">
      <c r="A26" s="337" t="s">
        <v>414</v>
      </c>
      <c r="B26" s="338" t="s">
        <v>415</v>
      </c>
      <c r="C26" s="434" t="s">
        <v>416</v>
      </c>
      <c r="D26" s="434" t="s">
        <v>417</v>
      </c>
      <c r="E26" s="434" t="s">
        <v>418</v>
      </c>
      <c r="F26" s="434" t="s">
        <v>419</v>
      </c>
      <c r="G26" s="434" t="s">
        <v>420</v>
      </c>
      <c r="H26" s="434" t="s">
        <v>421</v>
      </c>
      <c r="I26" s="434" t="s">
        <v>422</v>
      </c>
      <c r="J26" s="434" t="s">
        <v>423</v>
      </c>
    </row>
    <row r="27" spans="1:10" s="336" customFormat="1" x14ac:dyDescent="0.2">
      <c r="A27" s="339"/>
      <c r="B27" s="340"/>
      <c r="C27" s="435"/>
      <c r="D27" s="435"/>
      <c r="E27" s="435"/>
      <c r="F27" s="435"/>
      <c r="G27" s="435"/>
      <c r="H27" s="435"/>
      <c r="I27" s="435"/>
      <c r="J27" s="435"/>
    </row>
    <row r="28" spans="1:10" s="336" customFormat="1" x14ac:dyDescent="0.2">
      <c r="A28" s="341">
        <v>1</v>
      </c>
      <c r="B28" s="341" t="s">
        <v>424</v>
      </c>
      <c r="C28" s="342"/>
      <c r="D28" s="342"/>
      <c r="E28" s="342"/>
      <c r="F28" s="342"/>
      <c r="G28" s="342"/>
      <c r="H28" s="342"/>
      <c r="I28" s="343"/>
      <c r="J28" s="343"/>
    </row>
    <row r="29" spans="1:10" s="336" customFormat="1" x14ac:dyDescent="0.2">
      <c r="A29" s="341">
        <v>2</v>
      </c>
      <c r="B29" s="341" t="s">
        <v>425</v>
      </c>
      <c r="C29" s="344"/>
      <c r="D29" s="342"/>
      <c r="E29" s="342"/>
      <c r="F29" s="342"/>
      <c r="G29" s="342"/>
      <c r="H29" s="342"/>
      <c r="I29" s="343"/>
      <c r="J29" s="343"/>
    </row>
    <row r="30" spans="1:10" x14ac:dyDescent="0.2">
      <c r="A30" s="341">
        <v>3</v>
      </c>
      <c r="B30" s="341" t="s">
        <v>426</v>
      </c>
      <c r="C30" s="344"/>
      <c r="D30" s="342"/>
      <c r="E30" s="342"/>
      <c r="F30" s="342"/>
      <c r="G30" s="342"/>
      <c r="H30" s="342"/>
      <c r="I30" s="343"/>
      <c r="J30" s="343"/>
    </row>
    <row r="31" spans="1:10" s="336" customFormat="1" x14ac:dyDescent="0.2">
      <c r="A31" s="341">
        <v>4</v>
      </c>
      <c r="B31" s="341" t="s">
        <v>427</v>
      </c>
      <c r="C31" s="316"/>
      <c r="D31" s="342"/>
      <c r="E31" s="342"/>
      <c r="F31" s="342"/>
      <c r="G31" s="342"/>
      <c r="H31" s="342"/>
      <c r="I31" s="343"/>
      <c r="J31" s="343"/>
    </row>
    <row r="32" spans="1:10" s="336" customFormat="1" x14ac:dyDescent="0.2">
      <c r="A32" s="341">
        <v>5</v>
      </c>
      <c r="B32" s="341" t="s">
        <v>433</v>
      </c>
      <c r="C32" s="199">
        <v>1979017</v>
      </c>
      <c r="D32" s="336">
        <v>697354</v>
      </c>
      <c r="E32" s="342">
        <v>0</v>
      </c>
      <c r="F32" s="342">
        <f>C32+D32</f>
        <v>2676371</v>
      </c>
      <c r="G32" s="342">
        <v>0</v>
      </c>
      <c r="H32" s="345">
        <f>C32*20/100</f>
        <v>395803.4</v>
      </c>
      <c r="I32" s="343">
        <f>G32+H32</f>
        <v>395803.4</v>
      </c>
      <c r="J32" s="343">
        <f>F32-I32</f>
        <v>2280567.6</v>
      </c>
    </row>
    <row r="33" spans="1:10" s="336" customFormat="1" x14ac:dyDescent="0.2">
      <c r="A33" s="341">
        <v>6</v>
      </c>
      <c r="B33" s="341" t="s">
        <v>428</v>
      </c>
      <c r="C33" s="344"/>
      <c r="D33" s="316"/>
      <c r="E33" s="342"/>
      <c r="F33" s="342"/>
      <c r="G33" s="342"/>
      <c r="H33" s="342"/>
      <c r="I33" s="343"/>
      <c r="J33" s="343"/>
    </row>
    <row r="34" spans="1:10" s="336" customFormat="1" x14ac:dyDescent="0.2">
      <c r="A34" s="341">
        <v>8</v>
      </c>
      <c r="B34" s="341" t="s">
        <v>429</v>
      </c>
      <c r="C34" s="316"/>
      <c r="D34" s="316"/>
      <c r="E34" s="342"/>
      <c r="F34" s="342"/>
      <c r="G34" s="342"/>
      <c r="H34" s="342"/>
      <c r="I34" s="343"/>
      <c r="J34" s="343"/>
    </row>
    <row r="35" spans="1:10" s="336" customFormat="1" x14ac:dyDescent="0.2">
      <c r="A35" s="341">
        <v>9</v>
      </c>
      <c r="B35" s="341" t="s">
        <v>430</v>
      </c>
      <c r="C35" s="316"/>
      <c r="D35" s="316"/>
      <c r="E35" s="342"/>
      <c r="F35" s="342"/>
      <c r="G35" s="342"/>
      <c r="H35" s="345"/>
      <c r="I35" s="343"/>
      <c r="J35" s="343"/>
    </row>
    <row r="36" spans="1:10" s="336" customFormat="1" x14ac:dyDescent="0.2">
      <c r="A36" s="341">
        <v>10</v>
      </c>
      <c r="B36" s="341" t="s">
        <v>431</v>
      </c>
      <c r="C36" s="342"/>
      <c r="D36" s="342"/>
      <c r="E36" s="342"/>
      <c r="F36" s="342"/>
      <c r="G36" s="342"/>
      <c r="H36" s="342"/>
      <c r="I36" s="343"/>
      <c r="J36" s="343"/>
    </row>
    <row r="37" spans="1:10" s="336" customFormat="1" ht="15" x14ac:dyDescent="0.25">
      <c r="A37" s="341"/>
      <c r="B37" s="341" t="s">
        <v>432</v>
      </c>
      <c r="C37" s="346">
        <f>SUM(C32:C36)</f>
        <v>1979017</v>
      </c>
      <c r="D37" s="346">
        <f>SUM(D22:D36)</f>
        <v>697354</v>
      </c>
      <c r="E37" s="346">
        <f>SUM(E22:E36)</f>
        <v>0</v>
      </c>
      <c r="F37" s="346">
        <f>SUM(F22:F36)</f>
        <v>2676371</v>
      </c>
      <c r="G37" s="346">
        <f>SUM(G22:G36)</f>
        <v>0</v>
      </c>
      <c r="H37" s="347">
        <f>SUM(H23:H36)</f>
        <v>395803.4</v>
      </c>
      <c r="I37" s="344">
        <f>SUM(I23:I36)</f>
        <v>395803.4</v>
      </c>
      <c r="J37" s="348">
        <f>SUM(J22:J36)</f>
        <v>2280567.6</v>
      </c>
    </row>
    <row r="38" spans="1:10" s="336" customFormat="1" ht="15" x14ac:dyDescent="0.25">
      <c r="A38" s="350"/>
      <c r="B38" s="350"/>
      <c r="C38" s="352"/>
      <c r="D38" s="352"/>
      <c r="E38" s="352"/>
      <c r="F38" s="352"/>
      <c r="G38" s="352"/>
      <c r="H38" s="354"/>
      <c r="I38" s="160"/>
      <c r="J38" s="355"/>
    </row>
    <row r="39" spans="1:10" s="336" customFormat="1" ht="15" x14ac:dyDescent="0.25">
      <c r="A39" s="350"/>
      <c r="B39" s="350"/>
      <c r="C39" s="352"/>
      <c r="D39" s="352"/>
      <c r="E39" s="352"/>
      <c r="F39" s="352"/>
      <c r="G39" s="352"/>
      <c r="H39" s="354"/>
      <c r="I39" s="160"/>
      <c r="J39" s="355"/>
    </row>
    <row r="40" spans="1:10" ht="15" x14ac:dyDescent="0.25">
      <c r="A40" s="233" t="s">
        <v>249</v>
      </c>
      <c r="B40" s="231"/>
      <c r="C40" s="231"/>
      <c r="D40" s="231"/>
      <c r="E40" s="231"/>
      <c r="F40" s="231"/>
      <c r="G40" s="350"/>
      <c r="H40" s="350"/>
      <c r="I40" s="1"/>
      <c r="J40" s="1"/>
    </row>
    <row r="41" spans="1:10" ht="15" x14ac:dyDescent="0.25">
      <c r="A41" s="233" t="s">
        <v>287</v>
      </c>
      <c r="B41" s="231"/>
      <c r="C41" s="231"/>
      <c r="D41" s="231"/>
      <c r="E41" s="231"/>
      <c r="F41" s="231"/>
      <c r="G41" s="350"/>
      <c r="H41" s="350"/>
      <c r="I41" s="1"/>
      <c r="J41" s="1"/>
    </row>
    <row r="42" spans="1:10" ht="15" x14ac:dyDescent="0.25">
      <c r="E42" s="231"/>
      <c r="F42" s="231"/>
      <c r="G42" s="350"/>
      <c r="H42" s="350"/>
      <c r="I42" s="351"/>
      <c r="J42" s="351"/>
    </row>
    <row r="43" spans="1:10" ht="21" x14ac:dyDescent="0.35">
      <c r="A43" s="303"/>
      <c r="B43" s="308" t="s">
        <v>67</v>
      </c>
      <c r="C43" s="307"/>
      <c r="D43" s="306"/>
      <c r="E43" s="306"/>
      <c r="F43" s="231"/>
      <c r="G43" s="350"/>
      <c r="H43" s="350"/>
      <c r="I43" s="352"/>
      <c r="J43" s="352"/>
    </row>
    <row r="44" spans="1:10" ht="21" x14ac:dyDescent="0.35">
      <c r="A44" s="303"/>
      <c r="B44" s="309"/>
      <c r="C44" s="309"/>
      <c r="D44" s="310"/>
      <c r="E44" s="311"/>
      <c r="F44" s="231"/>
      <c r="G44" s="353"/>
      <c r="H44" s="353"/>
      <c r="I44" s="1"/>
      <c r="J44" s="1"/>
    </row>
    <row r="45" spans="1:10" ht="21" x14ac:dyDescent="0.35">
      <c r="A45" s="303" t="s">
        <v>442</v>
      </c>
      <c r="B45" s="304"/>
      <c r="C45" s="305"/>
      <c r="D45" s="303"/>
      <c r="E45" s="231"/>
      <c r="F45" s="231"/>
      <c r="G45" s="231"/>
      <c r="H45" s="231"/>
    </row>
    <row r="46" spans="1:10" s="336" customFormat="1" ht="21" x14ac:dyDescent="0.35">
      <c r="A46" s="358" t="s">
        <v>296</v>
      </c>
      <c r="B46" s="359" t="s">
        <v>443</v>
      </c>
      <c r="C46" s="360"/>
      <c r="D46" s="200">
        <v>94798</v>
      </c>
      <c r="E46" s="264"/>
      <c r="F46" s="231"/>
      <c r="G46" s="231"/>
      <c r="H46" s="231"/>
    </row>
    <row r="47" spans="1:10" ht="15" x14ac:dyDescent="0.25">
      <c r="A47" s="364" t="s">
        <v>444</v>
      </c>
      <c r="B47" s="362" t="s">
        <v>445</v>
      </c>
      <c r="C47" s="363"/>
      <c r="D47" s="295">
        <v>89760</v>
      </c>
      <c r="E47" s="264"/>
      <c r="F47" s="231"/>
      <c r="G47" s="231"/>
      <c r="H47" s="231"/>
    </row>
    <row r="48" spans="1:10" ht="15" x14ac:dyDescent="0.25">
      <c r="A48" s="361"/>
      <c r="B48" s="362" t="s">
        <v>446</v>
      </c>
      <c r="C48" s="363"/>
      <c r="D48" s="295">
        <f>SUM(D46:D47)</f>
        <v>184558</v>
      </c>
      <c r="E48" s="264"/>
      <c r="F48" s="231"/>
      <c r="G48" s="231"/>
      <c r="H48" s="231"/>
    </row>
    <row r="49" spans="1:8" ht="15.75" thickBot="1" x14ac:dyDescent="0.3">
      <c r="A49" s="233" t="s">
        <v>300</v>
      </c>
      <c r="B49" s="233"/>
      <c r="C49" s="233"/>
      <c r="D49" s="233"/>
      <c r="E49" s="233"/>
      <c r="F49" s="231"/>
      <c r="G49" s="231"/>
      <c r="H49" s="231"/>
    </row>
    <row r="50" spans="1:8" ht="15.75" thickTop="1" x14ac:dyDescent="0.25">
      <c r="A50" s="275" t="s">
        <v>250</v>
      </c>
      <c r="B50" s="276" t="s">
        <v>251</v>
      </c>
      <c r="C50" s="277">
        <v>1121540</v>
      </c>
      <c r="D50" s="276" t="s">
        <v>252</v>
      </c>
      <c r="E50" s="278"/>
      <c r="F50" s="231"/>
      <c r="G50" s="231"/>
      <c r="H50" s="231"/>
    </row>
    <row r="51" spans="1:8" ht="15" x14ac:dyDescent="0.25">
      <c r="A51" s="263" t="s">
        <v>253</v>
      </c>
      <c r="B51" s="264" t="s">
        <v>438</v>
      </c>
      <c r="C51" s="223">
        <v>645566</v>
      </c>
      <c r="D51" s="260" t="s">
        <v>252</v>
      </c>
      <c r="E51" s="266"/>
      <c r="F51" s="290"/>
      <c r="G51" s="366"/>
      <c r="H51" s="231"/>
    </row>
    <row r="52" spans="1:8" ht="15" x14ac:dyDescent="0.25">
      <c r="A52" s="263"/>
      <c r="B52" s="264"/>
      <c r="C52" s="279"/>
      <c r="D52" s="264"/>
      <c r="E52" s="274"/>
      <c r="F52" s="231"/>
      <c r="G52" s="231"/>
      <c r="H52" s="231"/>
    </row>
    <row r="53" spans="1:8" ht="15.75" thickBot="1" x14ac:dyDescent="0.3">
      <c r="A53" s="267"/>
      <c r="B53" s="268" t="s">
        <v>24</v>
      </c>
      <c r="C53" s="280">
        <f>SUM(C50:C52)</f>
        <v>1767106</v>
      </c>
      <c r="D53" s="281"/>
      <c r="E53" s="282"/>
      <c r="F53" s="231"/>
      <c r="G53" s="231"/>
      <c r="H53" s="231"/>
    </row>
    <row r="54" spans="1:8" ht="15.75" thickTop="1" x14ac:dyDescent="0.25">
      <c r="A54" s="231" t="s">
        <v>281</v>
      </c>
      <c r="B54" s="231"/>
      <c r="C54" s="231"/>
      <c r="D54" s="231"/>
      <c r="E54" s="231"/>
      <c r="F54" s="231"/>
      <c r="G54" s="231"/>
      <c r="H54" s="231"/>
    </row>
    <row r="55" spans="1:8" ht="15" x14ac:dyDescent="0.25">
      <c r="A55" s="231"/>
      <c r="B55" s="231"/>
      <c r="C55" s="231"/>
      <c r="D55" s="231"/>
      <c r="E55" s="231"/>
      <c r="F55" s="231"/>
      <c r="G55" s="231"/>
      <c r="H55" s="231"/>
    </row>
    <row r="56" spans="1:8" ht="15.75" thickBot="1" x14ac:dyDescent="0.3">
      <c r="A56" s="231" t="s">
        <v>254</v>
      </c>
      <c r="B56" s="231"/>
      <c r="C56" s="231"/>
      <c r="D56" s="231"/>
      <c r="E56" s="231"/>
      <c r="F56" s="231"/>
      <c r="G56" s="231"/>
      <c r="H56" s="231"/>
    </row>
    <row r="57" spans="1:8" ht="15.75" thickTop="1" x14ac:dyDescent="0.25">
      <c r="A57" s="275" t="s">
        <v>250</v>
      </c>
      <c r="B57" s="264" t="s">
        <v>439</v>
      </c>
      <c r="C57" s="223">
        <v>51161</v>
      </c>
      <c r="D57" s="276" t="s">
        <v>252</v>
      </c>
      <c r="E57" s="278"/>
      <c r="F57" s="231"/>
      <c r="G57" s="231"/>
      <c r="H57" s="231"/>
    </row>
    <row r="58" spans="1:8" ht="15" x14ac:dyDescent="0.25">
      <c r="A58" s="263" t="s">
        <v>253</v>
      </c>
      <c r="B58" s="273" t="s">
        <v>318</v>
      </c>
      <c r="C58" s="279">
        <f>377718+365271</f>
        <v>742989</v>
      </c>
      <c r="D58" s="264" t="s">
        <v>252</v>
      </c>
      <c r="E58" s="266"/>
      <c r="F58" s="231"/>
      <c r="G58" s="231"/>
      <c r="H58" s="231"/>
    </row>
    <row r="59" spans="1:8" s="336" customFormat="1" ht="15" x14ac:dyDescent="0.25">
      <c r="A59" s="356" t="s">
        <v>436</v>
      </c>
      <c r="B59" s="273" t="s">
        <v>437</v>
      </c>
      <c r="C59" s="357">
        <v>133148</v>
      </c>
      <c r="D59" s="273" t="s">
        <v>252</v>
      </c>
      <c r="E59" s="274"/>
      <c r="F59" s="231"/>
      <c r="G59" s="231"/>
      <c r="H59" s="231"/>
    </row>
    <row r="60" spans="1:8" s="336" customFormat="1" ht="15" x14ac:dyDescent="0.25">
      <c r="A60" s="356" t="s">
        <v>440</v>
      </c>
      <c r="B60" s="273" t="s">
        <v>441</v>
      </c>
      <c r="C60" s="357">
        <v>31680</v>
      </c>
      <c r="D60" s="273" t="s">
        <v>252</v>
      </c>
      <c r="E60" s="274"/>
      <c r="F60" s="231"/>
      <c r="G60" s="231"/>
      <c r="H60" s="231"/>
    </row>
    <row r="61" spans="1:8" ht="15.75" thickBot="1" x14ac:dyDescent="0.3">
      <c r="A61" s="267"/>
      <c r="B61" s="268" t="s">
        <v>255</v>
      </c>
      <c r="C61" s="280">
        <f>SUM(C57:C60)</f>
        <v>958978</v>
      </c>
      <c r="D61" s="283" t="s">
        <v>256</v>
      </c>
      <c r="E61" s="282"/>
      <c r="F61" s="231"/>
      <c r="G61" s="231"/>
      <c r="H61" s="231"/>
    </row>
    <row r="62" spans="1:8" ht="15.75" thickTop="1" x14ac:dyDescent="0.25">
      <c r="A62" s="231"/>
      <c r="B62" s="231"/>
      <c r="C62" s="231"/>
      <c r="D62" s="231"/>
      <c r="E62" s="231"/>
      <c r="F62" s="231"/>
      <c r="G62" s="231"/>
      <c r="H62" s="231"/>
    </row>
    <row r="64" spans="1:8" ht="15.75" x14ac:dyDescent="0.25">
      <c r="A64" s="234"/>
      <c r="B64" s="232" t="s">
        <v>412</v>
      </c>
      <c r="C64" s="235"/>
      <c r="D64" s="235"/>
      <c r="E64" s="235"/>
    </row>
    <row r="65" spans="1:5" ht="13.5" thickBot="1" x14ac:dyDescent="0.25">
      <c r="A65" s="234"/>
      <c r="B65" s="234"/>
      <c r="C65" s="235"/>
      <c r="D65" s="235"/>
      <c r="E65" s="235"/>
    </row>
    <row r="66" spans="1:5" ht="14.25" thickTop="1" thickBot="1" x14ac:dyDescent="0.25">
      <c r="A66" s="236" t="s">
        <v>2</v>
      </c>
      <c r="B66" s="237" t="s">
        <v>257</v>
      </c>
      <c r="C66" s="238" t="s">
        <v>258</v>
      </c>
      <c r="D66" s="238" t="s">
        <v>258</v>
      </c>
      <c r="E66" s="284" t="s">
        <v>259</v>
      </c>
    </row>
    <row r="67" spans="1:5" ht="13.5" thickTop="1" x14ac:dyDescent="0.2">
      <c r="A67" s="239">
        <v>1</v>
      </c>
      <c r="B67" s="240" t="s">
        <v>260</v>
      </c>
      <c r="C67" s="241"/>
      <c r="D67" s="241"/>
      <c r="E67" s="285">
        <f>SUM(D68:D69)</f>
        <v>21700945</v>
      </c>
    </row>
    <row r="68" spans="1:5" x14ac:dyDescent="0.2">
      <c r="A68" s="242"/>
      <c r="B68" s="243" t="s">
        <v>288</v>
      </c>
      <c r="C68" s="244"/>
      <c r="D68" s="244">
        <v>21700945</v>
      </c>
      <c r="E68" s="286"/>
    </row>
    <row r="69" spans="1:5" x14ac:dyDescent="0.2">
      <c r="A69" s="242"/>
      <c r="B69" s="243" t="s">
        <v>282</v>
      </c>
      <c r="C69" s="244"/>
      <c r="D69" s="244"/>
      <c r="E69" s="286"/>
    </row>
    <row r="70" spans="1:5" x14ac:dyDescent="0.2">
      <c r="A70" s="242">
        <v>2</v>
      </c>
      <c r="B70" s="245" t="s">
        <v>261</v>
      </c>
      <c r="C70" s="244"/>
      <c r="D70" s="244"/>
      <c r="E70" s="287">
        <f>D71+D72+D73+D74+D88</f>
        <v>20979265.566666666</v>
      </c>
    </row>
    <row r="71" spans="1:5" x14ac:dyDescent="0.2">
      <c r="A71" s="242"/>
      <c r="B71" s="243" t="s">
        <v>262</v>
      </c>
      <c r="C71" s="244"/>
      <c r="D71" s="244">
        <v>16475946</v>
      </c>
      <c r="E71" s="286"/>
    </row>
    <row r="72" spans="1:5" x14ac:dyDescent="0.2">
      <c r="A72" s="242"/>
      <c r="B72" s="243" t="s">
        <v>263</v>
      </c>
      <c r="C72" s="244"/>
      <c r="D72" s="244">
        <v>2742182.5</v>
      </c>
      <c r="E72" s="286"/>
    </row>
    <row r="73" spans="1:5" x14ac:dyDescent="0.2">
      <c r="A73" s="242"/>
      <c r="B73" s="246" t="s">
        <v>264</v>
      </c>
      <c r="C73" s="244"/>
      <c r="D73" s="244">
        <v>395803.4</v>
      </c>
      <c r="E73" s="286"/>
    </row>
    <row r="74" spans="1:5" x14ac:dyDescent="0.2">
      <c r="A74" s="242"/>
      <c r="B74" s="243" t="s">
        <v>265</v>
      </c>
      <c r="C74" s="244"/>
      <c r="D74" s="244">
        <f>C87</f>
        <v>1086014.1666666667</v>
      </c>
      <c r="E74" s="286"/>
    </row>
    <row r="75" spans="1:5" x14ac:dyDescent="0.2">
      <c r="A75" s="242"/>
      <c r="B75" s="243" t="s">
        <v>266</v>
      </c>
      <c r="C75" s="244">
        <v>543725.66666666674</v>
      </c>
      <c r="D75" s="244"/>
      <c r="E75" s="286"/>
    </row>
    <row r="76" spans="1:5" x14ac:dyDescent="0.2">
      <c r="A76" s="242"/>
      <c r="B76" s="243" t="s">
        <v>311</v>
      </c>
      <c r="C76" s="244">
        <v>27719.5</v>
      </c>
      <c r="D76" s="244"/>
      <c r="E76" s="286"/>
    </row>
    <row r="77" spans="1:5" x14ac:dyDescent="0.2">
      <c r="A77" s="242"/>
      <c r="B77" s="243" t="s">
        <v>267</v>
      </c>
      <c r="C77" s="244"/>
      <c r="D77" s="244"/>
      <c r="E77" s="286"/>
    </row>
    <row r="78" spans="1:5" x14ac:dyDescent="0.2">
      <c r="A78" s="242"/>
      <c r="B78" s="243" t="s">
        <v>289</v>
      </c>
      <c r="C78" s="244">
        <v>17600</v>
      </c>
      <c r="D78" s="244"/>
      <c r="E78" s="286"/>
    </row>
    <row r="79" spans="1:5" x14ac:dyDescent="0.2">
      <c r="A79" s="242"/>
      <c r="B79" s="243" t="s">
        <v>435</v>
      </c>
      <c r="C79" s="244">
        <v>24000</v>
      </c>
      <c r="D79" s="244"/>
      <c r="E79" s="286"/>
    </row>
    <row r="80" spans="1:5" x14ac:dyDescent="0.2">
      <c r="A80" s="242"/>
      <c r="B80" s="243" t="s">
        <v>290</v>
      </c>
      <c r="C80" s="244"/>
      <c r="D80" s="244"/>
      <c r="E80" s="286"/>
    </row>
    <row r="81" spans="1:7" x14ac:dyDescent="0.2">
      <c r="A81" s="242"/>
      <c r="B81" s="243" t="s">
        <v>268</v>
      </c>
      <c r="C81" s="244"/>
      <c r="D81" s="244"/>
      <c r="E81" s="286"/>
    </row>
    <row r="82" spans="1:7" x14ac:dyDescent="0.2">
      <c r="A82" s="242"/>
      <c r="B82" s="243" t="s">
        <v>269</v>
      </c>
      <c r="C82" s="244">
        <v>95240</v>
      </c>
      <c r="D82" s="244"/>
      <c r="E82" s="286"/>
    </row>
    <row r="83" spans="1:7" x14ac:dyDescent="0.2">
      <c r="A83" s="242"/>
      <c r="B83" s="243" t="s">
        <v>291</v>
      </c>
      <c r="C83" s="244"/>
      <c r="D83" s="244"/>
      <c r="E83" s="286"/>
    </row>
    <row r="84" spans="1:7" x14ac:dyDescent="0.2">
      <c r="A84" s="242"/>
      <c r="B84" s="243" t="s">
        <v>270</v>
      </c>
      <c r="C84" s="244">
        <v>274948</v>
      </c>
      <c r="D84" s="244"/>
      <c r="E84" s="286"/>
      <c r="G84" s="312"/>
    </row>
    <row r="85" spans="1:7" x14ac:dyDescent="0.2">
      <c r="A85" s="242"/>
      <c r="B85" s="243" t="s">
        <v>292</v>
      </c>
      <c r="C85" s="244"/>
      <c r="D85" s="244"/>
      <c r="E85" s="286"/>
    </row>
    <row r="86" spans="1:7" x14ac:dyDescent="0.2">
      <c r="A86" s="242"/>
      <c r="B86" s="243" t="s">
        <v>293</v>
      </c>
      <c r="C86" s="164">
        <v>102781</v>
      </c>
      <c r="D86" s="244"/>
      <c r="E86" s="286"/>
    </row>
    <row r="87" spans="1:7" x14ac:dyDescent="0.2">
      <c r="A87" s="242"/>
      <c r="B87" s="243"/>
      <c r="C87" s="247">
        <f>SUM(C75:C86)</f>
        <v>1086014.1666666667</v>
      </c>
      <c r="D87" s="244"/>
      <c r="E87" s="286"/>
      <c r="F87" s="312"/>
    </row>
    <row r="88" spans="1:7" x14ac:dyDescent="0.2">
      <c r="A88" s="242"/>
      <c r="B88" s="243" t="s">
        <v>271</v>
      </c>
      <c r="C88" s="244"/>
      <c r="D88" s="248">
        <f>C89+C90+C91+C92</f>
        <v>279319.5</v>
      </c>
      <c r="E88" s="286"/>
    </row>
    <row r="89" spans="1:7" x14ac:dyDescent="0.2">
      <c r="A89" s="242"/>
      <c r="B89" s="243" t="s">
        <v>294</v>
      </c>
      <c r="C89" s="248"/>
      <c r="D89" s="248"/>
      <c r="E89" s="286"/>
    </row>
    <row r="90" spans="1:7" x14ac:dyDescent="0.2">
      <c r="A90" s="242"/>
      <c r="B90" s="243" t="s">
        <v>295</v>
      </c>
      <c r="C90" s="248"/>
      <c r="D90" s="244"/>
      <c r="E90" s="286"/>
    </row>
    <row r="91" spans="1:7" x14ac:dyDescent="0.2">
      <c r="A91" s="242"/>
      <c r="B91" s="243" t="s">
        <v>283</v>
      </c>
      <c r="C91" s="248">
        <v>231667</v>
      </c>
      <c r="D91" s="244"/>
      <c r="E91" s="286"/>
    </row>
    <row r="92" spans="1:7" x14ac:dyDescent="0.2">
      <c r="A92" s="242"/>
      <c r="B92" s="243" t="s">
        <v>272</v>
      </c>
      <c r="C92" s="249">
        <v>47652.5</v>
      </c>
      <c r="D92" s="244"/>
      <c r="E92" s="286"/>
    </row>
    <row r="93" spans="1:7" x14ac:dyDescent="0.2">
      <c r="A93" s="242">
        <v>3</v>
      </c>
      <c r="B93" s="243" t="s">
        <v>273</v>
      </c>
      <c r="C93" s="244"/>
      <c r="D93" s="244"/>
      <c r="E93" s="288">
        <f>E67-E70</f>
        <v>721679.43333333358</v>
      </c>
    </row>
    <row r="94" spans="1:7" x14ac:dyDescent="0.2">
      <c r="A94" s="242"/>
      <c r="B94" s="243" t="s">
        <v>274</v>
      </c>
      <c r="C94" s="244"/>
      <c r="D94" s="244"/>
      <c r="E94" s="286"/>
    </row>
    <row r="95" spans="1:7" x14ac:dyDescent="0.2">
      <c r="A95" s="242"/>
      <c r="B95" s="243" t="s">
        <v>275</v>
      </c>
      <c r="C95" s="244"/>
      <c r="D95" s="244"/>
      <c r="E95" s="164">
        <v>102781</v>
      </c>
    </row>
    <row r="96" spans="1:7" x14ac:dyDescent="0.2">
      <c r="A96" s="242"/>
      <c r="B96" s="243"/>
      <c r="C96" s="244"/>
      <c r="D96" s="244"/>
      <c r="E96" s="286"/>
    </row>
    <row r="97" spans="1:7" x14ac:dyDescent="0.2">
      <c r="A97" s="242"/>
      <c r="B97" s="243" t="s">
        <v>276</v>
      </c>
      <c r="C97" s="244"/>
      <c r="D97" s="244"/>
      <c r="E97" s="286">
        <f>SUM(E93:E95)</f>
        <v>824460.43333333358</v>
      </c>
    </row>
    <row r="98" spans="1:7" x14ac:dyDescent="0.2">
      <c r="A98" s="242"/>
      <c r="B98" s="243" t="s">
        <v>277</v>
      </c>
      <c r="C98" s="244"/>
      <c r="D98" s="244"/>
      <c r="E98" s="286">
        <f>E97*15/100</f>
        <v>123669.06500000003</v>
      </c>
      <c r="G98" s="312"/>
    </row>
    <row r="99" spans="1:7" x14ac:dyDescent="0.2">
      <c r="A99" s="242"/>
      <c r="B99" s="243" t="s">
        <v>278</v>
      </c>
      <c r="C99" s="244"/>
      <c r="D99" s="244"/>
      <c r="E99" s="288">
        <f>E93-E98</f>
        <v>598010.36833333352</v>
      </c>
    </row>
    <row r="100" spans="1:7" ht="13.5" thickBot="1" x14ac:dyDescent="0.25">
      <c r="A100" s="250"/>
      <c r="B100" s="251"/>
      <c r="C100" s="252"/>
      <c r="D100" s="252"/>
      <c r="E100" s="289"/>
    </row>
    <row r="101" spans="1:7" ht="13.5" thickTop="1" x14ac:dyDescent="0.2">
      <c r="A101" s="234"/>
      <c r="B101" s="234"/>
      <c r="C101" s="235"/>
      <c r="D101" s="235"/>
      <c r="E101" s="235"/>
    </row>
    <row r="102" spans="1:7" x14ac:dyDescent="0.2">
      <c r="A102" s="234"/>
      <c r="B102" s="234"/>
      <c r="C102" s="235"/>
      <c r="D102" s="235"/>
      <c r="E102" s="235"/>
    </row>
    <row r="103" spans="1:7" ht="15" x14ac:dyDescent="0.25">
      <c r="A103" s="234"/>
      <c r="B103" s="233" t="s">
        <v>279</v>
      </c>
      <c r="C103" s="233"/>
      <c r="D103" s="233"/>
      <c r="E103" s="235"/>
    </row>
    <row r="104" spans="1:7" ht="15" x14ac:dyDescent="0.25">
      <c r="A104" s="234"/>
      <c r="B104" s="253" t="s">
        <v>280</v>
      </c>
      <c r="C104" s="231"/>
      <c r="D104" s="231"/>
      <c r="E104" s="235"/>
    </row>
    <row r="105" spans="1:7" ht="15" x14ac:dyDescent="0.25">
      <c r="A105" s="234"/>
      <c r="B105" s="253" t="s">
        <v>297</v>
      </c>
      <c r="C105" s="235"/>
      <c r="D105" s="231"/>
      <c r="E105" s="235"/>
    </row>
    <row r="106" spans="1:7" ht="15" x14ac:dyDescent="0.25">
      <c r="A106" s="234"/>
      <c r="B106" s="253"/>
      <c r="C106" s="235"/>
      <c r="D106" s="231"/>
      <c r="E106" s="235"/>
    </row>
  </sheetData>
  <mergeCells count="10">
    <mergeCell ref="C26:C27"/>
    <mergeCell ref="J26:J27"/>
    <mergeCell ref="I26:I27"/>
    <mergeCell ref="H26:H27"/>
    <mergeCell ref="G26:G27"/>
    <mergeCell ref="I23:I24"/>
    <mergeCell ref="J23:J24"/>
    <mergeCell ref="F26:F27"/>
    <mergeCell ref="E26:E27"/>
    <mergeCell ref="D26:D27"/>
  </mergeCells>
  <pageMargins left="0.7" right="0.7" top="0.75" bottom="0.75" header="0.3" footer="0.3"/>
  <pageSetup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workbookViewId="0">
      <selection activeCell="D58" sqref="D58"/>
    </sheetView>
  </sheetViews>
  <sheetFormatPr defaultRowHeight="12.75" x14ac:dyDescent="0.2"/>
  <cols>
    <col min="2" max="2" width="9.140625" customWidth="1"/>
    <col min="3" max="3" width="15.85546875" customWidth="1"/>
    <col min="4" max="4" width="14.5703125" customWidth="1"/>
    <col min="5" max="5" width="10.28515625" customWidth="1"/>
    <col min="7" max="7" width="10.42578125" customWidth="1"/>
    <col min="8" max="8" width="10.5703125" customWidth="1"/>
    <col min="10" max="10" width="9.140625" style="336"/>
  </cols>
  <sheetData>
    <row r="1" spans="1:11" x14ac:dyDescent="0.2">
      <c r="A1" s="313"/>
      <c r="B1" s="314" t="s">
        <v>402</v>
      </c>
      <c r="C1" s="314"/>
      <c r="D1" s="314"/>
      <c r="E1" s="314"/>
      <c r="F1" s="313"/>
      <c r="G1" s="313"/>
      <c r="H1" s="313"/>
      <c r="I1" s="313"/>
      <c r="J1" s="313"/>
      <c r="K1" s="313"/>
    </row>
    <row r="2" spans="1:11" x14ac:dyDescent="0.2">
      <c r="A2" s="315" t="s">
        <v>333</v>
      </c>
      <c r="B2" s="315" t="s">
        <v>334</v>
      </c>
      <c r="C2" s="315" t="s">
        <v>335</v>
      </c>
      <c r="D2" s="315" t="s">
        <v>336</v>
      </c>
      <c r="E2" s="315" t="s">
        <v>337</v>
      </c>
      <c r="F2" s="315"/>
      <c r="G2" s="315">
        <v>401</v>
      </c>
      <c r="H2" s="315">
        <v>600</v>
      </c>
      <c r="I2" s="315">
        <v>600</v>
      </c>
      <c r="J2" s="315">
        <v>200</v>
      </c>
      <c r="K2" s="315">
        <v>445</v>
      </c>
    </row>
    <row r="3" spans="1:11" x14ac:dyDescent="0.2">
      <c r="A3" s="326">
        <v>247206927</v>
      </c>
      <c r="B3" s="326">
        <v>247206927</v>
      </c>
      <c r="C3" s="326" t="s">
        <v>301</v>
      </c>
      <c r="D3" s="326" t="s">
        <v>324</v>
      </c>
      <c r="E3" s="326" t="s">
        <v>322</v>
      </c>
      <c r="F3" s="326"/>
      <c r="G3" s="327">
        <v>37300</v>
      </c>
      <c r="H3" s="326">
        <v>100</v>
      </c>
      <c r="I3" s="326">
        <v>31000</v>
      </c>
      <c r="J3" s="326"/>
      <c r="K3" s="326">
        <v>6200</v>
      </c>
    </row>
    <row r="4" spans="1:11" x14ac:dyDescent="0.2">
      <c r="A4" s="328">
        <v>3</v>
      </c>
      <c r="B4" s="328">
        <v>57340025</v>
      </c>
      <c r="C4" s="328" t="s">
        <v>367</v>
      </c>
      <c r="D4" s="328" t="s">
        <v>329</v>
      </c>
      <c r="E4" s="328" t="s">
        <v>322</v>
      </c>
      <c r="F4" s="328" t="s">
        <v>330</v>
      </c>
      <c r="G4" s="329">
        <v>371448</v>
      </c>
      <c r="H4" s="328">
        <v>0</v>
      </c>
      <c r="I4" s="328"/>
      <c r="J4" s="328">
        <v>309540</v>
      </c>
      <c r="K4" s="328">
        <v>61908</v>
      </c>
    </row>
    <row r="5" spans="1:11" x14ac:dyDescent="0.2">
      <c r="A5" s="326">
        <v>8</v>
      </c>
      <c r="B5" s="326">
        <v>57340030</v>
      </c>
      <c r="C5" s="326" t="s">
        <v>368</v>
      </c>
      <c r="D5" s="326" t="s">
        <v>329</v>
      </c>
      <c r="E5" s="326" t="s">
        <v>322</v>
      </c>
      <c r="F5" s="326" t="s">
        <v>330</v>
      </c>
      <c r="G5" s="327">
        <v>247632</v>
      </c>
      <c r="H5" s="326">
        <v>0</v>
      </c>
      <c r="I5" s="326"/>
      <c r="J5" s="326">
        <v>206360</v>
      </c>
      <c r="K5" s="326">
        <v>41272</v>
      </c>
    </row>
    <row r="6" spans="1:11" x14ac:dyDescent="0.2">
      <c r="A6" s="328">
        <v>25</v>
      </c>
      <c r="B6" s="328">
        <v>57340047</v>
      </c>
      <c r="C6" s="328" t="s">
        <v>369</v>
      </c>
      <c r="D6" s="328" t="s">
        <v>329</v>
      </c>
      <c r="E6" s="328" t="s">
        <v>322</v>
      </c>
      <c r="F6" s="328" t="s">
        <v>330</v>
      </c>
      <c r="G6" s="329">
        <v>26532</v>
      </c>
      <c r="H6" s="328">
        <v>0</v>
      </c>
      <c r="I6" s="328"/>
      <c r="J6" s="328">
        <v>22110</v>
      </c>
      <c r="K6" s="328">
        <v>4422</v>
      </c>
    </row>
    <row r="7" spans="1:11" x14ac:dyDescent="0.2">
      <c r="A7" s="330">
        <v>47</v>
      </c>
      <c r="B7" s="330">
        <v>55213224</v>
      </c>
      <c r="C7" s="330" t="s">
        <v>370</v>
      </c>
      <c r="D7" s="330" t="s">
        <v>371</v>
      </c>
      <c r="E7" s="330" t="s">
        <v>372</v>
      </c>
      <c r="F7" s="330" t="s">
        <v>373</v>
      </c>
      <c r="G7" s="331">
        <v>65100</v>
      </c>
      <c r="H7" s="330">
        <v>0</v>
      </c>
      <c r="I7" s="330">
        <v>54250</v>
      </c>
      <c r="J7" s="330"/>
      <c r="K7" s="330">
        <v>10850</v>
      </c>
    </row>
    <row r="8" spans="1:11" x14ac:dyDescent="0.2">
      <c r="A8" s="328">
        <v>47</v>
      </c>
      <c r="B8" s="328">
        <v>57340069</v>
      </c>
      <c r="C8" s="328" t="s">
        <v>374</v>
      </c>
      <c r="D8" s="328" t="s">
        <v>329</v>
      </c>
      <c r="E8" s="328" t="s">
        <v>322</v>
      </c>
      <c r="F8" s="328" t="s">
        <v>330</v>
      </c>
      <c r="G8" s="329">
        <v>80400</v>
      </c>
      <c r="H8" s="328">
        <v>0</v>
      </c>
      <c r="I8" s="328"/>
      <c r="J8" s="328">
        <v>67000</v>
      </c>
      <c r="K8" s="328">
        <v>13400</v>
      </c>
    </row>
    <row r="9" spans="1:11" x14ac:dyDescent="0.2">
      <c r="A9" s="326">
        <v>549754</v>
      </c>
      <c r="B9" s="326">
        <v>549754</v>
      </c>
      <c r="C9" s="326" t="s">
        <v>375</v>
      </c>
      <c r="D9" s="326" t="s">
        <v>376</v>
      </c>
      <c r="E9" s="326" t="s">
        <v>305</v>
      </c>
      <c r="F9" s="326" t="s">
        <v>377</v>
      </c>
      <c r="G9" s="327">
        <v>6624</v>
      </c>
      <c r="H9" s="326">
        <v>0</v>
      </c>
      <c r="I9" s="326">
        <v>5520</v>
      </c>
      <c r="J9" s="326"/>
      <c r="K9" s="332">
        <v>1104</v>
      </c>
    </row>
    <row r="10" spans="1:11" x14ac:dyDescent="0.2">
      <c r="A10" s="326">
        <v>248110011</v>
      </c>
      <c r="B10" s="326">
        <v>248110011</v>
      </c>
      <c r="C10" s="326" t="s">
        <v>375</v>
      </c>
      <c r="D10" s="326" t="s">
        <v>324</v>
      </c>
      <c r="E10" s="326" t="s">
        <v>322</v>
      </c>
      <c r="F10" s="326"/>
      <c r="G10" s="327">
        <v>80662</v>
      </c>
      <c r="H10" s="326">
        <v>100</v>
      </c>
      <c r="I10" s="326">
        <v>67135</v>
      </c>
      <c r="J10" s="326"/>
      <c r="K10" s="326">
        <v>13427</v>
      </c>
    </row>
    <row r="11" spans="1:11" x14ac:dyDescent="0.2">
      <c r="A11" s="328">
        <v>725042993</v>
      </c>
      <c r="B11" s="328">
        <v>725042993</v>
      </c>
      <c r="C11" s="328" t="s">
        <v>375</v>
      </c>
      <c r="D11" s="328" t="s">
        <v>327</v>
      </c>
      <c r="E11" s="328" t="s">
        <v>322</v>
      </c>
      <c r="F11" s="328" t="s">
        <v>328</v>
      </c>
      <c r="G11" s="329">
        <v>3018</v>
      </c>
      <c r="H11" s="328">
        <v>0</v>
      </c>
      <c r="I11" s="328">
        <v>2515</v>
      </c>
      <c r="J11" s="328"/>
      <c r="K11" s="328">
        <v>503</v>
      </c>
    </row>
    <row r="12" spans="1:11" x14ac:dyDescent="0.2">
      <c r="A12" s="330">
        <v>59</v>
      </c>
      <c r="B12" s="330">
        <v>57340081</v>
      </c>
      <c r="C12" s="330" t="s">
        <v>378</v>
      </c>
      <c r="D12" s="330" t="s">
        <v>329</v>
      </c>
      <c r="E12" s="330" t="s">
        <v>322</v>
      </c>
      <c r="F12" s="330" t="s">
        <v>330</v>
      </c>
      <c r="G12" s="331">
        <v>16884</v>
      </c>
      <c r="H12" s="330">
        <v>0</v>
      </c>
      <c r="I12" s="332"/>
      <c r="J12" s="332">
        <v>16884</v>
      </c>
      <c r="K12" s="332">
        <v>3376.8</v>
      </c>
    </row>
    <row r="13" spans="1:11" x14ac:dyDescent="0.2">
      <c r="A13" s="326">
        <v>249813415</v>
      </c>
      <c r="B13" s="326">
        <v>249813415</v>
      </c>
      <c r="C13" s="326" t="s">
        <v>379</v>
      </c>
      <c r="D13" s="326" t="s">
        <v>324</v>
      </c>
      <c r="E13" s="326" t="s">
        <v>322</v>
      </c>
      <c r="F13" s="326"/>
      <c r="G13" s="327">
        <v>47776</v>
      </c>
      <c r="H13" s="326">
        <v>100</v>
      </c>
      <c r="I13" s="326">
        <v>39730</v>
      </c>
      <c r="J13" s="326"/>
      <c r="K13" s="326">
        <v>7946</v>
      </c>
    </row>
    <row r="14" spans="1:11" x14ac:dyDescent="0.2">
      <c r="A14" s="328">
        <v>560062</v>
      </c>
      <c r="B14" s="328">
        <v>560062</v>
      </c>
      <c r="C14" s="328" t="s">
        <v>379</v>
      </c>
      <c r="D14" s="328" t="s">
        <v>376</v>
      </c>
      <c r="E14" s="328" t="s">
        <v>305</v>
      </c>
      <c r="F14" s="328" t="s">
        <v>377</v>
      </c>
      <c r="G14" s="329">
        <v>9540</v>
      </c>
      <c r="H14" s="328">
        <v>0</v>
      </c>
      <c r="I14" s="328">
        <v>7950</v>
      </c>
      <c r="J14" s="328"/>
      <c r="K14" s="328">
        <v>1590</v>
      </c>
    </row>
    <row r="15" spans="1:11" x14ac:dyDescent="0.2">
      <c r="A15" s="330">
        <v>725175509</v>
      </c>
      <c r="B15" s="330">
        <v>725175509</v>
      </c>
      <c r="C15" s="330" t="s">
        <v>379</v>
      </c>
      <c r="D15" s="330" t="s">
        <v>327</v>
      </c>
      <c r="E15" s="330" t="s">
        <v>322</v>
      </c>
      <c r="F15" s="330" t="s">
        <v>328</v>
      </c>
      <c r="G15" s="331">
        <v>3180</v>
      </c>
      <c r="H15" s="330">
        <v>0</v>
      </c>
      <c r="I15" s="330">
        <v>2650</v>
      </c>
      <c r="J15" s="330"/>
      <c r="K15" s="332">
        <v>530</v>
      </c>
    </row>
    <row r="16" spans="1:11" x14ac:dyDescent="0.2">
      <c r="A16" s="326">
        <v>250831353</v>
      </c>
      <c r="B16" s="326">
        <v>250831353</v>
      </c>
      <c r="C16" s="326" t="s">
        <v>380</v>
      </c>
      <c r="D16" s="326" t="s">
        <v>324</v>
      </c>
      <c r="E16" s="326" t="s">
        <v>322</v>
      </c>
      <c r="F16" s="326"/>
      <c r="G16" s="327">
        <v>66107</v>
      </c>
      <c r="H16" s="326">
        <v>100</v>
      </c>
      <c r="I16" s="326">
        <v>55006</v>
      </c>
      <c r="J16" s="326"/>
      <c r="K16" s="326">
        <v>11001</v>
      </c>
    </row>
    <row r="17" spans="1:11" x14ac:dyDescent="0.2">
      <c r="A17" s="330">
        <v>570381</v>
      </c>
      <c r="B17" s="330">
        <v>570381</v>
      </c>
      <c r="C17" s="330" t="s">
        <v>380</v>
      </c>
      <c r="D17" s="330" t="s">
        <v>376</v>
      </c>
      <c r="E17" s="330" t="s">
        <v>305</v>
      </c>
      <c r="F17" s="330" t="s">
        <v>377</v>
      </c>
      <c r="G17" s="331">
        <v>4800</v>
      </c>
      <c r="H17" s="330">
        <v>0</v>
      </c>
      <c r="I17" s="330">
        <v>4000</v>
      </c>
      <c r="J17" s="330"/>
      <c r="K17" s="332">
        <v>800</v>
      </c>
    </row>
    <row r="18" spans="1:11" x14ac:dyDescent="0.2">
      <c r="A18" s="326">
        <v>251997846</v>
      </c>
      <c r="B18" s="326">
        <v>251997846</v>
      </c>
      <c r="C18" s="326" t="s">
        <v>381</v>
      </c>
      <c r="D18" s="326" t="s">
        <v>324</v>
      </c>
      <c r="E18" s="326" t="s">
        <v>322</v>
      </c>
      <c r="F18" s="326"/>
      <c r="G18" s="327">
        <v>29325</v>
      </c>
      <c r="H18" s="326">
        <v>100</v>
      </c>
      <c r="I18" s="326">
        <v>24354</v>
      </c>
      <c r="J18" s="326"/>
      <c r="K18" s="326">
        <v>4871</v>
      </c>
    </row>
    <row r="19" spans="1:11" x14ac:dyDescent="0.2">
      <c r="A19" s="328">
        <v>591019</v>
      </c>
      <c r="B19" s="328">
        <v>591019</v>
      </c>
      <c r="C19" s="328" t="s">
        <v>382</v>
      </c>
      <c r="D19" s="328" t="s">
        <v>376</v>
      </c>
      <c r="E19" s="328" t="s">
        <v>305</v>
      </c>
      <c r="F19" s="328" t="s">
        <v>377</v>
      </c>
      <c r="G19" s="329">
        <v>11549</v>
      </c>
      <c r="H19" s="328">
        <v>0</v>
      </c>
      <c r="I19" s="328">
        <v>9624</v>
      </c>
      <c r="J19" s="328"/>
      <c r="K19" s="328">
        <v>1925</v>
      </c>
    </row>
    <row r="20" spans="1:11" x14ac:dyDescent="0.2">
      <c r="A20" s="330">
        <v>725697140</v>
      </c>
      <c r="B20" s="330">
        <v>725697140</v>
      </c>
      <c r="C20" s="330" t="s">
        <v>382</v>
      </c>
      <c r="D20" s="330" t="s">
        <v>327</v>
      </c>
      <c r="E20" s="330" t="s">
        <v>322</v>
      </c>
      <c r="F20" s="330" t="s">
        <v>328</v>
      </c>
      <c r="G20" s="331">
        <v>4224</v>
      </c>
      <c r="H20" s="330">
        <v>0</v>
      </c>
      <c r="I20" s="330">
        <v>3520</v>
      </c>
      <c r="J20" s="330"/>
      <c r="K20" s="332">
        <v>704</v>
      </c>
    </row>
    <row r="21" spans="1:11" x14ac:dyDescent="0.2">
      <c r="A21" s="326">
        <v>251997846</v>
      </c>
      <c r="B21" s="326">
        <v>251997846</v>
      </c>
      <c r="C21" s="326" t="s">
        <v>382</v>
      </c>
      <c r="D21" s="326" t="s">
        <v>324</v>
      </c>
      <c r="E21" s="326" t="s">
        <v>322</v>
      </c>
      <c r="F21" s="326"/>
      <c r="G21" s="327">
        <v>47924</v>
      </c>
      <c r="H21" s="326">
        <v>100</v>
      </c>
      <c r="I21" s="326">
        <v>39853</v>
      </c>
      <c r="J21" s="326"/>
      <c r="K21" s="326">
        <v>7971</v>
      </c>
    </row>
    <row r="22" spans="1:11" x14ac:dyDescent="0.2">
      <c r="A22" s="328">
        <v>238</v>
      </c>
      <c r="B22" s="328">
        <v>60997360</v>
      </c>
      <c r="C22" s="328" t="s">
        <v>383</v>
      </c>
      <c r="D22" s="328" t="s">
        <v>329</v>
      </c>
      <c r="E22" s="328" t="s">
        <v>322</v>
      </c>
      <c r="F22" s="328"/>
      <c r="G22" s="329">
        <v>13608</v>
      </c>
      <c r="H22" s="328">
        <v>0</v>
      </c>
      <c r="I22" s="328"/>
      <c r="J22" s="328">
        <v>11340</v>
      </c>
      <c r="K22" s="328">
        <v>2268</v>
      </c>
    </row>
    <row r="23" spans="1:11" s="336" customFormat="1" x14ac:dyDescent="0.2">
      <c r="A23" s="328">
        <v>152</v>
      </c>
      <c r="B23" s="328">
        <v>60010739</v>
      </c>
      <c r="C23" s="328" t="s">
        <v>449</v>
      </c>
      <c r="D23" s="328" t="s">
        <v>450</v>
      </c>
      <c r="E23" s="328" t="s">
        <v>322</v>
      </c>
      <c r="F23" s="328" t="s">
        <v>451</v>
      </c>
      <c r="G23" s="329">
        <v>24000</v>
      </c>
      <c r="H23" s="328"/>
      <c r="I23" s="328">
        <v>20000</v>
      </c>
      <c r="J23" s="328"/>
      <c r="K23" s="328">
        <v>4000</v>
      </c>
    </row>
    <row r="24" spans="1:11" x14ac:dyDescent="0.2">
      <c r="A24" s="330">
        <v>601337</v>
      </c>
      <c r="B24" s="330">
        <v>601337</v>
      </c>
      <c r="C24" s="330" t="s">
        <v>384</v>
      </c>
      <c r="D24" s="330" t="s">
        <v>376</v>
      </c>
      <c r="E24" s="330" t="s">
        <v>305</v>
      </c>
      <c r="F24" s="330" t="s">
        <v>377</v>
      </c>
      <c r="G24" s="331">
        <v>10454</v>
      </c>
      <c r="H24" s="330">
        <v>0</v>
      </c>
      <c r="I24" s="330">
        <v>8712</v>
      </c>
      <c r="J24" s="330"/>
      <c r="K24" s="330">
        <v>1742</v>
      </c>
    </row>
    <row r="25" spans="1:11" x14ac:dyDescent="0.2">
      <c r="A25" s="328">
        <v>725765425</v>
      </c>
      <c r="B25" s="328">
        <v>725765425</v>
      </c>
      <c r="C25" s="328" t="s">
        <v>384</v>
      </c>
      <c r="D25" s="328" t="s">
        <v>327</v>
      </c>
      <c r="E25" s="328" t="s">
        <v>322</v>
      </c>
      <c r="F25" s="328" t="s">
        <v>328</v>
      </c>
      <c r="G25" s="329">
        <v>3221</v>
      </c>
      <c r="H25" s="328">
        <v>0</v>
      </c>
      <c r="I25" s="328">
        <v>2684.166666666667</v>
      </c>
      <c r="J25" s="328"/>
      <c r="K25" s="332">
        <v>536.83333333333337</v>
      </c>
    </row>
    <row r="26" spans="1:11" x14ac:dyDescent="0.2">
      <c r="A26" s="326">
        <v>224</v>
      </c>
      <c r="B26" s="326">
        <v>23369224</v>
      </c>
      <c r="C26" s="326" t="s">
        <v>323</v>
      </c>
      <c r="D26" s="326" t="s">
        <v>332</v>
      </c>
      <c r="E26" s="326" t="s">
        <v>322</v>
      </c>
      <c r="F26" s="326" t="s">
        <v>328</v>
      </c>
      <c r="G26" s="327">
        <v>2322</v>
      </c>
      <c r="H26" s="326">
        <v>0</v>
      </c>
      <c r="I26" s="326">
        <v>1935</v>
      </c>
      <c r="J26" s="326"/>
      <c r="K26" s="326">
        <v>387</v>
      </c>
    </row>
    <row r="27" spans="1:11" x14ac:dyDescent="0.2">
      <c r="A27" s="328">
        <v>320</v>
      </c>
      <c r="B27" s="328">
        <v>47085198</v>
      </c>
      <c r="C27" s="328" t="s">
        <v>385</v>
      </c>
      <c r="D27" s="328" t="s">
        <v>338</v>
      </c>
      <c r="E27" s="328" t="s">
        <v>322</v>
      </c>
      <c r="F27" s="328" t="s">
        <v>330</v>
      </c>
      <c r="G27" s="329">
        <v>76944</v>
      </c>
      <c r="H27" s="328">
        <v>0</v>
      </c>
      <c r="I27" s="328"/>
      <c r="J27" s="328">
        <v>64120</v>
      </c>
      <c r="K27" s="328">
        <v>12824</v>
      </c>
    </row>
    <row r="28" spans="1:11" x14ac:dyDescent="0.2">
      <c r="A28" s="330">
        <v>718</v>
      </c>
      <c r="B28" s="330">
        <v>24075718</v>
      </c>
      <c r="C28" s="330" t="s">
        <v>331</v>
      </c>
      <c r="D28" s="330" t="s">
        <v>332</v>
      </c>
      <c r="E28" s="330" t="s">
        <v>322</v>
      </c>
      <c r="F28" s="330" t="s">
        <v>328</v>
      </c>
      <c r="G28" s="331">
        <v>3810</v>
      </c>
      <c r="H28" s="330">
        <v>0</v>
      </c>
      <c r="I28" s="330">
        <v>3175</v>
      </c>
      <c r="J28" s="330"/>
      <c r="K28" s="332">
        <v>635</v>
      </c>
    </row>
    <row r="29" spans="1:11" x14ac:dyDescent="0.2">
      <c r="A29" s="326">
        <v>611657</v>
      </c>
      <c r="B29" s="326">
        <v>611657</v>
      </c>
      <c r="C29" s="326" t="s">
        <v>386</v>
      </c>
      <c r="D29" s="326" t="s">
        <v>376</v>
      </c>
      <c r="E29" s="326" t="s">
        <v>305</v>
      </c>
      <c r="F29" s="326" t="s">
        <v>377</v>
      </c>
      <c r="G29" s="327">
        <v>9360</v>
      </c>
      <c r="H29" s="326">
        <v>0</v>
      </c>
      <c r="I29" s="326">
        <v>7800</v>
      </c>
      <c r="J29" s="326"/>
      <c r="K29" s="326">
        <v>1560</v>
      </c>
    </row>
    <row r="30" spans="1:11" x14ac:dyDescent="0.2">
      <c r="A30" s="330">
        <v>725953606</v>
      </c>
      <c r="B30" s="330">
        <v>72953606</v>
      </c>
      <c r="C30" s="330" t="s">
        <v>386</v>
      </c>
      <c r="D30" s="330" t="s">
        <v>327</v>
      </c>
      <c r="E30" s="330" t="s">
        <v>322</v>
      </c>
      <c r="F30" s="330" t="s">
        <v>328</v>
      </c>
      <c r="G30" s="331">
        <v>3364</v>
      </c>
      <c r="H30" s="330">
        <v>0</v>
      </c>
      <c r="I30" s="330">
        <v>2803.333333333333</v>
      </c>
      <c r="J30" s="330"/>
      <c r="K30" s="332">
        <v>560.66666666666663</v>
      </c>
    </row>
    <row r="31" spans="1:11" x14ac:dyDescent="0.2">
      <c r="A31" s="326">
        <v>287578801</v>
      </c>
      <c r="B31" s="326">
        <v>287578801</v>
      </c>
      <c r="C31" s="326" t="s">
        <v>386</v>
      </c>
      <c r="D31" s="326" t="s">
        <v>324</v>
      </c>
      <c r="E31" s="326" t="s">
        <v>322</v>
      </c>
      <c r="F31" s="326" t="s">
        <v>325</v>
      </c>
      <c r="G31" s="327">
        <v>60141</v>
      </c>
      <c r="H31" s="326">
        <v>100</v>
      </c>
      <c r="I31" s="326">
        <v>50034</v>
      </c>
      <c r="J31" s="326"/>
      <c r="K31" s="326">
        <v>10007</v>
      </c>
    </row>
    <row r="32" spans="1:11" x14ac:dyDescent="0.2">
      <c r="A32" s="328">
        <v>288497696</v>
      </c>
      <c r="B32" s="328">
        <v>288497696</v>
      </c>
      <c r="C32" s="328" t="s">
        <v>387</v>
      </c>
      <c r="D32" s="328" t="s">
        <v>324</v>
      </c>
      <c r="E32" s="328" t="s">
        <v>322</v>
      </c>
      <c r="F32" s="328" t="s">
        <v>325</v>
      </c>
      <c r="G32" s="329">
        <v>30366</v>
      </c>
      <c r="H32" s="328">
        <v>100</v>
      </c>
      <c r="I32" s="328">
        <v>25222</v>
      </c>
      <c r="J32" s="328"/>
      <c r="K32" s="328">
        <v>5044</v>
      </c>
    </row>
    <row r="33" spans="1:11" x14ac:dyDescent="0.2">
      <c r="A33" s="330">
        <v>726128330</v>
      </c>
      <c r="B33" s="330">
        <v>726128330</v>
      </c>
      <c r="C33" s="330" t="s">
        <v>387</v>
      </c>
      <c r="D33" s="330" t="s">
        <v>327</v>
      </c>
      <c r="E33" s="330" t="s">
        <v>322</v>
      </c>
      <c r="F33" s="330" t="s">
        <v>328</v>
      </c>
      <c r="G33" s="330">
        <v>629</v>
      </c>
      <c r="H33" s="330">
        <v>241</v>
      </c>
      <c r="I33" s="330">
        <v>323</v>
      </c>
      <c r="J33" s="330"/>
      <c r="K33" s="330">
        <v>65</v>
      </c>
    </row>
    <row r="34" spans="1:11" x14ac:dyDescent="0.2">
      <c r="A34" s="328">
        <v>278</v>
      </c>
      <c r="B34" s="328">
        <v>62271628</v>
      </c>
      <c r="C34" s="328" t="s">
        <v>388</v>
      </c>
      <c r="D34" s="328" t="s">
        <v>389</v>
      </c>
      <c r="E34" s="328" t="s">
        <v>322</v>
      </c>
      <c r="F34" s="328" t="s">
        <v>390</v>
      </c>
      <c r="G34" s="329">
        <v>9200</v>
      </c>
      <c r="H34" s="328">
        <v>0</v>
      </c>
      <c r="I34" s="328">
        <v>7667</v>
      </c>
      <c r="J34" s="328"/>
      <c r="K34" s="328">
        <v>1533</v>
      </c>
    </row>
    <row r="35" spans="1:11" x14ac:dyDescent="0.2">
      <c r="A35" s="326">
        <v>899</v>
      </c>
      <c r="B35" s="326">
        <v>62787899</v>
      </c>
      <c r="C35" s="326" t="s">
        <v>391</v>
      </c>
      <c r="D35" s="326" t="s">
        <v>392</v>
      </c>
      <c r="E35" s="326" t="s">
        <v>320</v>
      </c>
      <c r="F35" s="326" t="s">
        <v>393</v>
      </c>
      <c r="G35" s="327">
        <v>21120</v>
      </c>
      <c r="H35" s="326">
        <v>0</v>
      </c>
      <c r="I35" s="326">
        <v>17600</v>
      </c>
      <c r="J35" s="326"/>
      <c r="K35" s="332">
        <v>3520</v>
      </c>
    </row>
    <row r="36" spans="1:11" x14ac:dyDescent="0.2">
      <c r="A36" s="326">
        <v>289523725</v>
      </c>
      <c r="B36" s="326">
        <v>289523725</v>
      </c>
      <c r="C36" s="326" t="s">
        <v>394</v>
      </c>
      <c r="D36" s="326" t="s">
        <v>324</v>
      </c>
      <c r="E36" s="326" t="s">
        <v>322</v>
      </c>
      <c r="F36" s="326" t="s">
        <v>325</v>
      </c>
      <c r="G36" s="327">
        <v>35172</v>
      </c>
      <c r="H36" s="326">
        <v>100</v>
      </c>
      <c r="I36" s="326">
        <v>29227</v>
      </c>
      <c r="J36" s="326"/>
      <c r="K36" s="326">
        <v>5845</v>
      </c>
    </row>
    <row r="37" spans="1:11" x14ac:dyDescent="0.2">
      <c r="A37" s="328">
        <v>726345404</v>
      </c>
      <c r="B37" s="328">
        <v>726345404</v>
      </c>
      <c r="C37" s="328" t="s">
        <v>395</v>
      </c>
      <c r="D37" s="328" t="s">
        <v>327</v>
      </c>
      <c r="E37" s="328" t="s">
        <v>322</v>
      </c>
      <c r="F37" s="328" t="s">
        <v>328</v>
      </c>
      <c r="G37" s="329">
        <v>3134</v>
      </c>
      <c r="H37" s="328">
        <v>230</v>
      </c>
      <c r="I37" s="328">
        <v>2420</v>
      </c>
      <c r="J37" s="328"/>
      <c r="K37" s="328">
        <v>484</v>
      </c>
    </row>
    <row r="38" spans="1:11" x14ac:dyDescent="0.2">
      <c r="A38" s="326">
        <v>202761338</v>
      </c>
      <c r="B38" s="326">
        <v>202761338</v>
      </c>
      <c r="C38" s="326" t="s">
        <v>395</v>
      </c>
      <c r="D38" s="326" t="s">
        <v>396</v>
      </c>
      <c r="E38" s="326" t="s">
        <v>305</v>
      </c>
      <c r="F38" s="326" t="s">
        <v>377</v>
      </c>
      <c r="G38" s="327">
        <v>14102</v>
      </c>
      <c r="H38" s="326">
        <v>0</v>
      </c>
      <c r="I38" s="326">
        <v>11751.666666666668</v>
      </c>
      <c r="J38" s="326"/>
      <c r="K38" s="332">
        <v>2350.3333333333335</v>
      </c>
    </row>
    <row r="39" spans="1:11" x14ac:dyDescent="0.2">
      <c r="A39" s="326">
        <v>290214350</v>
      </c>
      <c r="B39" s="326">
        <v>289523725</v>
      </c>
      <c r="C39" s="326" t="s">
        <v>397</v>
      </c>
      <c r="D39" s="326" t="s">
        <v>324</v>
      </c>
      <c r="E39" s="326" t="s">
        <v>322</v>
      </c>
      <c r="F39" s="326" t="s">
        <v>325</v>
      </c>
      <c r="G39" s="327">
        <v>26868</v>
      </c>
      <c r="H39" s="326">
        <v>100</v>
      </c>
      <c r="I39" s="326">
        <v>22307</v>
      </c>
      <c r="J39" s="326"/>
      <c r="K39" s="326">
        <v>4461</v>
      </c>
    </row>
    <row r="40" spans="1:11" x14ac:dyDescent="0.2">
      <c r="A40" s="330">
        <v>726430575</v>
      </c>
      <c r="B40" s="330">
        <v>726430575</v>
      </c>
      <c r="C40" s="330" t="s">
        <v>398</v>
      </c>
      <c r="D40" s="330" t="s">
        <v>327</v>
      </c>
      <c r="E40" s="330" t="s">
        <v>322</v>
      </c>
      <c r="F40" s="330" t="s">
        <v>328</v>
      </c>
      <c r="G40" s="331">
        <v>3365</v>
      </c>
      <c r="H40" s="330">
        <v>0</v>
      </c>
      <c r="I40" s="330">
        <v>2804</v>
      </c>
      <c r="J40" s="330"/>
      <c r="K40" s="330">
        <v>561</v>
      </c>
    </row>
    <row r="41" spans="1:11" x14ac:dyDescent="0.2">
      <c r="A41" s="326">
        <v>726534451</v>
      </c>
      <c r="B41" s="326">
        <v>726534451</v>
      </c>
      <c r="C41" s="326" t="s">
        <v>399</v>
      </c>
      <c r="D41" s="326" t="s">
        <v>327</v>
      </c>
      <c r="E41" s="326" t="s">
        <v>322</v>
      </c>
      <c r="F41" s="326" t="s">
        <v>328</v>
      </c>
      <c r="G41" s="327">
        <v>3468</v>
      </c>
      <c r="H41" s="326">
        <v>0</v>
      </c>
      <c r="I41" s="326">
        <v>2890</v>
      </c>
      <c r="J41" s="326"/>
      <c r="K41" s="332">
        <v>578</v>
      </c>
    </row>
    <row r="42" spans="1:11" x14ac:dyDescent="0.2">
      <c r="A42" s="326">
        <v>2791898</v>
      </c>
      <c r="B42" s="326">
        <v>202791898</v>
      </c>
      <c r="C42" s="326" t="s">
        <v>398</v>
      </c>
      <c r="D42" s="326" t="s">
        <v>396</v>
      </c>
      <c r="E42" s="326" t="s">
        <v>305</v>
      </c>
      <c r="F42" s="326" t="s">
        <v>377</v>
      </c>
      <c r="G42" s="327">
        <v>6442</v>
      </c>
      <c r="H42" s="326">
        <v>0</v>
      </c>
      <c r="I42" s="326">
        <v>5368</v>
      </c>
      <c r="J42" s="326"/>
      <c r="K42" s="326">
        <v>1074</v>
      </c>
    </row>
    <row r="43" spans="1:11" x14ac:dyDescent="0.2">
      <c r="A43" s="328">
        <v>290870308</v>
      </c>
      <c r="B43" s="328">
        <v>290214350</v>
      </c>
      <c r="C43" s="328" t="s">
        <v>399</v>
      </c>
      <c r="D43" s="328" t="s">
        <v>324</v>
      </c>
      <c r="E43" s="328" t="s">
        <v>322</v>
      </c>
      <c r="F43" s="328" t="s">
        <v>325</v>
      </c>
      <c r="G43" s="329">
        <v>34830</v>
      </c>
      <c r="H43" s="328">
        <v>100</v>
      </c>
      <c r="I43" s="328">
        <v>28942</v>
      </c>
      <c r="J43" s="328"/>
      <c r="K43" s="328">
        <v>5788</v>
      </c>
    </row>
    <row r="44" spans="1:11" x14ac:dyDescent="0.2">
      <c r="A44" s="326">
        <v>202813329</v>
      </c>
      <c r="B44" s="326">
        <v>202813329</v>
      </c>
      <c r="C44" s="326" t="s">
        <v>400</v>
      </c>
      <c r="D44" s="326" t="s">
        <v>396</v>
      </c>
      <c r="E44" s="326" t="s">
        <v>305</v>
      </c>
      <c r="F44" s="326" t="s">
        <v>377</v>
      </c>
      <c r="G44" s="327">
        <v>5347</v>
      </c>
      <c r="H44" s="326">
        <v>0</v>
      </c>
      <c r="I44" s="326">
        <v>4456</v>
      </c>
      <c r="J44" s="326"/>
      <c r="K44" s="326">
        <v>891</v>
      </c>
    </row>
    <row r="45" spans="1:11" x14ac:dyDescent="0.2">
      <c r="A45" s="328">
        <v>202849473</v>
      </c>
      <c r="B45" s="328">
        <v>202849473</v>
      </c>
      <c r="C45" s="328" t="s">
        <v>401</v>
      </c>
      <c r="D45" s="328" t="s">
        <v>396</v>
      </c>
      <c r="E45" s="328" t="s">
        <v>305</v>
      </c>
      <c r="F45" s="328" t="s">
        <v>377</v>
      </c>
      <c r="G45" s="329">
        <v>12461</v>
      </c>
      <c r="H45" s="328">
        <v>0</v>
      </c>
      <c r="I45" s="328">
        <v>10384</v>
      </c>
      <c r="J45" s="328"/>
      <c r="K45" s="328">
        <v>2077</v>
      </c>
    </row>
    <row r="46" spans="1:11" x14ac:dyDescent="0.2">
      <c r="A46" s="326">
        <v>726745263</v>
      </c>
      <c r="B46" s="326">
        <v>726745263</v>
      </c>
      <c r="C46" s="326" t="s">
        <v>401</v>
      </c>
      <c r="D46" s="326" t="s">
        <v>327</v>
      </c>
      <c r="E46" s="326" t="s">
        <v>322</v>
      </c>
      <c r="F46" s="326" t="s">
        <v>328</v>
      </c>
      <c r="G46" s="327">
        <v>3469</v>
      </c>
      <c r="H46" s="326">
        <v>0</v>
      </c>
      <c r="I46" s="326">
        <v>0</v>
      </c>
      <c r="J46" s="326"/>
      <c r="K46" s="332"/>
    </row>
    <row r="47" spans="1:11" x14ac:dyDescent="0.2">
      <c r="A47" s="316"/>
      <c r="B47" s="316"/>
      <c r="C47" s="320" t="s">
        <v>410</v>
      </c>
      <c r="D47" s="316"/>
      <c r="E47" s="316"/>
      <c r="F47" s="316"/>
      <c r="G47" s="335">
        <f>SUM(G3:G46)</f>
        <v>1577222</v>
      </c>
      <c r="H47" s="320">
        <f>SUM(H3:H46)</f>
        <v>1571</v>
      </c>
      <c r="I47" s="320">
        <f>SUM(I3:I46)</f>
        <v>615612.16666666663</v>
      </c>
      <c r="J47" s="320">
        <f>SUM(J3:J46)</f>
        <v>697354</v>
      </c>
      <c r="K47" s="320">
        <f>SUM(K3:K46)</f>
        <v>262592.6333333333</v>
      </c>
    </row>
  </sheetData>
  <sortState ref="A48:J92">
    <sortCondition ref="D48:D92"/>
  </sortState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53"/>
  <sheetViews>
    <sheetView workbookViewId="0">
      <selection activeCell="G62" sqref="G62"/>
    </sheetView>
  </sheetViews>
  <sheetFormatPr defaultRowHeight="12.75" x14ac:dyDescent="0.2"/>
  <sheetData>
    <row r="3" spans="1:9" ht="15" x14ac:dyDescent="0.25">
      <c r="A3" s="318" t="s">
        <v>339</v>
      </c>
      <c r="B3" s="318"/>
      <c r="C3" s="318"/>
      <c r="D3" s="318"/>
      <c r="E3" s="318"/>
      <c r="F3" s="318"/>
      <c r="G3" s="318"/>
      <c r="H3" s="318"/>
      <c r="I3" s="318"/>
    </row>
    <row r="4" spans="1:9" ht="15" x14ac:dyDescent="0.25">
      <c r="A4" s="317" t="s">
        <v>340</v>
      </c>
      <c r="B4" s="317" t="s">
        <v>341</v>
      </c>
      <c r="C4" s="317" t="s">
        <v>342</v>
      </c>
      <c r="D4" s="317">
        <v>411</v>
      </c>
      <c r="E4" s="317" t="s">
        <v>343</v>
      </c>
      <c r="F4" s="317" t="s">
        <v>344</v>
      </c>
      <c r="G4" s="317" t="s">
        <v>342</v>
      </c>
      <c r="H4" s="317">
        <v>401</v>
      </c>
      <c r="I4" s="317"/>
    </row>
    <row r="5" spans="1:9" x14ac:dyDescent="0.2">
      <c r="A5" s="316" t="s">
        <v>345</v>
      </c>
      <c r="B5" s="316">
        <v>1603045</v>
      </c>
      <c r="C5" s="316">
        <f>B5/5</f>
        <v>320609</v>
      </c>
      <c r="D5" s="316">
        <f>B5+C5</f>
        <v>1923654</v>
      </c>
      <c r="E5" s="316">
        <v>100</v>
      </c>
      <c r="F5" s="316">
        <v>695780</v>
      </c>
      <c r="G5" s="316">
        <f>F5/5</f>
        <v>139156</v>
      </c>
      <c r="H5" s="316">
        <f>E5+F5+G5</f>
        <v>835036</v>
      </c>
      <c r="I5" s="316">
        <f>C5-G5</f>
        <v>181453</v>
      </c>
    </row>
    <row r="6" spans="1:9" x14ac:dyDescent="0.2">
      <c r="A6" s="316" t="s">
        <v>346</v>
      </c>
      <c r="B6" s="316">
        <v>1395755</v>
      </c>
      <c r="C6" s="316">
        <f t="shared" ref="C6:C16" si="0">B6/5</f>
        <v>279151</v>
      </c>
      <c r="D6" s="316">
        <f t="shared" ref="D6:D16" si="1">B6+C6</f>
        <v>1674906</v>
      </c>
      <c r="E6">
        <v>100</v>
      </c>
      <c r="F6" s="316">
        <v>83720</v>
      </c>
      <c r="G6" s="316">
        <f t="shared" ref="G6:G16" si="2">F6/5</f>
        <v>16744</v>
      </c>
      <c r="H6" s="316">
        <f t="shared" ref="H6:H16" si="3">E6+F6+G6</f>
        <v>100564</v>
      </c>
      <c r="I6" s="316">
        <f t="shared" ref="I6:I16" si="4">C6-G6</f>
        <v>262407</v>
      </c>
    </row>
    <row r="7" spans="1:9" x14ac:dyDescent="0.2">
      <c r="A7" s="316" t="s">
        <v>347</v>
      </c>
      <c r="B7" s="316">
        <v>1586760</v>
      </c>
      <c r="C7" s="316">
        <f t="shared" si="0"/>
        <v>317352</v>
      </c>
      <c r="D7" s="316">
        <f t="shared" si="1"/>
        <v>1904112</v>
      </c>
      <c r="E7" s="316">
        <v>100</v>
      </c>
      <c r="F7" s="316">
        <v>50330</v>
      </c>
      <c r="G7" s="316">
        <f t="shared" si="2"/>
        <v>10066</v>
      </c>
      <c r="H7" s="316">
        <f t="shared" si="3"/>
        <v>60496</v>
      </c>
      <c r="I7" s="316">
        <f t="shared" si="4"/>
        <v>307286</v>
      </c>
    </row>
    <row r="8" spans="1:9" x14ac:dyDescent="0.2">
      <c r="A8" s="316" t="s">
        <v>348</v>
      </c>
      <c r="B8" s="316">
        <v>1826160</v>
      </c>
      <c r="C8" s="316">
        <f t="shared" si="0"/>
        <v>365232</v>
      </c>
      <c r="D8" s="316">
        <f t="shared" si="1"/>
        <v>2191392</v>
      </c>
      <c r="E8" s="316">
        <v>100</v>
      </c>
      <c r="F8" s="316">
        <v>59006</v>
      </c>
      <c r="G8" s="316">
        <f t="shared" si="2"/>
        <v>11801.2</v>
      </c>
      <c r="H8" s="316">
        <f t="shared" si="3"/>
        <v>70907.199999999997</v>
      </c>
      <c r="I8" s="316">
        <f t="shared" si="4"/>
        <v>353430.8</v>
      </c>
    </row>
    <row r="9" spans="1:9" x14ac:dyDescent="0.2">
      <c r="A9" s="316" t="s">
        <v>349</v>
      </c>
      <c r="B9" s="316">
        <v>2059840</v>
      </c>
      <c r="C9" s="316">
        <f t="shared" si="0"/>
        <v>411968</v>
      </c>
      <c r="D9" s="316">
        <f t="shared" si="1"/>
        <v>2471808</v>
      </c>
      <c r="E9" s="316">
        <v>100</v>
      </c>
      <c r="F9" s="316">
        <v>37984</v>
      </c>
      <c r="G9" s="316">
        <f t="shared" si="2"/>
        <v>7596.8</v>
      </c>
      <c r="H9" s="316">
        <f t="shared" si="3"/>
        <v>45680.800000000003</v>
      </c>
      <c r="I9" s="316">
        <f t="shared" si="4"/>
        <v>404371.20000000001</v>
      </c>
    </row>
    <row r="10" spans="1:9" x14ac:dyDescent="0.2">
      <c r="A10" s="316" t="s">
        <v>350</v>
      </c>
      <c r="B10" s="316">
        <v>1888800</v>
      </c>
      <c r="C10" s="316">
        <f t="shared" si="0"/>
        <v>377760</v>
      </c>
      <c r="D10" s="316">
        <f t="shared" si="1"/>
        <v>2266560</v>
      </c>
      <c r="E10" s="316">
        <v>100</v>
      </c>
      <c r="F10" s="316">
        <v>62589</v>
      </c>
      <c r="G10" s="316">
        <f t="shared" si="2"/>
        <v>12517.8</v>
      </c>
      <c r="H10" s="316">
        <f t="shared" si="3"/>
        <v>75206.8</v>
      </c>
      <c r="I10" s="316">
        <f t="shared" si="4"/>
        <v>365242.2</v>
      </c>
    </row>
    <row r="11" spans="1:9" x14ac:dyDescent="0.2">
      <c r="A11" s="316" t="s">
        <v>351</v>
      </c>
      <c r="B11" s="316">
        <v>1888950</v>
      </c>
      <c r="C11" s="316">
        <f t="shared" si="0"/>
        <v>377790</v>
      </c>
      <c r="D11" s="316">
        <f t="shared" si="1"/>
        <v>2266740</v>
      </c>
      <c r="E11" s="316">
        <v>100</v>
      </c>
      <c r="F11" s="316">
        <v>85351</v>
      </c>
      <c r="G11" s="316">
        <f t="shared" si="2"/>
        <v>17070.2</v>
      </c>
      <c r="H11" s="316">
        <f t="shared" si="3"/>
        <v>102521.2</v>
      </c>
      <c r="I11" s="316">
        <f t="shared" si="4"/>
        <v>360719.8</v>
      </c>
    </row>
    <row r="12" spans="1:9" x14ac:dyDescent="0.2">
      <c r="A12" s="316" t="s">
        <v>352</v>
      </c>
      <c r="B12" s="316">
        <v>1911552</v>
      </c>
      <c r="C12" s="316">
        <f t="shared" si="0"/>
        <v>382310.40000000002</v>
      </c>
      <c r="D12" s="316">
        <f t="shared" si="1"/>
        <v>2293862.3999999999</v>
      </c>
      <c r="E12" s="316">
        <v>0</v>
      </c>
      <c r="F12" s="316">
        <v>10864</v>
      </c>
      <c r="G12" s="316">
        <f t="shared" si="2"/>
        <v>2172.8000000000002</v>
      </c>
      <c r="H12" s="316">
        <f t="shared" si="3"/>
        <v>13036.8</v>
      </c>
      <c r="I12" s="316">
        <f t="shared" si="4"/>
        <v>380137.60000000003</v>
      </c>
    </row>
    <row r="13" spans="1:9" x14ac:dyDescent="0.2">
      <c r="A13" s="316" t="s">
        <v>353</v>
      </c>
      <c r="B13" s="316">
        <v>1868796</v>
      </c>
      <c r="C13" s="316">
        <f t="shared" si="0"/>
        <v>373759.2</v>
      </c>
      <c r="D13" s="316">
        <f t="shared" si="1"/>
        <v>2242555.2000000002</v>
      </c>
      <c r="E13" s="316">
        <v>441</v>
      </c>
      <c r="F13" s="316">
        <v>100846</v>
      </c>
      <c r="G13" s="316">
        <f t="shared" si="2"/>
        <v>20169.2</v>
      </c>
      <c r="H13" s="316">
        <f t="shared" si="3"/>
        <v>121456.2</v>
      </c>
      <c r="I13" s="316">
        <f t="shared" si="4"/>
        <v>353590</v>
      </c>
    </row>
    <row r="14" spans="1:9" x14ac:dyDescent="0.2">
      <c r="A14" s="316" t="s">
        <v>354</v>
      </c>
      <c r="B14" s="316">
        <v>1942634</v>
      </c>
      <c r="C14" s="316">
        <f t="shared" si="0"/>
        <v>388526.8</v>
      </c>
      <c r="D14" s="316">
        <f t="shared" si="1"/>
        <v>2331160.7999999998</v>
      </c>
      <c r="E14" s="316">
        <v>330</v>
      </c>
      <c r="F14" s="316">
        <v>43399</v>
      </c>
      <c r="G14" s="316">
        <f t="shared" si="2"/>
        <v>8679.7999999999993</v>
      </c>
      <c r="H14" s="316">
        <f t="shared" si="3"/>
        <v>52408.800000000003</v>
      </c>
      <c r="I14" s="316">
        <f t="shared" si="4"/>
        <v>379847</v>
      </c>
    </row>
    <row r="15" spans="1:9" x14ac:dyDescent="0.2">
      <c r="A15" s="316" t="s">
        <v>355</v>
      </c>
      <c r="B15" s="316">
        <v>1888530</v>
      </c>
      <c r="C15" s="316">
        <f t="shared" si="0"/>
        <v>377706</v>
      </c>
      <c r="D15" s="316">
        <f t="shared" si="1"/>
        <v>2266236</v>
      </c>
      <c r="E15" s="316">
        <v>100</v>
      </c>
      <c r="F15" s="316">
        <v>28001</v>
      </c>
      <c r="G15" s="316">
        <f t="shared" si="2"/>
        <v>5600.2</v>
      </c>
      <c r="H15" s="316">
        <f t="shared" si="3"/>
        <v>33701.199999999997</v>
      </c>
      <c r="I15" s="316">
        <f t="shared" si="4"/>
        <v>372105.8</v>
      </c>
    </row>
    <row r="16" spans="1:9" x14ac:dyDescent="0.2">
      <c r="A16" s="316" t="s">
        <v>356</v>
      </c>
      <c r="B16" s="316">
        <v>1840123</v>
      </c>
      <c r="C16" s="316">
        <f t="shared" si="0"/>
        <v>368024.6</v>
      </c>
      <c r="D16" s="316">
        <f t="shared" si="1"/>
        <v>2208147.6</v>
      </c>
      <c r="E16" s="316">
        <v>100</v>
      </c>
      <c r="F16" s="316">
        <v>52041</v>
      </c>
      <c r="G16" s="316">
        <f t="shared" si="2"/>
        <v>10408.200000000001</v>
      </c>
      <c r="H16" s="316">
        <f t="shared" si="3"/>
        <v>62549.2</v>
      </c>
      <c r="I16" s="316">
        <f t="shared" si="4"/>
        <v>357616.39999999997</v>
      </c>
    </row>
    <row r="17" spans="1:10" ht="15" x14ac:dyDescent="0.25">
      <c r="A17" s="317" t="s">
        <v>357</v>
      </c>
      <c r="B17" s="317">
        <f t="shared" ref="B17:I17" si="5">SUM(B5:B16)</f>
        <v>21700945</v>
      </c>
      <c r="C17" s="317">
        <f t="shared" si="5"/>
        <v>4340189</v>
      </c>
      <c r="D17" s="317">
        <f t="shared" si="5"/>
        <v>26041134</v>
      </c>
      <c r="E17" s="317">
        <f t="shared" si="5"/>
        <v>1671</v>
      </c>
      <c r="F17" s="317">
        <f t="shared" si="5"/>
        <v>1309911</v>
      </c>
      <c r="G17" s="317">
        <f t="shared" si="5"/>
        <v>261982.2</v>
      </c>
      <c r="H17" s="317">
        <f t="shared" si="5"/>
        <v>1573564.2</v>
      </c>
      <c r="I17" s="317">
        <f t="shared" si="5"/>
        <v>4078206.8</v>
      </c>
    </row>
    <row r="18" spans="1:10" x14ac:dyDescent="0.2">
      <c r="I18" s="319"/>
    </row>
    <row r="22" spans="1:10" ht="15" x14ac:dyDescent="0.25">
      <c r="A22" s="318" t="s">
        <v>358</v>
      </c>
      <c r="J22" s="316"/>
    </row>
    <row r="23" spans="1:10" ht="15" x14ac:dyDescent="0.25">
      <c r="A23" s="317" t="s">
        <v>340</v>
      </c>
      <c r="B23" s="317">
        <v>641</v>
      </c>
      <c r="C23" s="317" t="s">
        <v>359</v>
      </c>
      <c r="D23" s="317"/>
      <c r="E23" s="317" t="s">
        <v>360</v>
      </c>
      <c r="F23" s="317"/>
      <c r="G23" s="317">
        <v>442</v>
      </c>
      <c r="H23" s="317">
        <v>631</v>
      </c>
      <c r="I23" s="321" t="s">
        <v>411</v>
      </c>
      <c r="J23" s="320">
        <v>421</v>
      </c>
    </row>
    <row r="24" spans="1:10" x14ac:dyDescent="0.2">
      <c r="A24" s="316" t="s">
        <v>345</v>
      </c>
      <c r="B24" s="316">
        <v>1302054</v>
      </c>
      <c r="C24" s="316">
        <v>179272</v>
      </c>
      <c r="D24" s="316">
        <v>113539</v>
      </c>
      <c r="E24" s="316">
        <v>23066</v>
      </c>
      <c r="F24" s="316">
        <v>23066</v>
      </c>
      <c r="G24" s="316">
        <v>30600</v>
      </c>
      <c r="H24" s="316">
        <f>C24+E24</f>
        <v>202338</v>
      </c>
      <c r="I24" s="322">
        <f>C24+D24+E24+F24+G24</f>
        <v>369543</v>
      </c>
      <c r="J24" s="316">
        <f>B24-D24-F24-G24</f>
        <v>1134849</v>
      </c>
    </row>
    <row r="25" spans="1:10" x14ac:dyDescent="0.2">
      <c r="A25" s="316" t="s">
        <v>346</v>
      </c>
      <c r="B25" s="316">
        <v>1401509</v>
      </c>
      <c r="C25" s="316">
        <v>197801</v>
      </c>
      <c r="D25" s="316">
        <v>125273</v>
      </c>
      <c r="E25" s="316">
        <v>25259.5</v>
      </c>
      <c r="F25" s="316">
        <v>25259.5</v>
      </c>
      <c r="G25" s="316">
        <v>30556</v>
      </c>
      <c r="H25" s="316">
        <f>C25+E25</f>
        <v>223060.5</v>
      </c>
      <c r="I25" s="322">
        <f>C25+D25+E25+F25+G25</f>
        <v>404149</v>
      </c>
      <c r="J25" s="316">
        <f t="shared" ref="J25:J34" si="6">B25-D25-F25-G25</f>
        <v>1220420.5</v>
      </c>
    </row>
    <row r="26" spans="1:10" x14ac:dyDescent="0.2">
      <c r="A26" s="316" t="s">
        <v>347</v>
      </c>
      <c r="B26" s="316">
        <v>1521322</v>
      </c>
      <c r="C26" s="316">
        <v>217850</v>
      </c>
      <c r="D26" s="316">
        <v>137977</v>
      </c>
      <c r="E26" s="316">
        <v>27534</v>
      </c>
      <c r="F26" s="316">
        <v>27534</v>
      </c>
      <c r="G26" s="316">
        <v>33643</v>
      </c>
      <c r="H26" s="316">
        <f t="shared" ref="H26:H35" si="7">C26+E26</f>
        <v>245384</v>
      </c>
      <c r="I26" s="322">
        <f t="shared" ref="I26:I35" si="8">C26+D26+E26+F26+G26</f>
        <v>444538</v>
      </c>
      <c r="J26" s="316">
        <f t="shared" si="6"/>
        <v>1322168</v>
      </c>
    </row>
    <row r="27" spans="1:10" x14ac:dyDescent="0.2">
      <c r="A27" s="316" t="s">
        <v>348</v>
      </c>
      <c r="B27" s="316">
        <v>1465951</v>
      </c>
      <c r="C27" s="316">
        <v>213440</v>
      </c>
      <c r="D27" s="316">
        <v>135181</v>
      </c>
      <c r="E27" s="316">
        <v>27665</v>
      </c>
      <c r="F27" s="316">
        <v>27665</v>
      </c>
      <c r="G27" s="316">
        <v>32531</v>
      </c>
      <c r="H27" s="316">
        <f t="shared" si="7"/>
        <v>241105</v>
      </c>
      <c r="I27" s="322">
        <f t="shared" si="8"/>
        <v>436482</v>
      </c>
      <c r="J27" s="316">
        <f t="shared" si="6"/>
        <v>1270574</v>
      </c>
    </row>
    <row r="28" spans="1:10" x14ac:dyDescent="0.2">
      <c r="A28" s="316" t="s">
        <v>349</v>
      </c>
      <c r="B28" s="316">
        <v>1328840</v>
      </c>
      <c r="C28" s="316">
        <v>197288</v>
      </c>
      <c r="D28" s="316">
        <v>124949</v>
      </c>
      <c r="E28" s="316">
        <v>25202.5</v>
      </c>
      <c r="F28" s="316">
        <v>25202.5</v>
      </c>
      <c r="G28" s="316">
        <v>27791</v>
      </c>
      <c r="H28" s="316">
        <f t="shared" si="7"/>
        <v>222490.5</v>
      </c>
      <c r="I28" s="322">
        <f t="shared" si="8"/>
        <v>400433</v>
      </c>
      <c r="J28" s="316">
        <f t="shared" si="6"/>
        <v>1150897.5</v>
      </c>
    </row>
    <row r="29" spans="1:10" x14ac:dyDescent="0.2">
      <c r="A29" s="316" t="s">
        <v>350</v>
      </c>
      <c r="B29" s="316">
        <v>1814691</v>
      </c>
      <c r="C29" s="316">
        <v>256799</v>
      </c>
      <c r="D29" s="316">
        <v>162642</v>
      </c>
      <c r="E29" s="316">
        <v>31948.5</v>
      </c>
      <c r="F29" s="316">
        <v>31948.5</v>
      </c>
      <c r="G29" s="316">
        <v>63664</v>
      </c>
      <c r="H29" s="316">
        <f t="shared" si="7"/>
        <v>288747.5</v>
      </c>
      <c r="I29" s="322">
        <f t="shared" si="8"/>
        <v>547002</v>
      </c>
      <c r="J29" s="316">
        <f t="shared" si="6"/>
        <v>1556436.5</v>
      </c>
    </row>
    <row r="30" spans="1:10" x14ac:dyDescent="0.2">
      <c r="A30" s="316" t="s">
        <v>351</v>
      </c>
      <c r="B30" s="316">
        <v>1533395</v>
      </c>
      <c r="C30" s="316">
        <v>217630</v>
      </c>
      <c r="D30" s="316">
        <v>137830</v>
      </c>
      <c r="E30" s="316">
        <v>27178.5</v>
      </c>
      <c r="F30" s="316">
        <v>27178.5</v>
      </c>
      <c r="G30" s="316">
        <v>33910</v>
      </c>
      <c r="H30" s="316">
        <f t="shared" si="7"/>
        <v>244808.5</v>
      </c>
      <c r="I30" s="322">
        <f t="shared" si="8"/>
        <v>443727</v>
      </c>
      <c r="J30" s="316">
        <f t="shared" si="6"/>
        <v>1334476.5</v>
      </c>
    </row>
    <row r="31" spans="1:10" x14ac:dyDescent="0.2">
      <c r="A31" s="316" t="s">
        <v>352</v>
      </c>
      <c r="B31" s="316">
        <v>1435651</v>
      </c>
      <c r="C31" s="316">
        <v>209709</v>
      </c>
      <c r="D31" s="316">
        <v>132817</v>
      </c>
      <c r="E31" s="316">
        <v>26609</v>
      </c>
      <c r="F31" s="316">
        <v>26609</v>
      </c>
      <c r="G31" s="316">
        <v>32421</v>
      </c>
      <c r="H31" s="316">
        <f t="shared" si="7"/>
        <v>236318</v>
      </c>
      <c r="I31" s="322">
        <f t="shared" si="8"/>
        <v>428165</v>
      </c>
      <c r="J31" s="316">
        <f t="shared" si="6"/>
        <v>1243804</v>
      </c>
    </row>
    <row r="32" spans="1:10" x14ac:dyDescent="0.2">
      <c r="A32" s="316" t="s">
        <v>353</v>
      </c>
      <c r="B32" s="316">
        <v>1286233</v>
      </c>
      <c r="C32" s="316">
        <v>201944</v>
      </c>
      <c r="D32" s="316">
        <v>127899</v>
      </c>
      <c r="E32" s="316">
        <v>25728.5</v>
      </c>
      <c r="F32" s="316">
        <v>25728.5</v>
      </c>
      <c r="G32" s="316">
        <v>30974</v>
      </c>
      <c r="H32" s="316">
        <f t="shared" si="7"/>
        <v>227672.5</v>
      </c>
      <c r="I32" s="322">
        <f t="shared" si="8"/>
        <v>412274</v>
      </c>
      <c r="J32" s="316">
        <f t="shared" si="6"/>
        <v>1101631.5</v>
      </c>
    </row>
    <row r="33" spans="1:12" x14ac:dyDescent="0.2">
      <c r="A33" s="316" t="s">
        <v>354</v>
      </c>
      <c r="B33" s="316">
        <v>1103797</v>
      </c>
      <c r="C33" s="316">
        <v>199305</v>
      </c>
      <c r="D33" s="316">
        <v>126230</v>
      </c>
      <c r="E33" s="316">
        <v>24969</v>
      </c>
      <c r="F33" s="316">
        <v>24969</v>
      </c>
      <c r="G33" s="316">
        <v>26813</v>
      </c>
      <c r="H33" s="316">
        <f t="shared" si="7"/>
        <v>224274</v>
      </c>
      <c r="I33" s="322">
        <f t="shared" si="8"/>
        <v>402286</v>
      </c>
      <c r="J33" s="316">
        <f t="shared" si="6"/>
        <v>925785</v>
      </c>
    </row>
    <row r="34" spans="1:12" x14ac:dyDescent="0.2">
      <c r="A34" s="316" t="s">
        <v>355</v>
      </c>
      <c r="B34" s="316">
        <v>1301628</v>
      </c>
      <c r="C34" s="316">
        <v>188260</v>
      </c>
      <c r="D34" s="316">
        <v>119231</v>
      </c>
      <c r="E34" s="316">
        <v>23586.5</v>
      </c>
      <c r="F34" s="316">
        <v>23586.5</v>
      </c>
      <c r="G34" s="316">
        <v>35861</v>
      </c>
      <c r="H34" s="316">
        <f t="shared" si="7"/>
        <v>211846.5</v>
      </c>
      <c r="I34" s="322">
        <f t="shared" si="8"/>
        <v>390525</v>
      </c>
      <c r="J34" s="316">
        <f t="shared" si="6"/>
        <v>1122949.5</v>
      </c>
    </row>
    <row r="35" spans="1:12" x14ac:dyDescent="0.2">
      <c r="A35" s="316" t="s">
        <v>356</v>
      </c>
      <c r="B35" s="316">
        <v>980875</v>
      </c>
      <c r="C35" s="316">
        <v>156472</v>
      </c>
      <c r="D35" s="316">
        <v>99099</v>
      </c>
      <c r="E35" s="316">
        <v>17665.5</v>
      </c>
      <c r="F35" s="316">
        <v>17665.5</v>
      </c>
      <c r="G35" s="316">
        <v>15300</v>
      </c>
      <c r="H35" s="316">
        <f t="shared" si="7"/>
        <v>174137.5</v>
      </c>
      <c r="I35" s="322">
        <f t="shared" si="8"/>
        <v>306202</v>
      </c>
      <c r="J35" s="316">
        <f>B35-D35-F35-G35</f>
        <v>848810.5</v>
      </c>
    </row>
    <row r="36" spans="1:12" ht="15" x14ac:dyDescent="0.25">
      <c r="A36" s="317" t="s">
        <v>357</v>
      </c>
      <c r="B36" s="317">
        <f t="shared" ref="B36:J36" si="9">SUM(B24:B35)</f>
        <v>16475946</v>
      </c>
      <c r="C36" s="317">
        <f t="shared" si="9"/>
        <v>2435770</v>
      </c>
      <c r="D36" s="317">
        <f t="shared" si="9"/>
        <v>1542667</v>
      </c>
      <c r="E36" s="317">
        <f t="shared" si="9"/>
        <v>306412.5</v>
      </c>
      <c r="F36" s="317">
        <f t="shared" si="9"/>
        <v>306412.5</v>
      </c>
      <c r="G36" s="317">
        <f t="shared" si="9"/>
        <v>394064</v>
      </c>
      <c r="H36" s="317">
        <f t="shared" si="9"/>
        <v>2742182.5</v>
      </c>
      <c r="I36" s="321">
        <f t="shared" si="9"/>
        <v>4985326</v>
      </c>
      <c r="J36" s="320">
        <f t="shared" si="9"/>
        <v>14232802.5</v>
      </c>
      <c r="L36" s="365"/>
    </row>
    <row r="39" spans="1:12" ht="15" x14ac:dyDescent="0.25">
      <c r="A39" s="318" t="s">
        <v>364</v>
      </c>
      <c r="J39" s="316"/>
    </row>
    <row r="40" spans="1:12" ht="15" x14ac:dyDescent="0.25">
      <c r="A40" s="317" t="s">
        <v>340</v>
      </c>
      <c r="B40" s="317">
        <v>648</v>
      </c>
      <c r="C40" s="317">
        <v>443</v>
      </c>
      <c r="D40" s="317">
        <v>448</v>
      </c>
      <c r="E40" s="317"/>
      <c r="F40" s="317"/>
      <c r="G40" s="317"/>
      <c r="H40" s="317"/>
      <c r="I40" s="321"/>
      <c r="J40" s="320"/>
    </row>
    <row r="41" spans="1:12" x14ac:dyDescent="0.2">
      <c r="A41" s="316" t="s">
        <v>345</v>
      </c>
      <c r="B41" s="316">
        <v>105600</v>
      </c>
      <c r="C41" s="316">
        <v>15840</v>
      </c>
      <c r="D41" s="316">
        <f t="shared" ref="D41:D48" si="10">B41-C41</f>
        <v>89760</v>
      </c>
      <c r="E41" s="316"/>
      <c r="F41" s="316"/>
      <c r="G41" s="316"/>
      <c r="H41" s="316"/>
      <c r="I41" s="322"/>
      <c r="J41" s="316"/>
    </row>
    <row r="42" spans="1:12" x14ac:dyDescent="0.2">
      <c r="A42" s="316" t="s">
        <v>346</v>
      </c>
      <c r="B42" s="316">
        <v>105600</v>
      </c>
      <c r="C42" s="316">
        <v>15840</v>
      </c>
      <c r="D42" s="316">
        <f t="shared" si="10"/>
        <v>89760</v>
      </c>
      <c r="E42" s="316"/>
      <c r="F42" s="316"/>
      <c r="G42" s="316"/>
      <c r="H42" s="316"/>
      <c r="I42" s="322"/>
      <c r="J42" s="316"/>
    </row>
    <row r="43" spans="1:12" x14ac:dyDescent="0.2">
      <c r="A43" s="316" t="s">
        <v>347</v>
      </c>
      <c r="B43" s="316">
        <v>105600</v>
      </c>
      <c r="C43" s="316">
        <v>15840</v>
      </c>
      <c r="D43" s="316">
        <f t="shared" si="10"/>
        <v>89760</v>
      </c>
      <c r="E43" s="316"/>
      <c r="F43" s="316"/>
      <c r="G43" s="316"/>
      <c r="H43" s="316"/>
      <c r="I43" s="322"/>
      <c r="J43" s="316"/>
    </row>
    <row r="44" spans="1:12" x14ac:dyDescent="0.2">
      <c r="A44" s="316" t="s">
        <v>348</v>
      </c>
      <c r="B44" s="316">
        <v>105600</v>
      </c>
      <c r="C44" s="316">
        <v>15840</v>
      </c>
      <c r="D44" s="316">
        <f t="shared" si="10"/>
        <v>89760</v>
      </c>
      <c r="E44" s="316"/>
      <c r="F44" s="316"/>
      <c r="G44" s="316"/>
      <c r="H44" s="316"/>
      <c r="I44" s="322"/>
      <c r="J44" s="316"/>
    </row>
    <row r="45" spans="1:12" x14ac:dyDescent="0.2">
      <c r="A45" s="316" t="s">
        <v>349</v>
      </c>
      <c r="B45" s="316">
        <v>105600</v>
      </c>
      <c r="C45" s="316">
        <v>15840</v>
      </c>
      <c r="D45" s="316">
        <f t="shared" si="10"/>
        <v>89760</v>
      </c>
      <c r="E45" s="316"/>
      <c r="F45" s="316"/>
      <c r="G45" s="316"/>
      <c r="H45" s="316"/>
      <c r="I45" s="322"/>
      <c r="J45" s="316"/>
    </row>
    <row r="46" spans="1:12" x14ac:dyDescent="0.2">
      <c r="A46" s="316" t="s">
        <v>350</v>
      </c>
      <c r="B46" s="316">
        <v>105600</v>
      </c>
      <c r="C46" s="316">
        <v>15840</v>
      </c>
      <c r="D46" s="316">
        <f t="shared" si="10"/>
        <v>89760</v>
      </c>
      <c r="E46" s="316"/>
      <c r="F46" s="316"/>
      <c r="G46" s="316"/>
      <c r="H46" s="316"/>
      <c r="I46" s="322"/>
      <c r="J46" s="316"/>
    </row>
    <row r="47" spans="1:12" x14ac:dyDescent="0.2">
      <c r="A47" s="316" t="s">
        <v>351</v>
      </c>
      <c r="B47" s="316">
        <v>105600</v>
      </c>
      <c r="C47" s="316">
        <v>15840</v>
      </c>
      <c r="D47" s="316">
        <f t="shared" si="10"/>
        <v>89760</v>
      </c>
      <c r="E47" s="316"/>
      <c r="F47" s="316"/>
      <c r="G47" s="316"/>
      <c r="H47" s="316"/>
      <c r="I47" s="322"/>
      <c r="J47" s="316"/>
    </row>
    <row r="48" spans="1:12" x14ac:dyDescent="0.2">
      <c r="A48" s="316" t="s">
        <v>352</v>
      </c>
      <c r="B48" s="316">
        <v>105600</v>
      </c>
      <c r="C48" s="316">
        <v>15840</v>
      </c>
      <c r="D48" s="316">
        <f t="shared" si="10"/>
        <v>89760</v>
      </c>
      <c r="E48" s="316"/>
      <c r="F48" s="316"/>
      <c r="G48" s="316"/>
      <c r="H48" s="316"/>
      <c r="I48" s="322"/>
      <c r="J48" s="316"/>
    </row>
    <row r="49" spans="1:10" x14ac:dyDescent="0.2">
      <c r="A49" s="316" t="s">
        <v>353</v>
      </c>
      <c r="B49" s="316">
        <v>105600</v>
      </c>
      <c r="C49" s="316">
        <v>15840</v>
      </c>
      <c r="D49" s="316">
        <f>B49-C49</f>
        <v>89760</v>
      </c>
      <c r="E49" s="316"/>
      <c r="F49" s="316"/>
      <c r="G49" s="316"/>
      <c r="H49" s="316"/>
      <c r="I49" s="322"/>
      <c r="J49" s="316"/>
    </row>
    <row r="50" spans="1:10" x14ac:dyDescent="0.2">
      <c r="A50" s="316" t="s">
        <v>354</v>
      </c>
      <c r="B50" s="316">
        <v>105600</v>
      </c>
      <c r="C50" s="316">
        <v>15840</v>
      </c>
      <c r="D50" s="316">
        <f t="shared" ref="D50:D52" si="11">B50-C50</f>
        <v>89760</v>
      </c>
      <c r="E50" s="316"/>
      <c r="F50" s="316"/>
      <c r="G50" s="316"/>
      <c r="H50" s="316"/>
      <c r="I50" s="322"/>
      <c r="J50" s="316"/>
    </row>
    <row r="51" spans="1:10" x14ac:dyDescent="0.2">
      <c r="A51" s="316" t="s">
        <v>355</v>
      </c>
      <c r="B51" s="316">
        <v>105600</v>
      </c>
      <c r="C51" s="316">
        <v>15840</v>
      </c>
      <c r="D51" s="316">
        <f t="shared" si="11"/>
        <v>89760</v>
      </c>
      <c r="E51" s="316"/>
      <c r="F51" s="316"/>
      <c r="G51" s="316"/>
      <c r="H51" s="316"/>
      <c r="I51" s="322"/>
      <c r="J51" s="316"/>
    </row>
    <row r="52" spans="1:10" x14ac:dyDescent="0.2">
      <c r="A52" s="316" t="s">
        <v>356</v>
      </c>
      <c r="B52" s="316">
        <v>105600</v>
      </c>
      <c r="C52" s="316">
        <v>15840</v>
      </c>
      <c r="D52" s="316">
        <f t="shared" si="11"/>
        <v>89760</v>
      </c>
      <c r="E52" s="316"/>
      <c r="F52" s="316"/>
      <c r="G52" s="316"/>
      <c r="H52" s="316"/>
      <c r="I52" s="322"/>
      <c r="J52" s="316"/>
    </row>
    <row r="53" spans="1:10" ht="15" x14ac:dyDescent="0.25">
      <c r="A53" s="317" t="s">
        <v>357</v>
      </c>
      <c r="B53" s="317">
        <f>SUM(B41:B52)</f>
        <v>1267200</v>
      </c>
      <c r="C53" s="317">
        <f>SUM(C41:C52)</f>
        <v>190080</v>
      </c>
      <c r="D53" s="317">
        <f>SUM(D41:D52)</f>
        <v>1077120</v>
      </c>
      <c r="E53" s="317">
        <f t="shared" ref="E53:I53" si="12">SUM(E41:E52)</f>
        <v>0</v>
      </c>
      <c r="F53" s="317">
        <f t="shared" si="12"/>
        <v>0</v>
      </c>
      <c r="G53" s="317">
        <f t="shared" si="12"/>
        <v>0</v>
      </c>
      <c r="H53" s="317">
        <f t="shared" si="12"/>
        <v>0</v>
      </c>
      <c r="I53" s="321">
        <f t="shared" si="12"/>
        <v>0</v>
      </c>
      <c r="J53" s="320">
        <f>SUM(J41:J52)</f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1"/>
  <sheetViews>
    <sheetView workbookViewId="0">
      <selection activeCell="F25" sqref="F25"/>
    </sheetView>
  </sheetViews>
  <sheetFormatPr defaultRowHeight="12.75" x14ac:dyDescent="0.2"/>
  <cols>
    <col min="3" max="3" width="14.28515625" customWidth="1"/>
    <col min="4" max="4" width="18.7109375" customWidth="1"/>
    <col min="5" max="5" width="18.42578125" customWidth="1"/>
    <col min="6" max="6" width="19.42578125" customWidth="1"/>
    <col min="7" max="7" width="12.7109375" customWidth="1"/>
  </cols>
  <sheetData>
    <row r="2" spans="1:21" ht="15" x14ac:dyDescent="0.25">
      <c r="A2" s="318"/>
      <c r="B2" s="318" t="s">
        <v>361</v>
      </c>
      <c r="C2" s="318"/>
      <c r="D2" s="318"/>
    </row>
    <row r="3" spans="1:21" ht="15" x14ac:dyDescent="0.25">
      <c r="A3" s="317" t="s">
        <v>362</v>
      </c>
      <c r="B3" s="317" t="s">
        <v>362</v>
      </c>
      <c r="C3" s="317" t="s">
        <v>334</v>
      </c>
      <c r="D3" s="317" t="s">
        <v>363</v>
      </c>
      <c r="E3" s="317"/>
      <c r="F3" s="317"/>
      <c r="G3" s="317">
        <v>411</v>
      </c>
      <c r="H3" s="317">
        <v>705</v>
      </c>
      <c r="I3" s="317">
        <v>445</v>
      </c>
    </row>
    <row r="4" spans="1:21" x14ac:dyDescent="0.2">
      <c r="A4" s="316"/>
      <c r="B4" s="316"/>
      <c r="C4" s="316"/>
      <c r="D4" s="316"/>
      <c r="E4" s="316"/>
      <c r="F4" s="316"/>
      <c r="G4" s="316"/>
      <c r="H4" s="316"/>
      <c r="I4" s="316"/>
    </row>
    <row r="5" spans="1:21" x14ac:dyDescent="0.2">
      <c r="A5" s="334">
        <v>1</v>
      </c>
      <c r="B5" s="330">
        <v>46386759</v>
      </c>
      <c r="C5" s="330" t="s">
        <v>375</v>
      </c>
      <c r="D5" s="330" t="s">
        <v>326</v>
      </c>
      <c r="E5" s="330" t="s">
        <v>320</v>
      </c>
      <c r="F5" s="330" t="s">
        <v>321</v>
      </c>
      <c r="G5" s="331">
        <v>1923654</v>
      </c>
      <c r="H5" s="316">
        <f>I5*5</f>
        <v>1603045</v>
      </c>
      <c r="I5" s="316">
        <f>G5/6</f>
        <v>320609</v>
      </c>
    </row>
    <row r="6" spans="1:21" x14ac:dyDescent="0.2">
      <c r="A6" s="330">
        <v>2</v>
      </c>
      <c r="B6" s="330">
        <v>46386760</v>
      </c>
      <c r="C6" s="330" t="s">
        <v>379</v>
      </c>
      <c r="D6" s="330" t="s">
        <v>326</v>
      </c>
      <c r="E6" s="330" t="s">
        <v>320</v>
      </c>
      <c r="F6" s="330" t="s">
        <v>321</v>
      </c>
      <c r="G6" s="331">
        <v>1674906</v>
      </c>
      <c r="H6" s="316">
        <f t="shared" ref="H6:H20" si="0">I6*5</f>
        <v>1395755</v>
      </c>
      <c r="I6" s="316">
        <f t="shared" ref="I6:I20" si="1">G6/6</f>
        <v>279151</v>
      </c>
    </row>
    <row r="7" spans="1:21" x14ac:dyDescent="0.2">
      <c r="A7" s="326">
        <v>3</v>
      </c>
      <c r="B7" s="326">
        <v>46386761</v>
      </c>
      <c r="C7" s="326" t="s">
        <v>380</v>
      </c>
      <c r="D7" s="326" t="s">
        <v>326</v>
      </c>
      <c r="E7" s="326" t="s">
        <v>320</v>
      </c>
      <c r="F7" s="326" t="s">
        <v>321</v>
      </c>
      <c r="G7" s="327">
        <v>1904112</v>
      </c>
      <c r="H7" s="316">
        <f t="shared" si="0"/>
        <v>1586760</v>
      </c>
      <c r="I7" s="316">
        <f t="shared" si="1"/>
        <v>317352</v>
      </c>
    </row>
    <row r="8" spans="1:21" x14ac:dyDescent="0.2">
      <c r="A8" s="330">
        <v>4</v>
      </c>
      <c r="B8" s="330">
        <v>46386762</v>
      </c>
      <c r="C8" s="330" t="s">
        <v>381</v>
      </c>
      <c r="D8" s="330" t="s">
        <v>326</v>
      </c>
      <c r="E8" s="330" t="s">
        <v>320</v>
      </c>
      <c r="F8" s="330" t="s">
        <v>321</v>
      </c>
      <c r="G8" s="331">
        <v>2191392</v>
      </c>
      <c r="H8" s="316">
        <f t="shared" si="0"/>
        <v>1826160</v>
      </c>
      <c r="I8" s="316">
        <f t="shared" si="1"/>
        <v>365232</v>
      </c>
    </row>
    <row r="9" spans="1:21" ht="13.5" thickBot="1" x14ac:dyDescent="0.25">
      <c r="A9" s="330">
        <v>5</v>
      </c>
      <c r="B9" s="330">
        <v>46386763</v>
      </c>
      <c r="C9" s="330" t="s">
        <v>382</v>
      </c>
      <c r="D9" s="330" t="s">
        <v>326</v>
      </c>
      <c r="E9" s="330" t="s">
        <v>320</v>
      </c>
      <c r="F9" s="330" t="s">
        <v>321</v>
      </c>
      <c r="G9" s="331">
        <v>2471808</v>
      </c>
      <c r="H9" s="316">
        <f t="shared" si="0"/>
        <v>2059840</v>
      </c>
      <c r="I9" s="316">
        <f t="shared" si="1"/>
        <v>411968</v>
      </c>
    </row>
    <row r="10" spans="1:21" ht="13.5" thickBot="1" x14ac:dyDescent="0.25">
      <c r="A10" s="326">
        <v>6</v>
      </c>
      <c r="B10" s="326">
        <v>46386764</v>
      </c>
      <c r="C10" s="326" t="s">
        <v>403</v>
      </c>
      <c r="D10" s="326" t="s">
        <v>326</v>
      </c>
      <c r="E10" s="326" t="s">
        <v>320</v>
      </c>
      <c r="F10" s="326" t="s">
        <v>321</v>
      </c>
      <c r="G10" s="327">
        <v>755520</v>
      </c>
      <c r="H10" s="316">
        <f t="shared" si="0"/>
        <v>629600</v>
      </c>
      <c r="I10" s="316">
        <f t="shared" si="1"/>
        <v>125920</v>
      </c>
      <c r="J10" s="333"/>
      <c r="K10" s="324"/>
      <c r="L10" s="325"/>
      <c r="M10" s="325"/>
      <c r="N10" s="324"/>
      <c r="O10" s="324"/>
      <c r="P10" s="324"/>
      <c r="Q10" s="324"/>
      <c r="R10" s="324"/>
      <c r="S10" s="324"/>
      <c r="T10" s="324"/>
      <c r="U10" s="324"/>
    </row>
    <row r="11" spans="1:21" x14ac:dyDescent="0.2">
      <c r="A11" s="330">
        <v>7</v>
      </c>
      <c r="B11" s="330">
        <v>46386764</v>
      </c>
      <c r="C11" s="330" t="s">
        <v>404</v>
      </c>
      <c r="D11" s="330" t="s">
        <v>326</v>
      </c>
      <c r="E11" s="330" t="s">
        <v>320</v>
      </c>
      <c r="F11" s="330" t="s">
        <v>321</v>
      </c>
      <c r="G11" s="331">
        <v>1511040</v>
      </c>
      <c r="H11" s="316">
        <f t="shared" si="0"/>
        <v>1259200</v>
      </c>
      <c r="I11" s="316">
        <f t="shared" si="1"/>
        <v>251840</v>
      </c>
      <c r="J11" s="323"/>
      <c r="K11" s="323"/>
      <c r="L11" s="323"/>
      <c r="M11" s="323"/>
      <c r="N11" s="323"/>
      <c r="O11" s="323"/>
      <c r="P11" s="323"/>
      <c r="Q11" s="323"/>
      <c r="R11" s="323"/>
      <c r="S11" s="323"/>
      <c r="T11" s="323"/>
      <c r="U11" s="323"/>
    </row>
    <row r="12" spans="1:21" x14ac:dyDescent="0.2">
      <c r="A12" s="330">
        <v>8</v>
      </c>
      <c r="B12" s="330">
        <v>46386766</v>
      </c>
      <c r="C12" s="330" t="s">
        <v>386</v>
      </c>
      <c r="D12" s="330" t="s">
        <v>326</v>
      </c>
      <c r="E12" s="330" t="s">
        <v>320</v>
      </c>
      <c r="F12" s="330" t="s">
        <v>321</v>
      </c>
      <c r="G12" s="331">
        <v>2266740</v>
      </c>
      <c r="H12" s="316">
        <f t="shared" si="0"/>
        <v>1888950</v>
      </c>
      <c r="I12" s="316">
        <f t="shared" si="1"/>
        <v>377790</v>
      </c>
    </row>
    <row r="13" spans="1:21" x14ac:dyDescent="0.2">
      <c r="A13" s="330">
        <v>9</v>
      </c>
      <c r="B13" s="330">
        <v>46386767</v>
      </c>
      <c r="C13" s="330" t="s">
        <v>387</v>
      </c>
      <c r="D13" s="330" t="s">
        <v>326</v>
      </c>
      <c r="E13" s="330" t="s">
        <v>320</v>
      </c>
      <c r="F13" s="330" t="s">
        <v>321</v>
      </c>
      <c r="G13" s="331">
        <v>2293862</v>
      </c>
      <c r="H13" s="316">
        <f t="shared" si="0"/>
        <v>1911551.6666666665</v>
      </c>
      <c r="I13" s="316">
        <f t="shared" si="1"/>
        <v>382310.33333333331</v>
      </c>
    </row>
    <row r="14" spans="1:21" ht="13.5" thickBot="1" x14ac:dyDescent="0.25">
      <c r="A14" s="330">
        <v>10</v>
      </c>
      <c r="B14" s="330">
        <v>46386768</v>
      </c>
      <c r="C14" s="330" t="s">
        <v>395</v>
      </c>
      <c r="D14" s="330" t="s">
        <v>326</v>
      </c>
      <c r="E14" s="330" t="s">
        <v>320</v>
      </c>
      <c r="F14" s="330" t="s">
        <v>321</v>
      </c>
      <c r="G14" s="331">
        <v>2242555</v>
      </c>
      <c r="H14" s="316">
        <f t="shared" si="0"/>
        <v>1868795.8333333335</v>
      </c>
      <c r="I14" s="316">
        <f t="shared" si="1"/>
        <v>373759.16666666669</v>
      </c>
    </row>
    <row r="15" spans="1:21" ht="13.5" thickBot="1" x14ac:dyDescent="0.25">
      <c r="A15" s="326">
        <v>11</v>
      </c>
      <c r="B15" s="326">
        <v>46386769</v>
      </c>
      <c r="C15" s="326" t="s">
        <v>405</v>
      </c>
      <c r="D15" s="326" t="s">
        <v>326</v>
      </c>
      <c r="E15" s="326" t="s">
        <v>320</v>
      </c>
      <c r="F15" s="326" t="s">
        <v>321</v>
      </c>
      <c r="G15" s="327">
        <v>1015372</v>
      </c>
      <c r="H15" s="316">
        <f t="shared" si="0"/>
        <v>846143.33333333326</v>
      </c>
      <c r="I15" s="316">
        <f t="shared" si="1"/>
        <v>169228.66666666666</v>
      </c>
      <c r="J15" s="333"/>
      <c r="K15" s="324"/>
      <c r="L15" s="325"/>
      <c r="M15" s="325"/>
      <c r="N15" s="324"/>
      <c r="O15" s="324"/>
      <c r="P15" s="324"/>
      <c r="Q15" s="324"/>
      <c r="R15" s="324"/>
      <c r="S15" s="324"/>
      <c r="T15" s="324"/>
      <c r="U15" s="324"/>
    </row>
    <row r="16" spans="1:21" ht="13.5" thickBot="1" x14ac:dyDescent="0.25">
      <c r="A16" s="330">
        <v>12</v>
      </c>
      <c r="B16" s="330">
        <v>46386770</v>
      </c>
      <c r="C16" s="330" t="s">
        <v>397</v>
      </c>
      <c r="D16" s="330" t="s">
        <v>406</v>
      </c>
      <c r="E16" s="330" t="s">
        <v>305</v>
      </c>
      <c r="F16" s="330" t="s">
        <v>407</v>
      </c>
      <c r="G16" s="331">
        <v>1315789</v>
      </c>
      <c r="H16" s="316">
        <f t="shared" si="0"/>
        <v>1096490.8333333333</v>
      </c>
      <c r="I16" s="316">
        <f t="shared" si="1"/>
        <v>219298.16666666666</v>
      </c>
      <c r="J16" s="323"/>
      <c r="K16" s="323"/>
      <c r="L16" s="323"/>
      <c r="M16" s="323"/>
      <c r="N16" s="323"/>
      <c r="O16" s="323"/>
      <c r="P16" s="323"/>
      <c r="Q16" s="323"/>
      <c r="R16" s="323"/>
      <c r="S16" s="323"/>
      <c r="T16" s="323"/>
      <c r="U16" s="323"/>
    </row>
    <row r="17" spans="1:21" ht="13.5" thickBot="1" x14ac:dyDescent="0.25">
      <c r="A17" s="326">
        <v>3</v>
      </c>
      <c r="B17" s="326">
        <v>46386772</v>
      </c>
      <c r="C17" s="326" t="s">
        <v>399</v>
      </c>
      <c r="D17" s="326" t="s">
        <v>406</v>
      </c>
      <c r="E17" s="326" t="s">
        <v>305</v>
      </c>
      <c r="F17" s="326" t="s">
        <v>407</v>
      </c>
      <c r="G17" s="327">
        <v>1302349</v>
      </c>
      <c r="H17" s="316">
        <f t="shared" si="0"/>
        <v>1085290.8333333333</v>
      </c>
      <c r="I17" s="316">
        <f t="shared" si="1"/>
        <v>217058.16666666666</v>
      </c>
      <c r="J17" s="333"/>
      <c r="K17" s="324"/>
      <c r="L17" s="325"/>
      <c r="M17" s="325"/>
      <c r="N17" s="324"/>
      <c r="O17" s="324"/>
      <c r="P17" s="324"/>
      <c r="Q17" s="324"/>
      <c r="R17" s="324"/>
      <c r="S17" s="324"/>
      <c r="T17" s="324"/>
      <c r="U17" s="324"/>
    </row>
    <row r="18" spans="1:21" ht="13.5" thickBot="1" x14ac:dyDescent="0.25">
      <c r="A18" s="330">
        <v>14</v>
      </c>
      <c r="B18" s="330">
        <v>46386773</v>
      </c>
      <c r="C18" s="330" t="s">
        <v>399</v>
      </c>
      <c r="D18" s="330" t="s">
        <v>326</v>
      </c>
      <c r="E18" s="330" t="s">
        <v>320</v>
      </c>
      <c r="F18" s="330" t="s">
        <v>321</v>
      </c>
      <c r="G18" s="331">
        <v>963886</v>
      </c>
      <c r="H18" s="316">
        <f t="shared" si="0"/>
        <v>803238.33333333326</v>
      </c>
      <c r="I18" s="316">
        <f t="shared" si="1"/>
        <v>160647.66666666666</v>
      </c>
      <c r="J18" s="323"/>
      <c r="K18" s="323"/>
      <c r="L18" s="323"/>
      <c r="M18" s="323"/>
      <c r="N18" s="323"/>
      <c r="O18" s="323"/>
      <c r="P18" s="323"/>
      <c r="Q18" s="323"/>
      <c r="R18" s="323"/>
      <c r="S18" s="323"/>
      <c r="T18" s="323"/>
      <c r="U18" s="323"/>
    </row>
    <row r="19" spans="1:21" ht="13.5" thickBot="1" x14ac:dyDescent="0.25">
      <c r="A19" s="326">
        <v>15</v>
      </c>
      <c r="B19" s="326">
        <v>46386774</v>
      </c>
      <c r="C19" s="326" t="s">
        <v>408</v>
      </c>
      <c r="D19" s="326" t="s">
        <v>406</v>
      </c>
      <c r="E19" s="326" t="s">
        <v>305</v>
      </c>
      <c r="F19" s="326" t="s">
        <v>407</v>
      </c>
      <c r="G19" s="327">
        <v>194488</v>
      </c>
      <c r="H19" s="316">
        <f t="shared" si="0"/>
        <v>162073.33333333334</v>
      </c>
      <c r="I19" s="316">
        <f t="shared" si="1"/>
        <v>32414.666666666668</v>
      </c>
      <c r="J19" s="333"/>
      <c r="K19" s="324"/>
      <c r="L19" s="325"/>
      <c r="M19" s="325"/>
      <c r="N19" s="324"/>
      <c r="O19" s="324"/>
      <c r="P19" s="324"/>
      <c r="Q19" s="324"/>
      <c r="R19" s="324"/>
      <c r="S19" s="324"/>
      <c r="T19" s="324"/>
      <c r="U19" s="324"/>
    </row>
    <row r="20" spans="1:21" x14ac:dyDescent="0.2">
      <c r="A20" s="330">
        <v>16</v>
      </c>
      <c r="B20" s="330">
        <v>46386775</v>
      </c>
      <c r="C20" s="330" t="s">
        <v>409</v>
      </c>
      <c r="D20" s="330" t="s">
        <v>326</v>
      </c>
      <c r="E20" s="330" t="s">
        <v>320</v>
      </c>
      <c r="F20" s="330" t="s">
        <v>321</v>
      </c>
      <c r="G20" s="331">
        <v>2013660</v>
      </c>
      <c r="H20" s="316">
        <f t="shared" si="0"/>
        <v>1678050</v>
      </c>
      <c r="I20" s="316">
        <f t="shared" si="1"/>
        <v>335610</v>
      </c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</row>
    <row r="21" spans="1:21" x14ac:dyDescent="0.2">
      <c r="A21" s="316"/>
      <c r="B21" s="320"/>
      <c r="C21" s="320"/>
      <c r="D21" s="320" t="s">
        <v>410</v>
      </c>
      <c r="E21" s="320"/>
      <c r="F21" s="320"/>
      <c r="G21" s="335">
        <f>SUM(G5:G20)</f>
        <v>26041133</v>
      </c>
      <c r="H21" s="320">
        <f>SUM(H5:H20)</f>
        <v>21700944.16666666</v>
      </c>
      <c r="I21" s="320">
        <f>SUM(I5:I20)</f>
        <v>4340188.8333333321</v>
      </c>
    </row>
  </sheetData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J61"/>
  <sheetViews>
    <sheetView topLeftCell="A34" workbookViewId="0">
      <selection activeCell="B1" sqref="B1:G59"/>
    </sheetView>
  </sheetViews>
  <sheetFormatPr defaultColWidth="9.140625" defaultRowHeight="12.75" x14ac:dyDescent="0.2"/>
  <cols>
    <col min="1" max="1" width="4.28515625" style="7" customWidth="1"/>
    <col min="2" max="3" width="3.7109375" style="3" customWidth="1"/>
    <col min="4" max="4" width="4" style="3" customWidth="1"/>
    <col min="5" max="5" width="63.7109375" style="7" customWidth="1"/>
    <col min="6" max="7" width="15.7109375" style="23" customWidth="1"/>
    <col min="8" max="8" width="1.42578125" style="7" customWidth="1"/>
    <col min="9" max="9" width="12.85546875" style="7" bestFit="1" customWidth="1"/>
    <col min="10" max="10" width="12.28515625" style="7" customWidth="1"/>
    <col min="11" max="11" width="13.42578125" style="7" customWidth="1"/>
    <col min="12" max="12" width="14" style="7" customWidth="1"/>
    <col min="13" max="16384" width="9.140625" style="7"/>
  </cols>
  <sheetData>
    <row r="1" spans="2:10" s="22" customFormat="1" ht="9" customHeight="1" x14ac:dyDescent="0.2">
      <c r="B1" s="2"/>
      <c r="C1" s="19"/>
      <c r="D1" s="19"/>
      <c r="E1" s="20"/>
      <c r="F1" s="21"/>
      <c r="G1" s="21"/>
    </row>
    <row r="2" spans="2:10" s="22" customFormat="1" ht="9.75" customHeight="1" x14ac:dyDescent="0.2">
      <c r="B2" s="381" t="s">
        <v>193</v>
      </c>
      <c r="C2" s="382"/>
      <c r="D2" s="382"/>
      <c r="E2" s="382"/>
      <c r="F2" s="382"/>
      <c r="G2" s="383"/>
    </row>
    <row r="3" spans="2:10" ht="21.75" customHeight="1" thickBot="1" x14ac:dyDescent="0.3">
      <c r="E3" s="215" t="s">
        <v>310</v>
      </c>
      <c r="F3" s="216"/>
      <c r="G3" s="214"/>
      <c r="H3" s="174"/>
      <c r="I3" s="173"/>
      <c r="J3" s="208"/>
    </row>
    <row r="4" spans="2:10" s="61" customFormat="1" ht="21" customHeight="1" thickTop="1" x14ac:dyDescent="0.2">
      <c r="B4" s="87" t="s">
        <v>2</v>
      </c>
      <c r="C4" s="390" t="s">
        <v>7</v>
      </c>
      <c r="D4" s="391"/>
      <c r="E4" s="392"/>
      <c r="F4" s="294">
        <v>2018</v>
      </c>
      <c r="G4" s="294">
        <v>2017</v>
      </c>
    </row>
    <row r="5" spans="2:10" s="22" customFormat="1" ht="14.85" customHeight="1" x14ac:dyDescent="0.2">
      <c r="B5" s="29"/>
      <c r="C5" s="384" t="s">
        <v>63</v>
      </c>
      <c r="D5" s="385"/>
      <c r="E5" s="386"/>
      <c r="F5" s="200"/>
      <c r="G5" s="200"/>
    </row>
    <row r="6" spans="2:10" s="22" customFormat="1" ht="14.85" customHeight="1" x14ac:dyDescent="0.2">
      <c r="B6" s="29"/>
      <c r="C6" s="49" t="s">
        <v>87</v>
      </c>
      <c r="D6" s="88" t="s">
        <v>8</v>
      </c>
      <c r="E6" s="89"/>
      <c r="F6" s="211">
        <f>F7+F8</f>
        <v>444344.68333333032</v>
      </c>
      <c r="G6" s="211">
        <f>G7+G8</f>
        <v>18316.510000000002</v>
      </c>
    </row>
    <row r="7" spans="2:10" s="22" customFormat="1" ht="14.85" customHeight="1" x14ac:dyDescent="0.2">
      <c r="B7" s="29"/>
      <c r="C7" s="30"/>
      <c r="D7" s="41">
        <v>1</v>
      </c>
      <c r="E7" s="14" t="s">
        <v>9</v>
      </c>
      <c r="F7" s="295">
        <v>35220.249999999505</v>
      </c>
      <c r="G7" s="295">
        <v>18131.510000000002</v>
      </c>
    </row>
    <row r="8" spans="2:10" s="22" customFormat="1" ht="14.85" customHeight="1" x14ac:dyDescent="0.2">
      <c r="B8" s="29"/>
      <c r="C8" s="30"/>
      <c r="D8" s="41">
        <v>2</v>
      </c>
      <c r="E8" s="14" t="s">
        <v>10</v>
      </c>
      <c r="F8" s="296">
        <v>409124.43333333079</v>
      </c>
      <c r="G8" s="296">
        <v>185</v>
      </c>
    </row>
    <row r="9" spans="2:10" s="22" customFormat="1" ht="14.85" customHeight="1" x14ac:dyDescent="0.2">
      <c r="B9" s="29"/>
      <c r="C9" s="49" t="s">
        <v>87</v>
      </c>
      <c r="D9" s="88" t="s">
        <v>25</v>
      </c>
      <c r="E9" s="91"/>
      <c r="F9" s="201">
        <f>F10+F11+F12+F13</f>
        <v>0</v>
      </c>
      <c r="G9" s="201">
        <f>G10+G11+G12+G13</f>
        <v>0</v>
      </c>
    </row>
    <row r="10" spans="2:10" s="22" customFormat="1" ht="14.85" customHeight="1" x14ac:dyDescent="0.2">
      <c r="B10" s="29"/>
      <c r="C10" s="30"/>
      <c r="D10" s="41">
        <v>1</v>
      </c>
      <c r="E10" s="14" t="s">
        <v>27</v>
      </c>
      <c r="F10" s="200"/>
      <c r="G10" s="200"/>
    </row>
    <row r="11" spans="2:10" s="22" customFormat="1" ht="14.85" customHeight="1" x14ac:dyDescent="0.2">
      <c r="B11" s="29"/>
      <c r="C11" s="30"/>
      <c r="D11" s="41">
        <v>2</v>
      </c>
      <c r="E11" s="14" t="s">
        <v>28</v>
      </c>
      <c r="F11" s="200">
        <v>0</v>
      </c>
      <c r="G11" s="200">
        <v>0</v>
      </c>
    </row>
    <row r="12" spans="2:10" s="22" customFormat="1" ht="14.85" customHeight="1" x14ac:dyDescent="0.2">
      <c r="B12" s="29"/>
      <c r="C12" s="30"/>
      <c r="D12" s="41">
        <v>3</v>
      </c>
      <c r="E12" s="14" t="s">
        <v>26</v>
      </c>
      <c r="F12" s="200">
        <v>0</v>
      </c>
      <c r="G12" s="200">
        <v>0</v>
      </c>
    </row>
    <row r="13" spans="2:10" s="22" customFormat="1" ht="14.85" customHeight="1" x14ac:dyDescent="0.2">
      <c r="B13" s="29"/>
      <c r="C13" s="30"/>
      <c r="D13" s="41"/>
      <c r="E13" s="14"/>
      <c r="F13" s="202"/>
      <c r="G13" s="202"/>
    </row>
    <row r="14" spans="2:10" s="22" customFormat="1" ht="14.85" customHeight="1" x14ac:dyDescent="0.2">
      <c r="B14" s="29"/>
      <c r="C14" s="49" t="s">
        <v>87</v>
      </c>
      <c r="D14" s="50" t="s">
        <v>29</v>
      </c>
      <c r="E14" s="34"/>
      <c r="F14" s="203">
        <f>F15+F16+F17+F18+F19+F20</f>
        <v>0</v>
      </c>
      <c r="G14" s="203">
        <f>G15+G16+G17+G18+G19+G20</f>
        <v>66513</v>
      </c>
      <c r="H14" s="92">
        <f t="shared" ref="H14" si="0">H15+H16+H17+H18+H19+H20</f>
        <v>0</v>
      </c>
    </row>
    <row r="15" spans="2:10" s="22" customFormat="1" ht="14.85" customHeight="1" x14ac:dyDescent="0.2">
      <c r="B15" s="29"/>
      <c r="C15" s="30"/>
      <c r="D15" s="41">
        <v>1</v>
      </c>
      <c r="E15" s="14" t="s">
        <v>30</v>
      </c>
      <c r="F15" s="291"/>
      <c r="G15" s="291"/>
      <c r="I15" s="167"/>
    </row>
    <row r="16" spans="2:10" s="22" customFormat="1" ht="14.85" customHeight="1" x14ac:dyDescent="0.2">
      <c r="B16" s="29"/>
      <c r="C16" s="30"/>
      <c r="D16" s="41">
        <v>2</v>
      </c>
      <c r="E16" s="14" t="s">
        <v>31</v>
      </c>
      <c r="F16" s="200"/>
      <c r="G16" s="200"/>
    </row>
    <row r="17" spans="2:9" s="22" customFormat="1" ht="14.85" customHeight="1" x14ac:dyDescent="0.2">
      <c r="B17" s="29"/>
      <c r="C17" s="30"/>
      <c r="D17" s="41">
        <v>3</v>
      </c>
      <c r="E17" s="14" t="s">
        <v>319</v>
      </c>
      <c r="F17" s="223"/>
      <c r="G17" s="223">
        <v>66513</v>
      </c>
    </row>
    <row r="18" spans="2:9" s="22" customFormat="1" ht="14.85" customHeight="1" x14ac:dyDescent="0.2">
      <c r="B18" s="29"/>
      <c r="C18" s="30"/>
      <c r="D18" s="41">
        <v>4</v>
      </c>
      <c r="E18" s="14" t="s">
        <v>32</v>
      </c>
      <c r="F18" s="200"/>
      <c r="G18" s="200"/>
      <c r="I18" s="167"/>
    </row>
    <row r="19" spans="2:9" s="22" customFormat="1" ht="14.85" customHeight="1" x14ac:dyDescent="0.2">
      <c r="B19" s="29"/>
      <c r="C19" s="30"/>
      <c r="D19" s="41">
        <v>5</v>
      </c>
      <c r="E19" s="14" t="s">
        <v>33</v>
      </c>
      <c r="F19" s="200"/>
      <c r="G19" s="200"/>
    </row>
    <row r="20" spans="2:9" s="22" customFormat="1" ht="14.85" customHeight="1" x14ac:dyDescent="0.2">
      <c r="B20" s="29"/>
      <c r="C20" s="30"/>
      <c r="D20" s="41"/>
      <c r="E20" s="14"/>
      <c r="F20" s="200"/>
      <c r="G20" s="200"/>
    </row>
    <row r="21" spans="2:9" s="22" customFormat="1" ht="14.85" customHeight="1" x14ac:dyDescent="0.2">
      <c r="B21" s="29"/>
      <c r="C21" s="49" t="s">
        <v>87</v>
      </c>
      <c r="D21" s="50" t="s">
        <v>34</v>
      </c>
      <c r="E21" s="51"/>
      <c r="F21" s="205">
        <f>F22+F23+F24+F25+F26+F27+F28</f>
        <v>0</v>
      </c>
      <c r="G21" s="205">
        <f>G22+G23+G24+G25+G26+G27+G28</f>
        <v>0</v>
      </c>
    </row>
    <row r="22" spans="2:9" s="22" customFormat="1" ht="14.85" customHeight="1" x14ac:dyDescent="0.2">
      <c r="B22" s="29"/>
      <c r="C22" s="52"/>
      <c r="D22" s="41">
        <v>1</v>
      </c>
      <c r="E22" s="14" t="s">
        <v>35</v>
      </c>
      <c r="F22" s="206"/>
      <c r="G22" s="206"/>
    </row>
    <row r="23" spans="2:9" s="22" customFormat="1" ht="14.85" customHeight="1" x14ac:dyDescent="0.2">
      <c r="B23" s="29"/>
      <c r="C23" s="52"/>
      <c r="D23" s="41">
        <v>2</v>
      </c>
      <c r="E23" s="14" t="s">
        <v>36</v>
      </c>
      <c r="F23" s="200">
        <v>0</v>
      </c>
      <c r="G23" s="200">
        <v>0</v>
      </c>
    </row>
    <row r="24" spans="2:9" s="22" customFormat="1" ht="14.85" customHeight="1" x14ac:dyDescent="0.2">
      <c r="B24" s="29"/>
      <c r="C24" s="52"/>
      <c r="D24" s="41">
        <v>3</v>
      </c>
      <c r="E24" s="14" t="s">
        <v>37</v>
      </c>
      <c r="F24" s="200">
        <v>0</v>
      </c>
      <c r="G24" s="200">
        <v>0</v>
      </c>
    </row>
    <row r="25" spans="2:9" s="22" customFormat="1" ht="14.85" customHeight="1" x14ac:dyDescent="0.2">
      <c r="B25" s="29"/>
      <c r="C25" s="52"/>
      <c r="D25" s="41">
        <v>4</v>
      </c>
      <c r="E25" s="14" t="s">
        <v>38</v>
      </c>
      <c r="F25" s="200"/>
      <c r="G25" s="200"/>
    </row>
    <row r="26" spans="2:9" s="22" customFormat="1" ht="14.85" customHeight="1" x14ac:dyDescent="0.2">
      <c r="B26" s="29"/>
      <c r="C26" s="52"/>
      <c r="D26" s="41">
        <v>5</v>
      </c>
      <c r="E26" s="14" t="s">
        <v>39</v>
      </c>
      <c r="F26" s="200">
        <v>0</v>
      </c>
      <c r="G26" s="200">
        <v>0</v>
      </c>
    </row>
    <row r="27" spans="2:9" s="22" customFormat="1" ht="14.85" customHeight="1" x14ac:dyDescent="0.2">
      <c r="B27" s="29"/>
      <c r="C27" s="52"/>
      <c r="D27" s="41">
        <v>6</v>
      </c>
      <c r="E27" s="14" t="s">
        <v>40</v>
      </c>
      <c r="F27" s="200">
        <v>0</v>
      </c>
      <c r="G27" s="200">
        <v>0</v>
      </c>
    </row>
    <row r="28" spans="2:9" s="22" customFormat="1" ht="14.85" customHeight="1" x14ac:dyDescent="0.2">
      <c r="B28" s="29"/>
      <c r="C28" s="52"/>
      <c r="D28" s="41">
        <v>7</v>
      </c>
      <c r="E28" s="14" t="s">
        <v>41</v>
      </c>
      <c r="F28" s="200"/>
      <c r="G28" s="200"/>
    </row>
    <row r="29" spans="2:9" s="22" customFormat="1" ht="14.85" customHeight="1" x14ac:dyDescent="0.2">
      <c r="B29" s="29"/>
      <c r="C29" s="52"/>
      <c r="D29" s="41"/>
      <c r="E29" s="14"/>
      <c r="F29" s="200"/>
      <c r="G29" s="200"/>
    </row>
    <row r="30" spans="2:9" s="22" customFormat="1" ht="14.85" customHeight="1" x14ac:dyDescent="0.2">
      <c r="B30" s="29"/>
      <c r="C30" s="49" t="s">
        <v>87</v>
      </c>
      <c r="D30" s="50" t="s">
        <v>42</v>
      </c>
      <c r="E30" s="51"/>
      <c r="F30" s="200"/>
      <c r="G30" s="200"/>
    </row>
    <row r="31" spans="2:9" s="22" customFormat="1" ht="14.85" customHeight="1" x14ac:dyDescent="0.2">
      <c r="B31" s="29"/>
      <c r="C31" s="49" t="s">
        <v>87</v>
      </c>
      <c r="D31" s="50" t="s">
        <v>43</v>
      </c>
      <c r="E31" s="51"/>
      <c r="F31" s="200">
        <v>0</v>
      </c>
      <c r="G31" s="200">
        <v>0</v>
      </c>
    </row>
    <row r="32" spans="2:9" s="22" customFormat="1" ht="14.85" customHeight="1" x14ac:dyDescent="0.2">
      <c r="B32" s="36"/>
      <c r="C32" s="30"/>
      <c r="D32" s="50"/>
      <c r="E32" s="51"/>
      <c r="F32" s="200"/>
      <c r="G32" s="200"/>
    </row>
    <row r="33" spans="2:9" s="22" customFormat="1" ht="14.85" customHeight="1" x14ac:dyDescent="0.2">
      <c r="B33" s="62" t="s">
        <v>3</v>
      </c>
      <c r="C33" s="378" t="s">
        <v>62</v>
      </c>
      <c r="D33" s="379"/>
      <c r="E33" s="380"/>
      <c r="F33" s="203">
        <f>F31+F30+F21+F14+F9+F6</f>
        <v>444344.68333333032</v>
      </c>
      <c r="G33" s="203">
        <f>G31+G30+G21+G14+G9+G6</f>
        <v>84829.510000000009</v>
      </c>
    </row>
    <row r="34" spans="2:9" s="22" customFormat="1" ht="14.85" customHeight="1" x14ac:dyDescent="0.2">
      <c r="B34" s="29"/>
      <c r="C34" s="384" t="s">
        <v>65</v>
      </c>
      <c r="D34" s="385"/>
      <c r="E34" s="386"/>
      <c r="F34" s="200"/>
      <c r="G34" s="200"/>
    </row>
    <row r="35" spans="2:9" s="22" customFormat="1" ht="14.85" customHeight="1" x14ac:dyDescent="0.2">
      <c r="B35" s="29"/>
      <c r="C35" s="49" t="s">
        <v>87</v>
      </c>
      <c r="D35" s="88" t="s">
        <v>46</v>
      </c>
      <c r="E35" s="93"/>
      <c r="F35" s="203">
        <f>F36+F37+F38+F39+F40+F41+F42</f>
        <v>0</v>
      </c>
      <c r="G35" s="203">
        <f>G36+G37+G38+G39+G40+G41+G42</f>
        <v>0</v>
      </c>
    </row>
    <row r="36" spans="2:9" s="22" customFormat="1" ht="14.85" customHeight="1" x14ac:dyDescent="0.2">
      <c r="B36" s="29"/>
      <c r="C36" s="52"/>
      <c r="D36" s="41">
        <v>1</v>
      </c>
      <c r="E36" s="14" t="s">
        <v>47</v>
      </c>
      <c r="F36" s="200">
        <v>0</v>
      </c>
      <c r="G36" s="200">
        <v>0</v>
      </c>
    </row>
    <row r="37" spans="2:9" s="22" customFormat="1" ht="14.85" customHeight="1" x14ac:dyDescent="0.2">
      <c r="B37" s="29"/>
      <c r="C37" s="52"/>
      <c r="D37" s="41">
        <v>2</v>
      </c>
      <c r="E37" s="14" t="s">
        <v>48</v>
      </c>
      <c r="F37" s="200">
        <v>0</v>
      </c>
      <c r="G37" s="200">
        <v>0</v>
      </c>
    </row>
    <row r="38" spans="2:9" s="22" customFormat="1" ht="14.85" customHeight="1" x14ac:dyDescent="0.2">
      <c r="B38" s="29"/>
      <c r="C38" s="52"/>
      <c r="D38" s="41">
        <v>3</v>
      </c>
      <c r="E38" s="14" t="s">
        <v>49</v>
      </c>
      <c r="F38" s="200">
        <v>0</v>
      </c>
      <c r="G38" s="200">
        <v>0</v>
      </c>
    </row>
    <row r="39" spans="2:9" s="22" customFormat="1" ht="14.85" customHeight="1" x14ac:dyDescent="0.2">
      <c r="B39" s="29"/>
      <c r="C39" s="52"/>
      <c r="D39" s="41">
        <v>4</v>
      </c>
      <c r="E39" s="14" t="s">
        <v>50</v>
      </c>
      <c r="F39" s="200">
        <v>0</v>
      </c>
      <c r="G39" s="200">
        <v>0</v>
      </c>
    </row>
    <row r="40" spans="2:9" s="22" customFormat="1" ht="14.85" customHeight="1" x14ac:dyDescent="0.2">
      <c r="B40" s="29"/>
      <c r="C40" s="52"/>
      <c r="D40" s="41">
        <v>5</v>
      </c>
      <c r="E40" s="14" t="s">
        <v>51</v>
      </c>
      <c r="F40" s="200">
        <v>0</v>
      </c>
      <c r="G40" s="200">
        <v>0</v>
      </c>
    </row>
    <row r="41" spans="2:9" s="22" customFormat="1" ht="14.85" customHeight="1" x14ac:dyDescent="0.2">
      <c r="B41" s="29"/>
      <c r="C41" s="52"/>
      <c r="D41" s="41">
        <v>6</v>
      </c>
      <c r="E41" s="14" t="s">
        <v>52</v>
      </c>
      <c r="F41" s="200">
        <v>0</v>
      </c>
      <c r="G41" s="200">
        <v>0</v>
      </c>
    </row>
    <row r="42" spans="2:9" s="22" customFormat="1" ht="14.85" customHeight="1" x14ac:dyDescent="0.2">
      <c r="B42" s="29"/>
      <c r="C42" s="52"/>
      <c r="D42" s="41"/>
      <c r="E42" s="51"/>
      <c r="F42" s="200"/>
      <c r="G42" s="200"/>
    </row>
    <row r="43" spans="2:9" s="22" customFormat="1" ht="14.85" customHeight="1" x14ac:dyDescent="0.2">
      <c r="B43" s="29"/>
      <c r="C43" s="49" t="s">
        <v>87</v>
      </c>
      <c r="D43" s="50" t="s">
        <v>53</v>
      </c>
      <c r="E43" s="28"/>
      <c r="F43" s="203">
        <f>F44+F45+F46+F47+F48</f>
        <v>2280567.6</v>
      </c>
      <c r="G43" s="203">
        <f>G44+G45+G46+G47+G48</f>
        <v>1979017</v>
      </c>
    </row>
    <row r="44" spans="2:9" s="22" customFormat="1" ht="14.85" customHeight="1" x14ac:dyDescent="0.2">
      <c r="B44" s="29"/>
      <c r="C44" s="30"/>
      <c r="D44" s="41">
        <v>1</v>
      </c>
      <c r="E44" s="14" t="s">
        <v>285</v>
      </c>
      <c r="F44" s="199"/>
      <c r="G44" s="199"/>
      <c r="I44" s="298"/>
    </row>
    <row r="45" spans="2:9" s="22" customFormat="1" ht="14.85" customHeight="1" x14ac:dyDescent="0.2">
      <c r="B45" s="29"/>
      <c r="C45" s="30"/>
      <c r="D45" s="41">
        <v>2</v>
      </c>
      <c r="E45" s="14" t="s">
        <v>284</v>
      </c>
      <c r="F45" s="291"/>
      <c r="G45" s="291"/>
      <c r="I45" s="298"/>
    </row>
    <row r="46" spans="2:9" s="22" customFormat="1" ht="14.85" customHeight="1" x14ac:dyDescent="0.2">
      <c r="B46" s="29"/>
      <c r="C46" s="30"/>
      <c r="D46" s="41">
        <v>3</v>
      </c>
      <c r="E46" s="14" t="s">
        <v>54</v>
      </c>
      <c r="F46" s="199">
        <v>2280567.6</v>
      </c>
      <c r="G46" s="199">
        <v>1979017</v>
      </c>
      <c r="I46" s="298"/>
    </row>
    <row r="47" spans="2:9" s="22" customFormat="1" ht="14.85" customHeight="1" x14ac:dyDescent="0.2">
      <c r="B47" s="29"/>
      <c r="C47" s="30"/>
      <c r="D47" s="41">
        <v>4</v>
      </c>
      <c r="E47" s="14" t="s">
        <v>55</v>
      </c>
      <c r="F47" s="200">
        <v>0</v>
      </c>
      <c r="G47" s="200">
        <v>0</v>
      </c>
    </row>
    <row r="48" spans="2:9" s="22" customFormat="1" ht="14.85" customHeight="1" x14ac:dyDescent="0.2">
      <c r="B48" s="29"/>
      <c r="C48" s="30"/>
      <c r="D48" s="41">
        <v>5</v>
      </c>
      <c r="E48" s="14" t="s">
        <v>56</v>
      </c>
      <c r="F48" s="200"/>
      <c r="G48" s="200"/>
    </row>
    <row r="49" spans="2:7" s="22" customFormat="1" ht="14.85" customHeight="1" x14ac:dyDescent="0.2">
      <c r="B49" s="29"/>
      <c r="C49" s="49" t="s">
        <v>87</v>
      </c>
      <c r="D49" s="50" t="s">
        <v>57</v>
      </c>
      <c r="E49" s="51"/>
      <c r="F49" s="203">
        <f>F50</f>
        <v>0</v>
      </c>
      <c r="G49" s="203">
        <f>G50</f>
        <v>0</v>
      </c>
    </row>
    <row r="50" spans="2:7" s="22" customFormat="1" ht="14.85" customHeight="1" x14ac:dyDescent="0.2">
      <c r="B50" s="29"/>
      <c r="C50" s="30"/>
      <c r="D50" s="50"/>
      <c r="E50" s="51"/>
      <c r="F50" s="200"/>
      <c r="G50" s="200"/>
    </row>
    <row r="51" spans="2:7" s="22" customFormat="1" ht="14.85" customHeight="1" x14ac:dyDescent="0.2">
      <c r="B51" s="29"/>
      <c r="C51" s="49" t="s">
        <v>87</v>
      </c>
      <c r="D51" s="50" t="s">
        <v>58</v>
      </c>
      <c r="E51" s="51"/>
      <c r="F51" s="203">
        <f>F52+F53+F54</f>
        <v>0</v>
      </c>
      <c r="G51" s="203">
        <f>G52+G53+G54</f>
        <v>0</v>
      </c>
    </row>
    <row r="52" spans="2:7" s="22" customFormat="1" ht="14.85" customHeight="1" x14ac:dyDescent="0.2">
      <c r="B52" s="29"/>
      <c r="C52" s="30"/>
      <c r="D52" s="41">
        <v>1</v>
      </c>
      <c r="E52" s="51" t="s">
        <v>59</v>
      </c>
      <c r="F52" s="200"/>
      <c r="G52" s="200"/>
    </row>
    <row r="53" spans="2:7" s="22" customFormat="1" ht="14.85" customHeight="1" x14ac:dyDescent="0.2">
      <c r="B53" s="29"/>
      <c r="C53" s="30"/>
      <c r="D53" s="41">
        <v>2</v>
      </c>
      <c r="E53" s="14" t="s">
        <v>60</v>
      </c>
      <c r="F53" s="200"/>
      <c r="G53" s="200"/>
    </row>
    <row r="54" spans="2:7" s="22" customFormat="1" ht="14.85" customHeight="1" x14ac:dyDescent="0.2">
      <c r="B54" s="29"/>
      <c r="C54" s="30"/>
      <c r="D54" s="41">
        <v>3</v>
      </c>
      <c r="E54" s="14" t="s">
        <v>61</v>
      </c>
      <c r="F54" s="200"/>
      <c r="G54" s="200"/>
    </row>
    <row r="55" spans="2:7" s="22" customFormat="1" ht="14.85" customHeight="1" x14ac:dyDescent="0.2">
      <c r="B55" s="29"/>
      <c r="C55" s="30"/>
      <c r="D55" s="41"/>
      <c r="E55" s="51"/>
      <c r="F55" s="200"/>
      <c r="G55" s="200"/>
    </row>
    <row r="56" spans="2:7" s="22" customFormat="1" ht="14.85" customHeight="1" x14ac:dyDescent="0.2">
      <c r="B56" s="29"/>
      <c r="C56" s="49" t="s">
        <v>87</v>
      </c>
      <c r="D56" s="50" t="s">
        <v>44</v>
      </c>
      <c r="E56" s="51"/>
      <c r="F56" s="199">
        <v>0</v>
      </c>
      <c r="G56" s="199">
        <v>0</v>
      </c>
    </row>
    <row r="57" spans="2:7" s="22" customFormat="1" ht="14.85" customHeight="1" x14ac:dyDescent="0.2">
      <c r="B57" s="29"/>
      <c r="C57" s="49" t="s">
        <v>87</v>
      </c>
      <c r="D57" s="50" t="s">
        <v>45</v>
      </c>
      <c r="E57" s="51"/>
      <c r="F57" s="200"/>
      <c r="G57" s="200"/>
    </row>
    <row r="58" spans="2:7" s="22" customFormat="1" ht="14.85" customHeight="1" x14ac:dyDescent="0.2">
      <c r="B58" s="42" t="s">
        <v>4</v>
      </c>
      <c r="C58" s="378" t="s">
        <v>64</v>
      </c>
      <c r="D58" s="379"/>
      <c r="E58" s="380"/>
      <c r="F58" s="201">
        <f>F57+F56+F51+F49+F43+F35</f>
        <v>2280567.6</v>
      </c>
      <c r="G58" s="201">
        <f>G57+G56+G51+G49+G43+G35</f>
        <v>1979017</v>
      </c>
    </row>
    <row r="59" spans="2:7" s="22" customFormat="1" ht="16.899999999999999" customHeight="1" thickBot="1" x14ac:dyDescent="0.25">
      <c r="B59" s="63"/>
      <c r="C59" s="387" t="s">
        <v>80</v>
      </c>
      <c r="D59" s="388"/>
      <c r="E59" s="389"/>
      <c r="F59" s="297">
        <f>F58+F33</f>
        <v>2724912.2833333304</v>
      </c>
      <c r="G59" s="297">
        <f>G58+G33</f>
        <v>2063846.51</v>
      </c>
    </row>
    <row r="60" spans="2:7" s="22" customFormat="1" ht="9.75" customHeight="1" thickTop="1" x14ac:dyDescent="0.2">
      <c r="B60" s="55"/>
      <c r="C60" s="55"/>
      <c r="D60" s="55"/>
      <c r="E60" s="55"/>
      <c r="F60" s="57"/>
      <c r="G60" s="57"/>
    </row>
    <row r="61" spans="2:7" s="22" customFormat="1" ht="15.95" customHeight="1" x14ac:dyDescent="0.2">
      <c r="B61" s="55"/>
      <c r="C61" s="55"/>
      <c r="D61" s="55"/>
      <c r="E61" s="55"/>
      <c r="F61" s="57"/>
      <c r="G61" s="57"/>
    </row>
  </sheetData>
  <mergeCells count="7">
    <mergeCell ref="C33:E33"/>
    <mergeCell ref="B2:G2"/>
    <mergeCell ref="C34:E34"/>
    <mergeCell ref="C59:E59"/>
    <mergeCell ref="C5:E5"/>
    <mergeCell ref="C58:E58"/>
    <mergeCell ref="C4:E4"/>
  </mergeCells>
  <phoneticPr fontId="0" type="noConversion"/>
  <printOptions horizontalCentered="1" verticalCentered="1"/>
  <pageMargins left="0.39" right="0" top="0" bottom="0" header="0.511811023622047" footer="0.511811023622047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K64"/>
  <sheetViews>
    <sheetView topLeftCell="A34" workbookViewId="0">
      <selection activeCell="B1" sqref="B1:G53"/>
    </sheetView>
  </sheetViews>
  <sheetFormatPr defaultColWidth="9.140625" defaultRowHeight="12.75" x14ac:dyDescent="0.2"/>
  <cols>
    <col min="1" max="1" width="0.85546875" style="7" customWidth="1"/>
    <col min="2" max="2" width="3.140625" style="3" customWidth="1"/>
    <col min="3" max="3" width="2.85546875" style="3" customWidth="1"/>
    <col min="4" max="4" width="3.42578125" style="3" customWidth="1"/>
    <col min="5" max="5" width="59.42578125" style="7" customWidth="1"/>
    <col min="6" max="7" width="15.7109375" style="23" customWidth="1"/>
    <col min="8" max="8" width="1.42578125" style="7" customWidth="1"/>
    <col min="9" max="9" width="11.28515625" style="7" bestFit="1" customWidth="1"/>
    <col min="10" max="10" width="4.140625" style="7" customWidth="1"/>
    <col min="11" max="12" width="16.42578125" style="7" customWidth="1"/>
    <col min="13" max="13" width="17.140625" style="7" customWidth="1"/>
    <col min="14" max="16384" width="9.140625" style="7"/>
  </cols>
  <sheetData>
    <row r="2" spans="2:7" s="22" customFormat="1" ht="18" customHeight="1" x14ac:dyDescent="0.2">
      <c r="B2" s="393" t="s">
        <v>309</v>
      </c>
      <c r="C2" s="394"/>
      <c r="D2" s="394"/>
      <c r="E2" s="394"/>
      <c r="F2" s="394"/>
      <c r="G2" s="395"/>
    </row>
    <row r="3" spans="2:7" ht="14.45" customHeight="1" x14ac:dyDescent="0.2"/>
    <row r="4" spans="2:7" s="15" customFormat="1" ht="21" customHeight="1" x14ac:dyDescent="0.2">
      <c r="B4" s="94" t="s">
        <v>2</v>
      </c>
      <c r="C4" s="378" t="s">
        <v>66</v>
      </c>
      <c r="D4" s="379"/>
      <c r="E4" s="380"/>
      <c r="F4" s="95">
        <v>2018</v>
      </c>
      <c r="G4" s="95">
        <v>2017</v>
      </c>
    </row>
    <row r="5" spans="2:7" s="22" customFormat="1" ht="14.65" customHeight="1" x14ac:dyDescent="0.2">
      <c r="B5" s="29"/>
      <c r="C5" s="96" t="s">
        <v>87</v>
      </c>
      <c r="D5" s="88" t="s">
        <v>67</v>
      </c>
      <c r="E5" s="89"/>
      <c r="F5" s="201">
        <f>F6+F7+F8+F9+F10+F11+F12+F13+F14+F15</f>
        <v>2910642</v>
      </c>
      <c r="G5" s="201">
        <f>G6+G7+G8+G9+G10+G11+G12+G13+G14+G15</f>
        <v>1757262</v>
      </c>
    </row>
    <row r="6" spans="2:7" s="22" customFormat="1" ht="14.65" customHeight="1" x14ac:dyDescent="0.2">
      <c r="B6" s="29"/>
      <c r="C6" s="30"/>
      <c r="D6" s="41">
        <v>1</v>
      </c>
      <c r="E6" s="14" t="s">
        <v>68</v>
      </c>
      <c r="F6" s="199"/>
      <c r="G6" s="199"/>
    </row>
    <row r="7" spans="2:7" s="22" customFormat="1" ht="14.65" customHeight="1" x14ac:dyDescent="0.2">
      <c r="B7" s="29"/>
      <c r="C7" s="30"/>
      <c r="D7" s="41">
        <v>2</v>
      </c>
      <c r="E7" s="14" t="s">
        <v>298</v>
      </c>
      <c r="F7" s="200"/>
      <c r="G7" s="200"/>
    </row>
    <row r="8" spans="2:7" s="22" customFormat="1" ht="14.65" customHeight="1" x14ac:dyDescent="0.2">
      <c r="B8" s="29"/>
      <c r="C8" s="30"/>
      <c r="D8" s="41">
        <v>3</v>
      </c>
      <c r="E8" s="14" t="s">
        <v>70</v>
      </c>
      <c r="F8" s="200">
        <v>0</v>
      </c>
      <c r="G8" s="200">
        <v>0</v>
      </c>
    </row>
    <row r="9" spans="2:7" s="22" customFormat="1" ht="14.65" customHeight="1" x14ac:dyDescent="0.2">
      <c r="B9" s="29"/>
      <c r="C9" s="30"/>
      <c r="D9" s="41">
        <v>4</v>
      </c>
      <c r="E9" s="14" t="s">
        <v>71</v>
      </c>
      <c r="F9" s="199">
        <v>0</v>
      </c>
      <c r="G9" s="199">
        <v>0</v>
      </c>
    </row>
    <row r="10" spans="2:7" s="22" customFormat="1" ht="14.65" customHeight="1" x14ac:dyDescent="0.2">
      <c r="B10" s="29"/>
      <c r="C10" s="30"/>
      <c r="D10" s="41">
        <v>5</v>
      </c>
      <c r="E10" s="14" t="s">
        <v>72</v>
      </c>
      <c r="F10" s="200">
        <v>0</v>
      </c>
      <c r="G10" s="200">
        <v>0</v>
      </c>
    </row>
    <row r="11" spans="2:7" s="22" customFormat="1" ht="14.65" customHeight="1" x14ac:dyDescent="0.2">
      <c r="B11" s="29"/>
      <c r="C11" s="30"/>
      <c r="D11" s="41">
        <v>6</v>
      </c>
      <c r="E11" s="14" t="s">
        <v>73</v>
      </c>
      <c r="F11" s="200">
        <v>94798</v>
      </c>
      <c r="G11" s="200">
        <v>0</v>
      </c>
    </row>
    <row r="12" spans="2:7" s="22" customFormat="1" ht="14.65" customHeight="1" x14ac:dyDescent="0.2">
      <c r="B12" s="29"/>
      <c r="C12" s="30"/>
      <c r="D12" s="41">
        <v>7</v>
      </c>
      <c r="E12" s="14" t="s">
        <v>74</v>
      </c>
      <c r="F12" s="223">
        <v>89760</v>
      </c>
      <c r="G12" s="223"/>
    </row>
    <row r="13" spans="2:7" s="22" customFormat="1" ht="14.65" customHeight="1" x14ac:dyDescent="0.2">
      <c r="B13" s="29"/>
      <c r="C13" s="30"/>
      <c r="D13" s="41">
        <v>8</v>
      </c>
      <c r="E13" s="14" t="s">
        <v>75</v>
      </c>
      <c r="F13" s="290">
        <f>645566+1195237-65399-8298</f>
        <v>1767106</v>
      </c>
      <c r="G13" s="290">
        <f>1165242+383694-37895</f>
        <v>1511041</v>
      </c>
    </row>
    <row r="14" spans="2:7" s="22" customFormat="1" ht="14.65" customHeight="1" x14ac:dyDescent="0.2">
      <c r="B14" s="29"/>
      <c r="C14" s="30"/>
      <c r="D14" s="41">
        <v>9</v>
      </c>
      <c r="E14" s="14" t="s">
        <v>76</v>
      </c>
      <c r="F14" s="290">
        <v>958978</v>
      </c>
      <c r="G14" s="290">
        <f>208326+37895</f>
        <v>246221</v>
      </c>
    </row>
    <row r="15" spans="2:7" s="22" customFormat="1" ht="14.65" customHeight="1" x14ac:dyDescent="0.2">
      <c r="B15" s="29"/>
      <c r="C15" s="30"/>
      <c r="D15" s="41"/>
      <c r="E15" s="14"/>
      <c r="F15" s="200"/>
      <c r="G15" s="200"/>
    </row>
    <row r="16" spans="2:7" s="22" customFormat="1" ht="14.65" customHeight="1" x14ac:dyDescent="0.2">
      <c r="B16" s="29"/>
      <c r="C16" s="49" t="s">
        <v>87</v>
      </c>
      <c r="D16" s="50" t="s">
        <v>77</v>
      </c>
      <c r="E16" s="51"/>
      <c r="F16" s="200">
        <v>0</v>
      </c>
      <c r="G16" s="200">
        <v>0</v>
      </c>
    </row>
    <row r="17" spans="2:8" s="22" customFormat="1" ht="14.65" customHeight="1" x14ac:dyDescent="0.2">
      <c r="B17" s="29"/>
      <c r="C17" s="49" t="s">
        <v>87</v>
      </c>
      <c r="D17" s="50" t="s">
        <v>78</v>
      </c>
      <c r="E17" s="14"/>
      <c r="F17" s="200">
        <v>0</v>
      </c>
      <c r="G17" s="200">
        <v>0</v>
      </c>
    </row>
    <row r="18" spans="2:8" s="22" customFormat="1" ht="14.65" customHeight="1" x14ac:dyDescent="0.2">
      <c r="B18" s="29"/>
      <c r="C18" s="49" t="s">
        <v>87</v>
      </c>
      <c r="D18" s="50" t="s">
        <v>79</v>
      </c>
      <c r="E18" s="14"/>
      <c r="F18" s="200">
        <v>0</v>
      </c>
      <c r="G18" s="200">
        <v>0</v>
      </c>
    </row>
    <row r="19" spans="2:8" s="22" customFormat="1" ht="14.65" customHeight="1" x14ac:dyDescent="0.2">
      <c r="B19" s="29"/>
      <c r="C19" s="378" t="s">
        <v>91</v>
      </c>
      <c r="D19" s="379"/>
      <c r="E19" s="380"/>
      <c r="F19" s="203">
        <f>F18+F17+F16+F5</f>
        <v>2910642</v>
      </c>
      <c r="G19" s="203">
        <f>G18+G17+G16+G5</f>
        <v>1757262</v>
      </c>
    </row>
    <row r="20" spans="2:8" s="22" customFormat="1" ht="14.65" customHeight="1" x14ac:dyDescent="0.2">
      <c r="B20" s="29"/>
      <c r="C20" s="49" t="s">
        <v>87</v>
      </c>
      <c r="D20" s="50" t="s">
        <v>82</v>
      </c>
      <c r="E20" s="28"/>
      <c r="F20" s="207">
        <f>F21+F22+F23+F24+F25+F26+F27+F28+F29</f>
        <v>7295629</v>
      </c>
      <c r="G20" s="207">
        <f>G21+G22+G23+G24+G25+G26+G27+G28+G29</f>
        <v>8385954</v>
      </c>
    </row>
    <row r="21" spans="2:8" s="22" customFormat="1" ht="14.65" customHeight="1" x14ac:dyDescent="0.2">
      <c r="B21" s="29"/>
      <c r="C21" s="52"/>
      <c r="D21" s="41">
        <v>1</v>
      </c>
      <c r="E21" s="14" t="s">
        <v>68</v>
      </c>
      <c r="F21" s="200">
        <v>0</v>
      </c>
      <c r="G21" s="200">
        <v>0</v>
      </c>
    </row>
    <row r="22" spans="2:8" s="22" customFormat="1" ht="14.65" customHeight="1" x14ac:dyDescent="0.2">
      <c r="B22" s="29"/>
      <c r="C22" s="52"/>
      <c r="D22" s="41">
        <v>2</v>
      </c>
      <c r="E22" s="14" t="s">
        <v>69</v>
      </c>
      <c r="F22" s="223"/>
      <c r="G22" s="223"/>
    </row>
    <row r="23" spans="2:8" s="22" customFormat="1" ht="14.65" customHeight="1" x14ac:dyDescent="0.2">
      <c r="B23" s="29"/>
      <c r="C23" s="52"/>
      <c r="D23" s="41">
        <v>3</v>
      </c>
      <c r="E23" s="14" t="s">
        <v>69</v>
      </c>
      <c r="F23" s="200"/>
      <c r="G23" s="200"/>
    </row>
    <row r="24" spans="2:8" s="22" customFormat="1" ht="14.65" customHeight="1" x14ac:dyDescent="0.2">
      <c r="B24" s="29"/>
      <c r="C24" s="52"/>
      <c r="D24" s="41">
        <v>4</v>
      </c>
      <c r="E24" s="14" t="s">
        <v>71</v>
      </c>
      <c r="F24" s="200">
        <v>0</v>
      </c>
      <c r="G24" s="200">
        <v>0</v>
      </c>
    </row>
    <row r="25" spans="2:8" s="22" customFormat="1" ht="14.65" customHeight="1" x14ac:dyDescent="0.2">
      <c r="B25" s="29"/>
      <c r="C25" s="52"/>
      <c r="D25" s="41">
        <v>5</v>
      </c>
      <c r="E25" s="14" t="s">
        <v>72</v>
      </c>
      <c r="F25" s="200">
        <v>0</v>
      </c>
      <c r="G25" s="200">
        <v>0</v>
      </c>
    </row>
    <row r="26" spans="2:8" s="22" customFormat="1" ht="14.65" customHeight="1" x14ac:dyDescent="0.2">
      <c r="B26" s="29"/>
      <c r="C26" s="52"/>
      <c r="D26" s="41">
        <v>6</v>
      </c>
      <c r="E26" s="14" t="s">
        <v>73</v>
      </c>
      <c r="F26" s="200">
        <v>0</v>
      </c>
      <c r="G26" s="200">
        <v>0</v>
      </c>
    </row>
    <row r="27" spans="2:8" s="22" customFormat="1" ht="14.65" customHeight="1" x14ac:dyDescent="0.2">
      <c r="B27" s="29"/>
      <c r="C27" s="52"/>
      <c r="D27" s="41">
        <v>7</v>
      </c>
      <c r="E27" s="14" t="s">
        <v>74</v>
      </c>
      <c r="F27" s="200">
        <v>0</v>
      </c>
      <c r="G27" s="200">
        <v>0</v>
      </c>
    </row>
    <row r="28" spans="2:8" s="22" customFormat="1" ht="14.65" customHeight="1" x14ac:dyDescent="0.2">
      <c r="B28" s="29"/>
      <c r="C28" s="52"/>
      <c r="D28" s="41">
        <v>8</v>
      </c>
      <c r="E28" s="14" t="s">
        <v>83</v>
      </c>
      <c r="F28" s="200">
        <v>7295629</v>
      </c>
      <c r="G28" s="200">
        <v>8385954</v>
      </c>
    </row>
    <row r="29" spans="2:8" s="22" customFormat="1" ht="14.65" customHeight="1" x14ac:dyDescent="0.2">
      <c r="B29" s="29"/>
      <c r="C29" s="52"/>
      <c r="D29" s="41"/>
      <c r="E29" s="14"/>
      <c r="F29" s="200"/>
      <c r="G29" s="200"/>
    </row>
    <row r="30" spans="2:8" s="22" customFormat="1" ht="14.65" customHeight="1" x14ac:dyDescent="0.2">
      <c r="B30" s="29"/>
      <c r="C30" s="49" t="s">
        <v>87</v>
      </c>
      <c r="D30" s="50" t="s">
        <v>84</v>
      </c>
      <c r="E30" s="51"/>
      <c r="F30" s="200">
        <v>0</v>
      </c>
      <c r="G30" s="200">
        <v>0</v>
      </c>
    </row>
    <row r="31" spans="2:8" s="22" customFormat="1" ht="14.65" customHeight="1" x14ac:dyDescent="0.2">
      <c r="B31" s="29"/>
      <c r="C31" s="49" t="s">
        <v>87</v>
      </c>
      <c r="D31" s="50" t="s">
        <v>85</v>
      </c>
      <c r="E31" s="51"/>
      <c r="F31" s="200">
        <v>0</v>
      </c>
      <c r="G31" s="200">
        <v>0</v>
      </c>
      <c r="H31" s="9"/>
    </row>
    <row r="32" spans="2:8" s="22" customFormat="1" ht="14.65" customHeight="1" x14ac:dyDescent="0.2">
      <c r="B32" s="29"/>
      <c r="C32" s="49" t="s">
        <v>87</v>
      </c>
      <c r="D32" s="50" t="s">
        <v>86</v>
      </c>
      <c r="E32" s="51"/>
      <c r="F32" s="207">
        <f>F33+F34</f>
        <v>0</v>
      </c>
      <c r="G32" s="207">
        <f>G33+G34</f>
        <v>0</v>
      </c>
      <c r="H32" s="57">
        <f t="shared" ref="H32" si="0">H33+H34</f>
        <v>0</v>
      </c>
    </row>
    <row r="33" spans="2:11" s="22" customFormat="1" ht="14.65" customHeight="1" x14ac:dyDescent="0.2">
      <c r="B33" s="29"/>
      <c r="C33" s="30"/>
      <c r="D33" s="41">
        <v>1</v>
      </c>
      <c r="E33" s="14" t="s">
        <v>88</v>
      </c>
      <c r="F33" s="200"/>
      <c r="G33" s="200"/>
      <c r="H33" s="9"/>
    </row>
    <row r="34" spans="2:11" s="22" customFormat="1" ht="14.65" customHeight="1" x14ac:dyDescent="0.2">
      <c r="B34" s="29"/>
      <c r="C34" s="30"/>
      <c r="D34" s="41">
        <v>2</v>
      </c>
      <c r="E34" s="14" t="s">
        <v>89</v>
      </c>
      <c r="F34" s="200"/>
      <c r="G34" s="200"/>
    </row>
    <row r="35" spans="2:11" s="22" customFormat="1" ht="14.65" customHeight="1" x14ac:dyDescent="0.2">
      <c r="B35" s="29"/>
      <c r="C35" s="49" t="s">
        <v>87</v>
      </c>
      <c r="D35" s="50" t="s">
        <v>90</v>
      </c>
      <c r="E35" s="51"/>
      <c r="F35" s="200">
        <v>0</v>
      </c>
      <c r="G35" s="200">
        <v>0</v>
      </c>
    </row>
    <row r="36" spans="2:11" s="22" customFormat="1" ht="14.65" customHeight="1" x14ac:dyDescent="0.2">
      <c r="B36" s="29"/>
      <c r="C36" s="30"/>
      <c r="D36" s="50"/>
      <c r="E36" s="51"/>
      <c r="F36" s="200"/>
      <c r="G36" s="200"/>
    </row>
    <row r="37" spans="2:11" s="22" customFormat="1" ht="14.65" customHeight="1" x14ac:dyDescent="0.2">
      <c r="B37" s="29"/>
      <c r="C37" s="378" t="s">
        <v>92</v>
      </c>
      <c r="D37" s="379"/>
      <c r="E37" s="380"/>
      <c r="F37" s="203">
        <f>F35+F32+F31+F30+F20</f>
        <v>7295629</v>
      </c>
      <c r="G37" s="203">
        <f>G35+G32+G31+G30+G20</f>
        <v>8385954</v>
      </c>
    </row>
    <row r="38" spans="2:11" s="22" customFormat="1" ht="14.65" customHeight="1" x14ac:dyDescent="0.2">
      <c r="B38" s="29"/>
      <c r="C38" s="30"/>
      <c r="D38" s="50"/>
      <c r="E38" s="51"/>
      <c r="F38" s="200"/>
      <c r="G38" s="200"/>
    </row>
    <row r="39" spans="2:11" s="22" customFormat="1" ht="14.65" customHeight="1" x14ac:dyDescent="0.2">
      <c r="B39" s="29"/>
      <c r="C39" s="387" t="s">
        <v>81</v>
      </c>
      <c r="D39" s="388"/>
      <c r="E39" s="389"/>
      <c r="F39" s="203">
        <f>F37+F19</f>
        <v>10206271</v>
      </c>
      <c r="G39" s="203">
        <f>G37+G19</f>
        <v>10143216</v>
      </c>
    </row>
    <row r="40" spans="2:11" s="22" customFormat="1" ht="14.65" customHeight="1" x14ac:dyDescent="0.2">
      <c r="B40" s="29"/>
      <c r="C40" s="49" t="s">
        <v>87</v>
      </c>
      <c r="D40" s="50" t="s">
        <v>93</v>
      </c>
      <c r="E40" s="51"/>
      <c r="F40" s="200"/>
      <c r="G40" s="200"/>
    </row>
    <row r="41" spans="2:11" s="22" customFormat="1" ht="14.65" customHeight="1" x14ac:dyDescent="0.2">
      <c r="B41" s="29"/>
      <c r="C41" s="49" t="s">
        <v>87</v>
      </c>
      <c r="D41" s="50" t="s">
        <v>94</v>
      </c>
      <c r="E41" s="51"/>
      <c r="F41" s="291">
        <v>100000</v>
      </c>
      <c r="G41" s="291">
        <v>100000</v>
      </c>
    </row>
    <row r="42" spans="2:11" s="22" customFormat="1" ht="14.65" customHeight="1" x14ac:dyDescent="0.2">
      <c r="B42" s="29"/>
      <c r="C42" s="49" t="s">
        <v>87</v>
      </c>
      <c r="D42" s="50" t="s">
        <v>95</v>
      </c>
      <c r="E42" s="51"/>
      <c r="F42" s="200"/>
      <c r="G42" s="200"/>
    </row>
    <row r="43" spans="2:11" s="22" customFormat="1" ht="14.65" customHeight="1" x14ac:dyDescent="0.2">
      <c r="B43" s="29"/>
      <c r="C43" s="49" t="s">
        <v>87</v>
      </c>
      <c r="D43" s="50" t="s">
        <v>96</v>
      </c>
      <c r="E43" s="51"/>
      <c r="F43" s="200"/>
      <c r="G43" s="200"/>
    </row>
    <row r="44" spans="2:11" s="22" customFormat="1" ht="14.65" customHeight="1" x14ac:dyDescent="0.2">
      <c r="B44" s="29"/>
      <c r="C44" s="49" t="s">
        <v>87</v>
      </c>
      <c r="D44" s="50" t="s">
        <v>97</v>
      </c>
      <c r="E44" s="51"/>
      <c r="F44" s="207"/>
      <c r="G44" s="207"/>
    </row>
    <row r="45" spans="2:11" s="22" customFormat="1" ht="14.65" customHeight="1" x14ac:dyDescent="0.2">
      <c r="B45" s="29"/>
      <c r="C45" s="53"/>
      <c r="D45" s="41">
        <v>1</v>
      </c>
      <c r="E45" s="14" t="s">
        <v>98</v>
      </c>
      <c r="F45" s="223"/>
      <c r="G45" s="223"/>
    </row>
    <row r="46" spans="2:11" s="22" customFormat="1" ht="14.65" customHeight="1" x14ac:dyDescent="0.2">
      <c r="B46" s="29"/>
      <c r="C46" s="53"/>
      <c r="D46" s="41">
        <v>2</v>
      </c>
      <c r="E46" s="14" t="s">
        <v>99</v>
      </c>
      <c r="F46" s="200"/>
      <c r="G46" s="200"/>
    </row>
    <row r="47" spans="2:11" s="22" customFormat="1" ht="14.65" customHeight="1" x14ac:dyDescent="0.2">
      <c r="B47" s="29"/>
      <c r="C47" s="53"/>
      <c r="D47" s="41">
        <v>3</v>
      </c>
      <c r="E47" s="14" t="s">
        <v>97</v>
      </c>
      <c r="F47" s="200"/>
      <c r="G47" s="200"/>
    </row>
    <row r="48" spans="2:11" s="22" customFormat="1" ht="14.65" customHeight="1" x14ac:dyDescent="0.2">
      <c r="B48" s="29"/>
      <c r="C48" s="49" t="s">
        <v>87</v>
      </c>
      <c r="D48" s="50" t="s">
        <v>100</v>
      </c>
      <c r="E48" s="51"/>
      <c r="F48" s="200">
        <v>-8179369</v>
      </c>
      <c r="G48" s="200"/>
      <c r="K48" s="228"/>
    </row>
    <row r="49" spans="2:9" s="22" customFormat="1" ht="14.65" customHeight="1" x14ac:dyDescent="0.2">
      <c r="B49" s="29"/>
      <c r="C49" s="49" t="s">
        <v>87</v>
      </c>
      <c r="D49" s="50" t="s">
        <v>101</v>
      </c>
      <c r="E49" s="51"/>
      <c r="F49" s="292">
        <v>598010.28333333053</v>
      </c>
      <c r="G49" s="292">
        <v>-8179369</v>
      </c>
      <c r="I49" s="228"/>
    </row>
    <row r="50" spans="2:9" s="22" customFormat="1" ht="14.65" customHeight="1" x14ac:dyDescent="0.2">
      <c r="B50" s="29"/>
      <c r="C50" s="54"/>
      <c r="D50" s="50"/>
      <c r="E50" s="51"/>
      <c r="F50" s="200"/>
      <c r="G50" s="200"/>
      <c r="I50" s="298"/>
    </row>
    <row r="51" spans="2:9" s="22" customFormat="1" ht="14.65" customHeight="1" x14ac:dyDescent="0.2">
      <c r="B51" s="29"/>
      <c r="C51" s="387" t="s">
        <v>102</v>
      </c>
      <c r="D51" s="388"/>
      <c r="E51" s="389"/>
      <c r="F51" s="207">
        <f>F41+F42+F44+F48+F49</f>
        <v>-7481358.7166666696</v>
      </c>
      <c r="G51" s="207">
        <f>G41+G42+G44+G48+G49</f>
        <v>-8079369</v>
      </c>
    </row>
    <row r="52" spans="2:9" s="22" customFormat="1" ht="14.65" customHeight="1" x14ac:dyDescent="0.2">
      <c r="B52" s="29"/>
      <c r="C52" s="54"/>
      <c r="D52" s="50"/>
      <c r="E52" s="51"/>
      <c r="F52" s="200"/>
      <c r="G52" s="200"/>
    </row>
    <row r="53" spans="2:9" s="22" customFormat="1" ht="14.65" customHeight="1" thickBot="1" x14ac:dyDescent="0.25">
      <c r="B53" s="29"/>
      <c r="C53" s="387" t="s">
        <v>103</v>
      </c>
      <c r="D53" s="388"/>
      <c r="E53" s="389"/>
      <c r="F53" s="293">
        <f>F51+F39</f>
        <v>2724912.2833333304</v>
      </c>
      <c r="G53" s="293">
        <f>G51+G39</f>
        <v>2063847</v>
      </c>
    </row>
    <row r="54" spans="2:9" s="22" customFormat="1" ht="14.65" customHeight="1" thickTop="1" x14ac:dyDescent="0.2">
      <c r="B54" s="55"/>
      <c r="C54" s="55"/>
      <c r="D54" s="56"/>
      <c r="E54" s="9"/>
      <c r="F54" s="57"/>
      <c r="G54" s="57"/>
    </row>
    <row r="55" spans="2:9" s="22" customFormat="1" ht="14.65" customHeight="1" x14ac:dyDescent="0.2">
      <c r="B55" s="55"/>
      <c r="C55" s="55"/>
      <c r="D55" s="56"/>
      <c r="E55" s="9"/>
      <c r="F55" s="57">
        <f>F53-Aktivet!F59</f>
        <v>0</v>
      </c>
      <c r="G55" s="57">
        <f>G53-Aktivet!G59</f>
        <v>0.48999999999068677</v>
      </c>
    </row>
    <row r="56" spans="2:9" s="22" customFormat="1" ht="14.65" customHeight="1" x14ac:dyDescent="0.2">
      <c r="B56" s="55"/>
      <c r="C56" s="55"/>
      <c r="D56" s="56"/>
      <c r="E56" s="9"/>
      <c r="F56" s="57"/>
      <c r="G56" s="57"/>
    </row>
    <row r="57" spans="2:9" s="22" customFormat="1" ht="14.65" customHeight="1" x14ac:dyDescent="0.2">
      <c r="B57" s="55"/>
      <c r="C57" s="55"/>
      <c r="D57" s="56"/>
      <c r="E57" s="9"/>
      <c r="F57" s="57"/>
      <c r="G57" s="57"/>
    </row>
    <row r="58" spans="2:9" s="22" customFormat="1" ht="14.65" customHeight="1" x14ac:dyDescent="0.2">
      <c r="B58" s="25"/>
      <c r="C58" s="25"/>
      <c r="D58" s="25"/>
      <c r="E58" s="9"/>
      <c r="F58" s="57"/>
      <c r="G58" s="57"/>
    </row>
    <row r="59" spans="2:9" s="22" customFormat="1" ht="14.65" customHeight="1" x14ac:dyDescent="0.2">
      <c r="B59" s="55"/>
      <c r="C59" s="55"/>
      <c r="D59" s="56"/>
      <c r="E59" s="9"/>
      <c r="F59" s="57"/>
      <c r="G59" s="57"/>
    </row>
    <row r="60" spans="2:9" s="22" customFormat="1" ht="15.95" customHeight="1" x14ac:dyDescent="0.2">
      <c r="B60" s="55"/>
      <c r="C60" s="55"/>
      <c r="D60" s="56"/>
      <c r="E60" s="9"/>
      <c r="F60" s="57"/>
      <c r="G60" s="57"/>
    </row>
    <row r="61" spans="2:9" s="22" customFormat="1" ht="15.95" customHeight="1" x14ac:dyDescent="0.2">
      <c r="B61" s="55"/>
      <c r="C61" s="55"/>
      <c r="D61" s="56"/>
      <c r="E61" s="9"/>
      <c r="F61" s="57"/>
      <c r="G61" s="57"/>
    </row>
    <row r="62" spans="2:9" s="22" customFormat="1" ht="15.95" customHeight="1" x14ac:dyDescent="0.2">
      <c r="B62" s="55"/>
      <c r="C62" s="55"/>
      <c r="D62" s="56"/>
      <c r="E62" s="9"/>
      <c r="F62" s="57"/>
      <c r="G62" s="57"/>
    </row>
    <row r="63" spans="2:9" s="22" customFormat="1" ht="15.95" customHeight="1" x14ac:dyDescent="0.2">
      <c r="B63" s="55"/>
      <c r="C63" s="55"/>
      <c r="D63" s="55"/>
      <c r="E63" s="55"/>
      <c r="F63" s="57"/>
      <c r="G63" s="57"/>
    </row>
    <row r="64" spans="2:9" x14ac:dyDescent="0.2">
      <c r="B64" s="58"/>
      <c r="C64" s="58"/>
      <c r="D64" s="59"/>
      <c r="E64" s="5"/>
      <c r="F64" s="60"/>
      <c r="G64" s="60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" bottom="0" header="0.511811023622047" footer="0.511811023622047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K150"/>
  <sheetViews>
    <sheetView topLeftCell="A64" workbookViewId="0">
      <selection activeCell="B1" sqref="B1:G82"/>
    </sheetView>
  </sheetViews>
  <sheetFormatPr defaultColWidth="9.140625" defaultRowHeight="15" x14ac:dyDescent="0.2"/>
  <cols>
    <col min="1" max="1" width="6.140625" style="7" customWidth="1"/>
    <col min="2" max="2" width="3.7109375" style="81" customWidth="1"/>
    <col min="3" max="3" width="3.42578125" style="3" customWidth="1"/>
    <col min="4" max="4" width="2.7109375" style="3" customWidth="1"/>
    <col min="5" max="5" width="63.140625" style="7" customWidth="1"/>
    <col min="6" max="7" width="20.7109375" style="23" customWidth="1"/>
    <col min="8" max="8" width="9.140625" style="7"/>
    <col min="9" max="9" width="1.28515625" style="24" customWidth="1"/>
    <col min="10" max="10" width="9.85546875" style="7" customWidth="1"/>
    <col min="11" max="11" width="20" style="7" customWidth="1"/>
    <col min="12" max="12" width="13.28515625" style="7" customWidth="1"/>
    <col min="13" max="13" width="19.140625" style="7" customWidth="1"/>
    <col min="14" max="16384" width="9.140625" style="7"/>
  </cols>
  <sheetData>
    <row r="1" spans="2:7" s="22" customFormat="1" ht="17.25" customHeight="1" x14ac:dyDescent="0.2">
      <c r="B1" s="398" t="s">
        <v>104</v>
      </c>
      <c r="C1" s="399"/>
      <c r="D1" s="399"/>
      <c r="E1" s="399"/>
      <c r="F1" s="399"/>
      <c r="G1" s="400"/>
    </row>
    <row r="2" spans="2:7" s="22" customFormat="1" ht="17.25" customHeight="1" x14ac:dyDescent="0.2">
      <c r="B2" s="405" t="s">
        <v>105</v>
      </c>
      <c r="C2" s="406"/>
      <c r="D2" s="406"/>
      <c r="E2" s="406"/>
      <c r="F2" s="406"/>
      <c r="G2" s="407"/>
    </row>
    <row r="3" spans="2:7" s="22" customFormat="1" ht="17.25" customHeight="1" x14ac:dyDescent="0.2">
      <c r="B3" s="401" t="s">
        <v>106</v>
      </c>
      <c r="C3" s="402"/>
      <c r="D3" s="402"/>
      <c r="E3" s="402"/>
      <c r="F3" s="402"/>
      <c r="G3" s="403"/>
    </row>
    <row r="4" spans="2:7" s="22" customFormat="1" ht="15.95" customHeight="1" x14ac:dyDescent="0.2">
      <c r="B4" s="100" t="s">
        <v>2</v>
      </c>
      <c r="C4" s="378" t="s">
        <v>22</v>
      </c>
      <c r="D4" s="379"/>
      <c r="E4" s="380"/>
      <c r="F4" s="95">
        <v>2018</v>
      </c>
      <c r="G4" s="95">
        <v>2017</v>
      </c>
    </row>
    <row r="5" spans="2:7" s="22" customFormat="1" ht="12.4" customHeight="1" x14ac:dyDescent="0.2">
      <c r="B5" s="82" t="s">
        <v>87</v>
      </c>
      <c r="C5" s="16" t="s">
        <v>107</v>
      </c>
      <c r="D5" s="31"/>
      <c r="E5" s="32"/>
      <c r="F5" s="224">
        <v>21700945</v>
      </c>
      <c r="G5" s="224">
        <v>6288434</v>
      </c>
    </row>
    <row r="6" spans="2:7" s="22" customFormat="1" ht="12.4" customHeight="1" x14ac:dyDescent="0.2">
      <c r="B6" s="82" t="s">
        <v>87</v>
      </c>
      <c r="C6" s="16" t="s">
        <v>108</v>
      </c>
      <c r="D6" s="31"/>
      <c r="E6" s="32"/>
      <c r="F6" s="163">
        <v>0</v>
      </c>
      <c r="G6" s="163">
        <v>0</v>
      </c>
    </row>
    <row r="7" spans="2:7" s="22" customFormat="1" ht="12.4" customHeight="1" x14ac:dyDescent="0.2">
      <c r="B7" s="82" t="s">
        <v>87</v>
      </c>
      <c r="C7" s="16" t="s">
        <v>109</v>
      </c>
      <c r="D7" s="31"/>
      <c r="E7" s="32"/>
      <c r="F7" s="163">
        <v>0</v>
      </c>
      <c r="G7" s="163">
        <v>0</v>
      </c>
    </row>
    <row r="8" spans="2:7" s="22" customFormat="1" ht="12.4" customHeight="1" x14ac:dyDescent="0.2">
      <c r="B8" s="82" t="s">
        <v>87</v>
      </c>
      <c r="C8" s="16" t="s">
        <v>110</v>
      </c>
      <c r="D8" s="31"/>
      <c r="E8" s="32"/>
      <c r="F8" s="163">
        <v>0</v>
      </c>
      <c r="G8" s="163">
        <v>0</v>
      </c>
    </row>
    <row r="9" spans="2:7" s="22" customFormat="1" ht="12.4" customHeight="1" x14ac:dyDescent="0.2">
      <c r="B9" s="83"/>
      <c r="C9" s="33"/>
      <c r="D9" s="31"/>
      <c r="E9" s="212" t="s">
        <v>236</v>
      </c>
      <c r="F9" s="213">
        <f>SUM(F5:F8)</f>
        <v>21700945</v>
      </c>
      <c r="G9" s="213">
        <f>SUM(G5:G8)</f>
        <v>6288434</v>
      </c>
    </row>
    <row r="10" spans="2:7" s="22" customFormat="1" ht="12.4" customHeight="1" x14ac:dyDescent="0.2">
      <c r="B10" s="82" t="s">
        <v>87</v>
      </c>
      <c r="C10" s="16" t="s">
        <v>111</v>
      </c>
      <c r="D10" s="31"/>
      <c r="E10" s="32"/>
      <c r="F10" s="178"/>
      <c r="G10" s="178"/>
    </row>
    <row r="11" spans="2:7" s="22" customFormat="1" ht="12.4" customHeight="1" x14ac:dyDescent="0.2">
      <c r="B11" s="83"/>
      <c r="C11" s="33"/>
      <c r="D11" s="43">
        <v>1</v>
      </c>
      <c r="E11" s="44" t="s">
        <v>111</v>
      </c>
      <c r="F11" s="178"/>
      <c r="G11" s="178"/>
    </row>
    <row r="12" spans="2:7" s="22" customFormat="1" ht="12.4" customHeight="1" x14ac:dyDescent="0.2">
      <c r="B12" s="84"/>
      <c r="C12" s="33"/>
      <c r="D12" s="22">
        <v>2</v>
      </c>
      <c r="E12" s="44" t="s">
        <v>112</v>
      </c>
      <c r="F12" s="177"/>
      <c r="G12" s="177"/>
    </row>
    <row r="13" spans="2:7" s="22" customFormat="1" ht="12.4" customHeight="1" x14ac:dyDescent="0.2">
      <c r="B13" s="84"/>
      <c r="C13" s="33"/>
      <c r="D13" s="31"/>
      <c r="E13" s="32"/>
      <c r="F13" s="177"/>
      <c r="G13" s="177"/>
    </row>
    <row r="14" spans="2:7" s="22" customFormat="1" ht="12.4" customHeight="1" x14ac:dyDescent="0.2">
      <c r="B14" s="82" t="s">
        <v>87</v>
      </c>
      <c r="C14" s="16" t="s">
        <v>113</v>
      </c>
      <c r="D14" s="31"/>
      <c r="E14" s="32"/>
      <c r="F14" s="163">
        <f>F15+F16</f>
        <v>-19218128.5</v>
      </c>
      <c r="G14" s="163">
        <f>G15+G16</f>
        <v>-13068990</v>
      </c>
    </row>
    <row r="15" spans="2:7" s="22" customFormat="1" ht="12.4" customHeight="1" x14ac:dyDescent="0.2">
      <c r="B15" s="84"/>
      <c r="C15" s="33"/>
      <c r="D15" s="34">
        <v>1</v>
      </c>
      <c r="E15" s="14" t="s">
        <v>114</v>
      </c>
      <c r="F15" s="225">
        <v>-16475946</v>
      </c>
      <c r="G15" s="225">
        <v>-11231246</v>
      </c>
    </row>
    <row r="16" spans="2:7" s="22" customFormat="1" ht="12.4" customHeight="1" x14ac:dyDescent="0.2">
      <c r="B16" s="84"/>
      <c r="C16" s="33"/>
      <c r="D16" s="34">
        <v>2</v>
      </c>
      <c r="E16" s="14" t="s">
        <v>115</v>
      </c>
      <c r="F16" s="226">
        <v>-2742182.5</v>
      </c>
      <c r="G16" s="226">
        <v>-1837744</v>
      </c>
    </row>
    <row r="17" spans="2:11" s="22" customFormat="1" ht="12.4" customHeight="1" x14ac:dyDescent="0.2">
      <c r="B17" s="84"/>
      <c r="C17" s="33"/>
      <c r="D17" s="34"/>
      <c r="E17" s="14" t="s">
        <v>116</v>
      </c>
      <c r="F17" s="177"/>
      <c r="G17" s="177"/>
    </row>
    <row r="18" spans="2:11" s="22" customFormat="1" ht="12.4" customHeight="1" x14ac:dyDescent="0.2">
      <c r="B18" s="83"/>
      <c r="C18" s="33"/>
      <c r="D18" s="31"/>
      <c r="E18" s="32"/>
      <c r="F18" s="176"/>
      <c r="G18" s="176"/>
    </row>
    <row r="19" spans="2:11" s="22" customFormat="1" ht="12.4" customHeight="1" x14ac:dyDescent="0.2">
      <c r="B19" s="82" t="s">
        <v>87</v>
      </c>
      <c r="C19" s="16" t="s">
        <v>117</v>
      </c>
      <c r="D19" s="31"/>
      <c r="E19" s="32"/>
      <c r="F19" s="163">
        <v>0</v>
      </c>
      <c r="G19" s="163">
        <v>0</v>
      </c>
    </row>
    <row r="20" spans="2:11" s="22" customFormat="1" ht="12.4" customHeight="1" x14ac:dyDescent="0.2">
      <c r="B20" s="82" t="s">
        <v>87</v>
      </c>
      <c r="C20" s="16" t="s">
        <v>118</v>
      </c>
      <c r="D20" s="31"/>
      <c r="E20" s="32"/>
      <c r="F20" s="225">
        <v>-395803</v>
      </c>
      <c r="G20" s="225"/>
    </row>
    <row r="21" spans="2:11" s="22" customFormat="1" ht="12.4" customHeight="1" x14ac:dyDescent="0.2">
      <c r="B21" s="82" t="s">
        <v>87</v>
      </c>
      <c r="C21" s="16" t="s">
        <v>119</v>
      </c>
      <c r="D21" s="31"/>
      <c r="E21" s="32"/>
      <c r="F21" s="225">
        <v>-1086014.16666667</v>
      </c>
      <c r="G21" s="225">
        <v>-1387375</v>
      </c>
      <c r="K21" s="244"/>
    </row>
    <row r="22" spans="2:11" s="22" customFormat="1" ht="12.4" customHeight="1" x14ac:dyDescent="0.2">
      <c r="B22" s="83"/>
      <c r="C22" s="33"/>
      <c r="D22" s="31"/>
      <c r="E22" s="212" t="s">
        <v>235</v>
      </c>
      <c r="F22" s="163">
        <v>-2578782</v>
      </c>
      <c r="G22" s="163">
        <v>-1387375</v>
      </c>
    </row>
    <row r="23" spans="2:11" s="22" customFormat="1" ht="12.4" customHeight="1" x14ac:dyDescent="0.2">
      <c r="B23" s="82" t="s">
        <v>87</v>
      </c>
      <c r="C23" s="16" t="s">
        <v>120</v>
      </c>
      <c r="D23" s="31"/>
      <c r="E23" s="32"/>
      <c r="F23" s="161">
        <f>F24+F29</f>
        <v>0</v>
      </c>
      <c r="G23" s="161">
        <f>G24+G29</f>
        <v>0</v>
      </c>
    </row>
    <row r="24" spans="2:11" s="22" customFormat="1" ht="12.4" customHeight="1" x14ac:dyDescent="0.2">
      <c r="B24" s="84"/>
      <c r="C24" s="35"/>
      <c r="D24" s="396">
        <v>1</v>
      </c>
      <c r="E24" s="39" t="s">
        <v>121</v>
      </c>
      <c r="F24" s="408"/>
      <c r="G24" s="408"/>
    </row>
    <row r="25" spans="2:11" s="22" customFormat="1" ht="12.4" customHeight="1" x14ac:dyDescent="0.2">
      <c r="B25" s="85"/>
      <c r="C25" s="37"/>
      <c r="D25" s="397"/>
      <c r="E25" s="40" t="s">
        <v>122</v>
      </c>
      <c r="F25" s="409"/>
      <c r="G25" s="409"/>
    </row>
    <row r="26" spans="2:11" s="22" customFormat="1" ht="12.4" customHeight="1" x14ac:dyDescent="0.2">
      <c r="B26" s="84"/>
      <c r="C26" s="35"/>
      <c r="D26" s="396">
        <v>2</v>
      </c>
      <c r="E26" s="39" t="s">
        <v>123</v>
      </c>
      <c r="F26" s="408"/>
      <c r="G26" s="408"/>
    </row>
    <row r="27" spans="2:11" s="22" customFormat="1" ht="12.4" customHeight="1" x14ac:dyDescent="0.2">
      <c r="B27" s="85"/>
      <c r="C27" s="37"/>
      <c r="D27" s="397"/>
      <c r="E27" s="40" t="s">
        <v>126</v>
      </c>
      <c r="F27" s="409"/>
      <c r="G27" s="409"/>
    </row>
    <row r="28" spans="2:11" s="22" customFormat="1" ht="12.4" customHeight="1" x14ac:dyDescent="0.2">
      <c r="B28" s="84"/>
      <c r="C28" s="35"/>
      <c r="D28" s="396">
        <v>3</v>
      </c>
      <c r="E28" s="39" t="s">
        <v>124</v>
      </c>
      <c r="F28" s="227"/>
      <c r="G28" s="227"/>
    </row>
    <row r="29" spans="2:11" s="22" customFormat="1" ht="12.4" customHeight="1" x14ac:dyDescent="0.2">
      <c r="B29" s="85"/>
      <c r="C29" s="37"/>
      <c r="D29" s="397"/>
      <c r="E29" s="40" t="s">
        <v>125</v>
      </c>
      <c r="F29" s="227"/>
      <c r="G29" s="227"/>
    </row>
    <row r="30" spans="2:11" s="22" customFormat="1" ht="12.4" customHeight="1" x14ac:dyDescent="0.2">
      <c r="B30" s="83"/>
      <c r="C30" s="33"/>
      <c r="D30" s="31"/>
      <c r="E30" s="32"/>
      <c r="F30" s="162"/>
      <c r="G30" s="162"/>
    </row>
    <row r="31" spans="2:11" s="22" customFormat="1" ht="12.4" customHeight="1" x14ac:dyDescent="0.2">
      <c r="B31" s="410" t="s">
        <v>87</v>
      </c>
      <c r="C31" s="18" t="s">
        <v>127</v>
      </c>
      <c r="D31" s="45"/>
      <c r="E31" s="46"/>
      <c r="F31" s="227"/>
      <c r="G31" s="227"/>
    </row>
    <row r="32" spans="2:11" s="22" customFormat="1" ht="12.4" customHeight="1" x14ac:dyDescent="0.2">
      <c r="B32" s="411"/>
      <c r="C32" s="38" t="s">
        <v>128</v>
      </c>
      <c r="D32" s="47"/>
      <c r="E32" s="48"/>
      <c r="F32" s="227"/>
      <c r="G32" s="227"/>
    </row>
    <row r="33" spans="2:10" s="22" customFormat="1" ht="12.4" customHeight="1" x14ac:dyDescent="0.2">
      <c r="B33" s="83"/>
      <c r="C33" s="33"/>
      <c r="D33" s="31"/>
      <c r="E33" s="32"/>
      <c r="F33" s="162"/>
      <c r="G33" s="162"/>
    </row>
    <row r="34" spans="2:10" s="22" customFormat="1" ht="12.4" customHeight="1" x14ac:dyDescent="0.2">
      <c r="B34" s="82" t="s">
        <v>87</v>
      </c>
      <c r="C34" s="16" t="s">
        <v>129</v>
      </c>
      <c r="D34" s="31"/>
      <c r="E34" s="32"/>
      <c r="F34" s="161">
        <f>F37+F38</f>
        <v>-279320</v>
      </c>
      <c r="G34" s="161">
        <v>-11438</v>
      </c>
    </row>
    <row r="35" spans="2:10" s="22" customFormat="1" ht="12.4" customHeight="1" x14ac:dyDescent="0.2">
      <c r="B35" s="84"/>
      <c r="C35" s="35"/>
      <c r="D35" s="396">
        <v>1</v>
      </c>
      <c r="E35" s="39" t="s">
        <v>131</v>
      </c>
      <c r="F35" s="227"/>
      <c r="G35" s="227"/>
      <c r="J35" s="228"/>
    </row>
    <row r="36" spans="2:10" s="22" customFormat="1" ht="12.4" customHeight="1" x14ac:dyDescent="0.2">
      <c r="B36" s="85"/>
      <c r="C36" s="37"/>
      <c r="D36" s="397"/>
      <c r="E36" s="40" t="s">
        <v>132</v>
      </c>
      <c r="F36" s="227"/>
      <c r="G36" s="227"/>
    </row>
    <row r="37" spans="2:10" s="22" customFormat="1" ht="12.4" customHeight="1" x14ac:dyDescent="0.2">
      <c r="B37" s="83"/>
      <c r="C37" s="33"/>
      <c r="D37" s="41">
        <v>2</v>
      </c>
      <c r="E37" s="17" t="s">
        <v>130</v>
      </c>
      <c r="F37" s="162">
        <v>-47653</v>
      </c>
      <c r="G37" s="162">
        <v>-11438</v>
      </c>
    </row>
    <row r="38" spans="2:10" s="22" customFormat="1" ht="12.4" customHeight="1" x14ac:dyDescent="0.2">
      <c r="B38" s="83"/>
      <c r="C38" s="33"/>
      <c r="D38" s="31">
        <v>3</v>
      </c>
      <c r="E38" s="367" t="s">
        <v>455</v>
      </c>
      <c r="F38" s="248">
        <v>-231667</v>
      </c>
      <c r="G38" s="162"/>
    </row>
    <row r="39" spans="2:10" s="22" customFormat="1" ht="12.4" customHeight="1" x14ac:dyDescent="0.2">
      <c r="B39" s="82" t="s">
        <v>87</v>
      </c>
      <c r="C39" s="16" t="s">
        <v>133</v>
      </c>
      <c r="D39" s="31"/>
      <c r="E39" s="32"/>
      <c r="F39" s="161">
        <v>0</v>
      </c>
      <c r="G39" s="161">
        <v>0</v>
      </c>
    </row>
    <row r="40" spans="2:10" s="22" customFormat="1" ht="12.4" customHeight="1" x14ac:dyDescent="0.2">
      <c r="B40" s="83"/>
      <c r="C40" s="16"/>
      <c r="D40" s="31"/>
      <c r="E40" s="32"/>
      <c r="F40" s="162"/>
      <c r="G40" s="162"/>
    </row>
    <row r="41" spans="2:10" s="22" customFormat="1" ht="12.4" customHeight="1" x14ac:dyDescent="0.2">
      <c r="B41" s="82" t="s">
        <v>87</v>
      </c>
      <c r="C41" s="16" t="s">
        <v>134</v>
      </c>
      <c r="D41" s="31"/>
      <c r="E41" s="32"/>
      <c r="F41" s="161">
        <f>F5+F14+F20+F21+F23+F34</f>
        <v>721679.33333333</v>
      </c>
      <c r="G41" s="161">
        <f>G5+G14+G20+G21+G23+G34</f>
        <v>-8179369</v>
      </c>
    </row>
    <row r="42" spans="2:10" s="22" customFormat="1" ht="12.4" customHeight="1" x14ac:dyDescent="0.2">
      <c r="B42" s="83"/>
      <c r="C42" s="33"/>
      <c r="D42" s="31"/>
      <c r="E42" s="32"/>
      <c r="F42" s="162"/>
      <c r="G42" s="162"/>
    </row>
    <row r="43" spans="2:10" s="22" customFormat="1" ht="12.4" customHeight="1" x14ac:dyDescent="0.2">
      <c r="B43" s="82" t="s">
        <v>87</v>
      </c>
      <c r="C43" s="16" t="s">
        <v>135</v>
      </c>
      <c r="D43" s="31"/>
      <c r="E43" s="32"/>
      <c r="F43" s="162"/>
      <c r="G43" s="162"/>
    </row>
    <row r="44" spans="2:10" s="22" customFormat="1" ht="12.4" customHeight="1" x14ac:dyDescent="0.2">
      <c r="B44" s="83"/>
      <c r="C44" s="33"/>
      <c r="D44" s="41">
        <v>1</v>
      </c>
      <c r="E44" s="17" t="s">
        <v>136</v>
      </c>
      <c r="F44" s="162"/>
      <c r="G44" s="162"/>
    </row>
    <row r="45" spans="2:10" s="22" customFormat="1" ht="12.4" customHeight="1" x14ac:dyDescent="0.2">
      <c r="B45" s="83"/>
      <c r="C45" s="33"/>
      <c r="D45" s="41">
        <v>2</v>
      </c>
      <c r="E45" s="17" t="s">
        <v>137</v>
      </c>
      <c r="F45" s="162"/>
      <c r="G45" s="162"/>
    </row>
    <row r="46" spans="2:10" s="22" customFormat="1" ht="12.4" customHeight="1" x14ac:dyDescent="0.2">
      <c r="B46" s="83"/>
      <c r="C46" s="33"/>
      <c r="D46" s="41">
        <v>3</v>
      </c>
      <c r="E46" s="17" t="s">
        <v>138</v>
      </c>
      <c r="F46" s="162">
        <v>0</v>
      </c>
      <c r="G46" s="162">
        <v>0</v>
      </c>
    </row>
    <row r="47" spans="2:10" s="22" customFormat="1" ht="12.4" customHeight="1" x14ac:dyDescent="0.2">
      <c r="B47" s="83"/>
      <c r="C47" s="33"/>
      <c r="D47" s="31"/>
      <c r="E47" s="32"/>
      <c r="F47" s="162"/>
      <c r="G47" s="162"/>
    </row>
    <row r="48" spans="2:10" s="22" customFormat="1" ht="12.4" customHeight="1" x14ac:dyDescent="0.2">
      <c r="B48" s="82" t="s">
        <v>87</v>
      </c>
      <c r="C48" s="16" t="s">
        <v>139</v>
      </c>
      <c r="D48" s="31"/>
      <c r="E48" s="32"/>
      <c r="F48" s="161">
        <f>F41-F43</f>
        <v>721679.33333333</v>
      </c>
      <c r="G48" s="161">
        <f>G41-G43</f>
        <v>-8179369</v>
      </c>
    </row>
    <row r="49" spans="2:9" s="22" customFormat="1" ht="12.4" customHeight="1" x14ac:dyDescent="0.2">
      <c r="B49" s="83"/>
      <c r="C49" s="33"/>
      <c r="D49" s="31"/>
      <c r="E49" s="32"/>
      <c r="F49" s="162"/>
      <c r="G49" s="162"/>
    </row>
    <row r="50" spans="2:9" s="22" customFormat="1" ht="12.4" customHeight="1" x14ac:dyDescent="0.2">
      <c r="B50" s="82" t="s">
        <v>87</v>
      </c>
      <c r="C50" s="16" t="s">
        <v>140</v>
      </c>
      <c r="D50" s="31"/>
      <c r="E50" s="32"/>
      <c r="F50" s="163">
        <f>F51+F52</f>
        <v>721679.33333333</v>
      </c>
      <c r="G50" s="163">
        <f>G51+G52</f>
        <v>-8179369</v>
      </c>
    </row>
    <row r="51" spans="2:9" s="22" customFormat="1" ht="12.4" customHeight="1" x14ac:dyDescent="0.2">
      <c r="B51" s="83"/>
      <c r="C51" s="33"/>
      <c r="D51" s="31"/>
      <c r="E51" s="17" t="s">
        <v>141</v>
      </c>
      <c r="F51" s="161">
        <f>F48</f>
        <v>721679.33333333</v>
      </c>
      <c r="G51" s="161">
        <f>G48</f>
        <v>-8179369</v>
      </c>
    </row>
    <row r="52" spans="2:9" s="22" customFormat="1" ht="12.4" customHeight="1" x14ac:dyDescent="0.2">
      <c r="B52" s="83"/>
      <c r="C52" s="33"/>
      <c r="D52" s="31"/>
      <c r="E52" s="17" t="s">
        <v>142</v>
      </c>
      <c r="F52" s="162">
        <v>0</v>
      </c>
      <c r="G52" s="162">
        <v>0</v>
      </c>
    </row>
    <row r="53" spans="2:9" ht="15.75" customHeight="1" x14ac:dyDescent="0.2">
      <c r="B53" s="404" t="s">
        <v>143</v>
      </c>
      <c r="C53" s="404"/>
      <c r="D53" s="404"/>
      <c r="E53" s="404"/>
      <c r="F53" s="404"/>
      <c r="G53" s="404"/>
      <c r="I53" s="7"/>
    </row>
    <row r="54" spans="2:9" ht="12.4" customHeight="1" x14ac:dyDescent="0.2">
      <c r="B54" s="101" t="s">
        <v>2</v>
      </c>
      <c r="C54" s="413" t="s">
        <v>22</v>
      </c>
      <c r="D54" s="413"/>
      <c r="E54" s="413"/>
      <c r="F54" s="102">
        <v>2017</v>
      </c>
      <c r="G54" s="102">
        <v>2016</v>
      </c>
      <c r="I54" s="7"/>
    </row>
    <row r="55" spans="2:9" ht="12.4" customHeight="1" x14ac:dyDescent="0.2">
      <c r="B55" s="82" t="s">
        <v>87</v>
      </c>
      <c r="C55" s="12" t="s">
        <v>139</v>
      </c>
      <c r="D55" s="11"/>
      <c r="E55" s="10"/>
      <c r="F55" s="161">
        <f>F48</f>
        <v>721679.33333333</v>
      </c>
      <c r="G55" s="161">
        <f>G48</f>
        <v>-8179369</v>
      </c>
      <c r="I55" s="7"/>
    </row>
    <row r="56" spans="2:9" ht="12.4" customHeight="1" x14ac:dyDescent="0.2">
      <c r="B56" s="86"/>
      <c r="C56" s="12"/>
      <c r="D56" s="11"/>
      <c r="E56" s="10"/>
      <c r="F56" s="164"/>
      <c r="G56" s="164"/>
      <c r="I56" s="7"/>
    </row>
    <row r="57" spans="2:9" ht="12.4" customHeight="1" x14ac:dyDescent="0.2">
      <c r="B57" s="82"/>
      <c r="C57" s="12" t="s">
        <v>144</v>
      </c>
      <c r="D57" s="11"/>
      <c r="E57" s="10"/>
      <c r="F57" s="161">
        <v>0</v>
      </c>
      <c r="G57" s="161">
        <v>0</v>
      </c>
      <c r="I57" s="7"/>
    </row>
    <row r="58" spans="2:9" ht="12.4" customHeight="1" x14ac:dyDescent="0.2">
      <c r="B58" s="86"/>
      <c r="C58" s="12" t="s">
        <v>145</v>
      </c>
      <c r="D58" s="11"/>
      <c r="E58" s="10"/>
      <c r="F58" s="161">
        <v>0</v>
      </c>
      <c r="G58" s="161">
        <v>0</v>
      </c>
      <c r="I58" s="7"/>
    </row>
    <row r="59" spans="2:9" ht="12.4" customHeight="1" x14ac:dyDescent="0.2">
      <c r="B59" s="86"/>
      <c r="C59" s="12" t="s">
        <v>146</v>
      </c>
      <c r="D59" s="11"/>
      <c r="E59" s="10"/>
      <c r="F59" s="161">
        <v>0</v>
      </c>
      <c r="G59" s="161">
        <v>0</v>
      </c>
      <c r="I59" s="7"/>
    </row>
    <row r="60" spans="2:9" ht="12.4" customHeight="1" x14ac:dyDescent="0.2">
      <c r="B60" s="86"/>
      <c r="C60" s="12" t="s">
        <v>147</v>
      </c>
      <c r="D60" s="11"/>
      <c r="E60" s="10"/>
      <c r="F60" s="161">
        <v>0</v>
      </c>
      <c r="G60" s="161">
        <v>0</v>
      </c>
      <c r="I60" s="7"/>
    </row>
    <row r="61" spans="2:9" ht="12.4" customHeight="1" x14ac:dyDescent="0.2">
      <c r="B61" s="86"/>
      <c r="C61" s="12" t="s">
        <v>148</v>
      </c>
      <c r="D61" s="11"/>
      <c r="E61" s="10"/>
      <c r="F61" s="161">
        <v>0</v>
      </c>
      <c r="G61" s="161">
        <v>0</v>
      </c>
      <c r="I61" s="7"/>
    </row>
    <row r="62" spans="2:9" ht="12.4" customHeight="1" x14ac:dyDescent="0.2">
      <c r="B62" s="82" t="s">
        <v>87</v>
      </c>
      <c r="C62" s="12" t="s">
        <v>149</v>
      </c>
      <c r="D62" s="11"/>
      <c r="E62" s="10"/>
      <c r="F62" s="161">
        <v>0</v>
      </c>
      <c r="G62" s="161">
        <v>0</v>
      </c>
      <c r="I62" s="7"/>
    </row>
    <row r="63" spans="2:9" ht="12.4" customHeight="1" x14ac:dyDescent="0.2">
      <c r="B63" s="86"/>
      <c r="C63" s="12"/>
      <c r="D63" s="11"/>
      <c r="E63" s="10"/>
      <c r="F63" s="164"/>
      <c r="G63" s="164"/>
      <c r="I63" s="7"/>
    </row>
    <row r="64" spans="2:9" ht="12.4" customHeight="1" x14ac:dyDescent="0.2">
      <c r="B64" s="82" t="s">
        <v>87</v>
      </c>
      <c r="C64" s="12" t="s">
        <v>150</v>
      </c>
      <c r="D64" s="11"/>
      <c r="E64" s="10"/>
      <c r="F64" s="161">
        <f>SUM(F57:F63)</f>
        <v>0</v>
      </c>
      <c r="G64" s="161">
        <f>SUM(G57:G63)</f>
        <v>0</v>
      </c>
      <c r="I64" s="7"/>
    </row>
    <row r="65" spans="2:9" ht="12.4" customHeight="1" x14ac:dyDescent="0.2">
      <c r="B65" s="82" t="s">
        <v>87</v>
      </c>
      <c r="C65" s="12" t="s">
        <v>151</v>
      </c>
      <c r="D65" s="11"/>
      <c r="E65" s="10"/>
      <c r="F65" s="161">
        <f>F55+F64</f>
        <v>721679.33333333</v>
      </c>
      <c r="G65" s="161">
        <f>G55+G64</f>
        <v>-8179369</v>
      </c>
      <c r="I65" s="7"/>
    </row>
    <row r="66" spans="2:9" ht="12.4" customHeight="1" x14ac:dyDescent="0.2">
      <c r="B66" s="86"/>
      <c r="C66" s="12"/>
      <c r="D66" s="11"/>
      <c r="E66" s="17" t="s">
        <v>141</v>
      </c>
      <c r="F66" s="164"/>
      <c r="G66" s="164"/>
      <c r="I66" s="7"/>
    </row>
    <row r="67" spans="2:9" ht="12.4" customHeight="1" thickBot="1" x14ac:dyDescent="0.25">
      <c r="B67" s="150"/>
      <c r="C67" s="152"/>
      <c r="D67" s="151"/>
      <c r="E67" s="153" t="s">
        <v>142</v>
      </c>
      <c r="F67" s="165"/>
      <c r="G67" s="165"/>
      <c r="I67" s="7"/>
    </row>
    <row r="68" spans="2:9" ht="15.75" customHeight="1" thickTop="1" thickBot="1" x14ac:dyDescent="0.25">
      <c r="B68" s="154"/>
      <c r="C68" s="155"/>
      <c r="D68" s="156"/>
      <c r="E68" s="157" t="s">
        <v>220</v>
      </c>
      <c r="F68" s="158"/>
      <c r="G68" s="158"/>
      <c r="I68" s="7"/>
    </row>
    <row r="69" spans="2:9" ht="12.4" customHeight="1" thickTop="1" x14ac:dyDescent="0.2">
      <c r="B69" s="135" t="s">
        <v>87</v>
      </c>
      <c r="C69" s="38" t="s">
        <v>134</v>
      </c>
      <c r="D69" s="47"/>
      <c r="E69" s="48"/>
      <c r="F69" s="166">
        <f>F41</f>
        <v>721679.33333333</v>
      </c>
      <c r="G69" s="166">
        <f>G41</f>
        <v>-8179369</v>
      </c>
      <c r="I69" s="7"/>
    </row>
    <row r="70" spans="2:9" ht="12.4" customHeight="1" x14ac:dyDescent="0.2">
      <c r="B70" s="86" t="s">
        <v>211</v>
      </c>
      <c r="C70" s="146"/>
      <c r="D70" s="11"/>
      <c r="E70" s="147" t="s">
        <v>212</v>
      </c>
      <c r="F70" s="164">
        <v>102781</v>
      </c>
      <c r="G70" s="164"/>
      <c r="I70" s="7"/>
    </row>
    <row r="71" spans="2:9" ht="12.4" customHeight="1" x14ac:dyDescent="0.2">
      <c r="B71" s="86"/>
      <c r="C71" s="146"/>
      <c r="D71" s="11"/>
      <c r="E71" s="148" t="s">
        <v>213</v>
      </c>
      <c r="F71" s="164">
        <v>0</v>
      </c>
      <c r="G71" s="164">
        <v>0</v>
      </c>
      <c r="I71" s="7"/>
    </row>
    <row r="72" spans="2:9" ht="12.4" customHeight="1" x14ac:dyDescent="0.2">
      <c r="B72" s="86"/>
      <c r="C72" s="146"/>
      <c r="D72" s="11"/>
      <c r="E72" s="147" t="s">
        <v>214</v>
      </c>
      <c r="F72" s="164">
        <v>0</v>
      </c>
      <c r="G72" s="164">
        <v>0</v>
      </c>
      <c r="I72" s="7"/>
    </row>
    <row r="73" spans="2:9" ht="12.4" customHeight="1" x14ac:dyDescent="0.2">
      <c r="B73" s="86"/>
      <c r="C73" s="146"/>
      <c r="D73" s="11"/>
      <c r="E73" s="147" t="s">
        <v>215</v>
      </c>
      <c r="F73" s="164">
        <v>0</v>
      </c>
      <c r="G73" s="164">
        <v>0</v>
      </c>
      <c r="I73" s="7"/>
    </row>
    <row r="74" spans="2:9" ht="12.4" customHeight="1" x14ac:dyDescent="0.2">
      <c r="B74" s="86"/>
      <c r="C74" s="146"/>
      <c r="D74" s="11"/>
      <c r="E74" s="147" t="s">
        <v>216</v>
      </c>
      <c r="F74" s="164">
        <v>0</v>
      </c>
      <c r="G74" s="164">
        <v>0</v>
      </c>
      <c r="I74" s="7"/>
    </row>
    <row r="75" spans="2:9" ht="12.4" customHeight="1" x14ac:dyDescent="0.2">
      <c r="B75" s="86"/>
      <c r="C75" s="146"/>
      <c r="D75" s="11"/>
      <c r="E75" s="147" t="s">
        <v>217</v>
      </c>
      <c r="F75" s="164">
        <v>0</v>
      </c>
      <c r="G75" s="164">
        <v>0</v>
      </c>
      <c r="I75" s="7"/>
    </row>
    <row r="76" spans="2:9" ht="12.4" customHeight="1" x14ac:dyDescent="0.2">
      <c r="B76" s="86"/>
      <c r="C76" s="146"/>
      <c r="D76" s="11"/>
      <c r="E76" s="147" t="s">
        <v>210</v>
      </c>
      <c r="F76" s="164">
        <v>0</v>
      </c>
      <c r="G76" s="164">
        <v>0</v>
      </c>
      <c r="I76" s="7"/>
    </row>
    <row r="77" spans="2:9" ht="12.4" customHeight="1" x14ac:dyDescent="0.2">
      <c r="B77" s="82" t="s">
        <v>87</v>
      </c>
      <c r="C77" s="149" t="s">
        <v>218</v>
      </c>
      <c r="D77" s="11"/>
      <c r="E77" s="147"/>
      <c r="F77" s="164">
        <v>0</v>
      </c>
      <c r="G77" s="164">
        <v>0</v>
      </c>
      <c r="I77" s="7"/>
    </row>
    <row r="78" spans="2:9" ht="12.4" customHeight="1" x14ac:dyDescent="0.2">
      <c r="B78" s="82" t="s">
        <v>87</v>
      </c>
      <c r="C78" s="149" t="s">
        <v>219</v>
      </c>
      <c r="D78" s="11"/>
      <c r="E78" s="147"/>
      <c r="F78" s="164">
        <f>F69+F70</f>
        <v>824460.33333333</v>
      </c>
      <c r="G78" s="164">
        <f>G69+G70</f>
        <v>-8179369</v>
      </c>
      <c r="I78" s="7"/>
    </row>
    <row r="79" spans="2:9" ht="15.75" customHeight="1" x14ac:dyDescent="0.2">
      <c r="B79" s="86"/>
      <c r="C79" s="146"/>
      <c r="D79" s="41">
        <v>1</v>
      </c>
      <c r="E79" s="17" t="s">
        <v>136</v>
      </c>
      <c r="F79" s="162"/>
      <c r="G79" s="162">
        <f>G78*15/100</f>
        <v>-1226905.3500000001</v>
      </c>
      <c r="I79" s="7"/>
    </row>
    <row r="80" spans="2:9" ht="12.4" customHeight="1" x14ac:dyDescent="0.2">
      <c r="B80" s="86"/>
      <c r="C80" s="146"/>
      <c r="D80" s="41">
        <v>2</v>
      </c>
      <c r="E80" s="17" t="s">
        <v>137</v>
      </c>
      <c r="F80" s="162">
        <f>F78*15/100</f>
        <v>123669.04999999949</v>
      </c>
      <c r="G80" s="162">
        <v>0</v>
      </c>
      <c r="I80" s="7"/>
    </row>
    <row r="81" spans="2:9" ht="12.4" customHeight="1" x14ac:dyDescent="0.2">
      <c r="B81" s="86"/>
      <c r="C81" s="146"/>
      <c r="D81" s="11"/>
      <c r="E81" s="414"/>
      <c r="F81" s="415"/>
      <c r="G81" s="13"/>
      <c r="I81" s="7"/>
    </row>
    <row r="82" spans="2:9" ht="16.5" thickBot="1" x14ac:dyDescent="0.25">
      <c r="B82" s="168" t="s">
        <v>87</v>
      </c>
      <c r="C82" s="169" t="s">
        <v>139</v>
      </c>
      <c r="D82" s="170"/>
      <c r="E82" s="171"/>
      <c r="F82" s="172">
        <f>F69-F80</f>
        <v>598010.28333333053</v>
      </c>
      <c r="G82" s="172">
        <f>G69-G79</f>
        <v>-6952463.6500000004</v>
      </c>
      <c r="I82" s="7"/>
    </row>
    <row r="83" spans="2:9" ht="15.75" thickTop="1" x14ac:dyDescent="0.2">
      <c r="B83" s="136"/>
      <c r="C83" s="58"/>
      <c r="D83" s="58"/>
      <c r="E83" s="412"/>
      <c r="F83" s="412"/>
      <c r="G83" s="140"/>
      <c r="I83" s="7"/>
    </row>
    <row r="84" spans="2:9" x14ac:dyDescent="0.2">
      <c r="B84" s="136"/>
      <c r="C84" s="58"/>
      <c r="D84" s="58"/>
      <c r="E84" s="412"/>
      <c r="F84" s="412"/>
      <c r="G84" s="140"/>
      <c r="I84" s="7"/>
    </row>
    <row r="85" spans="2:9" x14ac:dyDescent="0.2">
      <c r="B85" s="136"/>
      <c r="C85" s="58"/>
      <c r="D85" s="58"/>
      <c r="E85" s="412"/>
      <c r="F85" s="412"/>
      <c r="G85" s="140"/>
      <c r="I85" s="7"/>
    </row>
    <row r="86" spans="2:9" x14ac:dyDescent="0.2">
      <c r="B86" s="136"/>
      <c r="C86" s="58"/>
      <c r="D86" s="58"/>
      <c r="E86" s="412"/>
      <c r="F86" s="412"/>
      <c r="G86" s="140"/>
      <c r="I86" s="7"/>
    </row>
    <row r="87" spans="2:9" x14ac:dyDescent="0.2">
      <c r="B87" s="136"/>
      <c r="C87" s="58"/>
      <c r="D87" s="58"/>
      <c r="E87" s="412"/>
      <c r="F87" s="412"/>
      <c r="G87" s="140"/>
      <c r="I87" s="7"/>
    </row>
    <row r="88" spans="2:9" x14ac:dyDescent="0.2">
      <c r="B88" s="136"/>
      <c r="C88" s="58"/>
      <c r="D88" s="58"/>
      <c r="E88" s="412"/>
      <c r="F88" s="412"/>
      <c r="G88" s="140"/>
      <c r="I88" s="7"/>
    </row>
    <row r="89" spans="2:9" x14ac:dyDescent="0.2">
      <c r="B89" s="136"/>
      <c r="C89" s="58"/>
      <c r="D89" s="58"/>
      <c r="E89" s="412"/>
      <c r="F89" s="412"/>
      <c r="G89" s="140"/>
      <c r="I89" s="7"/>
    </row>
    <row r="90" spans="2:9" x14ac:dyDescent="0.2">
      <c r="B90" s="136"/>
      <c r="C90" s="58"/>
      <c r="D90" s="58"/>
      <c r="E90" s="412"/>
      <c r="F90" s="412"/>
      <c r="G90" s="140"/>
      <c r="I90" s="7"/>
    </row>
    <row r="91" spans="2:9" x14ac:dyDescent="0.2">
      <c r="B91" s="136"/>
      <c r="C91" s="58"/>
      <c r="D91" s="58"/>
      <c r="E91" s="8"/>
      <c r="F91" s="142"/>
      <c r="G91" s="142"/>
      <c r="I91" s="7"/>
    </row>
    <row r="92" spans="2:9" x14ac:dyDescent="0.2">
      <c r="B92" s="136"/>
      <c r="C92" s="58"/>
      <c r="D92" s="58"/>
      <c r="E92" s="412"/>
      <c r="F92" s="412"/>
      <c r="G92" s="140"/>
      <c r="I92" s="7"/>
    </row>
    <row r="93" spans="2:9" x14ac:dyDescent="0.2">
      <c r="B93" s="136"/>
      <c r="C93" s="58"/>
      <c r="D93" s="58"/>
      <c r="E93" s="416"/>
      <c r="F93" s="416"/>
      <c r="G93" s="144"/>
      <c r="I93" s="7"/>
    </row>
    <row r="94" spans="2:9" x14ac:dyDescent="0.2">
      <c r="B94" s="136"/>
      <c r="C94" s="58"/>
      <c r="D94" s="58"/>
      <c r="E94" s="412"/>
      <c r="F94" s="412"/>
      <c r="G94" s="140"/>
      <c r="I94" s="7"/>
    </row>
    <row r="95" spans="2:9" x14ac:dyDescent="0.2">
      <c r="B95" s="136"/>
      <c r="C95" s="58"/>
      <c r="D95" s="58"/>
      <c r="E95" s="416"/>
      <c r="F95" s="416"/>
      <c r="G95" s="144"/>
      <c r="I95" s="7"/>
    </row>
    <row r="96" spans="2:9" x14ac:dyDescent="0.2">
      <c r="B96" s="136"/>
      <c r="C96" s="58"/>
      <c r="D96" s="58"/>
      <c r="E96" s="412"/>
      <c r="F96" s="412"/>
      <c r="G96" s="140"/>
      <c r="I96" s="7"/>
    </row>
    <row r="97" spans="2:9" x14ac:dyDescent="0.2">
      <c r="B97" s="136"/>
      <c r="C97" s="58"/>
      <c r="D97" s="58"/>
      <c r="E97" s="416"/>
      <c r="F97" s="416"/>
      <c r="G97" s="144"/>
      <c r="I97" s="7"/>
    </row>
    <row r="98" spans="2:9" x14ac:dyDescent="0.2">
      <c r="B98" s="136"/>
      <c r="C98" s="58"/>
      <c r="D98" s="58"/>
      <c r="E98" s="412"/>
      <c r="F98" s="412"/>
      <c r="G98" s="140"/>
      <c r="I98" s="7"/>
    </row>
    <row r="99" spans="2:9" x14ac:dyDescent="0.2">
      <c r="B99" s="136"/>
      <c r="C99" s="58"/>
      <c r="D99" s="58"/>
      <c r="E99" s="5"/>
      <c r="F99" s="60"/>
      <c r="G99" s="60"/>
      <c r="I99" s="7"/>
    </row>
    <row r="100" spans="2:9" ht="12.75" x14ac:dyDescent="0.2">
      <c r="B100" s="412"/>
      <c r="C100" s="412"/>
      <c r="D100" s="140"/>
      <c r="E100" s="141"/>
      <c r="F100" s="60"/>
      <c r="G100" s="60"/>
      <c r="I100" s="7"/>
    </row>
    <row r="101" spans="2:9" ht="12.75" x14ac:dyDescent="0.2">
      <c r="B101" s="412"/>
      <c r="C101" s="412"/>
      <c r="D101" s="137"/>
      <c r="E101" s="141"/>
      <c r="I101" s="7"/>
    </row>
    <row r="102" spans="2:9" ht="12.75" x14ac:dyDescent="0.2">
      <c r="B102" s="412"/>
      <c r="C102" s="412"/>
      <c r="D102" s="137"/>
      <c r="E102" s="141"/>
      <c r="I102" s="7"/>
    </row>
    <row r="103" spans="2:9" ht="12.75" x14ac:dyDescent="0.2">
      <c r="B103" s="412"/>
      <c r="C103" s="412"/>
      <c r="D103" s="137"/>
      <c r="E103" s="138"/>
      <c r="I103" s="7"/>
    </row>
    <row r="104" spans="2:9" ht="12.75" x14ac:dyDescent="0.2">
      <c r="B104" s="412"/>
      <c r="C104" s="412"/>
      <c r="D104" s="137"/>
      <c r="E104" s="141"/>
      <c r="I104" s="7"/>
    </row>
    <row r="105" spans="2:9" ht="12.75" x14ac:dyDescent="0.2">
      <c r="B105" s="412"/>
      <c r="C105" s="412"/>
      <c r="D105" s="137"/>
      <c r="E105" s="141"/>
      <c r="I105" s="7"/>
    </row>
    <row r="106" spans="2:9" ht="12.75" x14ac:dyDescent="0.2">
      <c r="B106" s="412"/>
      <c r="C106" s="412"/>
      <c r="D106" s="137"/>
      <c r="E106" s="141"/>
      <c r="I106" s="7"/>
    </row>
    <row r="107" spans="2:9" ht="12.75" x14ac:dyDescent="0.2">
      <c r="B107" s="8"/>
      <c r="C107" s="142"/>
      <c r="D107" s="142"/>
      <c r="E107" s="8"/>
      <c r="I107" s="7"/>
    </row>
    <row r="108" spans="2:9" ht="12.75" x14ac:dyDescent="0.2">
      <c r="B108" s="412"/>
      <c r="C108" s="412"/>
      <c r="D108" s="137"/>
      <c r="E108" s="143"/>
      <c r="I108" s="7"/>
    </row>
    <row r="109" spans="2:9" ht="12.75" x14ac:dyDescent="0.2">
      <c r="B109" s="416"/>
      <c r="C109" s="416"/>
      <c r="D109" s="144"/>
      <c r="E109" s="145"/>
      <c r="I109" s="7"/>
    </row>
    <row r="110" spans="2:9" ht="12.75" x14ac:dyDescent="0.2">
      <c r="B110" s="412"/>
      <c r="C110" s="412"/>
      <c r="D110" s="137"/>
      <c r="E110" s="141"/>
      <c r="I110" s="7"/>
    </row>
    <row r="111" spans="2:9" ht="12.75" x14ac:dyDescent="0.2">
      <c r="B111" s="416"/>
      <c r="C111" s="416"/>
      <c r="D111" s="144"/>
      <c r="E111" s="145"/>
      <c r="I111" s="7"/>
    </row>
    <row r="112" spans="2:9" ht="12.75" x14ac:dyDescent="0.2">
      <c r="B112" s="412"/>
      <c r="C112" s="412"/>
      <c r="D112" s="137"/>
      <c r="E112" s="139"/>
      <c r="I112" s="7"/>
    </row>
    <row r="113" spans="2:9" ht="12.75" x14ac:dyDescent="0.2">
      <c r="B113" s="416"/>
      <c r="C113" s="416"/>
      <c r="D113" s="144"/>
      <c r="E113" s="145"/>
      <c r="I113" s="7"/>
    </row>
    <row r="114" spans="2:9" ht="12.75" x14ac:dyDescent="0.2">
      <c r="B114" s="412"/>
      <c r="C114" s="412"/>
      <c r="D114" s="137"/>
      <c r="E114" s="141"/>
      <c r="I114" s="7"/>
    </row>
    <row r="115" spans="2:9" x14ac:dyDescent="0.2">
      <c r="I115" s="7"/>
    </row>
    <row r="116" spans="2:9" x14ac:dyDescent="0.2">
      <c r="I116" s="7"/>
    </row>
    <row r="117" spans="2:9" x14ac:dyDescent="0.2">
      <c r="I117" s="7"/>
    </row>
    <row r="118" spans="2:9" x14ac:dyDescent="0.2">
      <c r="I118" s="7"/>
    </row>
    <row r="119" spans="2:9" x14ac:dyDescent="0.2">
      <c r="I119" s="7"/>
    </row>
    <row r="120" spans="2:9" x14ac:dyDescent="0.2">
      <c r="I120" s="7"/>
    </row>
    <row r="121" spans="2:9" x14ac:dyDescent="0.2">
      <c r="I121" s="7"/>
    </row>
    <row r="122" spans="2:9" x14ac:dyDescent="0.2">
      <c r="I122" s="7"/>
    </row>
    <row r="123" spans="2:9" x14ac:dyDescent="0.2">
      <c r="I123" s="7"/>
    </row>
    <row r="124" spans="2:9" x14ac:dyDescent="0.2">
      <c r="I124" s="7"/>
    </row>
    <row r="125" spans="2:9" x14ac:dyDescent="0.2">
      <c r="I125" s="7"/>
    </row>
    <row r="126" spans="2:9" x14ac:dyDescent="0.2">
      <c r="I126" s="7"/>
    </row>
    <row r="127" spans="2:9" x14ac:dyDescent="0.2">
      <c r="I127" s="7"/>
    </row>
    <row r="128" spans="2:9" x14ac:dyDescent="0.2">
      <c r="I128" s="7"/>
    </row>
    <row r="129" spans="9:9" x14ac:dyDescent="0.2">
      <c r="I129" s="7"/>
    </row>
    <row r="130" spans="9:9" x14ac:dyDescent="0.2">
      <c r="I130" s="7"/>
    </row>
    <row r="131" spans="9:9" x14ac:dyDescent="0.2">
      <c r="I131" s="7"/>
    </row>
    <row r="132" spans="9:9" x14ac:dyDescent="0.2">
      <c r="I132" s="7"/>
    </row>
    <row r="133" spans="9:9" x14ac:dyDescent="0.2">
      <c r="I133" s="7"/>
    </row>
    <row r="134" spans="9:9" x14ac:dyDescent="0.2">
      <c r="I134" s="7"/>
    </row>
    <row r="135" spans="9:9" x14ac:dyDescent="0.2">
      <c r="I135" s="7"/>
    </row>
    <row r="136" spans="9:9" x14ac:dyDescent="0.2">
      <c r="I136" s="7"/>
    </row>
    <row r="137" spans="9:9" x14ac:dyDescent="0.2">
      <c r="I137" s="7"/>
    </row>
    <row r="138" spans="9:9" x14ac:dyDescent="0.2">
      <c r="I138" s="7"/>
    </row>
    <row r="139" spans="9:9" x14ac:dyDescent="0.2">
      <c r="I139" s="7"/>
    </row>
    <row r="140" spans="9:9" x14ac:dyDescent="0.2">
      <c r="I140" s="7"/>
    </row>
    <row r="141" spans="9:9" x14ac:dyDescent="0.2">
      <c r="I141" s="7"/>
    </row>
    <row r="142" spans="9:9" x14ac:dyDescent="0.2">
      <c r="I142" s="7"/>
    </row>
    <row r="143" spans="9:9" x14ac:dyDescent="0.2">
      <c r="I143" s="7"/>
    </row>
    <row r="144" spans="9:9" x14ac:dyDescent="0.2">
      <c r="I144" s="7"/>
    </row>
    <row r="145" spans="9:9" x14ac:dyDescent="0.2">
      <c r="I145" s="7"/>
    </row>
    <row r="146" spans="9:9" x14ac:dyDescent="0.2">
      <c r="I146" s="7"/>
    </row>
    <row r="147" spans="9:9" x14ac:dyDescent="0.2">
      <c r="I147" s="7"/>
    </row>
    <row r="148" spans="9:9" x14ac:dyDescent="0.2">
      <c r="I148" s="7"/>
    </row>
    <row r="149" spans="9:9" x14ac:dyDescent="0.2">
      <c r="I149" s="7"/>
    </row>
    <row r="150" spans="9:9" x14ac:dyDescent="0.2">
      <c r="I150" s="7"/>
    </row>
  </sheetData>
  <mergeCells count="45">
    <mergeCell ref="B102:C102"/>
    <mergeCell ref="B103:C103"/>
    <mergeCell ref="B104:C104"/>
    <mergeCell ref="B105:C105"/>
    <mergeCell ref="B112:C112"/>
    <mergeCell ref="B113:C113"/>
    <mergeCell ref="B114:C114"/>
    <mergeCell ref="B106:C106"/>
    <mergeCell ref="B108:C108"/>
    <mergeCell ref="B109:C109"/>
    <mergeCell ref="B110:C110"/>
    <mergeCell ref="B111:C111"/>
    <mergeCell ref="E88:F88"/>
    <mergeCell ref="E89:F89"/>
    <mergeCell ref="E98:F98"/>
    <mergeCell ref="B100:C100"/>
    <mergeCell ref="B101:C101"/>
    <mergeCell ref="E90:F90"/>
    <mergeCell ref="E92:F92"/>
    <mergeCell ref="E93:F93"/>
    <mergeCell ref="E94:F94"/>
    <mergeCell ref="E95:F95"/>
    <mergeCell ref="E96:F96"/>
    <mergeCell ref="E97:F97"/>
    <mergeCell ref="E85:F85"/>
    <mergeCell ref="E86:F86"/>
    <mergeCell ref="E87:F87"/>
    <mergeCell ref="C54:E54"/>
    <mergeCell ref="E83:F83"/>
    <mergeCell ref="E84:F84"/>
    <mergeCell ref="E81:F81"/>
    <mergeCell ref="D24:D25"/>
    <mergeCell ref="B1:G1"/>
    <mergeCell ref="D28:D29"/>
    <mergeCell ref="B3:G3"/>
    <mergeCell ref="B53:G53"/>
    <mergeCell ref="B2:G2"/>
    <mergeCell ref="C4:E4"/>
    <mergeCell ref="F24:F25"/>
    <mergeCell ref="G24:G25"/>
    <mergeCell ref="D26:D27"/>
    <mergeCell ref="F26:F27"/>
    <mergeCell ref="G26:G27"/>
    <mergeCell ref="B31:B32"/>
    <mergeCell ref="D35:D36"/>
  </mergeCells>
  <phoneticPr fontId="0" type="noConversion"/>
  <printOptions horizontalCentered="1" verticalCentered="1"/>
  <pageMargins left="0" right="0" top="0" bottom="0" header="0" footer="0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2:F46"/>
  <sheetViews>
    <sheetView topLeftCell="A22" workbookViewId="0">
      <selection activeCell="B2" sqref="B2:F46"/>
    </sheetView>
  </sheetViews>
  <sheetFormatPr defaultColWidth="9.140625" defaultRowHeight="12.75" x14ac:dyDescent="0.2"/>
  <cols>
    <col min="1" max="1" width="5.140625" style="7" customWidth="1"/>
    <col min="2" max="3" width="3.7109375" style="3" customWidth="1"/>
    <col min="4" max="4" width="57.7109375" style="7" customWidth="1"/>
    <col min="5" max="6" width="15.7109375" style="23" customWidth="1"/>
    <col min="7" max="7" width="1.42578125" style="7" customWidth="1"/>
    <col min="8" max="8" width="9.140625" style="7"/>
    <col min="9" max="9" width="2.85546875" style="7" customWidth="1"/>
    <col min="10" max="10" width="9.140625" style="7"/>
    <col min="11" max="11" width="12.140625" style="7" customWidth="1"/>
    <col min="12" max="12" width="22.85546875" style="7" customWidth="1"/>
    <col min="13" max="13" width="24.28515625" style="7" customWidth="1"/>
    <col min="14" max="16384" width="9.140625" style="7"/>
  </cols>
  <sheetData>
    <row r="2" spans="2:6" ht="18" x14ac:dyDescent="0.2">
      <c r="B2" s="417" t="s">
        <v>152</v>
      </c>
      <c r="C2" s="418"/>
      <c r="D2" s="418"/>
      <c r="E2" s="419"/>
    </row>
    <row r="3" spans="2:6" ht="18.75" x14ac:dyDescent="0.2">
      <c r="B3" s="420" t="s">
        <v>180</v>
      </c>
      <c r="C3" s="421"/>
      <c r="D3" s="421"/>
      <c r="E3" s="422"/>
    </row>
    <row r="5" spans="2:6" s="22" customFormat="1" ht="15" x14ac:dyDescent="0.2">
      <c r="B5" s="97"/>
      <c r="C5" s="98"/>
      <c r="D5" s="93"/>
      <c r="E5" s="95">
        <v>2018</v>
      </c>
      <c r="F5" s="95">
        <v>2017</v>
      </c>
    </row>
    <row r="6" spans="2:6" s="22" customFormat="1" ht="15.75" customHeight="1" x14ac:dyDescent="0.2">
      <c r="B6" s="99" t="s">
        <v>87</v>
      </c>
      <c r="C6" s="98" t="s">
        <v>153</v>
      </c>
      <c r="D6" s="91"/>
      <c r="E6" s="90"/>
      <c r="F6" s="90"/>
    </row>
    <row r="7" spans="2:6" s="22" customFormat="1" ht="15.75" customHeight="1" x14ac:dyDescent="0.2">
      <c r="B7" s="29"/>
      <c r="C7" s="27"/>
      <c r="D7" s="14" t="s">
        <v>181</v>
      </c>
      <c r="E7" s="162">
        <f>'PASH 1'!F65</f>
        <v>721679.33333333</v>
      </c>
      <c r="F7" s="176">
        <f>'PASH 1'!G65</f>
        <v>-8179369</v>
      </c>
    </row>
    <row r="8" spans="2:6" s="22" customFormat="1" ht="15.75" customHeight="1" x14ac:dyDescent="0.2">
      <c r="B8" s="29"/>
      <c r="C8" s="27"/>
      <c r="D8" s="14" t="s">
        <v>182</v>
      </c>
      <c r="E8" s="162"/>
      <c r="F8" s="176"/>
    </row>
    <row r="9" spans="2:6" s="22" customFormat="1" ht="15.75" customHeight="1" x14ac:dyDescent="0.2">
      <c r="B9" s="29"/>
      <c r="C9" s="27"/>
      <c r="D9" s="14" t="s">
        <v>183</v>
      </c>
      <c r="E9" s="162"/>
      <c r="F9" s="176"/>
    </row>
    <row r="10" spans="2:6" s="22" customFormat="1" ht="15.75" customHeight="1" x14ac:dyDescent="0.2">
      <c r="B10" s="29"/>
      <c r="C10" s="27"/>
      <c r="D10" s="14" t="s">
        <v>184</v>
      </c>
      <c r="E10" s="162"/>
      <c r="F10" s="176"/>
    </row>
    <row r="11" spans="2:6" s="22" customFormat="1" ht="15.75" customHeight="1" x14ac:dyDescent="0.2">
      <c r="B11" s="29"/>
      <c r="C11" s="27"/>
      <c r="D11" s="14" t="s">
        <v>118</v>
      </c>
      <c r="E11" s="162">
        <f>-'PASH 1'!F20</f>
        <v>395803</v>
      </c>
      <c r="F11" s="162">
        <f>-'PASH 1'!G20</f>
        <v>0</v>
      </c>
    </row>
    <row r="12" spans="2:6" s="22" customFormat="1" ht="15.75" customHeight="1" x14ac:dyDescent="0.2">
      <c r="B12" s="29"/>
      <c r="C12" s="27"/>
      <c r="D12" s="14" t="s">
        <v>117</v>
      </c>
      <c r="E12" s="162"/>
      <c r="F12" s="176"/>
    </row>
    <row r="13" spans="2:6" s="22" customFormat="1" ht="15.75" customHeight="1" x14ac:dyDescent="0.2">
      <c r="B13" s="29"/>
      <c r="C13" s="27"/>
      <c r="D13" s="14" t="s">
        <v>185</v>
      </c>
      <c r="E13" s="162"/>
      <c r="F13" s="176"/>
    </row>
    <row r="14" spans="2:6" s="22" customFormat="1" ht="15.75" customHeight="1" x14ac:dyDescent="0.2">
      <c r="B14" s="29"/>
      <c r="C14" s="27"/>
      <c r="D14" s="14" t="s">
        <v>186</v>
      </c>
      <c r="E14" s="162"/>
      <c r="F14" s="176"/>
    </row>
    <row r="15" spans="2:6" s="22" customFormat="1" ht="15.75" customHeight="1" x14ac:dyDescent="0.2">
      <c r="B15" s="29"/>
      <c r="C15" s="27"/>
      <c r="D15" s="14" t="s">
        <v>187</v>
      </c>
      <c r="E15" s="162"/>
      <c r="F15" s="176"/>
    </row>
    <row r="16" spans="2:6" s="22" customFormat="1" ht="15.75" customHeight="1" x14ac:dyDescent="0.2">
      <c r="B16" s="29"/>
      <c r="C16" s="27"/>
      <c r="D16" s="14" t="s">
        <v>188</v>
      </c>
      <c r="E16" s="162">
        <f>-(Aktivet!F14-Aktivet!G14)</f>
        <v>66513</v>
      </c>
      <c r="F16" s="176"/>
    </row>
    <row r="17" spans="2:6" s="22" customFormat="1" ht="15.75" customHeight="1" x14ac:dyDescent="0.2">
      <c r="B17" s="29"/>
      <c r="C17" s="27"/>
      <c r="D17" s="14" t="s">
        <v>189</v>
      </c>
      <c r="E17" s="162">
        <f>-(Aktivet!F21-Aktivet!G21)</f>
        <v>0</v>
      </c>
      <c r="F17" s="204"/>
    </row>
    <row r="18" spans="2:6" s="22" customFormat="1" ht="15.75" customHeight="1" x14ac:dyDescent="0.2">
      <c r="B18" s="29"/>
      <c r="C18" s="27"/>
      <c r="D18" s="14" t="s">
        <v>190</v>
      </c>
      <c r="E18" s="162">
        <f>Pasivet!F39-Pasivet!G39</f>
        <v>63055</v>
      </c>
      <c r="F18" s="204"/>
    </row>
    <row r="19" spans="2:6" s="22" customFormat="1" ht="15.75" customHeight="1" x14ac:dyDescent="0.2">
      <c r="B19" s="29"/>
      <c r="C19" s="27"/>
      <c r="D19" s="14" t="s">
        <v>191</v>
      </c>
      <c r="E19" s="162"/>
      <c r="F19" s="176"/>
    </row>
    <row r="20" spans="2:6" s="22" customFormat="1" ht="15.75" customHeight="1" x14ac:dyDescent="0.2">
      <c r="B20" s="29"/>
      <c r="C20" s="27" t="s">
        <v>155</v>
      </c>
      <c r="D20" s="14"/>
      <c r="E20" s="161">
        <f>E7+E8+E9+E10+E11+E12+E13+E14+E15+E16+E17+E18+E19</f>
        <v>1247050.33333333</v>
      </c>
      <c r="F20" s="163">
        <f>SUM(F7:F19)</f>
        <v>-8179369</v>
      </c>
    </row>
    <row r="21" spans="2:6" s="22" customFormat="1" ht="15.75" customHeight="1" x14ac:dyDescent="0.2">
      <c r="B21" s="26" t="s">
        <v>87</v>
      </c>
      <c r="C21" s="27" t="s">
        <v>156</v>
      </c>
      <c r="D21" s="14"/>
      <c r="E21" s="163">
        <f>E22+E23+E24+E25+E26+E27+E28</f>
        <v>-697353.60000000009</v>
      </c>
      <c r="F21" s="163">
        <f>F24</f>
        <v>0</v>
      </c>
    </row>
    <row r="22" spans="2:6" s="22" customFormat="1" ht="15.75" customHeight="1" x14ac:dyDescent="0.2">
      <c r="B22" s="29"/>
      <c r="C22" s="27"/>
      <c r="D22" s="14" t="s">
        <v>157</v>
      </c>
      <c r="E22" s="162"/>
      <c r="F22" s="162"/>
    </row>
    <row r="23" spans="2:6" s="22" customFormat="1" ht="15.75" customHeight="1" x14ac:dyDescent="0.2">
      <c r="B23" s="29"/>
      <c r="C23" s="27"/>
      <c r="D23" s="14" t="s">
        <v>158</v>
      </c>
      <c r="E23" s="162"/>
      <c r="F23" s="162"/>
    </row>
    <row r="24" spans="2:6" s="22" customFormat="1" ht="15.75" customHeight="1" x14ac:dyDescent="0.2">
      <c r="B24" s="29"/>
      <c r="C24" s="27"/>
      <c r="D24" s="14" t="s">
        <v>159</v>
      </c>
      <c r="E24" s="162">
        <f>-(Aktivet!F58-Aktivet!G58+E11)</f>
        <v>-697353.60000000009</v>
      </c>
      <c r="F24" s="162"/>
    </row>
    <row r="25" spans="2:6" s="22" customFormat="1" ht="15.75" customHeight="1" x14ac:dyDescent="0.2">
      <c r="B25" s="29"/>
      <c r="C25" s="27"/>
      <c r="D25" s="14" t="s">
        <v>160</v>
      </c>
      <c r="E25" s="162"/>
      <c r="F25" s="162"/>
    </row>
    <row r="26" spans="2:6" s="22" customFormat="1" ht="15.75" customHeight="1" x14ac:dyDescent="0.2">
      <c r="B26" s="29"/>
      <c r="C26" s="27"/>
      <c r="D26" s="14" t="s">
        <v>161</v>
      </c>
      <c r="E26" s="162"/>
      <c r="F26" s="162"/>
    </row>
    <row r="27" spans="2:6" s="22" customFormat="1" ht="15.75" customHeight="1" x14ac:dyDescent="0.2">
      <c r="B27" s="29"/>
      <c r="C27" s="27"/>
      <c r="D27" s="14" t="s">
        <v>162</v>
      </c>
      <c r="E27" s="162"/>
      <c r="F27" s="162"/>
    </row>
    <row r="28" spans="2:6" s="22" customFormat="1" ht="15.75" customHeight="1" x14ac:dyDescent="0.2">
      <c r="B28" s="29"/>
      <c r="C28" s="27"/>
      <c r="D28" s="14" t="s">
        <v>163</v>
      </c>
      <c r="E28" s="162"/>
      <c r="F28" s="162"/>
    </row>
    <row r="29" spans="2:6" s="22" customFormat="1" ht="15.75" customHeight="1" x14ac:dyDescent="0.2">
      <c r="B29" s="29"/>
      <c r="C29" s="27" t="s">
        <v>164</v>
      </c>
      <c r="D29" s="14"/>
      <c r="E29" s="161"/>
      <c r="F29" s="161"/>
    </row>
    <row r="30" spans="2:6" s="22" customFormat="1" ht="15.75" customHeight="1" x14ac:dyDescent="0.2">
      <c r="B30" s="26" t="s">
        <v>87</v>
      </c>
      <c r="C30" s="27" t="s">
        <v>165</v>
      </c>
      <c r="D30" s="14"/>
      <c r="E30" s="162"/>
      <c r="F30" s="162"/>
    </row>
    <row r="31" spans="2:6" s="22" customFormat="1" ht="15.75" customHeight="1" x14ac:dyDescent="0.2">
      <c r="B31" s="29"/>
      <c r="C31" s="27"/>
      <c r="D31" s="14" t="s">
        <v>166</v>
      </c>
      <c r="E31" s="162">
        <f>Pasivet!F51-Pasivet!G51-Pasivet!F49</f>
        <v>0</v>
      </c>
      <c r="F31" s="162">
        <v>0</v>
      </c>
    </row>
    <row r="32" spans="2:6" s="22" customFormat="1" ht="15.75" customHeight="1" x14ac:dyDescent="0.2">
      <c r="B32" s="29"/>
      <c r="C32" s="27"/>
      <c r="D32" s="14" t="s">
        <v>167</v>
      </c>
      <c r="E32" s="162">
        <v>0</v>
      </c>
      <c r="F32" s="162">
        <v>0</v>
      </c>
    </row>
    <row r="33" spans="2:6" s="22" customFormat="1" ht="15.75" customHeight="1" x14ac:dyDescent="0.2">
      <c r="B33" s="29"/>
      <c r="C33" s="27"/>
      <c r="D33" s="14" t="s">
        <v>168</v>
      </c>
      <c r="E33" s="162">
        <v>0</v>
      </c>
      <c r="F33" s="162">
        <v>0</v>
      </c>
    </row>
    <row r="34" spans="2:6" s="22" customFormat="1" ht="15.75" customHeight="1" x14ac:dyDescent="0.2">
      <c r="B34" s="29"/>
      <c r="C34" s="27"/>
      <c r="D34" s="14" t="s">
        <v>169</v>
      </c>
      <c r="E34" s="162">
        <v>0</v>
      </c>
      <c r="F34" s="162">
        <v>0</v>
      </c>
    </row>
    <row r="35" spans="2:6" s="22" customFormat="1" ht="15.75" customHeight="1" x14ac:dyDescent="0.2">
      <c r="B35" s="29"/>
      <c r="C35" s="27"/>
      <c r="D35" s="14" t="s">
        <v>170</v>
      </c>
      <c r="E35" s="162">
        <v>0</v>
      </c>
      <c r="F35" s="162">
        <v>0</v>
      </c>
    </row>
    <row r="36" spans="2:6" s="22" customFormat="1" ht="15.75" customHeight="1" x14ac:dyDescent="0.2">
      <c r="B36" s="29"/>
      <c r="C36" s="27"/>
      <c r="D36" s="14" t="s">
        <v>171</v>
      </c>
      <c r="E36" s="162">
        <v>0</v>
      </c>
      <c r="F36" s="162">
        <v>0</v>
      </c>
    </row>
    <row r="37" spans="2:6" s="22" customFormat="1" ht="15.75" customHeight="1" x14ac:dyDescent="0.2">
      <c r="B37" s="29"/>
      <c r="C37" s="27"/>
      <c r="D37" s="14" t="s">
        <v>172</v>
      </c>
      <c r="E37" s="162">
        <v>0</v>
      </c>
      <c r="F37" s="162">
        <v>0</v>
      </c>
    </row>
    <row r="38" spans="2:6" s="22" customFormat="1" ht="15.75" customHeight="1" x14ac:dyDescent="0.2">
      <c r="B38" s="29"/>
      <c r="C38" s="27"/>
      <c r="D38" s="14" t="s">
        <v>173</v>
      </c>
      <c r="E38" s="162">
        <v>0</v>
      </c>
      <c r="F38" s="162">
        <v>0</v>
      </c>
    </row>
    <row r="39" spans="2:6" s="22" customFormat="1" ht="15.75" customHeight="1" x14ac:dyDescent="0.2">
      <c r="B39" s="29"/>
      <c r="C39" s="27"/>
      <c r="D39" s="14" t="s">
        <v>154</v>
      </c>
      <c r="E39" s="162">
        <v>0</v>
      </c>
      <c r="F39" s="162">
        <v>0</v>
      </c>
    </row>
    <row r="40" spans="2:6" s="22" customFormat="1" ht="15.75" customHeight="1" x14ac:dyDescent="0.2">
      <c r="B40" s="29"/>
      <c r="C40" s="27"/>
      <c r="D40" s="14" t="s">
        <v>174</v>
      </c>
      <c r="E40" s="162">
        <v>0</v>
      </c>
      <c r="F40" s="162">
        <v>0</v>
      </c>
    </row>
    <row r="41" spans="2:6" s="22" customFormat="1" ht="15.75" customHeight="1" x14ac:dyDescent="0.2">
      <c r="B41" s="29"/>
      <c r="C41" s="27" t="s">
        <v>175</v>
      </c>
      <c r="D41" s="14"/>
      <c r="E41" s="161">
        <f>E31+E32</f>
        <v>0</v>
      </c>
      <c r="F41" s="161">
        <f>SUM(F38:F40)</f>
        <v>0</v>
      </c>
    </row>
    <row r="42" spans="2:6" s="22" customFormat="1" ht="15.75" customHeight="1" x14ac:dyDescent="0.2">
      <c r="B42" s="29"/>
      <c r="C42" s="27"/>
      <c r="D42" s="14"/>
      <c r="E42" s="162"/>
      <c r="F42" s="162"/>
    </row>
    <row r="43" spans="2:6" s="22" customFormat="1" ht="15.75" customHeight="1" x14ac:dyDescent="0.2">
      <c r="B43" s="29"/>
      <c r="C43" s="27" t="s">
        <v>176</v>
      </c>
      <c r="D43" s="14"/>
      <c r="E43" s="161">
        <f>E41+E21+E20</f>
        <v>549696.7333333299</v>
      </c>
      <c r="F43" s="161">
        <f>F41+F21+F20</f>
        <v>-8179369</v>
      </c>
    </row>
    <row r="44" spans="2:6" s="22" customFormat="1" ht="15.75" customHeight="1" x14ac:dyDescent="0.2">
      <c r="B44" s="29"/>
      <c r="C44" s="27" t="s">
        <v>177</v>
      </c>
      <c r="D44" s="14"/>
      <c r="E44" s="162">
        <f>F46</f>
        <v>18316.510000000002</v>
      </c>
      <c r="F44" s="162"/>
    </row>
    <row r="45" spans="2:6" s="22" customFormat="1" ht="15.75" customHeight="1" x14ac:dyDescent="0.2">
      <c r="B45" s="29"/>
      <c r="C45" s="27"/>
      <c r="D45" s="14" t="s">
        <v>178</v>
      </c>
      <c r="E45" s="162">
        <v>0</v>
      </c>
      <c r="F45" s="162">
        <v>0</v>
      </c>
    </row>
    <row r="46" spans="2:6" s="22" customFormat="1" ht="15.75" customHeight="1" x14ac:dyDescent="0.2">
      <c r="B46" s="29"/>
      <c r="C46" s="27" t="s">
        <v>179</v>
      </c>
      <c r="D46" s="14"/>
      <c r="E46" s="161">
        <f>Aktivet!F6</f>
        <v>444344.68333333032</v>
      </c>
      <c r="F46" s="161">
        <f>Aktivet!G6</f>
        <v>18316.510000000002</v>
      </c>
    </row>
  </sheetData>
  <mergeCells count="2">
    <mergeCell ref="B2:E2"/>
    <mergeCell ref="B3:E3"/>
  </mergeCells>
  <phoneticPr fontId="0" type="noConversion"/>
  <printOptions horizontalCentered="1" verticalCentered="1"/>
  <pageMargins left="0" right="0" top="0" bottom="0" header="0.51181102362204722" footer="0.51181102362204722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M31"/>
  <sheetViews>
    <sheetView workbookViewId="0">
      <selection activeCell="B1" sqref="B1:K25"/>
    </sheetView>
  </sheetViews>
  <sheetFormatPr defaultRowHeight="12.75" x14ac:dyDescent="0.2"/>
  <cols>
    <col min="1" max="1" width="3" customWidth="1"/>
    <col min="2" max="2" width="44.140625" customWidth="1"/>
    <col min="3" max="3" width="12.140625" customWidth="1"/>
    <col min="4" max="4" width="10.28515625" bestFit="1" customWidth="1"/>
    <col min="5" max="5" width="10.42578125" customWidth="1"/>
    <col min="6" max="6" width="10.140625" customWidth="1"/>
    <col min="7" max="7" width="9.5703125" customWidth="1"/>
    <col min="8" max="8" width="10.42578125" customWidth="1"/>
    <col min="9" max="9" width="12.5703125" customWidth="1"/>
    <col min="10" max="10" width="12" customWidth="1"/>
    <col min="11" max="11" width="12.42578125" customWidth="1"/>
    <col min="13" max="13" width="12.28515625" customWidth="1"/>
    <col min="14" max="14" width="13.85546875" customWidth="1"/>
    <col min="16" max="16" width="13.28515625" customWidth="1"/>
    <col min="17" max="17" width="14.140625" customWidth="1"/>
    <col min="18" max="18" width="13.7109375" customWidth="1"/>
    <col min="19" max="19" width="16.140625" customWidth="1"/>
  </cols>
  <sheetData>
    <row r="2" spans="1:11" x14ac:dyDescent="0.2">
      <c r="A2" s="104"/>
      <c r="B2" s="61" t="s">
        <v>194</v>
      </c>
      <c r="C2" s="104"/>
      <c r="D2" s="104"/>
      <c r="E2" s="104"/>
      <c r="F2" s="103"/>
      <c r="G2" s="103"/>
      <c r="H2" s="103"/>
      <c r="I2" s="103"/>
      <c r="J2" s="103"/>
    </row>
    <row r="3" spans="1:11" x14ac:dyDescent="0.2">
      <c r="A3" s="104"/>
      <c r="B3" s="105" t="s">
        <v>195</v>
      </c>
      <c r="C3" s="104"/>
      <c r="D3" s="104"/>
      <c r="E3" s="104"/>
    </row>
    <row r="4" spans="1:11" x14ac:dyDescent="0.2">
      <c r="A4" s="106"/>
      <c r="B4" s="107"/>
      <c r="C4" s="106"/>
      <c r="D4" s="106"/>
      <c r="E4" s="106"/>
      <c r="F4" s="104"/>
      <c r="G4" s="104"/>
      <c r="H4" s="104"/>
      <c r="I4" s="104"/>
      <c r="J4" s="104"/>
      <c r="K4" s="104"/>
    </row>
    <row r="5" spans="1:11" x14ac:dyDescent="0.2">
      <c r="F5" s="104"/>
      <c r="G5" s="104"/>
      <c r="H5" s="104"/>
      <c r="I5" s="104"/>
      <c r="J5" s="104"/>
      <c r="K5" s="104"/>
    </row>
    <row r="6" spans="1:11" x14ac:dyDescent="0.2">
      <c r="A6" s="103"/>
      <c r="B6" s="423" t="s">
        <v>452</v>
      </c>
      <c r="C6" s="424"/>
      <c r="D6" s="424"/>
      <c r="E6" s="424"/>
      <c r="F6" s="424"/>
      <c r="G6" s="108"/>
      <c r="H6" s="108"/>
      <c r="I6" s="106"/>
      <c r="J6" s="106"/>
      <c r="K6" s="106"/>
    </row>
    <row r="7" spans="1:11" ht="39" thickBot="1" x14ac:dyDescent="0.25">
      <c r="A7" s="109"/>
      <c r="B7" s="109"/>
      <c r="C7" s="110" t="s">
        <v>196</v>
      </c>
      <c r="D7" s="110" t="s">
        <v>197</v>
      </c>
      <c r="E7" s="133" t="s">
        <v>230</v>
      </c>
      <c r="F7" s="133" t="s">
        <v>98</v>
      </c>
      <c r="G7" s="133" t="s">
        <v>207</v>
      </c>
      <c r="H7" s="133" t="s">
        <v>208</v>
      </c>
      <c r="I7" s="110" t="s">
        <v>198</v>
      </c>
      <c r="J7" s="133" t="s">
        <v>206</v>
      </c>
      <c r="K7" s="110" t="s">
        <v>24</v>
      </c>
    </row>
    <row r="8" spans="1:11" ht="13.5" thickTop="1" x14ac:dyDescent="0.2">
      <c r="A8" s="111"/>
      <c r="B8" s="112"/>
      <c r="C8" s="112"/>
      <c r="D8" s="113"/>
      <c r="E8" s="112"/>
      <c r="F8" s="112"/>
      <c r="G8" s="112"/>
      <c r="H8" s="112"/>
      <c r="I8" s="112"/>
      <c r="J8" s="130"/>
      <c r="K8" s="114"/>
    </row>
    <row r="9" spans="1:11" ht="15" x14ac:dyDescent="0.25">
      <c r="A9" s="115"/>
      <c r="B9" s="126" t="s">
        <v>299</v>
      </c>
      <c r="C9" s="229">
        <v>0</v>
      </c>
      <c r="D9" s="229"/>
      <c r="E9" s="229"/>
      <c r="F9" s="229">
        <v>0</v>
      </c>
      <c r="G9" s="229"/>
      <c r="H9" s="223"/>
      <c r="I9" s="200"/>
      <c r="J9" s="131"/>
      <c r="K9" s="116">
        <v>0</v>
      </c>
    </row>
    <row r="10" spans="1:11" ht="14.25" x14ac:dyDescent="0.2">
      <c r="A10" s="115"/>
      <c r="B10" s="127" t="s">
        <v>199</v>
      </c>
      <c r="C10" s="113"/>
      <c r="D10" s="113">
        <v>0</v>
      </c>
      <c r="E10" s="113"/>
      <c r="F10" s="113"/>
      <c r="G10" s="113"/>
      <c r="H10" s="113"/>
      <c r="I10" s="113">
        <v>0</v>
      </c>
      <c r="J10" s="131"/>
      <c r="K10" s="116">
        <f t="shared" ref="K10:K24" si="0">C10+D10+E10+F10+G10+H10+I10+J10</f>
        <v>0</v>
      </c>
    </row>
    <row r="11" spans="1:11" ht="15" x14ac:dyDescent="0.25">
      <c r="A11" s="115"/>
      <c r="B11" s="126" t="s">
        <v>200</v>
      </c>
      <c r="C11" s="113">
        <f>C9</f>
        <v>0</v>
      </c>
      <c r="D11" s="113">
        <v>0</v>
      </c>
      <c r="E11" s="113">
        <v>0</v>
      </c>
      <c r="F11" s="113"/>
      <c r="G11" s="113">
        <f>SUM(G9:G10)</f>
        <v>0</v>
      </c>
      <c r="H11" s="113"/>
      <c r="I11" s="113"/>
      <c r="J11" s="131"/>
      <c r="K11" s="116">
        <f t="shared" si="0"/>
        <v>0</v>
      </c>
    </row>
    <row r="12" spans="1:11" ht="14.25" x14ac:dyDescent="0.2">
      <c r="A12" s="115"/>
      <c r="B12" s="129" t="s">
        <v>203</v>
      </c>
      <c r="C12" s="113"/>
      <c r="D12" s="113"/>
      <c r="E12" s="113"/>
      <c r="F12" s="113"/>
      <c r="G12" s="113"/>
      <c r="H12" s="113"/>
      <c r="I12" s="113"/>
      <c r="J12" s="131"/>
      <c r="K12" s="116">
        <f t="shared" si="0"/>
        <v>0</v>
      </c>
    </row>
    <row r="13" spans="1:11" ht="14.25" x14ac:dyDescent="0.2">
      <c r="A13" s="115"/>
      <c r="B13" s="127" t="s">
        <v>204</v>
      </c>
      <c r="C13" s="113"/>
      <c r="D13" s="113"/>
      <c r="E13" s="113"/>
      <c r="F13" s="113"/>
      <c r="G13" s="113"/>
      <c r="H13" s="113"/>
      <c r="I13" s="113"/>
      <c r="J13" s="223"/>
      <c r="K13" s="116">
        <f t="shared" si="0"/>
        <v>0</v>
      </c>
    </row>
    <row r="14" spans="1:11" ht="14.25" x14ac:dyDescent="0.2">
      <c r="A14" s="115"/>
      <c r="B14" s="128" t="s">
        <v>205</v>
      </c>
      <c r="C14" s="113"/>
      <c r="D14" s="113"/>
      <c r="E14" s="113"/>
      <c r="F14" s="113"/>
      <c r="G14" s="113"/>
      <c r="H14" s="113"/>
      <c r="I14" s="113"/>
      <c r="J14" s="131"/>
      <c r="K14" s="116">
        <f t="shared" si="0"/>
        <v>0</v>
      </c>
    </row>
    <row r="15" spans="1:11" ht="14.25" x14ac:dyDescent="0.2">
      <c r="A15" s="115"/>
      <c r="B15" s="127" t="s">
        <v>201</v>
      </c>
      <c r="C15" s="113"/>
      <c r="D15" s="113"/>
      <c r="E15" s="113"/>
      <c r="F15" s="113"/>
      <c r="G15" s="113"/>
      <c r="H15" s="113"/>
      <c r="I15" s="113"/>
      <c r="J15" s="131"/>
      <c r="K15" s="116">
        <f t="shared" si="0"/>
        <v>0</v>
      </c>
    </row>
    <row r="16" spans="1:11" ht="14.25" x14ac:dyDescent="0.2">
      <c r="A16" s="115"/>
      <c r="B16" s="127" t="s">
        <v>202</v>
      </c>
      <c r="C16" s="113"/>
      <c r="D16" s="113"/>
      <c r="E16" s="113"/>
      <c r="F16" s="113"/>
      <c r="G16" s="113"/>
      <c r="H16" s="113"/>
      <c r="I16" s="113"/>
      <c r="J16" s="131"/>
      <c r="K16" s="116">
        <f t="shared" si="0"/>
        <v>0</v>
      </c>
    </row>
    <row r="17" spans="1:13" ht="15" x14ac:dyDescent="0.25">
      <c r="A17" s="115"/>
      <c r="B17" s="126" t="s">
        <v>453</v>
      </c>
      <c r="C17" s="113">
        <v>100000</v>
      </c>
      <c r="D17" s="113">
        <f t="shared" ref="D17:E17" si="1">D11+D13+D14+D15+D16</f>
        <v>0</v>
      </c>
      <c r="E17" s="113">
        <f t="shared" si="1"/>
        <v>0</v>
      </c>
      <c r="F17" s="113"/>
      <c r="G17" s="113">
        <f>SUM(G11:G16)</f>
        <v>0</v>
      </c>
      <c r="H17" s="113"/>
      <c r="I17" s="113">
        <v>-8822149</v>
      </c>
      <c r="J17" s="131">
        <f>J13</f>
        <v>0</v>
      </c>
      <c r="K17" s="116">
        <f>C17+D17+E17+F17+G17+H17+I17+J17</f>
        <v>-8722149</v>
      </c>
      <c r="M17" s="302"/>
    </row>
    <row r="18" spans="1:13" ht="14.25" x14ac:dyDescent="0.2">
      <c r="A18" s="115"/>
      <c r="B18" s="129" t="s">
        <v>203</v>
      </c>
      <c r="C18" s="113"/>
      <c r="D18" s="113"/>
      <c r="E18" s="113"/>
      <c r="F18" s="113"/>
      <c r="G18" s="113"/>
      <c r="H18" s="113"/>
      <c r="I18" s="113"/>
      <c r="J18" s="131"/>
      <c r="K18" s="116">
        <f t="shared" si="0"/>
        <v>0</v>
      </c>
    </row>
    <row r="19" spans="1:13" ht="14.25" x14ac:dyDescent="0.2">
      <c r="A19" s="115"/>
      <c r="B19" s="127" t="s">
        <v>204</v>
      </c>
      <c r="C19" s="113"/>
      <c r="D19" s="113">
        <v>0</v>
      </c>
      <c r="E19" s="113"/>
      <c r="F19" s="113"/>
      <c r="G19" s="113"/>
      <c r="H19" s="113"/>
      <c r="I19" s="113">
        <v>1028633.1183333335</v>
      </c>
      <c r="J19" s="131"/>
      <c r="K19" s="116">
        <v>1028633</v>
      </c>
    </row>
    <row r="20" spans="1:13" ht="14.25" x14ac:dyDescent="0.2">
      <c r="A20" s="115"/>
      <c r="B20" s="128" t="s">
        <v>205</v>
      </c>
      <c r="C20" s="113"/>
      <c r="D20" s="113">
        <v>0</v>
      </c>
      <c r="E20" s="113"/>
      <c r="F20" s="113"/>
      <c r="G20" s="113"/>
      <c r="H20" s="113"/>
      <c r="I20" s="113"/>
      <c r="J20" s="230"/>
      <c r="K20" s="116">
        <f t="shared" si="0"/>
        <v>0</v>
      </c>
    </row>
    <row r="21" spans="1:13" ht="14.25" x14ac:dyDescent="0.2">
      <c r="A21" s="115"/>
      <c r="B21" s="127" t="s">
        <v>201</v>
      </c>
      <c r="C21" s="113"/>
      <c r="D21" s="113">
        <v>0</v>
      </c>
      <c r="E21" s="113"/>
      <c r="F21" s="113"/>
      <c r="G21" s="113"/>
      <c r="H21" s="113"/>
      <c r="I21" s="113"/>
      <c r="J21" s="131"/>
      <c r="K21" s="116">
        <v>0</v>
      </c>
    </row>
    <row r="22" spans="1:13" ht="14.25" x14ac:dyDescent="0.2">
      <c r="A22" s="115"/>
      <c r="B22" s="127" t="s">
        <v>202</v>
      </c>
      <c r="C22" s="113"/>
      <c r="D22" s="113"/>
      <c r="E22" s="113"/>
      <c r="F22" s="113"/>
      <c r="G22" s="113"/>
      <c r="H22" s="113"/>
      <c r="I22" s="113"/>
      <c r="J22" s="131"/>
      <c r="K22" s="116"/>
    </row>
    <row r="23" spans="1:13" ht="14.25" x14ac:dyDescent="0.2">
      <c r="A23" s="115"/>
      <c r="B23" s="127"/>
      <c r="C23" s="113">
        <v>0</v>
      </c>
      <c r="D23" s="113">
        <v>0</v>
      </c>
      <c r="E23" s="113">
        <v>0</v>
      </c>
      <c r="F23" s="113">
        <v>0</v>
      </c>
      <c r="G23" s="113"/>
      <c r="H23" s="113"/>
      <c r="I23" s="113">
        <v>0</v>
      </c>
      <c r="J23" s="131"/>
      <c r="K23" s="116">
        <f t="shared" si="0"/>
        <v>0</v>
      </c>
    </row>
    <row r="24" spans="1:13" ht="14.25" x14ac:dyDescent="0.2">
      <c r="A24" s="117"/>
      <c r="B24" s="124"/>
      <c r="C24" s="118"/>
      <c r="D24" s="118"/>
      <c r="E24" s="118"/>
      <c r="F24" s="118"/>
      <c r="G24" s="118"/>
      <c r="H24" s="118"/>
      <c r="I24" s="118"/>
      <c r="J24" s="132"/>
      <c r="K24" s="119">
        <f t="shared" si="0"/>
        <v>0</v>
      </c>
    </row>
    <row r="25" spans="1:13" ht="15.75" thickBot="1" x14ac:dyDescent="0.3">
      <c r="A25" s="120"/>
      <c r="B25" s="125" t="s">
        <v>454</v>
      </c>
      <c r="C25" s="121">
        <v>100000</v>
      </c>
      <c r="D25" s="121"/>
      <c r="E25" s="121"/>
      <c r="F25" s="121">
        <f>F17+F21</f>
        <v>0</v>
      </c>
      <c r="G25" s="121"/>
      <c r="H25" s="121"/>
      <c r="I25" s="121">
        <f>SUM(I17:I24)</f>
        <v>-7793515.8816666668</v>
      </c>
      <c r="J25" s="121">
        <f>SUM(J18:J24)</f>
        <v>0</v>
      </c>
      <c r="K25" s="179">
        <f>SUM(K17:K24)</f>
        <v>-7693516</v>
      </c>
    </row>
    <row r="26" spans="1:13" ht="13.5" thickTop="1" x14ac:dyDescent="0.2">
      <c r="F26" s="104"/>
      <c r="G26" s="104"/>
      <c r="H26" s="104"/>
      <c r="I26" s="104"/>
      <c r="J26" s="104"/>
      <c r="K26" s="134"/>
    </row>
    <row r="27" spans="1:13" ht="15.75" x14ac:dyDescent="0.25">
      <c r="D27" s="122"/>
    </row>
    <row r="28" spans="1:13" ht="15" x14ac:dyDescent="0.25">
      <c r="D28" s="123"/>
      <c r="E28" s="123"/>
    </row>
    <row r="29" spans="1:13" x14ac:dyDescent="0.2">
      <c r="D29" s="210"/>
      <c r="E29" s="210"/>
    </row>
    <row r="31" spans="1:13" x14ac:dyDescent="0.2">
      <c r="D31" s="210"/>
      <c r="E31" s="210"/>
    </row>
  </sheetData>
  <mergeCells count="1">
    <mergeCell ref="B6:F6"/>
  </mergeCells>
  <pageMargins left="0" right="0" top="0.74803149606299213" bottom="0.5118110236220472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Kop.</vt:lpstr>
      <vt:lpstr>BLERJET </vt:lpstr>
      <vt:lpstr>deklarimet </vt:lpstr>
      <vt:lpstr>SHITJET </vt:lpstr>
      <vt:lpstr>Aktivet</vt:lpstr>
      <vt:lpstr>Pasivet</vt:lpstr>
      <vt:lpstr>PASH 1</vt:lpstr>
      <vt:lpstr>Fluksi 2</vt:lpstr>
      <vt:lpstr>KAPITALI</vt:lpstr>
      <vt:lpstr>nr.punojsve</vt:lpstr>
      <vt:lpstr>ANALIZA E BILANCIT 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2019-07-29T18:46:55Z</cp:lastPrinted>
  <dcterms:created xsi:type="dcterms:W3CDTF">2002-02-16T18:16:52Z</dcterms:created>
  <dcterms:modified xsi:type="dcterms:W3CDTF">2019-07-29T19:07:39Z</dcterms:modified>
</cp:coreProperties>
</file>