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0" yWindow="45" windowWidth="15315" windowHeight="7995"/>
  </bookViews>
  <sheets>
    <sheet name="Bilanci" sheetId="1" r:id="rId1"/>
    <sheet name="PASH" sheetId="2" r:id="rId2"/>
    <sheet name="Cash Flow" sheetId="3" r:id="rId3"/>
    <sheet name="Pasqyra Kapitalit" sheetId="4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G21" i="4"/>
  <c r="F21"/>
  <c r="G16"/>
  <c r="G10"/>
  <c r="C27" i="3"/>
  <c r="C23"/>
  <c r="D19"/>
  <c r="D26" s="1"/>
  <c r="D28" s="1"/>
  <c r="D32" s="1"/>
  <c r="C19"/>
  <c r="C15"/>
  <c r="D11"/>
  <c r="C11"/>
  <c r="C8"/>
  <c r="D6"/>
  <c r="C6"/>
  <c r="C5"/>
  <c r="C3" s="1"/>
  <c r="C4"/>
  <c r="D3"/>
  <c r="D24" i="2"/>
  <c r="E19"/>
  <c r="E24" s="1"/>
  <c r="E14"/>
  <c r="E15" s="1"/>
  <c r="E16" s="1"/>
  <c r="D14"/>
  <c r="E10"/>
  <c r="D10"/>
  <c r="D15" s="1"/>
  <c r="D16" s="1"/>
  <c r="D25" s="1"/>
  <c r="E92" i="1"/>
  <c r="D91"/>
  <c r="D92" s="1"/>
  <c r="E74"/>
  <c r="D74"/>
  <c r="E70"/>
  <c r="E78" s="1"/>
  <c r="D70"/>
  <c r="D78" s="1"/>
  <c r="E65"/>
  <c r="D62"/>
  <c r="D65" s="1"/>
  <c r="D52" s="1"/>
  <c r="D68" s="1"/>
  <c r="E58"/>
  <c r="E52" s="1"/>
  <c r="E68" s="1"/>
  <c r="D58"/>
  <c r="E44"/>
  <c r="D44"/>
  <c r="E38"/>
  <c r="D37"/>
  <c r="D38" s="1"/>
  <c r="E32"/>
  <c r="D32"/>
  <c r="E21"/>
  <c r="D21"/>
  <c r="E14"/>
  <c r="D14"/>
  <c r="E9"/>
  <c r="D9"/>
  <c r="E8"/>
  <c r="E3" s="1"/>
  <c r="E25" s="1"/>
  <c r="D8"/>
  <c r="D3" s="1"/>
  <c r="D25" s="1"/>
  <c r="D26" l="1"/>
  <c r="D47" s="1"/>
  <c r="D48" s="1"/>
  <c r="E26"/>
  <c r="E47" s="1"/>
  <c r="E48" s="1"/>
  <c r="C26" i="3"/>
  <c r="C28" s="1"/>
  <c r="C32" s="1"/>
  <c r="D26" i="2"/>
  <c r="D27" s="1"/>
  <c r="E25"/>
  <c r="E27" s="1"/>
  <c r="E79" i="1"/>
  <c r="E94" s="1"/>
  <c r="E97" s="1"/>
  <c r="D79"/>
  <c r="D94" s="1"/>
  <c r="D97" s="1"/>
</calcChain>
</file>

<file path=xl/sharedStrings.xml><?xml version="1.0" encoding="utf-8"?>
<sst xmlns="http://schemas.openxmlformats.org/spreadsheetml/2006/main" count="258" uniqueCount="193">
  <si>
    <t>AKTIVET</t>
  </si>
  <si>
    <t>Shenime</t>
  </si>
  <si>
    <t>Viti</t>
  </si>
  <si>
    <t>I</t>
  </si>
  <si>
    <t>Aktivet Afatshkurtëra</t>
  </si>
  <si>
    <t>Aktive monetare</t>
  </si>
  <si>
    <t>Derivative dhe aktive te mbajtura për tregtim</t>
  </si>
  <si>
    <t>(i)</t>
  </si>
  <si>
    <t>-Derivativet</t>
  </si>
  <si>
    <t>(ii)</t>
  </si>
  <si>
    <t>-Aktivet e mbajtura për tregtim</t>
  </si>
  <si>
    <t>Totali 2</t>
  </si>
  <si>
    <t>3.</t>
  </si>
  <si>
    <t>Aktive të tjera financiare afatshkurtra</t>
  </si>
  <si>
    <t>Llogari/Kërkesa të arkëtueshme</t>
  </si>
  <si>
    <t>Llogari/Kërkesa të tjera të arkëtueshme  (444)</t>
  </si>
  <si>
    <t>(iii)</t>
  </si>
  <si>
    <t>Instrumente të tjera borxhi</t>
  </si>
  <si>
    <t>(iv)</t>
  </si>
  <si>
    <t>Investime të tjera financiare</t>
  </si>
  <si>
    <t>Totali 3</t>
  </si>
  <si>
    <t>4.</t>
  </si>
  <si>
    <t>Inventari</t>
  </si>
  <si>
    <t>Lëndët e para</t>
  </si>
  <si>
    <t>Prodhim në proces</t>
  </si>
  <si>
    <t>Produkte të gatshme</t>
  </si>
  <si>
    <t>Mallra për rishitje</t>
  </si>
  <si>
    <t>(v)</t>
  </si>
  <si>
    <t>Parapagesat për furnizime</t>
  </si>
  <si>
    <t>Totali 4</t>
  </si>
  <si>
    <t>5.</t>
  </si>
  <si>
    <t>Aktivet biologjike afatshkurtra</t>
  </si>
  <si>
    <t>6.</t>
  </si>
  <si>
    <t>Aktivet afatshkurtra të mbajtura për shitje</t>
  </si>
  <si>
    <t>7</t>
  </si>
  <si>
    <t>Parapagimet dhe shpenzimet e shtyra</t>
  </si>
  <si>
    <t>Total i Aktiveve Afatshkurtra (I)</t>
  </si>
  <si>
    <t>II</t>
  </si>
  <si>
    <t>Aktivet afatgjata</t>
  </si>
  <si>
    <t>1.</t>
  </si>
  <si>
    <t>Investimet financiare afatgjata</t>
  </si>
  <si>
    <t>Pjesëmarrje të tjera në njësi të kontrolluara (vetem ne PF)</t>
  </si>
  <si>
    <t>Aksione dhe investime të tjera në pjesëmarrje</t>
  </si>
  <si>
    <t>Aksione dhe letra të tjera me vlerë</t>
  </si>
  <si>
    <t>Llogari/Kërkesa të arkëtueshme afatgjata</t>
  </si>
  <si>
    <t>Totali 1.</t>
  </si>
  <si>
    <t>2.</t>
  </si>
  <si>
    <t>Aktive afatgjata materiale</t>
  </si>
  <si>
    <t xml:space="preserve">Toka </t>
  </si>
  <si>
    <t>Ndërtesa</t>
  </si>
  <si>
    <t>Makineri dhe pajisje</t>
  </si>
  <si>
    <t>Aktive të tjera afatgjata materiale (me vl.kontab.)</t>
  </si>
  <si>
    <t>3</t>
  </si>
  <si>
    <t>Aktivet Biologjike afatgjata</t>
  </si>
  <si>
    <t>4</t>
  </si>
  <si>
    <t>Aktivet afatgjata jomateriale</t>
  </si>
  <si>
    <t>Emri i mirë</t>
  </si>
  <si>
    <t>Shpenzimet e zhvillimit</t>
  </si>
  <si>
    <t>Aktive të tjera afatgjata jomateriale</t>
  </si>
  <si>
    <t>5</t>
  </si>
  <si>
    <t>Kapital aksionar i papaguar</t>
  </si>
  <si>
    <t>Aktive të tjera afatgjata</t>
  </si>
  <si>
    <t>Totali i aktiveve Afatgjata (II)</t>
  </si>
  <si>
    <t>TOTALI I AKTIVEVE (I + II)</t>
  </si>
  <si>
    <t>DETYRIMET DHE KAPITALI</t>
  </si>
  <si>
    <t>DeTYRIMET Afatshkurtëra</t>
  </si>
  <si>
    <t>1</t>
  </si>
  <si>
    <t>Derivativët</t>
  </si>
  <si>
    <t>2</t>
  </si>
  <si>
    <t xml:space="preserve">Huamarrjet </t>
  </si>
  <si>
    <t>Huat dhe obligacionet afatshkurtra</t>
  </si>
  <si>
    <t xml:space="preserve">Kthimet/ripagesat e huave afatgjata </t>
  </si>
  <si>
    <t xml:space="preserve">Bono të konvertueshme </t>
  </si>
  <si>
    <t xml:space="preserve">Huat dhe parapagimet </t>
  </si>
  <si>
    <t>Të pagueshme ndaj furnitorëve</t>
  </si>
  <si>
    <t>Të pagueshme ndaj punonjësve</t>
  </si>
  <si>
    <t>Detyrime tatimore</t>
  </si>
  <si>
    <t>Detyrimi ndaj te treteve</t>
  </si>
  <si>
    <t>Parapagimet e arkëtuara</t>
  </si>
  <si>
    <t>Grantet dhe tëardhurat e shtyra</t>
  </si>
  <si>
    <t>Provizionet afatshkurtra</t>
  </si>
  <si>
    <t>Totali i detyr. afatshkurtra (I)</t>
  </si>
  <si>
    <t>DETYRIME AFATGJATA</t>
  </si>
  <si>
    <t>Huat afatgjata</t>
  </si>
  <si>
    <t>Hua, bono dhe detyrime nga qiraja financiare</t>
  </si>
  <si>
    <t>Bonot e konvertueshme</t>
  </si>
  <si>
    <t>Totali 1</t>
  </si>
  <si>
    <t>Huamarrje të tjera afatgjata (ortaku)</t>
  </si>
  <si>
    <t>Provizionet afatgjata</t>
  </si>
  <si>
    <t>Grantet dhe të ardhurat e shtyra</t>
  </si>
  <si>
    <t>Totali i detyr. afatgjata (II)</t>
  </si>
  <si>
    <t>Totali i detyrimeve</t>
  </si>
  <si>
    <t>III</t>
  </si>
  <si>
    <t>Kapitali</t>
  </si>
  <si>
    <t>Aksionet e pakicës ( përdoret vetëm në pasqyrat financiare të konsoliduara )</t>
  </si>
  <si>
    <t>Kapitali që i përket aksionarëve të shoqërisë mëmë (përdoret vetëm në PF të konsoliduara)</t>
  </si>
  <si>
    <t>Kapitali aksionar</t>
  </si>
  <si>
    <t>Primi i aksionit</t>
  </si>
  <si>
    <t>Njësitë ose aksionet e thesarit (negative)</t>
  </si>
  <si>
    <t>6</t>
  </si>
  <si>
    <t>Rezerva statusore</t>
  </si>
  <si>
    <t>Rezerva ligjore</t>
  </si>
  <si>
    <t>8</t>
  </si>
  <si>
    <t>Rezerva të tjera</t>
  </si>
  <si>
    <t>9</t>
  </si>
  <si>
    <t>Fitimet e pashpërndara</t>
  </si>
  <si>
    <t>10</t>
  </si>
  <si>
    <t>Fitimi (humbja) e vitit financiar</t>
  </si>
  <si>
    <t>Totali i kapitalit (III)</t>
  </si>
  <si>
    <r>
      <t xml:space="preserve">TOTALI I DETYRIMEVE KAPITALIT </t>
    </r>
    <r>
      <rPr>
        <b/>
        <sz val="9"/>
        <rFont val="Times New Roman"/>
        <family val="1"/>
      </rPr>
      <t>(I,II,III)</t>
    </r>
  </si>
  <si>
    <t>A- PASQYRA E TË ARDHURAVE DHE SHPENZIMEVE</t>
  </si>
  <si>
    <t>(Bazuar në klasifikimin e Shpenzimeve sipas Natyrës)</t>
  </si>
  <si>
    <t>Nr.</t>
  </si>
  <si>
    <t>Përshkrimi i Elementëve</t>
  </si>
  <si>
    <t>Referencat</t>
  </si>
  <si>
    <t>Nr llog,</t>
  </si>
  <si>
    <t>Shitjet neto</t>
  </si>
  <si>
    <t>Të ardhura të tjera nga veprimtaritë e shfrytëzimit</t>
  </si>
  <si>
    <t>Ndryshimet në inventarin e produkteve të gatshme dhe prodhimit në proçes</t>
  </si>
  <si>
    <t>Materialet e konsumuara</t>
  </si>
  <si>
    <t>Kosto e punës</t>
  </si>
  <si>
    <t>-pagat e personelit</t>
  </si>
  <si>
    <t>-shpenzimet per sigurimet shoqërore dhe shëndetsore</t>
  </si>
  <si>
    <t>Amortizimet dhe zhvlerësimet</t>
  </si>
  <si>
    <t>7.</t>
  </si>
  <si>
    <t>Shpenzime të tjera</t>
  </si>
  <si>
    <t>8.</t>
  </si>
  <si>
    <t>Totali i shpenzimeve (shuma 4 - 7)</t>
  </si>
  <si>
    <t>9.</t>
  </si>
  <si>
    <t>Fitimi apo humbja nga veprimtaria kryesore (1+2+/-3-8)</t>
  </si>
  <si>
    <t>10.</t>
  </si>
  <si>
    <t>Të ardhurat dhe shpenzimet financiare nga njësitë e kontrolluara</t>
  </si>
  <si>
    <t>11.</t>
  </si>
  <si>
    <t>Të ardhurat dhe shpenzimet financiare nga pjesëmarrjet</t>
  </si>
  <si>
    <t>12</t>
  </si>
  <si>
    <t>Të ardhurat dhe shpenzimet financiare</t>
  </si>
  <si>
    <t>12.1</t>
  </si>
  <si>
    <t>Të ardhurat dhe shpenzimet financiare nga investime të tjera financiare afatgjata</t>
  </si>
  <si>
    <t>12.2</t>
  </si>
  <si>
    <t>Të ardhurat dhe shpenzimet nga interesat</t>
  </si>
  <si>
    <t>12.3</t>
  </si>
  <si>
    <t>Fitimet (humbjet) nga kursi i këmbimi</t>
  </si>
  <si>
    <t>12.4</t>
  </si>
  <si>
    <t>Të ardhura dhe shpenzime të tjera financiare</t>
  </si>
  <si>
    <t>13</t>
  </si>
  <si>
    <t>Totali i të ardhurave dhe shpenzimeve financiare (12.1+/-12.2+/-12.3+/-12.4)</t>
  </si>
  <si>
    <t>14</t>
  </si>
  <si>
    <t>Fitimi (humbja) para tatimit (9+/-13)</t>
  </si>
  <si>
    <t>15.</t>
  </si>
  <si>
    <t>Shpenzimet e tatimit mbi fitimin</t>
  </si>
  <si>
    <t>16.</t>
  </si>
  <si>
    <t>Fitmi (humbja) neto e vitit financiar</t>
  </si>
  <si>
    <t>(14-15)</t>
  </si>
  <si>
    <t>17.</t>
  </si>
  <si>
    <t>Elementët e pasqyrave të konsoliduara</t>
  </si>
  <si>
    <t>Pasqyra e fluksit monetar – Metoda direkte</t>
  </si>
  <si>
    <t>Periudha raportuese</t>
  </si>
  <si>
    <t xml:space="preserve">                      ( në mijë lekë / 000 )</t>
  </si>
  <si>
    <t>Fluksi monetar nga veprimtaritë e shfrytëzimit</t>
  </si>
  <si>
    <t>Mjetet monetare (MM) të arkëtuara nga klientët</t>
  </si>
  <si>
    <t>MM të paguara ndaj furnitorëve, punonjësve dhe taksa të #</t>
  </si>
  <si>
    <t>MM të ardhura nga veprimtaritë</t>
  </si>
  <si>
    <t xml:space="preserve">Interesi i paguar </t>
  </si>
  <si>
    <t>Tatim mbi fitimin i paguar</t>
  </si>
  <si>
    <t>MM neto nga veprimtaritë e shfrytëzimit</t>
  </si>
  <si>
    <t>Fluksi monetar nga veprimtaritë investuese</t>
  </si>
  <si>
    <t>Blerja e njësisë së kontrolluar X minus paratë e Arkëtuara</t>
  </si>
  <si>
    <t>Blerja e aktiveve afatgjata materiale</t>
  </si>
  <si>
    <t>Të ardhurat nga shitja e pajisjeve</t>
  </si>
  <si>
    <t>Interesi i arkëtuar</t>
  </si>
  <si>
    <t>Dividendët e arkëtuar</t>
  </si>
  <si>
    <t>MM neto të përdorura në veprimtaritë investuese</t>
  </si>
  <si>
    <t>Fluksi monetar nga aktivitetet financiare</t>
  </si>
  <si>
    <t>Të ardhura nga emetimi i kapitalit aksionar</t>
  </si>
  <si>
    <t>Të ardhura nga huamarrje afatgjata (ortaku)</t>
  </si>
  <si>
    <t>Pagesat e detyrimeve të qirasë financiare</t>
  </si>
  <si>
    <t>Dividendë të paguar</t>
  </si>
  <si>
    <t>MM neto e përdorur në veprimtaritë financiare</t>
  </si>
  <si>
    <t>Rritja/rënia neto e mjeteve monetare</t>
  </si>
  <si>
    <t>Mjetet monetare në fillim të periudhës kontabël</t>
  </si>
  <si>
    <t>Mjetet monetare në fund të periudhës kontabël</t>
  </si>
  <si>
    <t xml:space="preserve">Nje Pasqyre e Pakonsoliduar </t>
  </si>
  <si>
    <t>Aksione të thesarit</t>
  </si>
  <si>
    <t>Rezerva ligjore statusore</t>
  </si>
  <si>
    <t>Fitimi i pashpërndarë</t>
  </si>
  <si>
    <t>Totali</t>
  </si>
  <si>
    <t>Fitimi neto për periudhën kontabël</t>
  </si>
  <si>
    <t>Dividendët e paguar</t>
  </si>
  <si>
    <t>Emetim i kapitalit aksionar</t>
  </si>
  <si>
    <t>Aksione të thesarit të riblera</t>
  </si>
  <si>
    <t>Pozicioni më 31 dhjetor 2011</t>
  </si>
  <si>
    <t>Pozicioni më 31 dhjetor 2012</t>
  </si>
  <si>
    <t>Pozicioni më 31 dhjetor 2013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</si>
</sst>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vertical="top"/>
    </xf>
    <xf numFmtId="164" fontId="2" fillId="0" borderId="2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vertical="top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/>
    </xf>
    <xf numFmtId="0" fontId="4" fillId="0" borderId="4" xfId="0" applyFont="1" applyBorder="1" applyAlignment="1">
      <alignment horizontal="justify" vertical="top" wrapText="1"/>
    </xf>
    <xf numFmtId="164" fontId="5" fillId="0" borderId="4" xfId="1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justify" vertical="top" wrapText="1"/>
    </xf>
    <xf numFmtId="164" fontId="4" fillId="0" borderId="4" xfId="1" applyNumberFormat="1" applyFont="1" applyFill="1" applyBorder="1" applyAlignment="1">
      <alignment horizontal="center" vertical="top" wrapText="1"/>
    </xf>
    <xf numFmtId="164" fontId="4" fillId="0" borderId="4" xfId="1" applyNumberFormat="1" applyFont="1" applyBorder="1" applyAlignment="1">
      <alignment horizontal="center" vertical="top" wrapText="1"/>
    </xf>
    <xf numFmtId="164" fontId="0" fillId="0" borderId="0" xfId="0" applyNumberFormat="1"/>
    <xf numFmtId="164" fontId="2" fillId="0" borderId="4" xfId="1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vertical="top"/>
    </xf>
    <xf numFmtId="164" fontId="2" fillId="2" borderId="4" xfId="1" applyNumberFormat="1" applyFont="1" applyFill="1" applyBorder="1" applyAlignment="1">
      <alignment horizontal="center" vertical="top" wrapText="1"/>
    </xf>
    <xf numFmtId="164" fontId="4" fillId="2" borderId="4" xfId="1" applyNumberFormat="1" applyFont="1" applyFill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164" fontId="5" fillId="2" borderId="4" xfId="1" applyNumberFormat="1" applyFont="1" applyFill="1" applyBorder="1" applyAlignment="1">
      <alignment horizontal="center" vertical="top" wrapText="1"/>
    </xf>
    <xf numFmtId="164" fontId="2" fillId="2" borderId="5" xfId="1" applyNumberFormat="1" applyFont="1" applyFill="1" applyBorder="1" applyAlignment="1">
      <alignment horizontal="center" vertical="top" wrapText="1"/>
    </xf>
    <xf numFmtId="0" fontId="2" fillId="2" borderId="4" xfId="1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top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vertical="top" wrapText="1"/>
    </xf>
    <xf numFmtId="0" fontId="0" fillId="0" borderId="0" xfId="0" applyAlignment="1">
      <alignment wrapText="1"/>
    </xf>
    <xf numFmtId="0" fontId="8" fillId="0" borderId="0" xfId="0" applyFont="1"/>
    <xf numFmtId="0" fontId="0" fillId="0" borderId="0" xfId="0" applyAlignme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5" fillId="0" borderId="9" xfId="0" applyFont="1" applyBorder="1" applyAlignment="1">
      <alignment horizontal="left" vertical="top"/>
    </xf>
    <xf numFmtId="0" fontId="8" fillId="0" borderId="4" xfId="0" applyFont="1" applyBorder="1" applyAlignment="1">
      <alignment vertical="top"/>
    </xf>
    <xf numFmtId="164" fontId="8" fillId="2" borderId="4" xfId="1" applyNumberFormat="1" applyFont="1" applyFill="1" applyBorder="1" applyAlignment="1">
      <alignment vertical="top"/>
    </xf>
    <xf numFmtId="0" fontId="8" fillId="0" borderId="4" xfId="0" applyFont="1" applyBorder="1" applyAlignment="1">
      <alignment vertical="top" wrapText="1"/>
    </xf>
    <xf numFmtId="43" fontId="0" fillId="0" borderId="0" xfId="0" applyNumberFormat="1" applyAlignment="1"/>
    <xf numFmtId="0" fontId="5" fillId="0" borderId="10" xfId="0" applyFont="1" applyBorder="1" applyAlignment="1">
      <alignment horizontal="left" vertical="top"/>
    </xf>
    <xf numFmtId="0" fontId="8" fillId="0" borderId="5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164" fontId="8" fillId="2" borderId="1" xfId="1" applyNumberFormat="1" applyFont="1" applyFill="1" applyBorder="1" applyAlignment="1">
      <alignment vertical="top"/>
    </xf>
    <xf numFmtId="0" fontId="5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vertical="top"/>
    </xf>
    <xf numFmtId="164" fontId="8" fillId="2" borderId="12" xfId="1" applyNumberFormat="1" applyFont="1" applyFill="1" applyBorder="1" applyAlignment="1">
      <alignment vertical="top"/>
    </xf>
    <xf numFmtId="0" fontId="8" fillId="0" borderId="3" xfId="0" applyFont="1" applyBorder="1" applyAlignment="1">
      <alignment vertical="top"/>
    </xf>
    <xf numFmtId="164" fontId="8" fillId="2" borderId="3" xfId="1" applyNumberFormat="1" applyFont="1" applyFill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10" fillId="0" borderId="4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164" fontId="5" fillId="2" borderId="1" xfId="1" applyNumberFormat="1" applyFont="1" applyFill="1" applyBorder="1" applyAlignment="1">
      <alignment vertical="top"/>
    </xf>
    <xf numFmtId="0" fontId="5" fillId="0" borderId="9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164" fontId="5" fillId="2" borderId="3" xfId="1" applyNumberFormat="1" applyFont="1" applyFill="1" applyBorder="1" applyAlignment="1">
      <alignment vertical="top"/>
    </xf>
    <xf numFmtId="0" fontId="5" fillId="0" borderId="13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164" fontId="8" fillId="0" borderId="14" xfId="1" applyNumberFormat="1" applyFont="1" applyBorder="1" applyAlignment="1">
      <alignment vertical="top"/>
    </xf>
    <xf numFmtId="0" fontId="8" fillId="0" borderId="0" xfId="0" applyFont="1" applyAlignment="1"/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12" xfId="0" applyFont="1" applyBorder="1" applyAlignment="1">
      <alignment vertical="top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43" fontId="5" fillId="0" borderId="4" xfId="1" applyFont="1" applyBorder="1" applyAlignment="1">
      <alignment vertical="top"/>
    </xf>
    <xf numFmtId="0" fontId="11" fillId="0" borderId="4" xfId="0" applyFont="1" applyBorder="1" applyAlignment="1">
      <alignment vertical="top"/>
    </xf>
    <xf numFmtId="43" fontId="0" fillId="0" borderId="0" xfId="1" applyFont="1" applyAlignment="1"/>
    <xf numFmtId="0" fontId="12" fillId="0" borderId="0" xfId="0" applyFont="1" applyAlignment="1"/>
    <xf numFmtId="0" fontId="12" fillId="0" borderId="0" xfId="0" applyFont="1" applyAlignment="1">
      <alignment horizontal="justify"/>
    </xf>
    <xf numFmtId="0" fontId="12" fillId="0" borderId="0" xfId="0" applyFont="1" applyAlignment="1">
      <alignment wrapText="1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wrapText="1"/>
    </xf>
    <xf numFmtId="0" fontId="14" fillId="0" borderId="16" xfId="0" applyFont="1" applyBorder="1" applyAlignment="1">
      <alignment wrapText="1"/>
    </xf>
    <xf numFmtId="0" fontId="13" fillId="0" borderId="3" xfId="0" applyFont="1" applyBorder="1" applyAlignment="1">
      <alignment wrapText="1"/>
    </xf>
    <xf numFmtId="164" fontId="13" fillId="0" borderId="4" xfId="1" applyNumberFormat="1" applyFont="1" applyBorder="1" applyAlignment="1">
      <alignment vertical="top" wrapText="1"/>
    </xf>
    <xf numFmtId="164" fontId="14" fillId="0" borderId="4" xfId="1" applyNumberFormat="1" applyFont="1" applyBorder="1" applyAlignment="1">
      <alignment vertical="top" wrapText="1"/>
    </xf>
    <xf numFmtId="164" fontId="13" fillId="0" borderId="4" xfId="1" applyNumberFormat="1" applyFont="1" applyBorder="1" applyAlignment="1">
      <alignment wrapText="1"/>
    </xf>
    <xf numFmtId="164" fontId="14" fillId="0" borderId="4" xfId="1" applyNumberFormat="1" applyFont="1" applyBorder="1" applyAlignment="1">
      <alignment wrapText="1"/>
    </xf>
    <xf numFmtId="0" fontId="14" fillId="0" borderId="3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C%20Albania/Desktop/Bilancet%20nder%20vite/Bilance%202013/ARB%20shpk/ARB%20Shpk%20pasqyra%20financiare%20viti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lanci"/>
      <sheetName val="PASH"/>
      <sheetName val="cash flow"/>
      <sheetName val="levizja e kapitalit"/>
    </sheetNames>
    <sheetDataSet>
      <sheetData sheetId="0">
        <row r="4">
          <cell r="D4">
            <v>8172475</v>
          </cell>
        </row>
        <row r="88">
          <cell r="D88">
            <v>179991</v>
          </cell>
        </row>
        <row r="91">
          <cell r="D91">
            <v>15878490.821799999</v>
          </cell>
          <cell r="E91">
            <v>26068168</v>
          </cell>
        </row>
      </sheetData>
      <sheetData sheetId="1">
        <row r="11">
          <cell r="F11">
            <v>851707</v>
          </cell>
        </row>
        <row r="12">
          <cell r="H12">
            <v>1146978.1782000002</v>
          </cell>
        </row>
        <row r="26">
          <cell r="E26">
            <v>-2919786</v>
          </cell>
        </row>
        <row r="27">
          <cell r="D27">
            <v>15878490.821799999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97"/>
  <sheetViews>
    <sheetView tabSelected="1" workbookViewId="0">
      <selection activeCell="G1" sqref="G1:M1048576"/>
    </sheetView>
  </sheetViews>
  <sheetFormatPr defaultRowHeight="15"/>
  <cols>
    <col min="1" max="1" width="4.140625" bestFit="1" customWidth="1"/>
    <col min="2" max="2" width="56.28515625" style="28" customWidth="1"/>
    <col min="4" max="5" width="14.5703125" style="14" customWidth="1"/>
    <col min="6" max="6" width="11.140625" customWidth="1"/>
  </cols>
  <sheetData>
    <row r="1" spans="1:6">
      <c r="A1" s="1"/>
      <c r="B1" s="2" t="s">
        <v>0</v>
      </c>
      <c r="C1" s="1" t="s">
        <v>1</v>
      </c>
      <c r="D1" s="3" t="s">
        <v>2</v>
      </c>
      <c r="E1" s="3" t="s">
        <v>2</v>
      </c>
    </row>
    <row r="2" spans="1:6" ht="15.75" thickBot="1">
      <c r="A2" s="4"/>
      <c r="B2" s="5"/>
      <c r="C2" s="4"/>
      <c r="D2" s="6">
        <v>2013</v>
      </c>
      <c r="E2" s="6">
        <v>2012</v>
      </c>
    </row>
    <row r="3" spans="1:6" ht="16.5" thickBot="1">
      <c r="A3" s="7" t="s">
        <v>3</v>
      </c>
      <c r="B3" s="8" t="s">
        <v>4</v>
      </c>
      <c r="C3" s="9"/>
      <c r="D3" s="10">
        <f>D4+D8+D14+D21+D22+D23+D24</f>
        <v>16297786</v>
      </c>
      <c r="E3" s="10">
        <f>E4+E8+E14+E21+E22+E23+E24</f>
        <v>539573410</v>
      </c>
    </row>
    <row r="4" spans="1:6" ht="15.75" thickBot="1">
      <c r="A4" s="7">
        <v>1</v>
      </c>
      <c r="B4" s="8" t="s">
        <v>5</v>
      </c>
      <c r="C4" s="11"/>
      <c r="D4" s="12">
        <v>8172475</v>
      </c>
      <c r="E4" s="13">
        <v>537591128</v>
      </c>
      <c r="F4" s="14"/>
    </row>
    <row r="5" spans="1:6" ht="20.25" customHeight="1" thickBot="1">
      <c r="A5" s="7">
        <v>2</v>
      </c>
      <c r="B5" s="8" t="s">
        <v>6</v>
      </c>
      <c r="C5" s="11"/>
      <c r="D5" s="15"/>
      <c r="E5" s="15"/>
      <c r="F5" s="14"/>
    </row>
    <row r="6" spans="1:6" ht="15.75" thickBot="1">
      <c r="A6" s="7" t="s">
        <v>7</v>
      </c>
      <c r="B6" s="16" t="s">
        <v>8</v>
      </c>
      <c r="C6" s="9"/>
      <c r="D6" s="13"/>
      <c r="E6" s="13"/>
      <c r="F6" s="14"/>
    </row>
    <row r="7" spans="1:6" ht="15.75" thickBot="1">
      <c r="A7" s="7" t="s">
        <v>9</v>
      </c>
      <c r="B7" s="16" t="s">
        <v>10</v>
      </c>
      <c r="C7" s="9"/>
      <c r="D7" s="13"/>
      <c r="E7" s="13"/>
      <c r="F7" s="14"/>
    </row>
    <row r="8" spans="1:6" ht="15.75" thickBot="1">
      <c r="A8" s="7"/>
      <c r="B8" s="8" t="s">
        <v>11</v>
      </c>
      <c r="C8" s="9"/>
      <c r="D8" s="13">
        <f>SUM(D6:D7)</f>
        <v>0</v>
      </c>
      <c r="E8" s="13">
        <f>SUM(E6:E7)</f>
        <v>0</v>
      </c>
      <c r="F8" s="14"/>
    </row>
    <row r="9" spans="1:6" ht="15.75" thickBot="1">
      <c r="A9" s="7" t="s">
        <v>12</v>
      </c>
      <c r="B9" s="8" t="s">
        <v>13</v>
      </c>
      <c r="C9" s="11"/>
      <c r="D9" s="17">
        <f>D10+D11</f>
        <v>2142914</v>
      </c>
      <c r="E9" s="17">
        <f>E10+E11</f>
        <v>1982282</v>
      </c>
      <c r="F9" s="14"/>
    </row>
    <row r="10" spans="1:6" ht="15.75" thickBot="1">
      <c r="A10" s="7" t="s">
        <v>7</v>
      </c>
      <c r="B10" s="16" t="s">
        <v>14</v>
      </c>
      <c r="C10" s="9"/>
      <c r="D10" s="18">
        <v>2142914</v>
      </c>
      <c r="E10" s="18">
        <v>1982282</v>
      </c>
      <c r="F10" s="14"/>
    </row>
    <row r="11" spans="1:6" ht="15.75" thickBot="1">
      <c r="A11" s="7" t="s">
        <v>9</v>
      </c>
      <c r="B11" s="16" t="s">
        <v>15</v>
      </c>
      <c r="C11" s="9"/>
      <c r="D11" s="18"/>
      <c r="E11" s="18"/>
      <c r="F11" s="14"/>
    </row>
    <row r="12" spans="1:6" ht="15.75" thickBot="1">
      <c r="A12" s="7" t="s">
        <v>16</v>
      </c>
      <c r="B12" s="16" t="s">
        <v>17</v>
      </c>
      <c r="C12" s="9"/>
      <c r="D12" s="18">
        <v>5982397</v>
      </c>
      <c r="E12" s="18"/>
      <c r="F12" s="14"/>
    </row>
    <row r="13" spans="1:6" ht="15.75" thickBot="1">
      <c r="A13" s="7" t="s">
        <v>18</v>
      </c>
      <c r="B13" s="16" t="s">
        <v>19</v>
      </c>
      <c r="C13" s="9"/>
      <c r="D13" s="18"/>
      <c r="E13" s="18"/>
      <c r="F13" s="14"/>
    </row>
    <row r="14" spans="1:6" ht="15.75" thickBot="1">
      <c r="A14" s="7"/>
      <c r="B14" s="8" t="s">
        <v>20</v>
      </c>
      <c r="C14" s="9"/>
      <c r="D14" s="18">
        <f>SUM(D10:D13)</f>
        <v>8125311</v>
      </c>
      <c r="E14" s="18">
        <f>SUM(E10:E13)</f>
        <v>1982282</v>
      </c>
      <c r="F14" s="14"/>
    </row>
    <row r="15" spans="1:6" ht="15.75" thickBot="1">
      <c r="A15" s="7" t="s">
        <v>21</v>
      </c>
      <c r="B15" s="8" t="s">
        <v>22</v>
      </c>
      <c r="C15" s="9"/>
      <c r="D15" s="18"/>
      <c r="E15" s="18"/>
      <c r="F15" s="14"/>
    </row>
    <row r="16" spans="1:6" ht="15.75" thickBot="1">
      <c r="A16" s="7" t="s">
        <v>7</v>
      </c>
      <c r="B16" s="16" t="s">
        <v>23</v>
      </c>
      <c r="C16" s="9"/>
      <c r="D16" s="18"/>
      <c r="E16" s="18"/>
      <c r="F16" s="14"/>
    </row>
    <row r="17" spans="1:6" ht="15.75" thickBot="1">
      <c r="A17" s="7" t="s">
        <v>9</v>
      </c>
      <c r="B17" s="16" t="s">
        <v>24</v>
      </c>
      <c r="C17" s="9"/>
      <c r="D17" s="18"/>
      <c r="E17" s="18"/>
      <c r="F17" s="14"/>
    </row>
    <row r="18" spans="1:6" ht="15.75" thickBot="1">
      <c r="A18" s="7" t="s">
        <v>16</v>
      </c>
      <c r="B18" s="16" t="s">
        <v>25</v>
      </c>
      <c r="C18" s="9"/>
      <c r="D18" s="18"/>
      <c r="E18" s="18"/>
      <c r="F18" s="14"/>
    </row>
    <row r="19" spans="1:6" ht="15.75" thickBot="1">
      <c r="A19" s="7" t="s">
        <v>18</v>
      </c>
      <c r="B19" s="16" t="s">
        <v>26</v>
      </c>
      <c r="C19" s="9"/>
      <c r="D19" s="18"/>
      <c r="E19" s="18"/>
      <c r="F19" s="14"/>
    </row>
    <row r="20" spans="1:6" ht="15.75" thickBot="1">
      <c r="A20" s="7" t="s">
        <v>27</v>
      </c>
      <c r="B20" s="16" t="s">
        <v>28</v>
      </c>
      <c r="C20" s="9"/>
      <c r="D20" s="18"/>
      <c r="E20" s="18"/>
      <c r="F20" s="14"/>
    </row>
    <row r="21" spans="1:6" ht="15.75" thickBot="1">
      <c r="A21" s="7"/>
      <c r="B21" s="8" t="s">
        <v>29</v>
      </c>
      <c r="C21" s="9"/>
      <c r="D21" s="18">
        <f>SUM(D16:D20)</f>
        <v>0</v>
      </c>
      <c r="E21" s="18">
        <f>SUM(E16:E20)</f>
        <v>0</v>
      </c>
      <c r="F21" s="14"/>
    </row>
    <row r="22" spans="1:6" ht="15.75" thickBot="1">
      <c r="A22" s="7" t="s">
        <v>30</v>
      </c>
      <c r="B22" s="8" t="s">
        <v>31</v>
      </c>
      <c r="C22" s="9"/>
      <c r="D22" s="18"/>
      <c r="E22" s="18"/>
      <c r="F22" s="14"/>
    </row>
    <row r="23" spans="1:6" ht="15.75" thickBot="1">
      <c r="A23" s="7" t="s">
        <v>32</v>
      </c>
      <c r="B23" s="8" t="s">
        <v>33</v>
      </c>
      <c r="C23" s="9"/>
      <c r="D23" s="18"/>
      <c r="E23" s="18"/>
      <c r="F23" s="14"/>
    </row>
    <row r="24" spans="1:6" ht="15.75" thickBot="1">
      <c r="A24" s="7" t="s">
        <v>34</v>
      </c>
      <c r="B24" s="8" t="s">
        <v>35</v>
      </c>
      <c r="C24" s="9"/>
      <c r="D24" s="18"/>
      <c r="E24" s="18"/>
      <c r="F24" s="14"/>
    </row>
    <row r="25" spans="1:6" ht="15.75" thickBot="1">
      <c r="A25" s="7"/>
      <c r="B25" s="8" t="s">
        <v>36</v>
      </c>
      <c r="C25" s="9"/>
      <c r="D25" s="17">
        <f>D3</f>
        <v>16297786</v>
      </c>
      <c r="E25" s="17">
        <f>E3</f>
        <v>539573410</v>
      </c>
      <c r="F25" s="14"/>
    </row>
    <row r="26" spans="1:6" ht="15.75" thickBot="1">
      <c r="A26" s="7" t="s">
        <v>37</v>
      </c>
      <c r="B26" s="8" t="s">
        <v>38</v>
      </c>
      <c r="C26" s="9"/>
      <c r="D26" s="18">
        <f>D32+D38+D46</f>
        <v>2774608</v>
      </c>
      <c r="E26" s="18">
        <f>E32+E38+E46</f>
        <v>3362489</v>
      </c>
      <c r="F26" s="14"/>
    </row>
    <row r="27" spans="1:6" ht="15.75" thickBot="1">
      <c r="A27" s="7" t="s">
        <v>39</v>
      </c>
      <c r="B27" s="8" t="s">
        <v>40</v>
      </c>
      <c r="C27" s="9"/>
      <c r="D27" s="18"/>
      <c r="E27" s="18"/>
      <c r="F27" s="14"/>
    </row>
    <row r="28" spans="1:6" ht="15.75" thickBot="1">
      <c r="A28" s="7" t="s">
        <v>7</v>
      </c>
      <c r="B28" s="19" t="s">
        <v>41</v>
      </c>
      <c r="C28" s="9"/>
      <c r="D28" s="18"/>
      <c r="E28" s="18"/>
      <c r="F28" s="14"/>
    </row>
    <row r="29" spans="1:6" ht="15.75" thickBot="1">
      <c r="A29" s="7" t="s">
        <v>9</v>
      </c>
      <c r="B29" s="16" t="s">
        <v>42</v>
      </c>
      <c r="C29" s="9"/>
      <c r="D29" s="18"/>
      <c r="E29" s="18"/>
      <c r="F29" s="14"/>
    </row>
    <row r="30" spans="1:6" ht="15.75" thickBot="1">
      <c r="A30" s="7" t="s">
        <v>16</v>
      </c>
      <c r="B30" s="16" t="s">
        <v>43</v>
      </c>
      <c r="C30" s="9"/>
      <c r="D30" s="18"/>
      <c r="E30" s="18"/>
      <c r="F30" s="14"/>
    </row>
    <row r="31" spans="1:6" ht="15.75" thickBot="1">
      <c r="A31" s="7" t="s">
        <v>18</v>
      </c>
      <c r="B31" s="16" t="s">
        <v>44</v>
      </c>
      <c r="C31" s="9"/>
      <c r="D31" s="18"/>
      <c r="E31" s="18"/>
      <c r="F31" s="14"/>
    </row>
    <row r="32" spans="1:6" ht="15.75" thickBot="1">
      <c r="A32" s="7"/>
      <c r="B32" s="8" t="s">
        <v>45</v>
      </c>
      <c r="C32" s="9"/>
      <c r="D32" s="18">
        <f>SUM(D28:D31)</f>
        <v>0</v>
      </c>
      <c r="E32" s="18">
        <f>SUM(E28:E31)</f>
        <v>0</v>
      </c>
      <c r="F32" s="14"/>
    </row>
    <row r="33" spans="1:6" ht="15.75" thickBot="1">
      <c r="A33" s="7" t="s">
        <v>46</v>
      </c>
      <c r="B33" s="8" t="s">
        <v>47</v>
      </c>
      <c r="C33" s="11"/>
      <c r="D33" s="17"/>
      <c r="E33" s="17"/>
      <c r="F33" s="14"/>
    </row>
    <row r="34" spans="1:6" ht="15.75" thickBot="1">
      <c r="A34" s="7" t="s">
        <v>7</v>
      </c>
      <c r="B34" s="16" t="s">
        <v>48</v>
      </c>
      <c r="C34" s="9"/>
      <c r="D34" s="18"/>
      <c r="E34" s="18"/>
      <c r="F34" s="14"/>
    </row>
    <row r="35" spans="1:6" ht="15.75" thickBot="1">
      <c r="A35" s="7" t="s">
        <v>9</v>
      </c>
      <c r="B35" s="16" t="s">
        <v>49</v>
      </c>
      <c r="C35" s="9"/>
      <c r="D35" s="18"/>
      <c r="E35" s="18"/>
      <c r="F35" s="14"/>
    </row>
    <row r="36" spans="1:6" ht="15.75" thickBot="1">
      <c r="A36" s="7" t="s">
        <v>16</v>
      </c>
      <c r="B36" s="16" t="s">
        <v>50</v>
      </c>
      <c r="C36" s="9"/>
      <c r="D36" s="18">
        <v>2565325</v>
      </c>
      <c r="E36" s="18">
        <v>3206656</v>
      </c>
      <c r="F36" s="14"/>
    </row>
    <row r="37" spans="1:6" ht="15.75" thickBot="1">
      <c r="A37" s="7" t="s">
        <v>18</v>
      </c>
      <c r="B37" s="16" t="s">
        <v>51</v>
      </c>
      <c r="C37" s="9"/>
      <c r="D37" s="18">
        <f>105485+103798</f>
        <v>209283</v>
      </c>
      <c r="E37" s="18">
        <v>155833</v>
      </c>
      <c r="F37" s="14"/>
    </row>
    <row r="38" spans="1:6" ht="15.75" thickBot="1">
      <c r="A38" s="7"/>
      <c r="B38" s="8" t="s">
        <v>11</v>
      </c>
      <c r="C38" s="9"/>
      <c r="D38" s="18">
        <f>SUM(D34:D37)</f>
        <v>2774608</v>
      </c>
      <c r="E38" s="18">
        <f>SUM(E34:E37)</f>
        <v>3362489</v>
      </c>
      <c r="F38" s="14"/>
    </row>
    <row r="39" spans="1:6" ht="15.75" thickBot="1">
      <c r="A39" s="7" t="s">
        <v>52</v>
      </c>
      <c r="B39" s="8" t="s">
        <v>53</v>
      </c>
      <c r="C39" s="11"/>
      <c r="D39" s="17"/>
      <c r="E39" s="17"/>
      <c r="F39" s="14"/>
    </row>
    <row r="40" spans="1:6" ht="15.75" thickBot="1">
      <c r="A40" s="7" t="s">
        <v>54</v>
      </c>
      <c r="B40" s="8" t="s">
        <v>55</v>
      </c>
      <c r="C40" s="11"/>
      <c r="D40" s="17"/>
      <c r="E40" s="17"/>
      <c r="F40" s="14"/>
    </row>
    <row r="41" spans="1:6" ht="15.75" thickBot="1">
      <c r="A41" s="7" t="s">
        <v>7</v>
      </c>
      <c r="B41" s="16" t="s">
        <v>56</v>
      </c>
      <c r="C41" s="9"/>
      <c r="D41" s="18"/>
      <c r="E41" s="18"/>
      <c r="F41" s="14"/>
    </row>
    <row r="42" spans="1:6" ht="15.75" thickBot="1">
      <c r="A42" s="7" t="s">
        <v>9</v>
      </c>
      <c r="B42" s="16" t="s">
        <v>57</v>
      </c>
      <c r="C42" s="9"/>
      <c r="D42" s="18"/>
      <c r="E42" s="18"/>
      <c r="F42" s="14"/>
    </row>
    <row r="43" spans="1:6" ht="15.75" thickBot="1">
      <c r="A43" s="7" t="s">
        <v>16</v>
      </c>
      <c r="B43" s="16" t="s">
        <v>58</v>
      </c>
      <c r="C43" s="9"/>
      <c r="D43" s="18"/>
      <c r="E43" s="18"/>
      <c r="F43" s="14"/>
    </row>
    <row r="44" spans="1:6" ht="15.75" thickBot="1">
      <c r="A44" s="7"/>
      <c r="B44" s="8" t="s">
        <v>29</v>
      </c>
      <c r="C44" s="9"/>
      <c r="D44" s="18">
        <f>SUM(D41:D43)</f>
        <v>0</v>
      </c>
      <c r="E44" s="18">
        <f>SUM(E41:E43)</f>
        <v>0</v>
      </c>
      <c r="F44" s="14"/>
    </row>
    <row r="45" spans="1:6" ht="15.75" thickBot="1">
      <c r="A45" s="7" t="s">
        <v>59</v>
      </c>
      <c r="B45" s="8" t="s">
        <v>60</v>
      </c>
      <c r="C45" s="9"/>
      <c r="D45" s="18"/>
      <c r="E45" s="18"/>
      <c r="F45" s="14"/>
    </row>
    <row r="46" spans="1:6" ht="15.75" thickBot="1">
      <c r="A46" s="7" t="s">
        <v>32</v>
      </c>
      <c r="B46" s="8" t="s">
        <v>61</v>
      </c>
      <c r="C46" s="9"/>
      <c r="D46" s="18"/>
      <c r="E46" s="18"/>
      <c r="F46" s="14"/>
    </row>
    <row r="47" spans="1:6" ht="15.75" thickBot="1">
      <c r="A47" s="7"/>
      <c r="B47" s="8" t="s">
        <v>62</v>
      </c>
      <c r="C47" s="9"/>
      <c r="D47" s="18">
        <f>D26</f>
        <v>2774608</v>
      </c>
      <c r="E47" s="18">
        <f>E26</f>
        <v>3362489</v>
      </c>
      <c r="F47" s="14"/>
    </row>
    <row r="48" spans="1:6" ht="16.5" thickBot="1">
      <c r="A48" s="7"/>
      <c r="B48" s="8" t="s">
        <v>63</v>
      </c>
      <c r="C48" s="9"/>
      <c r="D48" s="20">
        <f>D47+D25</f>
        <v>19072394</v>
      </c>
      <c r="E48" s="20">
        <f>E47+E25</f>
        <v>542935899</v>
      </c>
      <c r="F48" s="14"/>
    </row>
    <row r="49" spans="1:6">
      <c r="A49" s="1"/>
      <c r="B49" s="2" t="s">
        <v>64</v>
      </c>
      <c r="C49" s="1" t="s">
        <v>1</v>
      </c>
      <c r="D49" s="21" t="s">
        <v>2</v>
      </c>
      <c r="E49" s="21" t="s">
        <v>2</v>
      </c>
      <c r="F49" s="14"/>
    </row>
    <row r="50" spans="1:6" ht="15.75" thickBot="1">
      <c r="A50" s="4"/>
      <c r="B50" s="5"/>
      <c r="C50" s="4"/>
      <c r="D50" s="22">
        <v>2013</v>
      </c>
      <c r="E50" s="22">
        <v>2012</v>
      </c>
      <c r="F50" s="14"/>
    </row>
    <row r="51" spans="1:6" ht="15.75" thickBot="1">
      <c r="A51" s="7"/>
      <c r="B51" s="8"/>
      <c r="C51" s="11"/>
      <c r="D51" s="17"/>
      <c r="E51" s="17"/>
      <c r="F51" s="14"/>
    </row>
    <row r="52" spans="1:6" ht="16.5" thickBot="1">
      <c r="A52" s="7" t="s">
        <v>3</v>
      </c>
      <c r="B52" s="8" t="s">
        <v>65</v>
      </c>
      <c r="C52" s="9"/>
      <c r="D52" s="20">
        <f>D53+D58+D65+D66+D67</f>
        <v>3013812.1782</v>
      </c>
      <c r="E52" s="20">
        <f>E53+E58+E65+E66+E67</f>
        <v>516687640</v>
      </c>
      <c r="F52" s="14"/>
    </row>
    <row r="53" spans="1:6" ht="15.75" thickBot="1">
      <c r="A53" s="7" t="s">
        <v>66</v>
      </c>
      <c r="B53" s="8" t="s">
        <v>67</v>
      </c>
      <c r="C53" s="11"/>
      <c r="D53" s="17"/>
      <c r="E53" s="17"/>
      <c r="F53" s="14"/>
    </row>
    <row r="54" spans="1:6" ht="15.75" thickBot="1">
      <c r="A54" s="7" t="s">
        <v>68</v>
      </c>
      <c r="B54" s="23" t="s">
        <v>69</v>
      </c>
      <c r="C54" s="9"/>
      <c r="D54" s="18"/>
      <c r="E54" s="18"/>
      <c r="F54" s="14"/>
    </row>
    <row r="55" spans="1:6" ht="15.75" thickBot="1">
      <c r="A55" s="7" t="s">
        <v>7</v>
      </c>
      <c r="B55" s="16" t="s">
        <v>70</v>
      </c>
      <c r="C55" s="9"/>
      <c r="D55" s="18"/>
      <c r="E55" s="18"/>
      <c r="F55" s="14"/>
    </row>
    <row r="56" spans="1:6" ht="15.75" thickBot="1">
      <c r="A56" s="7" t="s">
        <v>9</v>
      </c>
      <c r="B56" s="16" t="s">
        <v>71</v>
      </c>
      <c r="C56" s="9"/>
      <c r="D56" s="18"/>
      <c r="E56" s="18"/>
      <c r="F56" s="14"/>
    </row>
    <row r="57" spans="1:6" ht="15.75" thickBot="1">
      <c r="A57" s="7" t="s">
        <v>16</v>
      </c>
      <c r="B57" s="16" t="s">
        <v>72</v>
      </c>
      <c r="C57" s="9"/>
      <c r="D57" s="18"/>
      <c r="E57" s="18"/>
      <c r="F57" s="14"/>
    </row>
    <row r="58" spans="1:6" ht="15.75" thickBot="1">
      <c r="A58" s="7"/>
      <c r="B58" s="8" t="s">
        <v>11</v>
      </c>
      <c r="C58" s="9"/>
      <c r="D58" s="18">
        <f>SUM(D54:D57)</f>
        <v>0</v>
      </c>
      <c r="E58" s="18">
        <f>SUM(E54:E57)</f>
        <v>0</v>
      </c>
      <c r="F58" s="14"/>
    </row>
    <row r="59" spans="1:6" ht="15.75" thickBot="1">
      <c r="A59" s="7" t="s">
        <v>52</v>
      </c>
      <c r="B59" s="23" t="s">
        <v>73</v>
      </c>
      <c r="C59" s="9"/>
      <c r="D59" s="18"/>
      <c r="E59" s="18"/>
      <c r="F59" s="14"/>
    </row>
    <row r="60" spans="1:6" ht="15.75" thickBot="1">
      <c r="A60" s="7" t="s">
        <v>7</v>
      </c>
      <c r="B60" s="16" t="s">
        <v>74</v>
      </c>
      <c r="C60" s="9"/>
      <c r="D60" s="18">
        <v>54085</v>
      </c>
      <c r="E60" s="18">
        <v>153789</v>
      </c>
      <c r="F60" s="14"/>
    </row>
    <row r="61" spans="1:6" ht="15.75" thickBot="1">
      <c r="A61" s="7" t="s">
        <v>9</v>
      </c>
      <c r="B61" s="16" t="s">
        <v>75</v>
      </c>
      <c r="C61" s="9"/>
      <c r="D61" s="18">
        <v>89566</v>
      </c>
      <c r="E61" s="18"/>
      <c r="F61" s="14"/>
    </row>
    <row r="62" spans="1:6" ht="15.75" thickBot="1">
      <c r="A62" s="7" t="s">
        <v>16</v>
      </c>
      <c r="B62" s="16" t="s">
        <v>76</v>
      </c>
      <c r="C62" s="9"/>
      <c r="D62" s="18">
        <f>30933+8887+[1]PASH!H12+117806</f>
        <v>1304604.1782000002</v>
      </c>
      <c r="E62" s="18">
        <v>3164300</v>
      </c>
      <c r="F62" s="14"/>
    </row>
    <row r="63" spans="1:6" ht="15.75" thickBot="1">
      <c r="A63" s="7" t="s">
        <v>18</v>
      </c>
      <c r="B63" s="16" t="s">
        <v>77</v>
      </c>
      <c r="C63" s="9"/>
      <c r="D63" s="18">
        <v>1565557</v>
      </c>
      <c r="E63" s="18">
        <v>513369551</v>
      </c>
      <c r="F63" s="14"/>
    </row>
    <row r="64" spans="1:6" ht="15.75" thickBot="1">
      <c r="A64" s="7" t="s">
        <v>27</v>
      </c>
      <c r="B64" s="16" t="s">
        <v>78</v>
      </c>
      <c r="C64" s="9"/>
      <c r="D64" s="18"/>
      <c r="E64" s="18"/>
      <c r="F64" s="14"/>
    </row>
    <row r="65" spans="1:6" ht="15.75" thickBot="1">
      <c r="A65" s="7"/>
      <c r="B65" s="8" t="s">
        <v>20</v>
      </c>
      <c r="C65" s="9"/>
      <c r="D65" s="18">
        <f>SUM(D59:D64)</f>
        <v>3013812.1782</v>
      </c>
      <c r="E65" s="18">
        <f>SUM(E59:E64)</f>
        <v>516687640</v>
      </c>
      <c r="F65" s="14"/>
    </row>
    <row r="66" spans="1:6" ht="15.75" thickBot="1">
      <c r="A66" s="24" t="s">
        <v>54</v>
      </c>
      <c r="B66" s="23" t="s">
        <v>79</v>
      </c>
      <c r="C66" s="9"/>
      <c r="D66" s="18">
        <v>0</v>
      </c>
      <c r="E66" s="18">
        <v>0</v>
      </c>
      <c r="F66" s="14"/>
    </row>
    <row r="67" spans="1:6" ht="15.75" thickBot="1">
      <c r="A67" s="7" t="s">
        <v>59</v>
      </c>
      <c r="B67" s="23" t="s">
        <v>80</v>
      </c>
      <c r="C67" s="9"/>
      <c r="D67" s="18"/>
      <c r="E67" s="18"/>
      <c r="F67" s="14"/>
    </row>
    <row r="68" spans="1:6" ht="15.75" thickBot="1">
      <c r="A68" s="7"/>
      <c r="B68" s="8" t="s">
        <v>81</v>
      </c>
      <c r="C68" s="9"/>
      <c r="D68" s="17">
        <f>D52</f>
        <v>3013812.1782</v>
      </c>
      <c r="E68" s="17">
        <f>E52</f>
        <v>516687640</v>
      </c>
      <c r="F68" s="14"/>
    </row>
    <row r="69" spans="1:6" ht="15.75" thickBot="1">
      <c r="A69" s="7"/>
      <c r="B69" s="8"/>
      <c r="C69" s="9"/>
      <c r="D69" s="18"/>
      <c r="E69" s="18"/>
      <c r="F69" s="14"/>
    </row>
    <row r="70" spans="1:6" ht="15.75" thickBot="1">
      <c r="A70" s="7" t="s">
        <v>37</v>
      </c>
      <c r="B70" s="8" t="s">
        <v>82</v>
      </c>
      <c r="C70" s="9"/>
      <c r="D70" s="18">
        <f>D75</f>
        <v>0</v>
      </c>
      <c r="E70" s="18">
        <f>E75</f>
        <v>0</v>
      </c>
      <c r="F70" s="14"/>
    </row>
    <row r="71" spans="1:6" ht="15.75" thickBot="1">
      <c r="A71" s="7" t="s">
        <v>66</v>
      </c>
      <c r="B71" s="23" t="s">
        <v>83</v>
      </c>
      <c r="C71" s="9"/>
      <c r="D71" s="18"/>
      <c r="E71" s="18"/>
      <c r="F71" s="14"/>
    </row>
    <row r="72" spans="1:6" ht="15.75" thickBot="1">
      <c r="A72" s="7" t="s">
        <v>7</v>
      </c>
      <c r="B72" s="16" t="s">
        <v>84</v>
      </c>
      <c r="C72" s="9"/>
      <c r="D72" s="18"/>
      <c r="E72" s="18"/>
      <c r="F72" s="14"/>
    </row>
    <row r="73" spans="1:6" ht="15.75" thickBot="1">
      <c r="A73" s="7" t="s">
        <v>9</v>
      </c>
      <c r="B73" s="16" t="s">
        <v>85</v>
      </c>
      <c r="C73" s="9"/>
      <c r="D73" s="18"/>
      <c r="E73" s="18"/>
      <c r="F73" s="14"/>
    </row>
    <row r="74" spans="1:6" ht="15.75" thickBot="1">
      <c r="A74" s="7"/>
      <c r="B74" s="8" t="s">
        <v>86</v>
      </c>
      <c r="C74" s="9"/>
      <c r="D74" s="18">
        <f>SUM(D71:D73)</f>
        <v>0</v>
      </c>
      <c r="E74" s="18">
        <f>SUM(E71:E73)</f>
        <v>0</v>
      </c>
      <c r="F74" s="14"/>
    </row>
    <row r="75" spans="1:6" ht="15.75" thickBot="1">
      <c r="A75" s="7" t="s">
        <v>68</v>
      </c>
      <c r="B75" s="23" t="s">
        <v>87</v>
      </c>
      <c r="C75" s="9"/>
      <c r="D75" s="18">
        <v>0</v>
      </c>
      <c r="E75" s="18">
        <v>0</v>
      </c>
      <c r="F75" s="14"/>
    </row>
    <row r="76" spans="1:6" ht="15.75" thickBot="1">
      <c r="A76" s="7" t="s">
        <v>52</v>
      </c>
      <c r="B76" s="23" t="s">
        <v>88</v>
      </c>
      <c r="C76" s="9"/>
      <c r="D76" s="18"/>
      <c r="E76" s="18"/>
      <c r="F76" s="14"/>
    </row>
    <row r="77" spans="1:6" ht="15.75" thickBot="1">
      <c r="A77" s="7" t="s">
        <v>54</v>
      </c>
      <c r="B77" s="23" t="s">
        <v>89</v>
      </c>
      <c r="C77" s="9"/>
      <c r="D77" s="18"/>
      <c r="E77" s="18"/>
      <c r="F77" s="14"/>
    </row>
    <row r="78" spans="1:6" ht="15.75" thickBot="1">
      <c r="A78" s="7"/>
      <c r="B78" s="8" t="s">
        <v>90</v>
      </c>
      <c r="C78" s="9"/>
      <c r="D78" s="17">
        <f>D70</f>
        <v>0</v>
      </c>
      <c r="E78" s="17">
        <f>E70</f>
        <v>0</v>
      </c>
      <c r="F78" s="14"/>
    </row>
    <row r="79" spans="1:6" ht="15.75" thickBot="1">
      <c r="A79" s="7"/>
      <c r="B79" s="8" t="s">
        <v>91</v>
      </c>
      <c r="C79" s="9"/>
      <c r="D79" s="17">
        <f>D78+D68</f>
        <v>3013812.1782</v>
      </c>
      <c r="E79" s="17">
        <f>E78+E68</f>
        <v>516687640</v>
      </c>
      <c r="F79" s="14"/>
    </row>
    <row r="80" spans="1:6" ht="15.75" thickBot="1">
      <c r="A80" s="7"/>
      <c r="B80" s="8"/>
      <c r="C80" s="9"/>
      <c r="D80" s="18"/>
      <c r="E80" s="18"/>
      <c r="F80" s="14"/>
    </row>
    <row r="81" spans="1:6" ht="16.5" thickBot="1">
      <c r="A81" s="7" t="s">
        <v>92</v>
      </c>
      <c r="B81" s="8" t="s">
        <v>93</v>
      </c>
      <c r="C81" s="9"/>
      <c r="D81" s="20"/>
      <c r="E81" s="20"/>
      <c r="F81" s="14"/>
    </row>
    <row r="82" spans="1:6" s="26" customFormat="1" ht="30.75" thickBot="1">
      <c r="A82" s="7" t="s">
        <v>66</v>
      </c>
      <c r="B82" s="25" t="s">
        <v>94</v>
      </c>
      <c r="C82" s="9"/>
      <c r="D82" s="18"/>
      <c r="E82" s="18"/>
      <c r="F82" s="14"/>
    </row>
    <row r="83" spans="1:6" s="26" customFormat="1" ht="30.75" thickBot="1">
      <c r="A83" s="7" t="s">
        <v>68</v>
      </c>
      <c r="B83" s="25" t="s">
        <v>95</v>
      </c>
      <c r="C83" s="9"/>
      <c r="D83" s="18"/>
      <c r="E83" s="18"/>
      <c r="F83" s="14"/>
    </row>
    <row r="84" spans="1:6" ht="15.75" thickBot="1">
      <c r="A84" s="7" t="s">
        <v>52</v>
      </c>
      <c r="B84" s="23" t="s">
        <v>96</v>
      </c>
      <c r="C84" s="9"/>
      <c r="D84" s="18">
        <v>100</v>
      </c>
      <c r="E84" s="18">
        <v>100</v>
      </c>
      <c r="F84" s="14"/>
    </row>
    <row r="85" spans="1:6" ht="15.75" thickBot="1">
      <c r="A85" s="7" t="s">
        <v>54</v>
      </c>
      <c r="B85" s="23" t="s">
        <v>97</v>
      </c>
      <c r="C85" s="9"/>
      <c r="D85" s="18"/>
      <c r="E85" s="18"/>
      <c r="F85" s="14"/>
    </row>
    <row r="86" spans="1:6" ht="15.75" thickBot="1">
      <c r="A86" s="7" t="s">
        <v>59</v>
      </c>
      <c r="B86" s="23" t="s">
        <v>98</v>
      </c>
      <c r="C86" s="9"/>
      <c r="D86" s="18"/>
      <c r="E86" s="18"/>
      <c r="F86" s="14"/>
    </row>
    <row r="87" spans="1:6" ht="15.75" thickBot="1">
      <c r="A87" s="7" t="s">
        <v>99</v>
      </c>
      <c r="B87" s="23" t="s">
        <v>100</v>
      </c>
      <c r="C87" s="9"/>
      <c r="D87" s="18"/>
      <c r="E87" s="18"/>
      <c r="F87" s="14"/>
    </row>
    <row r="88" spans="1:6" ht="15.75" thickBot="1">
      <c r="A88" s="7" t="s">
        <v>34</v>
      </c>
      <c r="B88" s="23" t="s">
        <v>101</v>
      </c>
      <c r="C88" s="9"/>
      <c r="D88" s="18">
        <v>179991</v>
      </c>
      <c r="E88" s="18">
        <v>179991</v>
      </c>
      <c r="F88" s="14"/>
    </row>
    <row r="89" spans="1:6" ht="15.75" thickBot="1">
      <c r="A89" s="7" t="s">
        <v>102</v>
      </c>
      <c r="B89" s="23" t="s">
        <v>103</v>
      </c>
      <c r="C89" s="9"/>
      <c r="D89" s="18"/>
      <c r="E89" s="18"/>
      <c r="F89" s="14"/>
    </row>
    <row r="90" spans="1:6" ht="15.75" thickBot="1">
      <c r="A90" s="7" t="s">
        <v>104</v>
      </c>
      <c r="B90" s="23" t="s">
        <v>105</v>
      </c>
      <c r="C90" s="9"/>
      <c r="D90" s="18">
        <v>0</v>
      </c>
      <c r="E90" s="18">
        <v>0</v>
      </c>
      <c r="F90" s="14"/>
    </row>
    <row r="91" spans="1:6" ht="15.75" thickBot="1">
      <c r="A91" s="7" t="s">
        <v>106</v>
      </c>
      <c r="B91" s="23" t="s">
        <v>107</v>
      </c>
      <c r="C91" s="9"/>
      <c r="D91" s="18">
        <f>[1]PASH!D27</f>
        <v>15878490.821799999</v>
      </c>
      <c r="E91" s="18">
        <v>26068168</v>
      </c>
      <c r="F91" s="14"/>
    </row>
    <row r="92" spans="1:6" ht="15.75" thickBot="1">
      <c r="A92" s="7"/>
      <c r="B92" s="8" t="s">
        <v>108</v>
      </c>
      <c r="C92" s="9"/>
      <c r="D92" s="17">
        <f>SUM(D82:D91)</f>
        <v>16058581.821799999</v>
      </c>
      <c r="E92" s="17">
        <f>SUM(E82:E91)</f>
        <v>26248259</v>
      </c>
      <c r="F92" s="14"/>
    </row>
    <row r="93" spans="1:6" ht="15.75" thickBot="1">
      <c r="A93" s="7"/>
      <c r="B93" s="8"/>
      <c r="C93" s="9"/>
      <c r="D93" s="13"/>
      <c r="E93" s="13"/>
      <c r="F93" s="14"/>
    </row>
    <row r="94" spans="1:6" ht="16.5" thickBot="1">
      <c r="A94" s="7"/>
      <c r="B94" s="8" t="s">
        <v>109</v>
      </c>
      <c r="C94" s="9"/>
      <c r="D94" s="10">
        <f>D92+D79</f>
        <v>19072394</v>
      </c>
      <c r="E94" s="10">
        <f>E92+E79</f>
        <v>542935899</v>
      </c>
      <c r="F94" s="14"/>
    </row>
    <row r="95" spans="1:6" ht="15.75">
      <c r="A95" s="27"/>
    </row>
    <row r="97" spans="4:5">
      <c r="D97" s="14">
        <f>D94-D48</f>
        <v>0</v>
      </c>
      <c r="E97" s="14">
        <f>E94-E48</f>
        <v>0</v>
      </c>
    </row>
  </sheetData>
  <mergeCells count="4">
    <mergeCell ref="A1:A2"/>
    <mergeCell ref="C1:C2"/>
    <mergeCell ref="A49:A50"/>
    <mergeCell ref="C49:C5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56"/>
  <sheetViews>
    <sheetView topLeftCell="C1" workbookViewId="0">
      <selection activeCell="F1" sqref="F1:M1048576"/>
    </sheetView>
  </sheetViews>
  <sheetFormatPr defaultRowHeight="15"/>
  <cols>
    <col min="2" max="2" width="49.140625" customWidth="1"/>
    <col min="3" max="3" width="12.140625" customWidth="1"/>
    <col min="4" max="5" width="15.7109375" bestFit="1" customWidth="1"/>
  </cols>
  <sheetData>
    <row r="1" spans="1:5" ht="18.75">
      <c r="B1" s="29" t="s">
        <v>110</v>
      </c>
    </row>
    <row r="2" spans="1:5" ht="18.75">
      <c r="B2" s="29" t="s">
        <v>111</v>
      </c>
    </row>
    <row r="3" spans="1:5" ht="19.5" thickBot="1">
      <c r="A3" s="30"/>
    </row>
    <row r="4" spans="1:5" ht="42" customHeight="1" thickTop="1">
      <c r="A4" s="31" t="s">
        <v>112</v>
      </c>
      <c r="B4" s="32" t="s">
        <v>113</v>
      </c>
      <c r="C4" s="33" t="s">
        <v>114</v>
      </c>
      <c r="D4" s="33" t="s">
        <v>2</v>
      </c>
      <c r="E4" s="33" t="s">
        <v>2</v>
      </c>
    </row>
    <row r="5" spans="1:5" ht="15.75" thickBot="1">
      <c r="A5" s="34"/>
      <c r="B5" s="35"/>
      <c r="C5" s="36" t="s">
        <v>115</v>
      </c>
      <c r="D5" s="36">
        <v>2013</v>
      </c>
      <c r="E5" s="36">
        <v>2012</v>
      </c>
    </row>
    <row r="6" spans="1:5" s="28" customFormat="1" ht="16.5" thickBot="1">
      <c r="A6" s="37">
        <v>1</v>
      </c>
      <c r="B6" s="38" t="s">
        <v>116</v>
      </c>
      <c r="C6" s="38"/>
      <c r="D6" s="39">
        <v>20248406</v>
      </c>
      <c r="E6" s="39">
        <v>33808464</v>
      </c>
    </row>
    <row r="7" spans="1:5" s="28" customFormat="1" ht="16.5" thickBot="1">
      <c r="A7" s="37">
        <v>2</v>
      </c>
      <c r="B7" s="38" t="s">
        <v>117</v>
      </c>
      <c r="C7" s="38"/>
      <c r="D7" s="39"/>
      <c r="E7" s="39"/>
    </row>
    <row r="8" spans="1:5" s="28" customFormat="1" ht="32.25" thickBot="1">
      <c r="A8" s="37">
        <v>3</v>
      </c>
      <c r="B8" s="40" t="s">
        <v>118</v>
      </c>
      <c r="C8" s="38"/>
      <c r="D8" s="39"/>
      <c r="E8" s="39"/>
    </row>
    <row r="9" spans="1:5" s="28" customFormat="1" ht="16.5" thickBot="1">
      <c r="A9" s="37">
        <v>4</v>
      </c>
      <c r="B9" s="38" t="s">
        <v>119</v>
      </c>
      <c r="C9" s="38"/>
      <c r="D9" s="39"/>
      <c r="E9" s="39"/>
    </row>
    <row r="10" spans="1:5" s="28" customFormat="1" ht="15.75">
      <c r="A10" s="42">
        <v>5</v>
      </c>
      <c r="B10" s="43" t="s">
        <v>120</v>
      </c>
      <c r="C10" s="44"/>
      <c r="D10" s="45">
        <f>D11+D12</f>
        <v>-1561402</v>
      </c>
      <c r="E10" s="45">
        <f>E11+E12</f>
        <v>-446232</v>
      </c>
    </row>
    <row r="11" spans="1:5" s="28" customFormat="1" ht="15.75">
      <c r="A11" s="46"/>
      <c r="B11" s="43" t="s">
        <v>121</v>
      </c>
      <c r="C11" s="47"/>
      <c r="D11" s="48">
        <v>-1337956</v>
      </c>
      <c r="E11" s="48">
        <v>-382370</v>
      </c>
    </row>
    <row r="12" spans="1:5" s="28" customFormat="1" ht="16.5" thickBot="1">
      <c r="A12" s="37"/>
      <c r="B12" s="38" t="s">
        <v>122</v>
      </c>
      <c r="C12" s="49"/>
      <c r="D12" s="50">
        <v>-223446</v>
      </c>
      <c r="E12" s="50">
        <v>-63862</v>
      </c>
    </row>
    <row r="13" spans="1:5" s="28" customFormat="1" ht="16.5" thickBot="1">
      <c r="A13" s="37" t="s">
        <v>32</v>
      </c>
      <c r="B13" s="38" t="s">
        <v>123</v>
      </c>
      <c r="C13" s="38"/>
      <c r="D13" s="39">
        <v>-689600</v>
      </c>
      <c r="E13" s="39">
        <v>-141765</v>
      </c>
    </row>
    <row r="14" spans="1:5" s="28" customFormat="1" ht="16.5" thickBot="1">
      <c r="A14" s="37" t="s">
        <v>124</v>
      </c>
      <c r="B14" s="38" t="s">
        <v>125</v>
      </c>
      <c r="C14" s="38"/>
      <c r="D14" s="39">
        <f>-4068320-293840-3442</f>
        <v>-4365602</v>
      </c>
      <c r="E14" s="39">
        <f>-4017525-266468</f>
        <v>-4283993</v>
      </c>
    </row>
    <row r="15" spans="1:5" s="28" customFormat="1" ht="16.5" thickBot="1">
      <c r="A15" s="37" t="s">
        <v>126</v>
      </c>
      <c r="B15" s="51" t="s">
        <v>127</v>
      </c>
      <c r="C15" s="38"/>
      <c r="D15" s="39">
        <f>D14+D13+D10+D9</f>
        <v>-6616604</v>
      </c>
      <c r="E15" s="39">
        <f>E14+E13+E10+E9</f>
        <v>-4871990</v>
      </c>
    </row>
    <row r="16" spans="1:5" s="28" customFormat="1" ht="32.25" thickBot="1">
      <c r="A16" s="37" t="s">
        <v>128</v>
      </c>
      <c r="B16" s="52" t="s">
        <v>129</v>
      </c>
      <c r="C16" s="38"/>
      <c r="D16" s="39">
        <f>D6+D7+D15</f>
        <v>13631802</v>
      </c>
      <c r="E16" s="39">
        <f>E6+E7+E15</f>
        <v>28936474</v>
      </c>
    </row>
    <row r="17" spans="1:5" s="28" customFormat="1" ht="32.25" thickBot="1">
      <c r="A17" s="37" t="s">
        <v>130</v>
      </c>
      <c r="B17" s="40" t="s">
        <v>131</v>
      </c>
      <c r="C17" s="38"/>
      <c r="D17" s="39">
        <v>56070</v>
      </c>
      <c r="E17" s="39"/>
    </row>
    <row r="18" spans="1:5" s="28" customFormat="1" ht="16.5" thickBot="1">
      <c r="A18" s="37" t="s">
        <v>132</v>
      </c>
      <c r="B18" s="38" t="s">
        <v>133</v>
      </c>
      <c r="C18" s="38"/>
      <c r="D18" s="39"/>
      <c r="E18" s="39"/>
    </row>
    <row r="19" spans="1:5" s="28" customFormat="1" ht="16.5" thickBot="1">
      <c r="A19" s="37" t="s">
        <v>134</v>
      </c>
      <c r="B19" s="38" t="s">
        <v>135</v>
      </c>
      <c r="C19" s="38"/>
      <c r="D19" s="39"/>
      <c r="E19" s="39">
        <f>E22+E23</f>
        <v>51479</v>
      </c>
    </row>
    <row r="20" spans="1:5" s="28" customFormat="1" ht="32.25" thickBot="1">
      <c r="A20" s="37" t="s">
        <v>136</v>
      </c>
      <c r="B20" s="40" t="s">
        <v>137</v>
      </c>
      <c r="C20" s="38"/>
      <c r="D20" s="39"/>
      <c r="E20" s="39"/>
    </row>
    <row r="21" spans="1:5" s="28" customFormat="1" ht="16.5" thickBot="1">
      <c r="A21" s="37" t="s">
        <v>138</v>
      </c>
      <c r="B21" s="38" t="s">
        <v>139</v>
      </c>
      <c r="C21" s="38"/>
      <c r="D21" s="39">
        <v>4313168</v>
      </c>
      <c r="E21" s="39"/>
    </row>
    <row r="22" spans="1:5" s="28" customFormat="1" ht="16.5" thickBot="1">
      <c r="A22" s="37" t="s">
        <v>140</v>
      </c>
      <c r="B22" s="38" t="s">
        <v>141</v>
      </c>
      <c r="C22" s="38"/>
      <c r="D22" s="39">
        <v>0</v>
      </c>
      <c r="E22" s="39">
        <v>52109</v>
      </c>
    </row>
    <row r="23" spans="1:5" s="28" customFormat="1" ht="16.5" thickBot="1">
      <c r="A23" s="37" t="s">
        <v>142</v>
      </c>
      <c r="B23" s="38" t="s">
        <v>143</v>
      </c>
      <c r="C23" s="38"/>
      <c r="D23" s="39">
        <v>-123864</v>
      </c>
      <c r="E23" s="39">
        <v>-630</v>
      </c>
    </row>
    <row r="24" spans="1:5" s="28" customFormat="1" ht="32.25" thickBot="1">
      <c r="A24" s="37" t="s">
        <v>144</v>
      </c>
      <c r="B24" s="52" t="s">
        <v>145</v>
      </c>
      <c r="C24" s="38"/>
      <c r="D24" s="39">
        <f>SUM(D17:D23)</f>
        <v>4245374</v>
      </c>
      <c r="E24" s="39">
        <f>E18+E19</f>
        <v>51479</v>
      </c>
    </row>
    <row r="25" spans="1:5" s="28" customFormat="1" ht="16.5" thickBot="1">
      <c r="A25" s="37" t="s">
        <v>146</v>
      </c>
      <c r="B25" s="53" t="s">
        <v>147</v>
      </c>
      <c r="C25" s="38"/>
      <c r="D25" s="39">
        <f>D16+D24</f>
        <v>17877176</v>
      </c>
      <c r="E25" s="39">
        <f>E16+E24</f>
        <v>28987953</v>
      </c>
    </row>
    <row r="26" spans="1:5" s="28" customFormat="1" ht="16.5" thickBot="1">
      <c r="A26" s="37" t="s">
        <v>148</v>
      </c>
      <c r="B26" s="38" t="s">
        <v>149</v>
      </c>
      <c r="C26" s="38"/>
      <c r="D26" s="39" t="e">
        <f>-#REF!</f>
        <v>#REF!</v>
      </c>
      <c r="E26" s="39">
        <v>-2919786</v>
      </c>
    </row>
    <row r="27" spans="1:5" s="28" customFormat="1" ht="18.75">
      <c r="A27" s="42" t="s">
        <v>150</v>
      </c>
      <c r="B27" s="54" t="s">
        <v>151</v>
      </c>
      <c r="C27" s="44"/>
      <c r="D27" s="55" t="e">
        <f>D25+D26</f>
        <v>#REF!</v>
      </c>
      <c r="E27" s="55">
        <f>E25+E26</f>
        <v>26068167</v>
      </c>
    </row>
    <row r="28" spans="1:5" s="28" customFormat="1" ht="19.5" thickBot="1">
      <c r="A28" s="56"/>
      <c r="B28" s="57" t="s">
        <v>152</v>
      </c>
      <c r="C28" s="49"/>
      <c r="D28" s="58"/>
      <c r="E28" s="58"/>
    </row>
    <row r="29" spans="1:5" s="28" customFormat="1" ht="16.5" thickBot="1">
      <c r="A29" s="59" t="s">
        <v>153</v>
      </c>
      <c r="B29" s="60" t="s">
        <v>154</v>
      </c>
      <c r="C29" s="60"/>
      <c r="D29" s="61"/>
      <c r="E29" s="61"/>
    </row>
    <row r="30" spans="1:5" s="28" customFormat="1" ht="16.5" thickTop="1">
      <c r="A30" s="62"/>
    </row>
    <row r="31" spans="1:5" s="28" customFormat="1">
      <c r="D31" s="41"/>
      <c r="E31" s="41"/>
    </row>
    <row r="32" spans="1:5" s="28" customFormat="1"/>
    <row r="33" spans="4:5" s="28" customFormat="1">
      <c r="D33" s="41"/>
      <c r="E33" s="41"/>
    </row>
    <row r="34" spans="4:5" s="28" customFormat="1"/>
    <row r="35" spans="4:5" s="28" customFormat="1"/>
    <row r="36" spans="4:5" s="28" customFormat="1"/>
    <row r="37" spans="4:5" s="28" customFormat="1"/>
    <row r="38" spans="4:5" s="28" customFormat="1"/>
    <row r="39" spans="4:5" s="28" customFormat="1"/>
    <row r="40" spans="4:5" s="28" customFormat="1"/>
    <row r="41" spans="4:5" s="28" customFormat="1"/>
    <row r="42" spans="4:5" s="28" customFormat="1"/>
    <row r="43" spans="4:5" s="28" customFormat="1"/>
    <row r="44" spans="4:5" s="28" customFormat="1"/>
    <row r="45" spans="4:5" s="28" customFormat="1"/>
    <row r="46" spans="4:5" s="28" customFormat="1"/>
    <row r="47" spans="4:5" s="28" customFormat="1"/>
    <row r="48" spans="4:5" s="28" customFormat="1"/>
    <row r="49" s="28" customFormat="1"/>
    <row r="50" s="28" customFormat="1"/>
    <row r="51" s="28" customFormat="1"/>
    <row r="52" s="28" customFormat="1"/>
    <row r="53" s="28" customFormat="1"/>
    <row r="54" s="28" customFormat="1"/>
    <row r="55" s="28" customFormat="1"/>
    <row r="56" s="28" customFormat="1"/>
    <row r="57" s="28" customFormat="1"/>
    <row r="58" s="28" customFormat="1"/>
    <row r="59" s="28" customFormat="1"/>
    <row r="60" s="28" customFormat="1"/>
    <row r="61" s="28" customFormat="1"/>
    <row r="62" s="28" customFormat="1"/>
    <row r="63" s="28" customFormat="1"/>
    <row r="64" s="28" customFormat="1"/>
    <row r="65" s="28" customFormat="1"/>
    <row r="66" s="28" customFormat="1"/>
    <row r="67" s="28" customFormat="1"/>
    <row r="68" s="28" customFormat="1"/>
    <row r="69" s="28" customFormat="1"/>
    <row r="70" s="28" customFormat="1"/>
    <row r="71" s="28" customFormat="1"/>
    <row r="72" s="28" customFormat="1"/>
    <row r="73" s="28" customFormat="1"/>
    <row r="74" s="28" customFormat="1"/>
    <row r="75" s="28" customFormat="1"/>
    <row r="76" s="28" customFormat="1"/>
    <row r="77" s="28" customFormat="1"/>
    <row r="78" s="28" customFormat="1"/>
    <row r="79" s="28" customFormat="1"/>
    <row r="80" s="28" customFormat="1"/>
    <row r="81" s="28" customFormat="1"/>
    <row r="82" s="28" customFormat="1"/>
    <row r="83" s="28" customFormat="1"/>
    <row r="84" s="28" customFormat="1"/>
    <row r="85" s="28" customFormat="1"/>
    <row r="86" s="28" customFormat="1"/>
    <row r="87" s="28" customFormat="1"/>
    <row r="88" s="28" customFormat="1"/>
    <row r="89" s="28" customFormat="1"/>
    <row r="90" s="28" customFormat="1"/>
    <row r="91" s="28" customFormat="1"/>
    <row r="92" s="28" customFormat="1"/>
    <row r="93" s="28" customFormat="1"/>
    <row r="94" s="28" customFormat="1"/>
    <row r="95" s="28" customFormat="1"/>
    <row r="96" s="28" customFormat="1"/>
    <row r="97" s="28" customFormat="1"/>
    <row r="98" s="28" customFormat="1"/>
    <row r="99" s="28" customFormat="1"/>
    <row r="100" s="28" customFormat="1"/>
    <row r="101" s="28" customFormat="1"/>
    <row r="102" s="28" customFormat="1"/>
    <row r="103" s="28" customFormat="1"/>
    <row r="104" s="28" customFormat="1"/>
    <row r="105" s="28" customFormat="1"/>
    <row r="106" s="28" customFormat="1"/>
    <row r="107" s="28" customFormat="1"/>
    <row r="108" s="28" customFormat="1"/>
    <row r="109" s="28" customFormat="1"/>
    <row r="110" s="28" customFormat="1"/>
    <row r="111" s="28" customFormat="1"/>
    <row r="112" s="28" customFormat="1"/>
    <row r="113" s="28" customFormat="1"/>
    <row r="114" s="28" customFormat="1"/>
    <row r="115" s="28" customFormat="1"/>
    <row r="116" s="28" customFormat="1"/>
    <row r="117" s="28" customFormat="1"/>
    <row r="118" s="28" customFormat="1"/>
    <row r="119" s="28" customFormat="1"/>
    <row r="120" s="28" customFormat="1"/>
    <row r="121" s="28" customFormat="1"/>
    <row r="122" s="28" customFormat="1"/>
    <row r="123" s="28" customFormat="1"/>
    <row r="124" s="28" customFormat="1"/>
    <row r="125" s="28" customFormat="1"/>
    <row r="126" s="28" customFormat="1"/>
    <row r="127" s="28" customFormat="1"/>
    <row r="128" s="28" customFormat="1"/>
    <row r="129" s="28" customFormat="1"/>
    <row r="130" s="28" customFormat="1"/>
    <row r="131" s="28" customFormat="1"/>
    <row r="132" s="28" customFormat="1"/>
    <row r="133" s="28" customFormat="1"/>
    <row r="134" s="28" customFormat="1"/>
    <row r="135" s="28" customFormat="1"/>
    <row r="136" s="28" customFormat="1"/>
    <row r="137" s="28" customFormat="1"/>
    <row r="138" s="28" customFormat="1"/>
    <row r="139" s="28" customFormat="1"/>
    <row r="140" s="28" customFormat="1"/>
    <row r="141" s="28" customFormat="1"/>
    <row r="142" s="28" customFormat="1"/>
    <row r="143" s="28" customFormat="1"/>
    <row r="144" s="28" customFormat="1"/>
    <row r="145" s="28" customFormat="1"/>
    <row r="146" s="28" customFormat="1"/>
    <row r="147" s="28" customFormat="1"/>
    <row r="148" s="28" customFormat="1"/>
    <row r="149" s="28" customFormat="1"/>
    <row r="150" s="28" customFormat="1"/>
    <row r="151" s="28" customFormat="1"/>
    <row r="152" s="28" customFormat="1"/>
    <row r="153" s="28" customFormat="1"/>
    <row r="154" s="28" customFormat="1"/>
    <row r="155" s="28" customFormat="1"/>
    <row r="156" s="28" customFormat="1"/>
  </sheetData>
  <mergeCells count="2">
    <mergeCell ref="A4:A5"/>
    <mergeCell ref="B4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7"/>
  <sheetViews>
    <sheetView workbookViewId="0">
      <selection activeCell="E11" sqref="E11"/>
    </sheetView>
  </sheetViews>
  <sheetFormatPr defaultRowHeight="15"/>
  <cols>
    <col min="1" max="1" width="3.28515625" customWidth="1"/>
    <col min="2" max="2" width="53.5703125" bestFit="1" customWidth="1"/>
    <col min="3" max="4" width="20.5703125" bestFit="1" customWidth="1"/>
    <col min="5" max="5" width="12.85546875" bestFit="1" customWidth="1"/>
  </cols>
  <sheetData>
    <row r="1" spans="1:6" s="28" customFormat="1" ht="15.75">
      <c r="A1" s="63"/>
      <c r="B1" s="64" t="s">
        <v>155</v>
      </c>
      <c r="C1" s="65" t="s">
        <v>156</v>
      </c>
      <c r="D1" s="65" t="s">
        <v>156</v>
      </c>
    </row>
    <row r="2" spans="1:6" s="28" customFormat="1" ht="16.5" thickBot="1">
      <c r="A2" s="66"/>
      <c r="B2" s="51" t="s">
        <v>157</v>
      </c>
      <c r="C2" s="67">
        <v>2013</v>
      </c>
      <c r="D2" s="67">
        <v>2012</v>
      </c>
    </row>
    <row r="3" spans="1:6" s="28" customFormat="1" ht="16.5" thickBot="1">
      <c r="A3" s="68"/>
      <c r="B3" s="51" t="s">
        <v>158</v>
      </c>
      <c r="C3" s="69">
        <f>C4+C5+C8+C6</f>
        <v>-533787.76100000006</v>
      </c>
      <c r="D3" s="69">
        <f>D4+D5+D8+D6</f>
        <v>537397.15</v>
      </c>
    </row>
    <row r="4" spans="1:6" s="28" customFormat="1" ht="16.5" thickBot="1">
      <c r="A4" s="68"/>
      <c r="B4" s="38" t="s">
        <v>159</v>
      </c>
      <c r="C4" s="69">
        <f>20942842/1000</f>
        <v>20942.842000000001</v>
      </c>
      <c r="D4" s="69">
        <v>35147</v>
      </c>
    </row>
    <row r="5" spans="1:6" s="28" customFormat="1" ht="16.5" thickBot="1">
      <c r="A5" s="68"/>
      <c r="B5" s="38" t="s">
        <v>160</v>
      </c>
      <c r="C5" s="69">
        <f>-6119627/1000</f>
        <v>-6119.6270000000004</v>
      </c>
      <c r="D5" s="69">
        <v>-14950</v>
      </c>
    </row>
    <row r="6" spans="1:6" s="28" customFormat="1" ht="16.5" thickBot="1">
      <c r="A6" s="68"/>
      <c r="B6" s="38" t="s">
        <v>161</v>
      </c>
      <c r="C6" s="69">
        <f>(-508609383/1000)-36230.1</f>
        <v>-544839.48300000001</v>
      </c>
      <c r="D6" s="69">
        <f>514433+3244.15</f>
        <v>517677.15</v>
      </c>
    </row>
    <row r="7" spans="1:6" s="28" customFormat="1" ht="16.5" thickBot="1">
      <c r="A7" s="68"/>
      <c r="B7" s="38" t="s">
        <v>162</v>
      </c>
      <c r="C7" s="69"/>
      <c r="D7" s="69"/>
      <c r="E7" s="41"/>
    </row>
    <row r="8" spans="1:6" s="28" customFormat="1" ht="16.5" thickBot="1">
      <c r="A8" s="68"/>
      <c r="B8" s="38" t="s">
        <v>163</v>
      </c>
      <c r="C8" s="69">
        <f>(-[1]PASH!F11+[1]PASH!E26)/1000</f>
        <v>-3771.4929999999999</v>
      </c>
      <c r="D8" s="69">
        <v>-477</v>
      </c>
    </row>
    <row r="9" spans="1:6" s="28" customFormat="1" ht="16.5" thickBot="1">
      <c r="A9" s="68"/>
      <c r="B9" s="70" t="s">
        <v>164</v>
      </c>
      <c r="C9" s="69"/>
      <c r="D9" s="69"/>
    </row>
    <row r="10" spans="1:6" s="28" customFormat="1" ht="16.5" thickBot="1">
      <c r="A10" s="68"/>
      <c r="B10" s="51"/>
      <c r="C10" s="69"/>
      <c r="D10" s="69"/>
    </row>
    <row r="11" spans="1:6" s="28" customFormat="1" ht="16.5" thickBot="1">
      <c r="A11" s="68"/>
      <c r="B11" s="51" t="s">
        <v>165</v>
      </c>
      <c r="C11" s="69">
        <f>SUM(C12:C17)</f>
        <v>4369.2380000000003</v>
      </c>
      <c r="D11" s="69">
        <f>SUM(D12:D17)</f>
        <v>-3365</v>
      </c>
    </row>
    <row r="12" spans="1:6" s="28" customFormat="1" ht="16.5" thickBot="1">
      <c r="A12" s="68"/>
      <c r="B12" s="38" t="s">
        <v>166</v>
      </c>
      <c r="C12" s="69">
        <v>0</v>
      </c>
      <c r="D12" s="69">
        <v>0</v>
      </c>
      <c r="F12" s="41"/>
    </row>
    <row r="13" spans="1:6" s="28" customFormat="1" ht="16.5" thickBot="1">
      <c r="A13" s="68"/>
      <c r="B13" s="38" t="s">
        <v>167</v>
      </c>
      <c r="C13" s="69"/>
      <c r="D13" s="69">
        <v>-3418</v>
      </c>
    </row>
    <row r="14" spans="1:6" s="28" customFormat="1" ht="16.5" thickBot="1">
      <c r="A14" s="68"/>
      <c r="B14" s="38" t="s">
        <v>168</v>
      </c>
      <c r="C14" s="69"/>
      <c r="D14" s="69"/>
    </row>
    <row r="15" spans="1:6" s="28" customFormat="1" ht="16.5" thickBot="1">
      <c r="A15" s="68"/>
      <c r="B15" s="38" t="s">
        <v>169</v>
      </c>
      <c r="C15" s="69">
        <f>(56070+4313168)/1000</f>
        <v>4369.2380000000003</v>
      </c>
      <c r="D15" s="69">
        <v>53</v>
      </c>
    </row>
    <row r="16" spans="1:6" s="28" customFormat="1" ht="16.5" thickBot="1">
      <c r="A16" s="68"/>
      <c r="B16" s="38" t="s">
        <v>170</v>
      </c>
      <c r="C16" s="69"/>
      <c r="D16" s="69"/>
    </row>
    <row r="17" spans="1:5" s="28" customFormat="1" ht="16.5" thickBot="1">
      <c r="A17" s="68"/>
      <c r="B17" s="70" t="s">
        <v>171</v>
      </c>
      <c r="C17" s="69"/>
      <c r="D17" s="69"/>
    </row>
    <row r="18" spans="1:5" s="28" customFormat="1" ht="16.5" thickBot="1">
      <c r="A18" s="68"/>
      <c r="B18" s="70"/>
      <c r="C18" s="69"/>
      <c r="D18" s="69"/>
    </row>
    <row r="19" spans="1:5" s="28" customFormat="1" ht="16.5" thickBot="1">
      <c r="A19" s="68"/>
      <c r="B19" s="51" t="s">
        <v>172</v>
      </c>
      <c r="C19" s="69">
        <f>C21</f>
        <v>0</v>
      </c>
      <c r="D19" s="69">
        <f>D21</f>
        <v>-11</v>
      </c>
    </row>
    <row r="20" spans="1:5" s="28" customFormat="1" ht="16.5" thickBot="1">
      <c r="A20" s="68"/>
      <c r="B20" s="38" t="s">
        <v>173</v>
      </c>
      <c r="C20" s="69"/>
      <c r="D20" s="69"/>
    </row>
    <row r="21" spans="1:5" s="28" customFormat="1" ht="16.5" thickBot="1">
      <c r="A21" s="68"/>
      <c r="B21" s="38" t="s">
        <v>174</v>
      </c>
      <c r="C21" s="69"/>
      <c r="D21" s="69">
        <v>-11</v>
      </c>
    </row>
    <row r="22" spans="1:5" s="28" customFormat="1" ht="16.5" thickBot="1">
      <c r="A22" s="68"/>
      <c r="B22" s="38" t="s">
        <v>175</v>
      </c>
      <c r="C22" s="69"/>
      <c r="D22" s="69"/>
    </row>
    <row r="23" spans="1:5" s="28" customFormat="1" ht="16.5" thickBot="1">
      <c r="A23" s="68"/>
      <c r="B23" s="38" t="s">
        <v>176</v>
      </c>
      <c r="C23" s="69">
        <f>-[1]bilanci!E91/1000</f>
        <v>-26068.168000000001</v>
      </c>
      <c r="D23" s="69">
        <v>0</v>
      </c>
    </row>
    <row r="24" spans="1:5" s="28" customFormat="1" ht="16.5" thickBot="1">
      <c r="A24" s="68"/>
      <c r="B24" s="70" t="s">
        <v>177</v>
      </c>
      <c r="C24" s="69"/>
      <c r="D24" s="69"/>
    </row>
    <row r="25" spans="1:5" s="28" customFormat="1" ht="16.5" thickBot="1">
      <c r="A25" s="68"/>
      <c r="B25" s="70"/>
      <c r="C25" s="69"/>
      <c r="D25" s="69"/>
    </row>
    <row r="26" spans="1:5" s="28" customFormat="1" ht="16.5" thickBot="1">
      <c r="A26" s="68"/>
      <c r="B26" s="51" t="s">
        <v>178</v>
      </c>
      <c r="C26" s="69">
        <f>C19+C11+C3</f>
        <v>-529418.52300000004</v>
      </c>
      <c r="D26" s="69">
        <f>D19+D11+D3</f>
        <v>534021.15</v>
      </c>
    </row>
    <row r="27" spans="1:5" s="28" customFormat="1" ht="16.5" thickBot="1">
      <c r="A27" s="68"/>
      <c r="B27" s="51" t="s">
        <v>179</v>
      </c>
      <c r="C27" s="69">
        <f>537591000/1000</f>
        <v>537591</v>
      </c>
      <c r="D27" s="69">
        <v>3569.85</v>
      </c>
    </row>
    <row r="28" spans="1:5" s="28" customFormat="1" ht="16.5" thickBot="1">
      <c r="A28" s="68"/>
      <c r="B28" s="51" t="s">
        <v>180</v>
      </c>
      <c r="C28" s="69">
        <f>C27+C26</f>
        <v>8172.4769999999553</v>
      </c>
      <c r="D28" s="69">
        <f>D27+D26</f>
        <v>537591</v>
      </c>
    </row>
    <row r="29" spans="1:5" s="28" customFormat="1"/>
    <row r="30" spans="1:5" s="28" customFormat="1"/>
    <row r="31" spans="1:5" s="28" customFormat="1">
      <c r="C31" s="71"/>
      <c r="D31" s="71"/>
    </row>
    <row r="32" spans="1:5" s="28" customFormat="1">
      <c r="B32" s="41"/>
      <c r="C32" s="71">
        <f>C28-[1]bilanci!D4/1000</f>
        <v>1.9999999549327185E-3</v>
      </c>
      <c r="D32" s="71">
        <f>D28-537591</f>
        <v>0</v>
      </c>
      <c r="E32" s="41"/>
    </row>
    <row r="33" spans="3:4" s="28" customFormat="1">
      <c r="C33" s="41"/>
      <c r="D33" s="41"/>
    </row>
    <row r="34" spans="3:4" s="28" customFormat="1"/>
    <row r="35" spans="3:4" s="28" customFormat="1"/>
    <row r="36" spans="3:4" s="28" customFormat="1"/>
    <row r="37" spans="3:4" s="28" customFormat="1"/>
    <row r="38" spans="3:4" s="28" customFormat="1"/>
    <row r="39" spans="3:4" s="28" customFormat="1"/>
    <row r="40" spans="3:4" s="28" customFormat="1"/>
    <row r="41" spans="3:4" s="28" customFormat="1"/>
    <row r="42" spans="3:4" s="28" customFormat="1"/>
    <row r="43" spans="3:4" s="28" customFormat="1"/>
    <row r="44" spans="3:4" s="28" customFormat="1"/>
    <row r="45" spans="3:4" s="28" customFormat="1"/>
    <row r="46" spans="3:4" s="28" customFormat="1"/>
    <row r="47" spans="3:4" s="28" customFormat="1"/>
    <row r="48" spans="3:4" s="28" customFormat="1"/>
    <row r="49" s="28" customFormat="1"/>
    <row r="50" s="28" customFormat="1"/>
    <row r="51" s="28" customFormat="1"/>
    <row r="52" s="28" customFormat="1"/>
    <row r="53" s="28" customFormat="1"/>
    <row r="54" s="28" customFormat="1"/>
    <row r="55" s="28" customFormat="1"/>
    <row r="56" s="28" customFormat="1"/>
    <row r="57" s="28" customFormat="1"/>
    <row r="58" s="28" customFormat="1"/>
    <row r="59" s="28" customFormat="1"/>
    <row r="60" s="28" customFormat="1"/>
    <row r="61" s="28" customFormat="1"/>
    <row r="62" s="28" customFormat="1"/>
    <row r="63" s="28" customFormat="1"/>
    <row r="64" s="28" customFormat="1"/>
    <row r="65" s="28" customFormat="1"/>
    <row r="66" s="28" customFormat="1"/>
    <row r="67" s="28" customFormat="1"/>
    <row r="68" s="28" customFormat="1"/>
    <row r="69" s="28" customFormat="1"/>
    <row r="70" s="28" customFormat="1"/>
    <row r="71" s="28" customFormat="1"/>
    <row r="72" s="28" customFormat="1"/>
    <row r="73" s="28" customFormat="1"/>
    <row r="74" s="28" customFormat="1"/>
    <row r="75" s="28" customFormat="1"/>
    <row r="76" s="28" customFormat="1"/>
    <row r="77" s="28" customFormat="1"/>
    <row r="78" s="28" customFormat="1"/>
    <row r="79" s="28" customFormat="1"/>
    <row r="80" s="28" customFormat="1"/>
    <row r="81" s="28" customFormat="1"/>
    <row r="82" s="28" customFormat="1"/>
    <row r="83" s="28" customFormat="1"/>
    <row r="84" s="28" customFormat="1"/>
    <row r="85" s="28" customFormat="1"/>
    <row r="86" s="28" customFormat="1"/>
    <row r="87" s="28" customForma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sqref="A1:XFD1048576"/>
    </sheetView>
  </sheetViews>
  <sheetFormatPr defaultRowHeight="15"/>
  <cols>
    <col min="1" max="1" width="34.85546875" customWidth="1"/>
    <col min="2" max="2" width="17.42578125" customWidth="1"/>
    <col min="3" max="3" width="17.85546875" customWidth="1"/>
    <col min="4" max="4" width="14.42578125" customWidth="1"/>
    <col min="5" max="5" width="17.85546875" customWidth="1"/>
    <col min="6" max="6" width="16.42578125" customWidth="1"/>
    <col min="7" max="7" width="16" customWidth="1"/>
  </cols>
  <sheetData>
    <row r="1" spans="1:7" ht="21.75" customHeight="1">
      <c r="A1" s="72" t="s">
        <v>181</v>
      </c>
      <c r="B1" s="73"/>
      <c r="C1" s="26"/>
      <c r="D1" s="26"/>
      <c r="E1" s="26"/>
      <c r="F1" s="26"/>
      <c r="G1" s="26"/>
    </row>
    <row r="2" spans="1:7" ht="18.75" thickBot="1">
      <c r="A2" s="74"/>
      <c r="B2" s="26"/>
      <c r="C2" s="26"/>
      <c r="D2" s="26"/>
      <c r="E2" s="26"/>
      <c r="F2" s="26"/>
      <c r="G2" s="26"/>
    </row>
    <row r="3" spans="1:7" ht="35.25" customHeight="1" thickBot="1">
      <c r="A3" s="75"/>
      <c r="B3" s="76" t="s">
        <v>96</v>
      </c>
      <c r="C3" s="76" t="s">
        <v>97</v>
      </c>
      <c r="D3" s="76" t="s">
        <v>182</v>
      </c>
      <c r="E3" s="76" t="s">
        <v>183</v>
      </c>
      <c r="F3" s="76" t="s">
        <v>184</v>
      </c>
      <c r="G3" s="77" t="s">
        <v>185</v>
      </c>
    </row>
    <row r="4" spans="1:7" ht="16.5" thickBot="1">
      <c r="A4" s="78"/>
      <c r="B4" s="79"/>
      <c r="C4" s="79"/>
      <c r="D4" s="79"/>
      <c r="E4" s="79"/>
      <c r="F4" s="79"/>
      <c r="G4" s="80"/>
    </row>
    <row r="5" spans="1:7" ht="31.5" thickBot="1">
      <c r="A5" s="78" t="s">
        <v>186</v>
      </c>
      <c r="B5" s="81"/>
      <c r="C5" s="81"/>
      <c r="D5" s="81"/>
      <c r="E5" s="81"/>
      <c r="F5" s="81"/>
      <c r="G5" s="82"/>
    </row>
    <row r="6" spans="1:7" ht="16.5" thickBot="1">
      <c r="A6" s="78" t="s">
        <v>187</v>
      </c>
      <c r="B6" s="81"/>
      <c r="C6" s="81"/>
      <c r="D6" s="81"/>
      <c r="E6" s="81"/>
      <c r="F6" s="81"/>
      <c r="G6" s="82"/>
    </row>
    <row r="7" spans="1:7" ht="16.5" thickBot="1">
      <c r="A7" s="78" t="s">
        <v>188</v>
      </c>
      <c r="B7" s="81"/>
      <c r="C7" s="81"/>
      <c r="D7" s="81"/>
      <c r="E7" s="81"/>
      <c r="F7" s="81"/>
      <c r="G7" s="82"/>
    </row>
    <row r="8" spans="1:7" ht="16.5" thickBot="1">
      <c r="A8" s="78"/>
      <c r="B8" s="81"/>
      <c r="C8" s="81"/>
      <c r="D8" s="81"/>
      <c r="E8" s="81"/>
      <c r="F8" s="81"/>
      <c r="G8" s="82"/>
    </row>
    <row r="9" spans="1:7" ht="20.25" customHeight="1" thickBot="1">
      <c r="A9" s="78" t="s">
        <v>189</v>
      </c>
      <c r="B9" s="81"/>
      <c r="C9" s="81"/>
      <c r="D9" s="81"/>
      <c r="E9" s="81"/>
      <c r="F9" s="81"/>
      <c r="G9" s="82"/>
    </row>
    <row r="10" spans="1:7" ht="16.5" thickBot="1">
      <c r="A10" s="83" t="s">
        <v>190</v>
      </c>
      <c r="B10" s="82">
        <v>100</v>
      </c>
      <c r="C10" s="82"/>
      <c r="D10" s="82"/>
      <c r="E10" s="82"/>
      <c r="F10" s="82">
        <v>26068168</v>
      </c>
      <c r="G10" s="82">
        <f>B10+C10+D10+E10+F10</f>
        <v>26068268</v>
      </c>
    </row>
    <row r="11" spans="1:7" ht="31.5" thickBot="1">
      <c r="A11" s="78" t="s">
        <v>186</v>
      </c>
      <c r="B11" s="82"/>
      <c r="C11" s="82"/>
      <c r="D11" s="82"/>
      <c r="E11" s="82"/>
      <c r="F11" s="82"/>
      <c r="G11" s="82"/>
    </row>
    <row r="12" spans="1:7" ht="16.5" thickBot="1">
      <c r="A12" s="78" t="s">
        <v>187</v>
      </c>
      <c r="B12" s="81"/>
      <c r="C12" s="81"/>
      <c r="D12" s="81"/>
      <c r="E12" s="81"/>
      <c r="F12" s="81"/>
      <c r="G12" s="82"/>
    </row>
    <row r="13" spans="1:7" ht="16.5" thickBot="1">
      <c r="A13" s="78" t="s">
        <v>188</v>
      </c>
      <c r="B13" s="81"/>
      <c r="C13" s="81"/>
      <c r="D13" s="81"/>
      <c r="E13" s="81"/>
      <c r="F13" s="81"/>
      <c r="G13" s="82"/>
    </row>
    <row r="14" spans="1:7" ht="16.5" thickBot="1">
      <c r="A14" s="78"/>
      <c r="B14" s="81"/>
      <c r="C14" s="81"/>
      <c r="D14" s="81"/>
      <c r="E14" s="81"/>
      <c r="F14" s="81"/>
      <c r="G14" s="82"/>
    </row>
    <row r="15" spans="1:7" ht="16.5" thickBot="1">
      <c r="A15" s="78" t="s">
        <v>189</v>
      </c>
      <c r="B15" s="81"/>
      <c r="C15" s="81"/>
      <c r="D15" s="81"/>
      <c r="E15" s="81"/>
      <c r="F15" s="81"/>
      <c r="G15" s="82"/>
    </row>
    <row r="16" spans="1:7" ht="16.5" thickBot="1">
      <c r="A16" s="83" t="s">
        <v>191</v>
      </c>
      <c r="B16" s="82">
        <v>100</v>
      </c>
      <c r="C16" s="82"/>
      <c r="D16" s="82"/>
      <c r="E16" s="82"/>
      <c r="F16" s="82">
        <v>26068168</v>
      </c>
      <c r="G16" s="82">
        <f>B16+C16+D16+E16+F16</f>
        <v>26068268</v>
      </c>
    </row>
    <row r="17" spans="1:7" ht="31.5" thickBot="1">
      <c r="A17" s="78" t="s">
        <v>186</v>
      </c>
      <c r="B17" s="81"/>
      <c r="C17" s="81"/>
      <c r="D17" s="81"/>
      <c r="E17" s="81"/>
      <c r="F17" s="81"/>
      <c r="G17" s="82"/>
    </row>
    <row r="18" spans="1:7" ht="16.5" thickBot="1">
      <c r="A18" s="78" t="s">
        <v>187</v>
      </c>
      <c r="B18" s="81"/>
      <c r="C18" s="81"/>
      <c r="D18" s="81"/>
      <c r="E18" s="81"/>
      <c r="F18" s="81"/>
      <c r="G18" s="82"/>
    </row>
    <row r="19" spans="1:7" ht="16.5" thickBot="1">
      <c r="A19" s="78" t="s">
        <v>188</v>
      </c>
      <c r="B19" s="81"/>
      <c r="C19" s="81"/>
      <c r="D19" s="81"/>
      <c r="E19" s="81"/>
      <c r="F19" s="81"/>
      <c r="G19" s="82"/>
    </row>
    <row r="20" spans="1:7" ht="16.5" thickBot="1">
      <c r="A20" s="78" t="s">
        <v>189</v>
      </c>
      <c r="B20" s="81"/>
      <c r="C20" s="81"/>
      <c r="D20" s="81"/>
      <c r="E20" s="81"/>
      <c r="F20" s="81"/>
      <c r="G20" s="82"/>
    </row>
    <row r="21" spans="1:7" ht="16.5" thickBot="1">
      <c r="A21" s="83" t="s">
        <v>192</v>
      </c>
      <c r="B21" s="82">
        <v>100</v>
      </c>
      <c r="C21" s="82"/>
      <c r="D21" s="82"/>
      <c r="E21" s="82"/>
      <c r="F21" s="82">
        <f>[1]bilanci!D91+[1]bilanci!D88</f>
        <v>16058481.821799999</v>
      </c>
      <c r="G21" s="82">
        <f>B21+C21+D21+E21+F21</f>
        <v>16058581.821799999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Bilanci</vt:lpstr>
      <vt:lpstr>PASH</vt:lpstr>
      <vt:lpstr>Cash Flow</vt:lpstr>
      <vt:lpstr>Pasqyra Kapitalit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 Albania</dc:creator>
  <cp:lastModifiedBy>ESC Albania</cp:lastModifiedBy>
  <dcterms:created xsi:type="dcterms:W3CDTF">2014-07-11T13:56:35Z</dcterms:created>
  <dcterms:modified xsi:type="dcterms:W3CDTF">2014-07-11T14:09:58Z</dcterms:modified>
</cp:coreProperties>
</file>