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0" documentId="13_ncr:1_{77793E91-57BC-4E3E-B1FE-D254BC0AD163}" xr6:coauthVersionLast="47" xr6:coauthVersionMax="47" xr10:uidLastSave="{00000000-0000-0000-0000-000000000000}"/>
  <bookViews>
    <workbookView xWindow="51480" yWindow="2505" windowWidth="29040" windowHeight="15840" tabRatio="760" xr2:uid="{00000000-000D-0000-FFFF-FFFF00000000}"/>
  </bookViews>
  <sheets>
    <sheet name="2-Pasqyra e Perform. (natyra)" sheetId="6" r:id="rId1"/>
    <sheet name="1-Pasqyra e Pozicioni Financiar" sheetId="5" r:id="rId2"/>
    <sheet name="G.S.E." sheetId="12" r:id="rId3"/>
    <sheet name="3-CashFlow (indirekt)" sheetId="7" r:id="rId4"/>
    <sheet name="4-Pasq. e Levizjeve ne Kapital" sheetId="8" r:id="rId5"/>
    <sheet name="AAM_" sheetId="11" state="hidden" r:id="rId6"/>
    <sheet name="AAM" sheetId="19" state="hidden" r:id="rId7"/>
    <sheet name="AMORTIZIMI" sheetId="18" r:id="rId8"/>
    <sheet name="shenimet" sheetId="17" r:id="rId9"/>
    <sheet name="ExportToExcel_08.06.2022 16_57_" sheetId="20" state="hidden" r:id="rId10"/>
  </sheets>
  <externalReferences>
    <externalReference r:id="rId11"/>
    <externalReference r:id="rId12"/>
  </externalReferences>
  <definedNames>
    <definedName name="_Key1" localSheetId="6" hidden="1">[1]PRODUKTE!#REF!</definedName>
    <definedName name="_Key1" localSheetId="5" hidden="1">[1]PRODUKTE!#REF!</definedName>
    <definedName name="_Key1" localSheetId="2" hidden="1">[1]PRODUKTE!#REF!</definedName>
    <definedName name="_Key1" localSheetId="8" hidden="1">[1]PRODUKTE!#REF!</definedName>
    <definedName name="_Key1" hidden="1">[1]PRODUKTE!#REF!</definedName>
    <definedName name="_Key1.1" localSheetId="8" hidden="1">[1]PRODUKTE!#REF!</definedName>
    <definedName name="_Key1.1" hidden="1">[1]PRODUKTE!#REF!</definedName>
    <definedName name="_Key2" localSheetId="2" hidden="1">[1]PRODUKTE!#REF!</definedName>
    <definedName name="_Key2" localSheetId="8" hidden="1">[1]PRODUKTE!#REF!</definedName>
    <definedName name="_Key2" hidden="1">[1]PRODUKTE!#REF!</definedName>
    <definedName name="_Key2.2" hidden="1">[1]PRODUKTE!#REF!</definedName>
    <definedName name="_Order1" hidden="1">255</definedName>
    <definedName name="_Order2" hidden="1">255</definedName>
    <definedName name="JR_PAGE_ANCHOR_0_1">[2]AAM!#REF!</definedName>
    <definedName name="_xlnm.Print_Area" localSheetId="1">'1-Pasqyra e Pozicioni Financiar'!$A$1:$A$116</definedName>
    <definedName name="Z_181386F5_8DAB_4E85_A3D6_B3649233DDF4_.wvu.Cols" localSheetId="1" hidden="1">'1-Pasqyra e Pozicioni Financiar'!#REF!,'1-Pasqyra e Pozicioni Financiar'!#REF!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4" i="8" l="1"/>
  <c r="F34" i="8"/>
  <c r="E34" i="8"/>
  <c r="D34" i="8"/>
  <c r="C34" i="8"/>
  <c r="B34" i="8"/>
  <c r="G34" i="8"/>
  <c r="I31" i="8"/>
  <c r="K31" i="8" s="1"/>
  <c r="I30" i="8"/>
  <c r="K30" i="8" s="1"/>
  <c r="J29" i="8"/>
  <c r="F29" i="8"/>
  <c r="E29" i="8"/>
  <c r="D29" i="8"/>
  <c r="C29" i="8"/>
  <c r="B29" i="8"/>
  <c r="I28" i="8"/>
  <c r="K28" i="8" s="1"/>
  <c r="I27" i="8"/>
  <c r="K27" i="8" s="1"/>
  <c r="I25" i="8"/>
  <c r="K25" i="8" s="1"/>
  <c r="I24" i="8"/>
  <c r="K24" i="8" s="1"/>
  <c r="J21" i="8"/>
  <c r="G21" i="8"/>
  <c r="F21" i="8"/>
  <c r="E21" i="8"/>
  <c r="D21" i="8"/>
  <c r="C21" i="8"/>
  <c r="B21" i="8"/>
  <c r="I19" i="8"/>
  <c r="K19" i="8" s="1"/>
  <c r="I18" i="8"/>
  <c r="K18" i="8" s="1"/>
  <c r="I17" i="8"/>
  <c r="K17" i="8" s="1"/>
  <c r="J16" i="8"/>
  <c r="F16" i="8"/>
  <c r="E16" i="8"/>
  <c r="D16" i="8"/>
  <c r="C16" i="8"/>
  <c r="B16" i="8"/>
  <c r="I15" i="8"/>
  <c r="K15" i="8" s="1"/>
  <c r="I14" i="8"/>
  <c r="K14" i="8" s="1"/>
  <c r="I12" i="8"/>
  <c r="K12" i="8" s="1"/>
  <c r="J11" i="8"/>
  <c r="H11" i="8"/>
  <c r="G13" i="8" s="1"/>
  <c r="G11" i="8"/>
  <c r="F11" i="8"/>
  <c r="F23" i="8" s="1"/>
  <c r="F36" i="8" s="1"/>
  <c r="E11" i="8"/>
  <c r="D11" i="8"/>
  <c r="C11" i="8"/>
  <c r="B11" i="8"/>
  <c r="I10" i="8"/>
  <c r="K10" i="8" s="1"/>
  <c r="I9" i="8"/>
  <c r="K9" i="8" s="1"/>
  <c r="C40" i="7"/>
  <c r="F3" i="20"/>
  <c r="F4" i="20" s="1"/>
  <c r="F5" i="20" s="1"/>
  <c r="F6" i="20" s="1"/>
  <c r="F7" i="20" s="1"/>
  <c r="F8" i="20" s="1"/>
  <c r="F9" i="20" s="1"/>
  <c r="F10" i="20" s="1"/>
  <c r="F11" i="20" s="1"/>
  <c r="F12" i="20" s="1"/>
  <c r="F13" i="20" s="1"/>
  <c r="F14" i="20" s="1"/>
  <c r="F15" i="20" s="1"/>
  <c r="F16" i="20" s="1"/>
  <c r="F17" i="20" s="1"/>
  <c r="F18" i="20" s="1"/>
  <c r="F19" i="20" s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31" i="20" s="1"/>
  <c r="F32" i="20" s="1"/>
  <c r="F33" i="20" s="1"/>
  <c r="F34" i="20" s="1"/>
  <c r="F35" i="20" s="1"/>
  <c r="F36" i="20" s="1"/>
  <c r="F37" i="20" s="1"/>
  <c r="F38" i="20" s="1"/>
  <c r="F39" i="20" s="1"/>
  <c r="F40" i="20" s="1"/>
  <c r="F41" i="20" s="1"/>
  <c r="F42" i="20" s="1"/>
  <c r="F43" i="20" s="1"/>
  <c r="F44" i="20" s="1"/>
  <c r="F45" i="20" s="1"/>
  <c r="F46" i="20" s="1"/>
  <c r="F47" i="20" s="1"/>
  <c r="F48" i="20" s="1"/>
  <c r="F49" i="20" s="1"/>
  <c r="F50" i="20" s="1"/>
  <c r="F57" i="20" s="1"/>
  <c r="F58" i="20" s="1"/>
  <c r="F59" i="20" s="1"/>
  <c r="F60" i="20" s="1"/>
  <c r="F61" i="20" s="1"/>
  <c r="F62" i="20" s="1"/>
  <c r="C23" i="8" l="1"/>
  <c r="C36" i="8" s="1"/>
  <c r="E23" i="8"/>
  <c r="E36" i="8" s="1"/>
  <c r="I32" i="8"/>
  <c r="K32" i="8" s="1"/>
  <c r="I11" i="8"/>
  <c r="K11" i="8" s="1"/>
  <c r="D23" i="8"/>
  <c r="D36" i="8" s="1"/>
  <c r="J23" i="8"/>
  <c r="J36" i="8" s="1"/>
  <c r="G16" i="8"/>
  <c r="H20" i="8" s="1"/>
  <c r="B23" i="8"/>
  <c r="C49" i="7"/>
  <c r="C36" i="7"/>
  <c r="C33" i="7"/>
  <c r="E64" i="7"/>
  <c r="C64" i="7"/>
  <c r="E49" i="7"/>
  <c r="E37" i="7"/>
  <c r="E66" i="7" l="1"/>
  <c r="E69" i="7" s="1"/>
  <c r="E72" i="7" s="1"/>
  <c r="H21" i="8"/>
  <c r="I20" i="8"/>
  <c r="K20" i="8" s="1"/>
  <c r="B36" i="8"/>
  <c r="G23" i="8"/>
  <c r="C67" i="7"/>
  <c r="I21" i="8" l="1"/>
  <c r="K21" i="8" s="1"/>
  <c r="G19" i="18"/>
  <c r="F19" i="18"/>
  <c r="E19" i="18"/>
  <c r="D19" i="18"/>
  <c r="C19" i="18"/>
  <c r="G16" i="18"/>
  <c r="F16" i="18"/>
  <c r="E16" i="18"/>
  <c r="D16" i="18"/>
  <c r="C16" i="18"/>
  <c r="H15" i="18"/>
  <c r="B26" i="6" s="1"/>
  <c r="F11" i="18"/>
  <c r="E11" i="18"/>
  <c r="D11" i="18"/>
  <c r="C15" i="7" l="1"/>
  <c r="H16" i="18"/>
  <c r="E20" i="18"/>
  <c r="B47" i="5" s="1"/>
  <c r="F20" i="18"/>
  <c r="B46" i="5" s="1"/>
  <c r="D20" i="18"/>
  <c r="B48" i="5" s="1"/>
  <c r="H19" i="18"/>
  <c r="D55" i="6" l="1"/>
  <c r="B55" i="6"/>
  <c r="D42" i="6"/>
  <c r="D47" i="6" s="1"/>
  <c r="H13" i="8" s="1"/>
  <c r="B42" i="6"/>
  <c r="B44" i="6" s="1"/>
  <c r="D107" i="5"/>
  <c r="D109" i="5" s="1"/>
  <c r="B105" i="5"/>
  <c r="D92" i="5"/>
  <c r="B92" i="5"/>
  <c r="D70" i="5"/>
  <c r="B70" i="5"/>
  <c r="D69" i="5"/>
  <c r="B69" i="5"/>
  <c r="C35" i="7" s="1"/>
  <c r="D55" i="5"/>
  <c r="D33" i="5"/>
  <c r="E7" i="19"/>
  <c r="G7" i="19" s="1"/>
  <c r="G8" i="19"/>
  <c r="G9" i="19"/>
  <c r="G10" i="19"/>
  <c r="G11" i="19"/>
  <c r="D12" i="19"/>
  <c r="E12" i="19"/>
  <c r="F12" i="19"/>
  <c r="G18" i="19"/>
  <c r="G19" i="19"/>
  <c r="G20" i="19"/>
  <c r="G21" i="19"/>
  <c r="G22" i="19"/>
  <c r="D23" i="19"/>
  <c r="E23" i="19"/>
  <c r="F23" i="19"/>
  <c r="E29" i="19"/>
  <c r="G29" i="19" s="1"/>
  <c r="F29" i="19"/>
  <c r="E30" i="19"/>
  <c r="G30" i="19" s="1"/>
  <c r="F30" i="19"/>
  <c r="E31" i="19"/>
  <c r="G31" i="19" s="1"/>
  <c r="F31" i="19"/>
  <c r="E32" i="19"/>
  <c r="G32" i="19" s="1"/>
  <c r="F32" i="19"/>
  <c r="E33" i="19"/>
  <c r="G33" i="19" s="1"/>
  <c r="F33" i="19"/>
  <c r="D34" i="19"/>
  <c r="E29" i="11"/>
  <c r="D57" i="5" l="1"/>
  <c r="H16" i="8"/>
  <c r="I13" i="8"/>
  <c r="K13" i="8" s="1"/>
  <c r="C34" i="7"/>
  <c r="B21" i="5"/>
  <c r="C32" i="7" s="1"/>
  <c r="B75" i="5"/>
  <c r="B94" i="5" s="1"/>
  <c r="D57" i="6"/>
  <c r="D63" i="6" s="1"/>
  <c r="B47" i="6"/>
  <c r="D75" i="5"/>
  <c r="D94" i="5" s="1"/>
  <c r="D111" i="5" s="1"/>
  <c r="D113" i="5" s="1"/>
  <c r="E34" i="19"/>
  <c r="G12" i="19"/>
  <c r="G23" i="19"/>
  <c r="F34" i="19"/>
  <c r="G34" i="19"/>
  <c r="I16" i="8" l="1"/>
  <c r="K16" i="8" s="1"/>
  <c r="H23" i="8"/>
  <c r="G11" i="18"/>
  <c r="G20" i="18" s="1"/>
  <c r="C9" i="18"/>
  <c r="H10" i="18"/>
  <c r="B33" i="5"/>
  <c r="B57" i="6"/>
  <c r="B106" i="5"/>
  <c r="B107" i="5" s="1"/>
  <c r="B109" i="5" s="1"/>
  <c r="B111" i="5" s="1"/>
  <c r="I23" i="8" l="1"/>
  <c r="K23" i="8" s="1"/>
  <c r="G26" i="8"/>
  <c r="G29" i="8" s="1"/>
  <c r="C11" i="7"/>
  <c r="C37" i="7" s="1"/>
  <c r="C66" i="7" s="1"/>
  <c r="C69" i="7" s="1"/>
  <c r="C72" i="7" s="1"/>
  <c r="H26" i="8"/>
  <c r="H9" i="18"/>
  <c r="H11" i="18" s="1"/>
  <c r="C11" i="18"/>
  <c r="C20" i="18" s="1"/>
  <c r="B44" i="5" s="1"/>
  <c r="B45" i="5"/>
  <c r="B63" i="6"/>
  <c r="B2" i="17"/>
  <c r="C2" i="17"/>
  <c r="B4" i="17"/>
  <c r="B6" i="17" s="1"/>
  <c r="C4" i="17"/>
  <c r="B12" i="17"/>
  <c r="C12" i="17"/>
  <c r="B17" i="17"/>
  <c r="C17" i="17"/>
  <c r="B22" i="17"/>
  <c r="C22" i="17"/>
  <c r="B27" i="17"/>
  <c r="C27" i="17"/>
  <c r="B36" i="17"/>
  <c r="C36" i="17"/>
  <c r="B41" i="17"/>
  <c r="C41" i="17"/>
  <c r="B46" i="17"/>
  <c r="C46" i="17"/>
  <c r="B52" i="17"/>
  <c r="C52" i="17"/>
  <c r="B60" i="17"/>
  <c r="C60" i="17"/>
  <c r="B65" i="17"/>
  <c r="C65" i="17"/>
  <c r="B73" i="17"/>
  <c r="C73" i="17"/>
  <c r="B79" i="17"/>
  <c r="C79" i="17"/>
  <c r="B85" i="17"/>
  <c r="C85" i="17"/>
  <c r="B91" i="17"/>
  <c r="C91" i="17"/>
  <c r="B96" i="17"/>
  <c r="C96" i="17"/>
  <c r="B101" i="17"/>
  <c r="C101" i="17"/>
  <c r="B109" i="17"/>
  <c r="C109" i="17"/>
  <c r="B115" i="17"/>
  <c r="B116" i="17" s="1"/>
  <c r="B121" i="17" s="1"/>
  <c r="B122" i="17" s="1"/>
  <c r="C115" i="17"/>
  <c r="C116" i="17" s="1"/>
  <c r="C121" i="17" s="1"/>
  <c r="C122" i="17" s="1"/>
  <c r="B120" i="17"/>
  <c r="C120" i="17"/>
  <c r="H33" i="8" l="1"/>
  <c r="G36" i="8"/>
  <c r="H20" i="18"/>
  <c r="H29" i="8"/>
  <c r="I26" i="8"/>
  <c r="K26" i="8" s="1"/>
  <c r="B55" i="5"/>
  <c r="B57" i="5" s="1"/>
  <c r="B113" i="5" s="1"/>
  <c r="C6" i="17"/>
  <c r="H34" i="8" l="1"/>
  <c r="I34" i="8" s="1"/>
  <c r="K34" i="8" s="1"/>
  <c r="I33" i="8"/>
  <c r="K33" i="8" s="1"/>
  <c r="I29" i="8"/>
  <c r="K29" i="8" s="1"/>
  <c r="H36" i="8"/>
  <c r="I36" i="8" s="1"/>
  <c r="K36" i="8" s="1"/>
  <c r="K39" i="8" s="1"/>
  <c r="E7" i="11" l="1"/>
  <c r="G7" i="11" s="1"/>
  <c r="G8" i="11"/>
  <c r="G9" i="11"/>
  <c r="G10" i="11"/>
  <c r="G11" i="11"/>
  <c r="D12" i="11"/>
  <c r="F12" i="11"/>
  <c r="G18" i="11"/>
  <c r="G19" i="11"/>
  <c r="G20" i="11"/>
  <c r="G21" i="11"/>
  <c r="G22" i="11"/>
  <c r="D23" i="11"/>
  <c r="F23" i="11"/>
  <c r="E30" i="11"/>
  <c r="E34" i="11" s="1"/>
  <c r="F30" i="11"/>
  <c r="E31" i="11"/>
  <c r="E32" i="11"/>
  <c r="F32" i="11"/>
  <c r="E33" i="11"/>
  <c r="F33" i="11"/>
  <c r="G30" i="11" l="1"/>
  <c r="G33" i="11"/>
  <c r="E12" i="11"/>
  <c r="D34" i="11"/>
  <c r="G32" i="11"/>
  <c r="G12" i="11"/>
  <c r="G23" i="11"/>
  <c r="F31" i="11"/>
  <c r="G31" i="11" s="1"/>
  <c r="F29" i="11"/>
  <c r="E23" i="11"/>
  <c r="F34" i="11" l="1"/>
  <c r="G29" i="11"/>
  <c r="G34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97" authorId="0" shapeId="0" xr:uid="{20F66734-CF54-4968-A45F-77CBFA71B0A1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 xr:uid="{156E75F9-34AA-4358-B62F-B16B6AE4457E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 xr:uid="{F3D0D4DD-D23B-4555-AF31-164B64331344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 xr:uid="{B871D13A-3322-4F14-9D19-26F68E2D20C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 xr:uid="{43358DAA-CB82-43A3-B993-3DFD217740EC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 xr:uid="{127F2A6A-AC9C-4203-B35B-740C5676C8AC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 xr:uid="{1DB6EC0F-E9B9-4E86-B8AB-F3E6C725E9AD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 xr:uid="{28BE2C5C-F14A-445D-A8CE-3E2E92E32D22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 xr:uid="{90B01995-1A0D-43A5-A446-82B816921B6D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 xr:uid="{8B4947C9-B547-4CD8-8668-CC7CA5F5FE0E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 xr:uid="{182CF847-0278-439E-8247-81249D302C91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 xr:uid="{55C79D7C-6D96-4336-9DB8-ADA571A1796F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 xr:uid="{0A2B0601-404B-4404-AB42-A3BEC6F7241A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<sst xmlns="http://schemas.openxmlformats.org/spreadsheetml/2006/main" count="938" uniqueCount="409">
  <si>
    <t>Interesa jo-kontrollues</t>
  </si>
  <si>
    <t>Diferenca nga perkthimi i monedhes ne veprimtari te huaja</t>
  </si>
  <si>
    <t>Rezerva te tjera</t>
  </si>
  <si>
    <t>Rezerva rivleresimi</t>
  </si>
  <si>
    <t>Primi i lidhur me kapitalin</t>
  </si>
  <si>
    <t>Check</t>
  </si>
  <si>
    <t>Para ardhese</t>
  </si>
  <si>
    <t>Raportuese</t>
  </si>
  <si>
    <t>Periudha</t>
  </si>
  <si>
    <t>TOTALI I DETYRIMEVE DHE KAPITALIT</t>
  </si>
  <si>
    <t xml:space="preserve">Totali i kapitalit </t>
  </si>
  <si>
    <t>Totali i kapitalit qe i takon pronareve njesise ekonomike</t>
  </si>
  <si>
    <t>Fitimi/(humbja) e periudhes</t>
  </si>
  <si>
    <t>Fitimi/(humbja) e pashperndare</t>
  </si>
  <si>
    <t>Rezerva statutore</t>
  </si>
  <si>
    <t>Rezerva ligjore</t>
  </si>
  <si>
    <t>Kapitali  i nenshkruar</t>
  </si>
  <si>
    <t>Kapitali dhe Rezervat</t>
  </si>
  <si>
    <t>Detyrime totale</t>
  </si>
  <si>
    <t>Totali i detyrimeve afatgjata</t>
  </si>
  <si>
    <t>Detyrime tatimore te shtyra</t>
  </si>
  <si>
    <t>Provizione te tjera</t>
  </si>
  <si>
    <t>Provizione per pensione</t>
  </si>
  <si>
    <t>Provizione</t>
  </si>
  <si>
    <t>Te ardhura te shtyra</t>
  </si>
  <si>
    <t>Te pagueshme per shpenzime te konstatuara</t>
  </si>
  <si>
    <t>Te tjera te pagueshme</t>
  </si>
  <si>
    <t>Te pagueshme ndaj njesive ekonomike ku ka interesa pjesmarrese</t>
  </si>
  <si>
    <t>Te pagueshme ndaj njesive ekonomike brenda grupit *</t>
  </si>
  <si>
    <t>Deftesa te pagueshme</t>
  </si>
  <si>
    <t>Te pagueshme per aktivitetin e shfrytezimit</t>
  </si>
  <si>
    <t>Aktetime ne avance per porosi</t>
  </si>
  <si>
    <t>Detyrime ndaj institucioneve te kredise</t>
  </si>
  <si>
    <t>Titujt e huamarrjes</t>
  </si>
  <si>
    <t>Detyrime afatgjata</t>
  </si>
  <si>
    <t>Totali i detyrimeve afatshkurta</t>
  </si>
  <si>
    <t>Te pagueshme per detyrime tatimore</t>
  </si>
  <si>
    <t>Te pagueshme ndaj punonjesve dhe sigurimeve shoqerore/shendetsore</t>
  </si>
  <si>
    <t>Detyrime afatshkurtra</t>
  </si>
  <si>
    <t>DETYRIMET DHE KAPITALI</t>
  </si>
  <si>
    <t>TOTALI I AKTIVEVE</t>
  </si>
  <si>
    <t>Totali i aktiveve afatgjata</t>
  </si>
  <si>
    <t>Aktivet tatimore te shtyra</t>
  </si>
  <si>
    <t>Parapagime per AAJM</t>
  </si>
  <si>
    <t>Emri i mire</t>
  </si>
  <si>
    <t>Koncensione, patenta, licensa, makra tregtare, te drejta dhe aktive te ngjashme</t>
  </si>
  <si>
    <t>Aktive jo materiale</t>
  </si>
  <si>
    <t>Aktivet biologjike</t>
  </si>
  <si>
    <t>Aktive materiale</t>
  </si>
  <si>
    <t>Tituj te tjere te huadhenies</t>
  </si>
  <si>
    <t>Tituj te tjere te mbajtur si aktive afatgjata</t>
  </si>
  <si>
    <t>Tituj te huadhenies ne njesite ekonomike ku ka interesa pjesmarrese</t>
  </si>
  <si>
    <t>Tituj te huadhenies ne njesite ekonomike brenda grupit *</t>
  </si>
  <si>
    <t>Tituj pronesie te njesive ekonomike ku ka interesa pjesmarrese</t>
  </si>
  <si>
    <t>Tituj pronesie te njesive ekonomike brenda grupit *</t>
  </si>
  <si>
    <t>Aktive financiare</t>
  </si>
  <si>
    <t xml:space="preserve">Aktive afatgjate </t>
  </si>
  <si>
    <t>Totali i aktiveve afatshkurtra</t>
  </si>
  <si>
    <t>Te arketueshme nga te ardhura te konstatuara</t>
  </si>
  <si>
    <t>Shpenzime te shtyra</t>
  </si>
  <si>
    <t>AAGJM te mbajtura per shitje</t>
  </si>
  <si>
    <t>Aktive biologjike (gje e gjalle ne rritje dhe majmeri)</t>
  </si>
  <si>
    <t>Mallra</t>
  </si>
  <si>
    <t>Produkte te gatshme</t>
  </si>
  <si>
    <t>Prodhime ne proces dhe gjysemprodukte</t>
  </si>
  <si>
    <t>Lende e pare dhe materiale te konsumueshme</t>
  </si>
  <si>
    <t xml:space="preserve">Inventaret </t>
  </si>
  <si>
    <t>Kapital i nenshkruar i papaguar</t>
  </si>
  <si>
    <t>Nga njesite ekonomike ku ka interesa pjesmarrese</t>
  </si>
  <si>
    <t>Nga njesite ekonomike brenda grupit *</t>
  </si>
  <si>
    <t>Nga aktiviteti i shfrytezimit</t>
  </si>
  <si>
    <t>Te drejta te arketueshme</t>
  </si>
  <si>
    <t>Te tjera financiare</t>
  </si>
  <si>
    <t>aksione te veta</t>
  </si>
  <si>
    <t>Ne tituj pronesie te njesive ekonomike ku ka interesa pjesmarrese</t>
  </si>
  <si>
    <t>Ne tituj pronesie te njesive ekonomike brenda grupit *</t>
  </si>
  <si>
    <t>Investime</t>
  </si>
  <si>
    <t xml:space="preserve">Mjete monetare </t>
  </si>
  <si>
    <t>Aktive afatshkurtra</t>
  </si>
  <si>
    <t>AKTIVET</t>
  </si>
  <si>
    <t>Pasqyra e Pozicionit Financiar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</si>
  <si>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</si>
  <si>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</si>
  <si>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</si>
  <si>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</si>
  <si>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</si>
  <si>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</si>
  <si>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</si>
  <si>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</si>
  <si>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</si>
  <si>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</si>
  <si>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</si>
  <si>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</si>
  <si>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</si>
  <si>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</si>
  <si>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</si>
  <si>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</si>
  <si>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</si>
  <si>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</si>
  <si>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</si>
  <si>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</si>
  <si>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</si>
  <si>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</si>
  <si>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</si>
  <si>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</si>
  <si>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</si>
  <si>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</si>
  <si>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</si>
  <si>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</si>
  <si>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</si>
  <si>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</si>
  <si>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</si>
  <si>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</si>
  <si>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</si>
  <si>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</si>
  <si>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 te sigurimeve shoqerore/shendetsore</t>
  </si>
  <si>
    <t>Paga dhe shperblime</t>
  </si>
  <si>
    <t>Shpenzime te personelit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</si>
  <si>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</si>
  <si>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</si>
  <si>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</si>
  <si>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</si>
  <si>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</si>
  <si>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</si>
  <si>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</si>
  <si>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</si>
  <si>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</si>
  <si>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</si>
  <si>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</si>
  <si>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Mjete monetare dhe ekuivalente me to ne fund</t>
  </si>
  <si>
    <t>Efekti i luhatjeve te kurseve te kembimit te mjeteve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</si>
  <si>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</si>
  <si>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</si>
  <si>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</si>
  <si>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t>Dividende te paguar interesave jokontrollues</t>
  </si>
  <si>
    <t>Dividende te paguar pronareve te njesive ekonomike meme</t>
  </si>
  <si>
    <t>Interes i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</si>
  <si>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</si>
  <si>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</si>
  <si>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</si>
  <si>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</si>
  <si>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</si>
  <si>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</si>
  <si>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</si>
  <si>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</si>
  <si>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</si>
  <si>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</si>
  <si>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Interesa te arketuara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</si>
  <si>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</si>
  <si>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</si>
  <si>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</si>
  <si>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</si>
  <si>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</si>
  <si>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</si>
  <si>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</si>
  <si>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</si>
  <si>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</si>
  <si>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</si>
  <si>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</si>
  <si>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</si>
  <si>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</si>
  <si>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</si>
  <si>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</si>
  <si>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</si>
  <si>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</si>
  <si>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</si>
  <si>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</si>
  <si>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</si>
  <si>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</si>
  <si>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</si>
  <si>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</si>
  <si>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</si>
  <si>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</si>
  <si>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</si>
  <si>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t>Fluksi mjeteve monetare nga/perdorur ne aktivitetin e shfrytezimit:</t>
  </si>
  <si>
    <t>Pozicioni financiar ne fund (viti aktual)</t>
  </si>
  <si>
    <t xml:space="preserve">Totali i transaksioneve per pronaret e njësisë ekonomike </t>
  </si>
  <si>
    <t>Dividende te shperndare</t>
  </si>
  <si>
    <t>Emetim i kapitalit të nënshkruar</t>
  </si>
  <si>
    <t>Transaksione per pronaret e njësisë ekonomike te njohura direkt ne kapital:</t>
  </si>
  <si>
    <t>Totali i te ardhurave gjithëpërfshirëse per periudhen</t>
  </si>
  <si>
    <t>Tatime aktuale dhe te shtyra te njohura drejtperdrejt ne kapital</t>
  </si>
  <si>
    <t>Te ardhura te tjera gjitheperfshirese</t>
  </si>
  <si>
    <t>Fitim/(humbja) e periudhes</t>
  </si>
  <si>
    <t>Te ardhurat totale gjithëpërfshirëse te periudhes:</t>
  </si>
  <si>
    <t>Pozicioni financiar ne fund (viti paraardhes)</t>
  </si>
  <si>
    <t>Pozicioni financiar i rideklaruar ne fillim</t>
  </si>
  <si>
    <t>Efekti i ndryshimeve ne politikat kontabile</t>
  </si>
  <si>
    <t>Pozicioni financiar ne fillim</t>
  </si>
  <si>
    <t>Totali</t>
  </si>
  <si>
    <t>Fitimet/ (humbjet) e pashperndara</t>
  </si>
  <si>
    <t>Kapitali i nenshkruar</t>
  </si>
  <si>
    <t>Pasqyra e levizjeve ne kapitalin neto</t>
  </si>
  <si>
    <t>Arketime nga shitja e aktiveve afatgjata materiale vlera neto ak. Shitur</t>
  </si>
  <si>
    <t>Pasqyra e fluksit te mjeteve monetare (metoda indirekte)</t>
  </si>
  <si>
    <t>Parapagime per sherbime</t>
  </si>
  <si>
    <t>Shpenzimet per paga nga vendimet gjyqesore</t>
  </si>
  <si>
    <t>Zhvleresimi / Shitja e aktiveve afatgjata materiale</t>
  </si>
  <si>
    <t>check</t>
  </si>
  <si>
    <t>Te tjera (detyrime tatimore)</t>
  </si>
  <si>
    <r>
      <t xml:space="preserve">Te tjera </t>
    </r>
    <r>
      <rPr>
        <i/>
        <sz val="11"/>
        <rFont val="Times New Roman"/>
        <family val="1"/>
        <charset val="238"/>
      </rPr>
      <t>(pershkruaj)</t>
    </r>
  </si>
  <si>
    <r>
      <t xml:space="preserve">Te tjera </t>
    </r>
    <r>
      <rPr>
        <i/>
        <sz val="11"/>
        <rFont val="Times New Roman"/>
        <family val="1"/>
        <charset val="238"/>
      </rPr>
      <t>(parapagime per sherbime)</t>
    </r>
  </si>
  <si>
    <t>Makineri dhe paisje vegla</t>
  </si>
  <si>
    <t>Aktive te mbajtura per realizimin e sherbimeve</t>
  </si>
  <si>
    <t>Mjete transporti</t>
  </si>
  <si>
    <t>Paisje informatike</t>
  </si>
  <si>
    <t>Inventar zyre</t>
  </si>
  <si>
    <t>Administratori</t>
  </si>
  <si>
    <t xml:space="preserve">             TOTALI</t>
  </si>
  <si>
    <t xml:space="preserve">Aktive ne proces </t>
  </si>
  <si>
    <t xml:space="preserve">Mjete Transporti </t>
  </si>
  <si>
    <t>Informatike</t>
  </si>
  <si>
    <t xml:space="preserve">Pajisje dhe Orendi </t>
  </si>
  <si>
    <t xml:space="preserve">Instalime dhe sisteme ruajtje </t>
  </si>
  <si>
    <t>Gjendje
31/12/2021</t>
  </si>
  <si>
    <t>Pakesime</t>
  </si>
  <si>
    <t>Shtesa</t>
  </si>
  <si>
    <t>Gjendje
01/01/2021</t>
  </si>
  <si>
    <t>Sasia</t>
  </si>
  <si>
    <t>Emertimi</t>
  </si>
  <si>
    <t>Nr</t>
  </si>
  <si>
    <t>Vlera Kontabel Neto e A.A.Materiale  31/12/2021</t>
  </si>
  <si>
    <t>Amortizimi A.A.Materiale  31/12/ 2021</t>
  </si>
  <si>
    <t>Aktivet Afatgjata Materiale  me vlere fillestare  31/12/ 2021</t>
  </si>
  <si>
    <t>01.01.2021</t>
  </si>
  <si>
    <t>TOTALI</t>
  </si>
  <si>
    <t>31.12.2021</t>
  </si>
  <si>
    <t>Deri</t>
  </si>
  <si>
    <t>Nga</t>
  </si>
  <si>
    <t>Periudha Kontabel e Pasqyrave Financiare</t>
  </si>
  <si>
    <t>Leke</t>
  </si>
  <si>
    <t>Pasqyra Financiare jane te rumbullakosura ne lek</t>
  </si>
  <si>
    <t>Pasqyra Financiare jane te shprehura ne</t>
  </si>
  <si>
    <t>jo</t>
  </si>
  <si>
    <t>Pasqyra Financiare jane te konsoliduara</t>
  </si>
  <si>
    <t>po</t>
  </si>
  <si>
    <t>Pasqyra Financiare jane individuale</t>
  </si>
  <si>
    <t>Viti   2021</t>
  </si>
  <si>
    <t>Ne zbatim te Ligjit Nr. 25/2018 Date 10.05.2018 " Per Kontabilitetin dhe Pasqyrat Financiare"</t>
  </si>
  <si>
    <t>Ne zbatim te Standartit Kombetar te Kontabilitetit Nr.2</t>
  </si>
  <si>
    <t>P A S Q Y R A T     F I N A N C I A R E</t>
  </si>
  <si>
    <t>Veprimtaria  Kryesore</t>
  </si>
  <si>
    <t>QKB</t>
  </si>
  <si>
    <t>Nr. i  Regjistrit  Tregetar</t>
  </si>
  <si>
    <t>Data e krijimit</t>
  </si>
  <si>
    <t>Adresa e Selise</t>
  </si>
  <si>
    <t>NIPT -i</t>
  </si>
  <si>
    <t>Emertimi dhe Forma ligjore</t>
  </si>
  <si>
    <t>31.03.2022</t>
  </si>
  <si>
    <t>G.S.E. Security shpk</t>
  </si>
  <si>
    <t>L01614030H</t>
  </si>
  <si>
    <t>Bulevardi Gjergj Fishta, Ndertesa Nr.14, Hyrja 3, Ap.10</t>
  </si>
  <si>
    <t>Tirane</t>
  </si>
  <si>
    <t>14.04.2010</t>
  </si>
  <si>
    <t>Sherbimi privat i sigurise publike SH.P.S.F</t>
  </si>
  <si>
    <t>Pasqyrat financiare te vitit 2021</t>
  </si>
  <si>
    <t>Lek</t>
  </si>
  <si>
    <t>G.S.E. Security</t>
  </si>
  <si>
    <t>Fitimi pas tatimit</t>
  </si>
  <si>
    <t>31 dhjetor 2020</t>
  </si>
  <si>
    <t>31 dhjetor 2021</t>
  </si>
  <si>
    <t>PERIUDHA</t>
  </si>
  <si>
    <t>31dhjeto 2021</t>
  </si>
  <si>
    <t xml:space="preserve">TOTALI                                                                                                                                                                                                                  </t>
  </si>
  <si>
    <t>Kursi Bankes Shqiperise ne fund te periudhes</t>
  </si>
  <si>
    <t>Aktivet monetare ne Banka:</t>
  </si>
  <si>
    <t>Aktive monetare ne Arka:</t>
  </si>
  <si>
    <t>Shpenzime nga diferencat ne kurset e kembimit</t>
  </si>
  <si>
    <t>Tatim fitimi</t>
  </si>
  <si>
    <t>Fitimi perpara tatimit</t>
  </si>
  <si>
    <t>Detyrimi per tatim fitimin</t>
  </si>
  <si>
    <t>Fitimi i tatueshem</t>
  </si>
  <si>
    <t xml:space="preserve">Shpenzime te pazbritshme  </t>
  </si>
  <si>
    <t>Shpenzime per interesa</t>
  </si>
  <si>
    <t>Kontributet e sigurimeve shoqërore &amp; shëndetësore</t>
  </si>
  <si>
    <t>Shpenzime per Pagat</t>
  </si>
  <si>
    <r>
      <t xml:space="preserve">Fitimi vitit </t>
    </r>
    <r>
      <rPr>
        <sz val="11"/>
        <color rgb="FFFF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ushtrimor</t>
    </r>
  </si>
  <si>
    <t>Fitim i pashperndare</t>
  </si>
  <si>
    <t xml:space="preserve">Kapitali i nenshkruar </t>
  </si>
  <si>
    <t>Tatim i mbajtur në burim</t>
  </si>
  <si>
    <t>Kontributet për sigurimet shoqërore dhe shëndetësore</t>
  </si>
  <si>
    <t>Pagat e punonjesve</t>
  </si>
  <si>
    <t>Tituj te huamarrjes</t>
  </si>
  <si>
    <t>Tatimi mbi fitimin i parapaguar</t>
  </si>
  <si>
    <t>Te drejta te arketueshme nga aktiviteti i shfrytezimit</t>
  </si>
  <si>
    <t>1 USD = 106.54 lek</t>
  </si>
  <si>
    <t>1 EURO = 120.76 lek</t>
  </si>
  <si>
    <t>Gjendja e Arkes - lek</t>
  </si>
  <si>
    <t>Gjendja e Bankave - lek</t>
  </si>
  <si>
    <t>Parapagim per blerje asetesh</t>
  </si>
  <si>
    <t>Inventar i materialeve te konsumit</t>
  </si>
  <si>
    <t>Shpenzime te funksionimit</t>
  </si>
  <si>
    <t>Qarkullim i aseteve ne funksion te shitjeve</t>
  </si>
  <si>
    <t xml:space="preserve">Qarkullim i aseteve ne funksion te shitjeve </t>
  </si>
  <si>
    <t>Te ardhura nga shitja e sherbimeve</t>
  </si>
  <si>
    <t>Te pagueshme ngaj ortakut</t>
  </si>
  <si>
    <t>TVSH</t>
  </si>
  <si>
    <t>Tatimi mbi të ardhurat personale</t>
  </si>
  <si>
    <t>Vlera e mbetur</t>
  </si>
  <si>
    <t>Amortizimi i vitit</t>
  </si>
  <si>
    <t>Amortizimi I Akumuluar</t>
  </si>
  <si>
    <t xml:space="preserve">Transferime dhe dalje </t>
  </si>
  <si>
    <t>Shtesat e vitit</t>
  </si>
  <si>
    <t>Kosto</t>
  </si>
  <si>
    <t xml:space="preserve"> Total </t>
  </si>
  <si>
    <t xml:space="preserve"> Aktive 
ne proces </t>
  </si>
  <si>
    <t xml:space="preserve"> Mjete 
Transporti </t>
  </si>
  <si>
    <t xml:space="preserve"> Pajisje dhe Orendi </t>
  </si>
  <si>
    <t xml:space="preserve"> Instalime dhe sisteme ruajtje </t>
  </si>
  <si>
    <t>NIPT  L01614030H</t>
  </si>
  <si>
    <t xml:space="preserve">G.S.E. Security Shpk </t>
  </si>
  <si>
    <t>Oneda Taga</t>
  </si>
  <si>
    <t>Ne 01 Janar 2021</t>
  </si>
  <si>
    <t>31 Dhjetor 2021</t>
  </si>
  <si>
    <t>Ne 31 Dhjetor 2021</t>
  </si>
  <si>
    <t>L01614030H11000022-A</t>
  </si>
  <si>
    <t>Parapagime (Parapagime)</t>
  </si>
  <si>
    <t>Parapagime (0097)</t>
  </si>
  <si>
    <t>Detyrim për Tatim Fitimi, detyrim principal (1102)</t>
  </si>
  <si>
    <t>Tatimi mbi fitimin (1100)</t>
  </si>
  <si>
    <t>2022 Janar-Dhjetor (22-A)</t>
  </si>
  <si>
    <t>01.06.2022</t>
  </si>
  <si>
    <t>01.05.2022</t>
  </si>
  <si>
    <t>12.04.2022</t>
  </si>
  <si>
    <t>01.03.2022</t>
  </si>
  <si>
    <t>01.02.2022</t>
  </si>
  <si>
    <t>07.01.2022</t>
  </si>
  <si>
    <t>L01614030H11000021-A</t>
  </si>
  <si>
    <t>Tatim (Tatim)</t>
  </si>
  <si>
    <t>Normal (NORMAL)</t>
  </si>
  <si>
    <t>Detyrim principal (0010)</t>
  </si>
  <si>
    <t>Tatim fitimi detyrim principal (1101)</t>
  </si>
  <si>
    <t>2021 Janar-Dhjetor (21-A)</t>
  </si>
  <si>
    <t>L01614030H11000020-A</t>
  </si>
  <si>
    <t xml:space="preserve"> 2020 Janar-Dhjetor (20-A)</t>
  </si>
  <si>
    <t>21.07.2021</t>
  </si>
  <si>
    <t>30.03.2021</t>
  </si>
  <si>
    <t>Pagesë me Bankë (PagesëBankë)</t>
  </si>
  <si>
    <t>Likuiditet (0099)</t>
  </si>
  <si>
    <t>Tatim Fitimi  likuiditet (1100)</t>
  </si>
  <si>
    <t>12.03.2020</t>
  </si>
  <si>
    <t>15.02.2020</t>
  </si>
  <si>
    <t>16.01.2020</t>
  </si>
  <si>
    <t>L01614030H11000019-A</t>
  </si>
  <si>
    <t>2019 Janar-Dhjetor (19-A)</t>
  </si>
  <si>
    <t>29.03.2020</t>
  </si>
  <si>
    <t>17.12.2019</t>
  </si>
  <si>
    <t>15.11.2019</t>
  </si>
  <si>
    <t>15.10.2019</t>
  </si>
  <si>
    <t>17.09.2019</t>
  </si>
  <si>
    <t>16.08.2019</t>
  </si>
  <si>
    <t>17.07.2019</t>
  </si>
  <si>
    <t>18.06.2019</t>
  </si>
  <si>
    <t>15.05.2019</t>
  </si>
  <si>
    <t>17.04.2019</t>
  </si>
  <si>
    <t>16.03.2019</t>
  </si>
  <si>
    <t>14.02.2019</t>
  </si>
  <si>
    <t>16.01.2019</t>
  </si>
  <si>
    <t>L01614030H11000018-A</t>
  </si>
  <si>
    <t>2018 Janar-Dhjetor (18-A)</t>
  </si>
  <si>
    <t>02.04.2019</t>
  </si>
  <si>
    <t>29.03.2019</t>
  </si>
  <si>
    <t>14.12.2018</t>
  </si>
  <si>
    <t>14.11.2018</t>
  </si>
  <si>
    <t>13.10.2018</t>
  </si>
  <si>
    <t>13.09.2018</t>
  </si>
  <si>
    <t>15.08.2018</t>
  </si>
  <si>
    <t>11.07.2018</t>
  </si>
  <si>
    <t>09.06.2018</t>
  </si>
  <si>
    <t>12.05.2018</t>
  </si>
  <si>
    <t>12.04.2018</t>
  </si>
  <si>
    <t>14.03.2018</t>
  </si>
  <si>
    <t>03.02.2018</t>
  </si>
  <si>
    <t>10.01.2018</t>
  </si>
  <si>
    <t>L01614030H11000017-A</t>
  </si>
  <si>
    <t>2017 Janar-Dhjetor (17-A)</t>
  </si>
  <si>
    <t>05.04.2018</t>
  </si>
  <si>
    <t>31.03.2018</t>
  </si>
  <si>
    <t>15.12.2017</t>
  </si>
  <si>
    <t>08.11.2017</t>
  </si>
  <si>
    <t>13.10.2017</t>
  </si>
  <si>
    <t>16.09.2017</t>
  </si>
  <si>
    <t>11.08.2017</t>
  </si>
  <si>
    <t>19.07.2017</t>
  </si>
  <si>
    <t>16.06.2017</t>
  </si>
  <si>
    <t>23.05.2017</t>
  </si>
  <si>
    <t>22.04.2017</t>
  </si>
  <si>
    <t>01.04.2017</t>
  </si>
  <si>
    <t>L01614030H11000016-A</t>
  </si>
  <si>
    <t>2016 Janar-Dhjetor (16-A)</t>
  </si>
  <si>
    <t>30.03.2017</t>
  </si>
  <si>
    <t>08.12.2016</t>
  </si>
  <si>
    <t>Është nën Mbledhje me Forcë</t>
  </si>
  <si>
    <t>Është nën Apel</t>
  </si>
  <si>
    <t>Data e Vendosjes</t>
  </si>
  <si>
    <t>Numri Serial</t>
  </si>
  <si>
    <t>Lloji i Kontabilitetit</t>
  </si>
  <si>
    <t>Modeli i Deklaratës</t>
  </si>
  <si>
    <t>Kodi Global i të Ardhurave</t>
  </si>
  <si>
    <t>Kodi i të Ardhurave</t>
  </si>
  <si>
    <t>Lloji i Tatimit</t>
  </si>
  <si>
    <t>Shuma e Papërdorur nga Pagesa</t>
  </si>
  <si>
    <t>Shuma e Kredisë</t>
  </si>
  <si>
    <t>Shuma e Papaguar</t>
  </si>
  <si>
    <t>Shuma e Detyrimit</t>
  </si>
  <si>
    <t>Data</t>
  </si>
  <si>
    <t>Data e rishikimit te Pasqyrave Financiare</t>
  </si>
  <si>
    <t>08.06.2022</t>
  </si>
  <si>
    <r>
      <t>Percaktime te tjera per rezultatin e periudhes</t>
    </r>
    <r>
      <rPr>
        <i/>
        <sz val="11"/>
        <rFont val="Times New Roman"/>
        <family val="1"/>
        <charset val="238"/>
      </rPr>
      <t xml:space="preserve"> (fitim i ri investuar)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</si>
</sst>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 * #,##0.00_)_€_ ;_ * \(#,##0.00\)_€_ ;_ * &quot;-&quot;??_)_€_ ;_ @_ "/>
    <numFmt numFmtId="166" formatCode="_(* #,##0_);_(* \(#,##0\);_(* &quot;-&quot;??_);_(@_)"/>
    <numFmt numFmtId="167" formatCode="_-* #,##0\ _X_D_R_-;\-* #,##0\ _X_D_R_-;_-* &quot;-&quot;\ _X_D_R_-;_-@_-"/>
    <numFmt numFmtId="168" formatCode="_-* #,##0.00\ _X_D_R_-;\-* #,##0.00\ _X_D_R_-;_-* &quot;-&quot;??\ _X_D_R_-;_-@_-"/>
    <numFmt numFmtId="169" formatCode="_-* #,##0.00_L_e_k_-;\-* #,##0.00_L_e_k_-;_-* &quot;-&quot;??_L_e_k_-;_-@_-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indexed="8"/>
      <name val="MS Sans Serif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indexed="8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indexed="8"/>
      <name val="Arial"/>
      <family val="2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name val="Arial"/>
      <family val="2"/>
    </font>
    <font>
      <sz val="11"/>
      <color rgb="FFFF0000"/>
      <name val="Times New Roman"/>
      <family val="1"/>
    </font>
    <font>
      <sz val="10"/>
      <name val="Arial"/>
      <family val="2"/>
    </font>
    <font>
      <i/>
      <sz val="11"/>
      <name val="Times New Roman"/>
      <family val="1"/>
      <charset val="238"/>
    </font>
    <font>
      <i/>
      <sz val="11"/>
      <name val="Times New Roman"/>
      <family val="1"/>
    </font>
    <font>
      <i/>
      <sz val="9"/>
      <name val="Times New Roman"/>
      <family val="1"/>
      <charset val="238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0"/>
      <color rgb="FF00B050"/>
      <name val="Times New Roman"/>
      <family val="1"/>
    </font>
    <font>
      <i/>
      <sz val="10"/>
      <color rgb="FF00B05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26"/>
      <name val="Times New Roman"/>
      <family val="1"/>
    </font>
    <font>
      <sz val="9"/>
      <name val="Arial"/>
      <family val="2"/>
    </font>
    <font>
      <b/>
      <sz val="11"/>
      <color rgb="FFC0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0.5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8"/>
      <color theme="1"/>
      <name val="Times New Roman"/>
      <family val="1"/>
    </font>
    <font>
      <sz val="11"/>
      <color rgb="FFC00000"/>
      <name val="Times New Roman"/>
      <family val="1"/>
    </font>
    <font>
      <b/>
      <sz val="9"/>
      <color rgb="FFC00000"/>
      <name val="Times New Roman"/>
      <family val="1"/>
    </font>
    <font>
      <sz val="9"/>
      <color rgb="FFC00000"/>
      <name val="Times New Roman"/>
      <family val="1"/>
    </font>
    <font>
      <sz val="8"/>
      <name val="Times New Roman"/>
      <family val="1"/>
      <charset val="238"/>
    </font>
    <font>
      <b/>
      <sz val="8"/>
      <name val="Times New Roman"/>
      <family val="1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6"/>
      <name val="Arial"/>
      <family val="2"/>
    </font>
    <font>
      <b/>
      <sz val="9"/>
      <color indexed="8"/>
      <name val="Times New Roman"/>
      <family val="1"/>
    </font>
    <font>
      <b/>
      <sz val="6"/>
      <color rgb="FF00B050"/>
      <name val="Times New Roman"/>
      <family val="1"/>
    </font>
    <font>
      <sz val="6"/>
      <color indexed="8"/>
      <name val="Times New Roman"/>
      <family val="1"/>
    </font>
    <font>
      <b/>
      <sz val="9"/>
      <color rgb="FF00B050"/>
      <name val="Calibri Light"/>
      <family val="2"/>
      <scheme val="major"/>
    </font>
    <font>
      <b/>
      <sz val="9"/>
      <color rgb="FF00B050"/>
      <name val="Times New Roman"/>
      <family val="1"/>
    </font>
    <font>
      <i/>
      <sz val="9"/>
      <color rgb="FF00B050"/>
      <name val="Times New Roman"/>
      <family val="1"/>
    </font>
    <font>
      <b/>
      <sz val="9"/>
      <color rgb="FF7030A0"/>
      <name val="Times New Roman"/>
      <family val="1"/>
    </font>
    <font>
      <sz val="11"/>
      <color rgb="FFC00000"/>
      <name val="Calibri"/>
      <family val="2"/>
      <scheme val="minor"/>
    </font>
    <font>
      <b/>
      <sz val="11"/>
      <color rgb="FF00B050"/>
      <name val="Times New Roman"/>
      <family val="1"/>
      <charset val="238"/>
    </font>
    <font>
      <sz val="9"/>
      <color rgb="FF00B050"/>
      <name val="Calibri Light"/>
      <family val="2"/>
      <scheme val="major"/>
    </font>
    <font>
      <sz val="10"/>
      <name val="MS Sans Serif"/>
    </font>
    <font>
      <sz val="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0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0" borderId="0"/>
    <xf numFmtId="0" fontId="11" fillId="0" borderId="0"/>
    <xf numFmtId="0" fontId="12" fillId="0" borderId="0"/>
    <xf numFmtId="164" fontId="17" fillId="0" borderId="0" applyFon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/>
    <xf numFmtId="0" fontId="23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169" fontId="11" fillId="0" borderId="0" applyFont="0" applyFill="0" applyBorder="0" applyAlignment="0" applyProtection="0"/>
    <xf numFmtId="0" fontId="37" fillId="0" borderId="0"/>
    <xf numFmtId="0" fontId="37" fillId="0" borderId="0"/>
    <xf numFmtId="9" fontId="58" fillId="0" borderId="0" applyFont="0" applyFill="0" applyBorder="0" applyAlignment="0" applyProtection="0"/>
    <xf numFmtId="0" fontId="59" fillId="0" borderId="0"/>
    <xf numFmtId="0" fontId="11" fillId="0" borderId="0"/>
  </cellStyleXfs>
  <cellXfs count="251">
    <xf numFmtId="0" fontId="0" fillId="0" borderId="0" xfId="0"/>
    <xf numFmtId="0" fontId="3" fillId="0" borderId="0" xfId="3" applyFont="1"/>
    <xf numFmtId="0" fontId="10" fillId="0" borderId="0" xfId="3" applyFont="1"/>
    <xf numFmtId="0" fontId="5" fillId="0" borderId="0" xfId="3" applyFont="1" applyAlignment="1">
      <alignment wrapText="1"/>
    </xf>
    <xf numFmtId="0" fontId="2" fillId="0" borderId="0" xfId="3" applyFont="1"/>
    <xf numFmtId="0" fontId="15" fillId="0" borderId="0" xfId="4" applyFont="1" applyAlignment="1">
      <alignment vertical="center"/>
    </xf>
    <xf numFmtId="0" fontId="13" fillId="0" borderId="0" xfId="3" applyFont="1" applyAlignment="1">
      <alignment horizontal="left" wrapText="1" indent="2"/>
    </xf>
    <xf numFmtId="0" fontId="16" fillId="0" borderId="0" xfId="4" applyFont="1" applyAlignment="1">
      <alignment vertical="center"/>
    </xf>
    <xf numFmtId="0" fontId="14" fillId="0" borderId="0" xfId="5" applyFont="1" applyAlignment="1">
      <alignment vertical="center"/>
    </xf>
    <xf numFmtId="0" fontId="14" fillId="0" borderId="0" xfId="5" applyFont="1" applyAlignment="1">
      <alignment horizontal="left" vertical="center"/>
    </xf>
    <xf numFmtId="0" fontId="15" fillId="0" borderId="0" xfId="5" applyFont="1"/>
    <xf numFmtId="0" fontId="16" fillId="0" borderId="0" xfId="7" applyFont="1" applyAlignment="1">
      <alignment vertical="center"/>
    </xf>
    <xf numFmtId="0" fontId="4" fillId="0" borderId="0" xfId="1" applyFont="1" applyAlignment="1">
      <alignment wrapText="1"/>
    </xf>
    <xf numFmtId="0" fontId="20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13" fillId="3" borderId="0" xfId="3" applyFont="1" applyFill="1" applyAlignment="1">
      <alignment horizontal="left" wrapText="1" indent="2"/>
    </xf>
    <xf numFmtId="0" fontId="5" fillId="0" borderId="1" xfId="3" applyFont="1" applyBorder="1" applyAlignment="1">
      <alignment wrapText="1"/>
    </xf>
    <xf numFmtId="0" fontId="5" fillId="3" borderId="0" xfId="3" applyFont="1" applyFill="1" applyAlignment="1">
      <alignment wrapText="1"/>
    </xf>
    <xf numFmtId="0" fontId="21" fillId="0" borderId="0" xfId="3" applyFont="1" applyAlignment="1">
      <alignment vertical="center"/>
    </xf>
    <xf numFmtId="0" fontId="15" fillId="0" borderId="0" xfId="3" applyFont="1"/>
    <xf numFmtId="0" fontId="18" fillId="0" borderId="0" xfId="1" applyFont="1" applyAlignment="1">
      <alignment vertical="center"/>
    </xf>
    <xf numFmtId="0" fontId="14" fillId="0" borderId="0" xfId="3" applyFont="1"/>
    <xf numFmtId="0" fontId="21" fillId="0" borderId="0" xfId="3" applyFont="1"/>
    <xf numFmtId="0" fontId="18" fillId="0" borderId="0" xfId="3" applyFont="1"/>
    <xf numFmtId="0" fontId="14" fillId="0" borderId="0" xfId="3" applyFont="1" applyAlignment="1">
      <alignment wrapText="1"/>
    </xf>
    <xf numFmtId="0" fontId="26" fillId="0" borderId="0" xfId="3" applyFont="1" applyAlignment="1">
      <alignment horizontal="left" wrapText="1" indent="2"/>
    </xf>
    <xf numFmtId="0" fontId="16" fillId="0" borderId="0" xfId="3" applyFont="1" applyAlignment="1">
      <alignment wrapText="1"/>
    </xf>
    <xf numFmtId="0" fontId="27" fillId="4" borderId="0" xfId="3" applyFont="1" applyFill="1" applyAlignment="1">
      <alignment horizontal="left" wrapText="1" indent="2"/>
    </xf>
    <xf numFmtId="0" fontId="18" fillId="0" borderId="0" xfId="3" applyFont="1" applyAlignment="1">
      <alignment wrapText="1"/>
    </xf>
    <xf numFmtId="0" fontId="14" fillId="0" borderId="0" xfId="3" applyFont="1" applyAlignment="1">
      <alignment vertical="top" wrapText="1"/>
    </xf>
    <xf numFmtId="0" fontId="26" fillId="0" borderId="0" xfId="3" applyFont="1" applyAlignment="1">
      <alignment wrapText="1"/>
    </xf>
    <xf numFmtId="0" fontId="18" fillId="0" borderId="0" xfId="3" applyFont="1" applyAlignment="1">
      <alignment horizontal="left" wrapText="1" indent="2"/>
    </xf>
    <xf numFmtId="0" fontId="18" fillId="0" borderId="0" xfId="3" applyFont="1" applyAlignment="1">
      <alignment horizontal="left" indent="2"/>
    </xf>
    <xf numFmtId="0" fontId="15" fillId="4" borderId="0" xfId="3" applyFont="1" applyFill="1" applyAlignment="1">
      <alignment horizontal="left" wrapText="1" indent="2"/>
    </xf>
    <xf numFmtId="0" fontId="14" fillId="0" borderId="0" xfId="5" applyFont="1" applyAlignment="1">
      <alignment vertical="top" wrapText="1"/>
    </xf>
    <xf numFmtId="0" fontId="18" fillId="0" borderId="0" xfId="3" applyFont="1" applyAlignment="1">
      <alignment horizontal="left" wrapText="1"/>
    </xf>
    <xf numFmtId="0" fontId="14" fillId="2" borderId="0" xfId="3" applyFont="1" applyFill="1" applyAlignment="1">
      <alignment horizontal="left" wrapText="1"/>
    </xf>
    <xf numFmtId="0" fontId="28" fillId="0" borderId="0" xfId="3" applyFont="1" applyAlignment="1">
      <alignment horizontal="left" wrapText="1" indent="2"/>
    </xf>
    <xf numFmtId="0" fontId="31" fillId="0" borderId="0" xfId="3" applyFont="1" applyAlignment="1">
      <alignment horizontal="left" wrapText="1" indent="2"/>
    </xf>
    <xf numFmtId="41" fontId="10" fillId="0" borderId="0" xfId="3" applyNumberFormat="1" applyFont="1"/>
    <xf numFmtId="0" fontId="27" fillId="0" borderId="0" xfId="3" applyFont="1" applyAlignment="1">
      <alignment horizontal="left" wrapText="1" indent="2"/>
    </xf>
    <xf numFmtId="0" fontId="32" fillId="0" borderId="0" xfId="13" applyFont="1"/>
    <xf numFmtId="1" fontId="32" fillId="0" borderId="0" xfId="13" applyNumberFormat="1" applyFont="1"/>
    <xf numFmtId="3" fontId="32" fillId="0" borderId="0" xfId="13" applyNumberFormat="1" applyFont="1"/>
    <xf numFmtId="41" fontId="32" fillId="0" borderId="0" xfId="14" applyNumberFormat="1" applyFont="1"/>
    <xf numFmtId="41" fontId="32" fillId="0" borderId="0" xfId="13" applyNumberFormat="1" applyFont="1"/>
    <xf numFmtId="0" fontId="33" fillId="0" borderId="0" xfId="13" applyFont="1"/>
    <xf numFmtId="41" fontId="33" fillId="0" borderId="4" xfId="14" applyNumberFormat="1" applyFont="1" applyBorder="1" applyAlignment="1">
      <alignment vertical="center"/>
    </xf>
    <xf numFmtId="0" fontId="33" fillId="0" borderId="4" xfId="13" applyFont="1" applyBorder="1" applyAlignment="1">
      <alignment horizontal="center" vertical="center"/>
    </xf>
    <xf numFmtId="0" fontId="33" fillId="0" borderId="4" xfId="13" applyFont="1" applyBorder="1" applyAlignment="1">
      <alignment vertical="center"/>
    </xf>
    <xf numFmtId="41" fontId="32" fillId="0" borderId="4" xfId="14" applyNumberFormat="1" applyFont="1" applyBorder="1"/>
    <xf numFmtId="0" fontId="32" fillId="0" borderId="4" xfId="13" applyFont="1" applyBorder="1" applyAlignment="1">
      <alignment horizontal="center"/>
    </xf>
    <xf numFmtId="0" fontId="32" fillId="0" borderId="4" xfId="13" applyFont="1" applyBorder="1" applyAlignment="1">
      <alignment horizontal="left" indent="1"/>
    </xf>
    <xf numFmtId="0" fontId="33" fillId="0" borderId="4" xfId="13" applyFont="1" applyBorder="1" applyAlignment="1">
      <alignment horizontal="center" wrapText="1"/>
    </xf>
    <xf numFmtId="41" fontId="32" fillId="0" borderId="4" xfId="13" applyNumberFormat="1" applyFont="1" applyBorder="1"/>
    <xf numFmtId="0" fontId="35" fillId="0" borderId="0" xfId="13" applyFont="1"/>
    <xf numFmtId="41" fontId="15" fillId="0" borderId="0" xfId="3" applyNumberFormat="1" applyFont="1"/>
    <xf numFmtId="0" fontId="38" fillId="0" borderId="0" xfId="4" applyFont="1" applyFill="1" applyAlignment="1">
      <alignment horizontal="right" vertical="center" indent="1"/>
    </xf>
    <xf numFmtId="0" fontId="41" fillId="0" borderId="0" xfId="12" applyFont="1" applyAlignment="1">
      <alignment vertical="center"/>
    </xf>
    <xf numFmtId="0" fontId="15" fillId="0" borderId="0" xfId="12" applyFont="1" applyAlignment="1">
      <alignment vertical="center"/>
    </xf>
    <xf numFmtId="0" fontId="41" fillId="4" borderId="0" xfId="12" applyFont="1" applyFill="1" applyAlignment="1">
      <alignment vertical="center"/>
    </xf>
    <xf numFmtId="0" fontId="15" fillId="4" borderId="0" xfId="12" applyFont="1" applyFill="1" applyAlignment="1">
      <alignment vertical="center"/>
    </xf>
    <xf numFmtId="0" fontId="42" fillId="0" borderId="0" xfId="12" applyFont="1" applyAlignment="1">
      <alignment vertical="center"/>
    </xf>
    <xf numFmtId="0" fontId="42" fillId="4" borderId="0" xfId="12" applyFont="1" applyFill="1" applyAlignment="1">
      <alignment vertical="center"/>
    </xf>
    <xf numFmtId="0" fontId="15" fillId="4" borderId="0" xfId="12" applyFont="1" applyFill="1" applyAlignment="1">
      <alignment horizontal="center" vertical="center"/>
    </xf>
    <xf numFmtId="0" fontId="15" fillId="4" borderId="0" xfId="12" applyFont="1" applyFill="1" applyAlignment="1">
      <alignment horizontal="left" vertical="center" indent="1"/>
    </xf>
    <xf numFmtId="0" fontId="30" fillId="0" borderId="0" xfId="12" applyFont="1" applyAlignment="1">
      <alignment vertical="center"/>
    </xf>
    <xf numFmtId="0" fontId="30" fillId="4" borderId="0" xfId="12" applyFont="1" applyFill="1" applyAlignment="1">
      <alignment vertical="center"/>
    </xf>
    <xf numFmtId="0" fontId="29" fillId="4" borderId="0" xfId="12" applyFont="1" applyFill="1" applyAlignment="1">
      <alignment vertical="center"/>
    </xf>
    <xf numFmtId="0" fontId="16" fillId="4" borderId="0" xfId="12" applyFont="1" applyFill="1" applyAlignment="1">
      <alignment vertical="center"/>
    </xf>
    <xf numFmtId="0" fontId="36" fillId="0" borderId="0" xfId="0" applyFont="1" applyAlignment="1">
      <alignment horizontal="left" vertical="center" indent="1"/>
    </xf>
    <xf numFmtId="0" fontId="24" fillId="0" borderId="0" xfId="0" applyFont="1" applyAlignment="1">
      <alignment horizontal="center" vertical="center"/>
    </xf>
    <xf numFmtId="41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left" vertical="center" indent="2"/>
    </xf>
    <xf numFmtId="41" fontId="46" fillId="4" borderId="5" xfId="0" applyNumberFormat="1" applyFont="1" applyFill="1" applyBorder="1" applyAlignment="1">
      <alignment horizontal="center" vertical="center" wrapText="1"/>
    </xf>
    <xf numFmtId="0" fontId="47" fillId="4" borderId="5" xfId="0" applyFont="1" applyFill="1" applyBorder="1" applyAlignment="1">
      <alignment horizontal="left" vertical="center" wrapText="1" indent="1"/>
    </xf>
    <xf numFmtId="41" fontId="36" fillId="4" borderId="5" xfId="0" applyNumberFormat="1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left" vertical="center" wrapText="1" indent="1"/>
    </xf>
    <xf numFmtId="0" fontId="46" fillId="4" borderId="5" xfId="0" applyFont="1" applyFill="1" applyBorder="1" applyAlignment="1">
      <alignment horizontal="left" vertical="center" wrapText="1" indent="1"/>
    </xf>
    <xf numFmtId="41" fontId="36" fillId="4" borderId="0" xfId="0" applyNumberFormat="1" applyFont="1" applyFill="1" applyAlignment="1">
      <alignment horizontal="center" vertical="center"/>
    </xf>
    <xf numFmtId="0" fontId="36" fillId="4" borderId="0" xfId="0" applyFont="1" applyFill="1" applyAlignment="1">
      <alignment horizontal="left" vertical="center" indent="2"/>
    </xf>
    <xf numFmtId="43" fontId="36" fillId="0" borderId="0" xfId="0" applyNumberFormat="1" applyFont="1" applyAlignment="1">
      <alignment horizontal="left" vertical="center" indent="1"/>
    </xf>
    <xf numFmtId="0" fontId="48" fillId="4" borderId="5" xfId="0" applyFont="1" applyFill="1" applyBorder="1" applyAlignment="1">
      <alignment horizontal="left" vertical="center" wrapText="1" indent="1"/>
    </xf>
    <xf numFmtId="41" fontId="36" fillId="0" borderId="0" xfId="0" applyNumberFormat="1" applyFont="1" applyAlignment="1">
      <alignment horizontal="left" vertical="center" indent="1"/>
    </xf>
    <xf numFmtId="37" fontId="36" fillId="0" borderId="0" xfId="0" applyNumberFormat="1" applyFont="1" applyAlignment="1">
      <alignment horizontal="left" vertical="center" indent="1"/>
    </xf>
    <xf numFmtId="41" fontId="46" fillId="0" borderId="5" xfId="0" applyNumberFormat="1" applyFont="1" applyBorder="1" applyAlignment="1">
      <alignment horizontal="center" vertical="center" wrapText="1"/>
    </xf>
    <xf numFmtId="0" fontId="46" fillId="0" borderId="5" xfId="0" applyFont="1" applyBorder="1" applyAlignment="1">
      <alignment horizontal="left" vertical="center" wrapText="1" indent="1"/>
    </xf>
    <xf numFmtId="41" fontId="36" fillId="0" borderId="5" xfId="0" applyNumberFormat="1" applyFont="1" applyBorder="1" applyAlignment="1">
      <alignment horizontal="center" vertical="center" wrapText="1"/>
    </xf>
    <xf numFmtId="0" fontId="36" fillId="0" borderId="5" xfId="0" applyFont="1" applyBorder="1" applyAlignment="1">
      <alignment horizontal="left" vertical="center" wrapText="1" indent="1"/>
    </xf>
    <xf numFmtId="0" fontId="46" fillId="0" borderId="5" xfId="0" applyFont="1" applyBorder="1" applyAlignment="1">
      <alignment horizontal="center" vertical="center" wrapText="1"/>
    </xf>
    <xf numFmtId="0" fontId="49" fillId="4" borderId="5" xfId="0" applyFont="1" applyFill="1" applyBorder="1" applyAlignment="1">
      <alignment horizontal="left" vertical="center" wrapText="1" indent="1"/>
    </xf>
    <xf numFmtId="41" fontId="51" fillId="4" borderId="5" xfId="0" applyNumberFormat="1" applyFont="1" applyFill="1" applyBorder="1" applyAlignment="1">
      <alignment horizontal="center" vertical="center" wrapText="1"/>
    </xf>
    <xf numFmtId="41" fontId="48" fillId="4" borderId="5" xfId="0" applyNumberFormat="1" applyFont="1" applyFill="1" applyBorder="1" applyAlignment="1">
      <alignment horizontal="center" vertical="center" wrapText="1"/>
    </xf>
    <xf numFmtId="0" fontId="50" fillId="4" borderId="5" xfId="0" applyFont="1" applyFill="1" applyBorder="1" applyAlignment="1">
      <alignment horizontal="left" vertical="center" wrapText="1" indent="1"/>
    </xf>
    <xf numFmtId="41" fontId="16" fillId="4" borderId="5" xfId="0" applyNumberFormat="1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left" vertical="center" wrapText="1" indent="1"/>
    </xf>
    <xf numFmtId="41" fontId="15" fillId="4" borderId="5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left" vertical="center" wrapText="1" indent="1"/>
    </xf>
    <xf numFmtId="41" fontId="24" fillId="4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horizontal="left" vertical="center" indent="2"/>
    </xf>
    <xf numFmtId="0" fontId="36" fillId="4" borderId="0" xfId="0" applyFont="1" applyFill="1" applyAlignment="1">
      <alignment horizontal="left" vertical="center" indent="1"/>
    </xf>
    <xf numFmtId="0" fontId="46" fillId="0" borderId="0" xfId="0" applyFont="1" applyAlignment="1">
      <alignment horizontal="left" vertical="center" indent="1"/>
    </xf>
    <xf numFmtId="41" fontId="46" fillId="4" borderId="5" xfId="0" applyNumberFormat="1" applyFont="1" applyFill="1" applyBorder="1" applyAlignment="1">
      <alignment horizontal="center" vertical="center"/>
    </xf>
    <xf numFmtId="0" fontId="46" fillId="4" borderId="5" xfId="0" applyFont="1" applyFill="1" applyBorder="1" applyAlignment="1">
      <alignment horizontal="left" vertical="center" indent="1"/>
    </xf>
    <xf numFmtId="41" fontId="36" fillId="4" borderId="5" xfId="0" applyNumberFormat="1" applyFont="1" applyFill="1" applyBorder="1" applyAlignment="1">
      <alignment horizontal="center" vertical="center"/>
    </xf>
    <xf numFmtId="0" fontId="36" fillId="4" borderId="5" xfId="0" applyFont="1" applyFill="1" applyBorder="1" applyAlignment="1">
      <alignment horizontal="left" vertical="center" indent="1"/>
    </xf>
    <xf numFmtId="41" fontId="52" fillId="4" borderId="0" xfId="0" applyNumberFormat="1" applyFont="1" applyFill="1" applyAlignment="1">
      <alignment horizontal="left" vertical="center"/>
    </xf>
    <xf numFmtId="0" fontId="52" fillId="4" borderId="0" xfId="0" applyFont="1" applyFill="1" applyAlignment="1">
      <alignment horizontal="right" vertical="center" wrapText="1" indent="2"/>
    </xf>
    <xf numFmtId="41" fontId="53" fillId="0" borderId="0" xfId="0" applyNumberFormat="1" applyFont="1" applyAlignment="1">
      <alignment horizontal="center" vertical="center"/>
    </xf>
    <xf numFmtId="41" fontId="45" fillId="4" borderId="5" xfId="0" applyNumberFormat="1" applyFont="1" applyFill="1" applyBorder="1" applyAlignment="1">
      <alignment horizontal="center" vertical="center" wrapText="1"/>
    </xf>
    <xf numFmtId="41" fontId="53" fillId="4" borderId="5" xfId="0" applyNumberFormat="1" applyFont="1" applyFill="1" applyBorder="1" applyAlignment="1">
      <alignment horizontal="center" vertical="center" wrapText="1"/>
    </xf>
    <xf numFmtId="41" fontId="53" fillId="4" borderId="0" xfId="0" applyNumberFormat="1" applyFont="1" applyFill="1" applyAlignment="1">
      <alignment horizontal="center" vertical="center"/>
    </xf>
    <xf numFmtId="41" fontId="16" fillId="0" borderId="5" xfId="0" applyNumberFormat="1" applyFont="1" applyBorder="1" applyAlignment="1">
      <alignment horizontal="center" vertical="center" wrapText="1"/>
    </xf>
    <xf numFmtId="41" fontId="15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1" fontId="15" fillId="4" borderId="0" xfId="0" applyNumberFormat="1" applyFont="1" applyFill="1" applyAlignment="1">
      <alignment horizontal="center" vertical="center"/>
    </xf>
    <xf numFmtId="41" fontId="24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left" vertical="center" indent="1"/>
    </xf>
    <xf numFmtId="0" fontId="53" fillId="0" borderId="0" xfId="0" applyFont="1" applyAlignment="1">
      <alignment horizontal="center" vertical="center"/>
    </xf>
    <xf numFmtId="0" fontId="45" fillId="4" borderId="5" xfId="0" applyFont="1" applyFill="1" applyBorder="1" applyAlignment="1">
      <alignment horizontal="left" vertical="center" wrapText="1" indent="1"/>
    </xf>
    <xf numFmtId="0" fontId="53" fillId="4" borderId="5" xfId="0" applyFont="1" applyFill="1" applyBorder="1" applyAlignment="1">
      <alignment horizontal="left" vertical="center" wrapText="1" indent="1"/>
    </xf>
    <xf numFmtId="41" fontId="16" fillId="4" borderId="5" xfId="0" applyNumberFormat="1" applyFont="1" applyFill="1" applyBorder="1" applyAlignment="1">
      <alignment horizontal="center" vertical="center"/>
    </xf>
    <xf numFmtId="41" fontId="15" fillId="4" borderId="5" xfId="0" applyNumberFormat="1" applyFont="1" applyFill="1" applyBorder="1" applyAlignment="1">
      <alignment horizontal="center" vertical="center"/>
    </xf>
    <xf numFmtId="0" fontId="56" fillId="0" borderId="0" xfId="3" applyFont="1" applyAlignment="1">
      <alignment horizontal="left" wrapText="1" indent="2"/>
    </xf>
    <xf numFmtId="41" fontId="57" fillId="4" borderId="0" xfId="0" applyNumberFormat="1" applyFont="1" applyFill="1" applyAlignment="1">
      <alignment horizontal="left" vertical="center"/>
    </xf>
    <xf numFmtId="0" fontId="35" fillId="0" borderId="0" xfId="13" applyFont="1" applyAlignment="1">
      <alignment vertical="center"/>
    </xf>
    <xf numFmtId="0" fontId="35" fillId="0" borderId="0" xfId="13" applyFont="1" applyAlignment="1"/>
    <xf numFmtId="0" fontId="60" fillId="0" borderId="0" xfId="19" applyFont="1"/>
    <xf numFmtId="0" fontId="61" fillId="0" borderId="0" xfId="3" applyFont="1"/>
    <xf numFmtId="0" fontId="63" fillId="0" borderId="0" xfId="3" applyFont="1"/>
    <xf numFmtId="0" fontId="64" fillId="0" borderId="0" xfId="4" applyFont="1" applyFill="1" applyAlignment="1">
      <alignment horizontal="right" vertical="center" indent="1"/>
    </xf>
    <xf numFmtId="0" fontId="30" fillId="0" borderId="0" xfId="3" applyFont="1"/>
    <xf numFmtId="3" fontId="0" fillId="0" borderId="0" xfId="0" applyNumberFormat="1"/>
    <xf numFmtId="0" fontId="68" fillId="0" borderId="0" xfId="0" applyFont="1"/>
    <xf numFmtId="3" fontId="68" fillId="0" borderId="0" xfId="0" applyNumberFormat="1" applyFont="1"/>
    <xf numFmtId="0" fontId="70" fillId="0" borderId="0" xfId="7" applyFont="1" applyAlignment="1">
      <alignment horizontal="right" vertical="center" indent="1"/>
    </xf>
    <xf numFmtId="0" fontId="53" fillId="0" borderId="0" xfId="3" applyFont="1" applyBorder="1" applyAlignment="1">
      <alignment horizontal="center"/>
    </xf>
    <xf numFmtId="3" fontId="54" fillId="0" borderId="0" xfId="3" applyNumberFormat="1" applyFont="1" applyBorder="1" applyAlignment="1">
      <alignment horizontal="center" vertical="center"/>
    </xf>
    <xf numFmtId="1" fontId="54" fillId="0" borderId="0" xfId="3" applyNumberFormat="1" applyFont="1" applyBorder="1" applyAlignment="1">
      <alignment horizontal="center" vertical="center"/>
    </xf>
    <xf numFmtId="37" fontId="53" fillId="0" borderId="0" xfId="3" applyNumberFormat="1" applyFont="1" applyBorder="1" applyAlignment="1">
      <alignment horizontal="center"/>
    </xf>
    <xf numFmtId="37" fontId="45" fillId="0" borderId="0" xfId="3" applyNumberFormat="1" applyFont="1" applyBorder="1" applyAlignment="1">
      <alignment horizontal="center"/>
    </xf>
    <xf numFmtId="37" fontId="53" fillId="0" borderId="0" xfId="6" applyNumberFormat="1" applyFont="1" applyBorder="1" applyAlignment="1">
      <alignment horizontal="center" wrapText="1"/>
    </xf>
    <xf numFmtId="37" fontId="45" fillId="0" borderId="0" xfId="1" applyNumberFormat="1" applyFont="1" applyBorder="1" applyAlignment="1">
      <alignment horizontal="center" vertical="center"/>
    </xf>
    <xf numFmtId="37" fontId="53" fillId="0" borderId="0" xfId="1" applyNumberFormat="1" applyFont="1" applyBorder="1" applyAlignment="1">
      <alignment horizontal="center"/>
    </xf>
    <xf numFmtId="37" fontId="45" fillId="0" borderId="0" xfId="1" applyNumberFormat="1" applyFont="1" applyBorder="1" applyAlignment="1">
      <alignment horizontal="center"/>
    </xf>
    <xf numFmtId="0" fontId="45" fillId="0" borderId="0" xfId="7" applyFont="1" applyBorder="1" applyAlignment="1">
      <alignment horizontal="center" vertical="center"/>
    </xf>
    <xf numFmtId="3" fontId="55" fillId="0" borderId="0" xfId="3" applyNumberFormat="1" applyFont="1" applyBorder="1" applyAlignment="1">
      <alignment horizontal="center" vertical="center"/>
    </xf>
    <xf numFmtId="37" fontId="45" fillId="0" borderId="0" xfId="3" applyNumberFormat="1" applyFont="1" applyBorder="1" applyAlignment="1">
      <alignment horizontal="center" vertical="center"/>
    </xf>
    <xf numFmtId="37" fontId="53" fillId="0" borderId="0" xfId="3" applyNumberFormat="1" applyFont="1" applyBorder="1" applyAlignment="1">
      <alignment horizontal="center" vertical="center"/>
    </xf>
    <xf numFmtId="37" fontId="53" fillId="4" borderId="0" xfId="3" applyNumberFormat="1" applyFont="1" applyFill="1" applyBorder="1" applyAlignment="1">
      <alignment horizontal="center"/>
    </xf>
    <xf numFmtId="0" fontId="53" fillId="0" borderId="0" xfId="4" applyFont="1" applyBorder="1" applyAlignment="1">
      <alignment horizontal="center" vertical="center"/>
    </xf>
    <xf numFmtId="0" fontId="18" fillId="0" borderId="0" xfId="3" applyFont="1" applyBorder="1"/>
    <xf numFmtId="3" fontId="14" fillId="0" borderId="0" xfId="3" applyNumberFormat="1" applyFont="1" applyBorder="1" applyAlignment="1">
      <alignment horizontal="center" vertical="center"/>
    </xf>
    <xf numFmtId="1" fontId="29" fillId="0" borderId="0" xfId="3" applyNumberFormat="1" applyFont="1" applyBorder="1" applyAlignment="1">
      <alignment horizontal="center" vertical="center"/>
    </xf>
    <xf numFmtId="38" fontId="18" fillId="0" borderId="0" xfId="3" applyNumberFormat="1" applyFont="1" applyBorder="1"/>
    <xf numFmtId="37" fontId="18" fillId="0" borderId="0" xfId="3" applyNumberFormat="1" applyFont="1" applyBorder="1"/>
    <xf numFmtId="37" fontId="15" fillId="4" borderId="0" xfId="3" applyNumberFormat="1" applyFont="1" applyFill="1" applyBorder="1"/>
    <xf numFmtId="37" fontId="14" fillId="0" borderId="0" xfId="3" applyNumberFormat="1" applyFont="1" applyBorder="1"/>
    <xf numFmtId="37" fontId="18" fillId="4" borderId="0" xfId="3" applyNumberFormat="1" applyFont="1" applyFill="1" applyBorder="1"/>
    <xf numFmtId="37" fontId="14" fillId="2" borderId="0" xfId="3" applyNumberFormat="1" applyFont="1" applyFill="1" applyBorder="1"/>
    <xf numFmtId="0" fontId="15" fillId="0" borderId="0" xfId="3" applyFont="1" applyBorder="1"/>
    <xf numFmtId="0" fontId="15" fillId="0" borderId="0" xfId="4" applyFont="1" applyAlignment="1">
      <alignment horizontal="left" vertical="center" wrapText="1"/>
    </xf>
    <xf numFmtId="0" fontId="14" fillId="0" borderId="0" xfId="1" applyFont="1" applyAlignment="1">
      <alignment vertical="center" wrapText="1"/>
    </xf>
    <xf numFmtId="37" fontId="18" fillId="0" borderId="0" xfId="1" applyNumberFormat="1" applyFont="1" applyAlignment="1">
      <alignment vertical="center"/>
    </xf>
    <xf numFmtId="0" fontId="18" fillId="0" borderId="0" xfId="1" applyFont="1" applyFill="1" applyBorder="1" applyAlignment="1">
      <alignment vertical="center"/>
    </xf>
    <xf numFmtId="0" fontId="71" fillId="0" borderId="0" xfId="3" applyFont="1"/>
    <xf numFmtId="0" fontId="33" fillId="0" borderId="0" xfId="3" applyFont="1"/>
    <xf numFmtId="1" fontId="72" fillId="0" borderId="0" xfId="18" applyNumberFormat="1" applyFont="1"/>
    <xf numFmtId="0" fontId="73" fillId="0" borderId="3" xfId="3" applyFont="1" applyBorder="1" applyAlignment="1">
      <alignment vertical="center"/>
    </xf>
    <xf numFmtId="0" fontId="73" fillId="0" borderId="3" xfId="3" applyFont="1" applyBorder="1" applyAlignment="1">
      <alignment horizontal="center" vertical="center" wrapText="1"/>
    </xf>
    <xf numFmtId="1" fontId="72" fillId="0" borderId="0" xfId="18" applyNumberFormat="1" applyFont="1" applyAlignment="1">
      <alignment vertical="center"/>
    </xf>
    <xf numFmtId="0" fontId="73" fillId="0" borderId="0" xfId="3" applyFont="1" applyAlignment="1">
      <alignment vertical="center"/>
    </xf>
    <xf numFmtId="166" fontId="44" fillId="0" borderId="0" xfId="6" applyNumberFormat="1" applyFont="1" applyFill="1" applyAlignment="1">
      <alignment horizontal="right" vertical="center"/>
    </xf>
    <xf numFmtId="0" fontId="71" fillId="0" borderId="0" xfId="3" applyFont="1" applyAlignment="1">
      <alignment vertical="center"/>
    </xf>
    <xf numFmtId="166" fontId="73" fillId="0" borderId="3" xfId="6" applyNumberFormat="1" applyFont="1" applyFill="1" applyBorder="1" applyAlignment="1">
      <alignment horizontal="right" vertical="center"/>
    </xf>
    <xf numFmtId="0" fontId="44" fillId="0" borderId="0" xfId="3" applyFont="1" applyAlignment="1">
      <alignment vertical="center"/>
    </xf>
    <xf numFmtId="166" fontId="73" fillId="0" borderId="0" xfId="6" applyNumberFormat="1" applyFont="1" applyFill="1" applyBorder="1" applyAlignment="1">
      <alignment horizontal="right" vertical="center"/>
    </xf>
    <xf numFmtId="166" fontId="44" fillId="0" borderId="0" xfId="6" applyNumberFormat="1" applyFont="1" applyFill="1" applyAlignment="1">
      <alignment horizontal="right" vertical="center" wrapText="1"/>
    </xf>
    <xf numFmtId="166" fontId="41" fillId="0" borderId="0" xfId="6" applyNumberFormat="1" applyFont="1" applyFill="1" applyAlignment="1">
      <alignment horizontal="right" vertical="center"/>
    </xf>
    <xf numFmtId="166" fontId="41" fillId="0" borderId="0" xfId="6" applyNumberFormat="1" applyFont="1" applyFill="1" applyAlignment="1">
      <alignment horizontal="right" vertical="center" wrapText="1"/>
    </xf>
    <xf numFmtId="0" fontId="41" fillId="0" borderId="0" xfId="3" applyFont="1" applyAlignment="1">
      <alignment vertical="center"/>
    </xf>
    <xf numFmtId="9" fontId="41" fillId="0" borderId="0" xfId="17" applyFont="1" applyFill="1" applyAlignment="1">
      <alignment horizontal="right" vertical="center"/>
    </xf>
    <xf numFmtId="0" fontId="73" fillId="0" borderId="0" xfId="3" applyFont="1" applyBorder="1" applyAlignment="1">
      <alignment vertical="center"/>
    </xf>
    <xf numFmtId="166" fontId="41" fillId="0" borderId="0" xfId="6" applyNumberFormat="1" applyFont="1" applyFill="1" applyBorder="1" applyAlignment="1">
      <alignment horizontal="right" vertical="center"/>
    </xf>
    <xf numFmtId="166" fontId="32" fillId="0" borderId="0" xfId="6" applyNumberFormat="1" applyFont="1" applyAlignment="1">
      <alignment vertical="center"/>
    </xf>
    <xf numFmtId="3" fontId="16" fillId="0" borderId="0" xfId="3" applyNumberFormat="1" applyFont="1" applyBorder="1" applyAlignment="1">
      <alignment horizontal="center" vertical="center"/>
    </xf>
    <xf numFmtId="38" fontId="15" fillId="0" borderId="0" xfId="3" applyNumberFormat="1" applyFont="1" applyBorder="1"/>
    <xf numFmtId="37" fontId="15" fillId="0" borderId="0" xfId="3" applyNumberFormat="1" applyFont="1" applyBorder="1"/>
    <xf numFmtId="37" fontId="16" fillId="0" borderId="0" xfId="3" applyNumberFormat="1" applyFont="1" applyBorder="1"/>
    <xf numFmtId="37" fontId="16" fillId="2" borderId="0" xfId="3" applyNumberFormat="1" applyFont="1" applyFill="1" applyBorder="1"/>
    <xf numFmtId="41" fontId="40" fillId="0" borderId="0" xfId="4" applyNumberFormat="1" applyFont="1" applyFill="1" applyBorder="1" applyAlignment="1">
      <alignment vertical="center"/>
    </xf>
    <xf numFmtId="0" fontId="15" fillId="0" borderId="0" xfId="3" applyFont="1" applyBorder="1" applyAlignment="1">
      <alignment horizontal="center"/>
    </xf>
    <xf numFmtId="3" fontId="29" fillId="0" borderId="0" xfId="3" applyNumberFormat="1" applyFont="1" applyBorder="1" applyAlignment="1">
      <alignment horizontal="center" vertical="center"/>
    </xf>
    <xf numFmtId="37" fontId="15" fillId="0" borderId="0" xfId="6" applyNumberFormat="1" applyFont="1" applyBorder="1" applyAlignment="1">
      <alignment horizontal="right" wrapText="1"/>
    </xf>
    <xf numFmtId="41" fontId="15" fillId="2" borderId="0" xfId="3" applyNumberFormat="1" applyFont="1" applyFill="1" applyBorder="1"/>
    <xf numFmtId="41" fontId="15" fillId="0" borderId="0" xfId="6" applyNumberFormat="1" applyFont="1" applyBorder="1" applyAlignment="1">
      <alignment horizontal="right" wrapText="1"/>
    </xf>
    <xf numFmtId="41" fontId="15" fillId="2" borderId="0" xfId="6" applyNumberFormat="1" applyFont="1" applyFill="1" applyBorder="1" applyAlignment="1">
      <alignment horizontal="right" wrapText="1"/>
    </xf>
    <xf numFmtId="41" fontId="16" fillId="0" borderId="0" xfId="3" applyNumberFormat="1" applyFont="1" applyBorder="1" applyAlignment="1">
      <alignment horizontal="right"/>
    </xf>
    <xf numFmtId="41" fontId="15" fillId="0" borderId="0" xfId="3" applyNumberFormat="1" applyFont="1" applyBorder="1" applyAlignment="1">
      <alignment horizontal="right"/>
    </xf>
    <xf numFmtId="41" fontId="16" fillId="0" borderId="0" xfId="1" applyNumberFormat="1" applyFont="1" applyBorder="1" applyAlignment="1">
      <alignment horizontal="right" vertical="center"/>
    </xf>
    <xf numFmtId="41" fontId="15" fillId="0" borderId="0" xfId="1" applyNumberFormat="1" applyFont="1" applyBorder="1" applyAlignment="1">
      <alignment horizontal="right"/>
    </xf>
    <xf numFmtId="41" fontId="16" fillId="0" borderId="0" xfId="1" applyNumberFormat="1" applyFont="1" applyBorder="1" applyAlignment="1">
      <alignment horizontal="right"/>
    </xf>
    <xf numFmtId="0" fontId="16" fillId="0" borderId="0" xfId="7" applyFont="1" applyBorder="1" applyAlignment="1">
      <alignment horizontal="center" vertical="center"/>
    </xf>
    <xf numFmtId="0" fontId="53" fillId="0" borderId="0" xfId="5" applyFont="1" applyBorder="1" applyAlignment="1">
      <alignment horizontal="center"/>
    </xf>
    <xf numFmtId="0" fontId="15" fillId="0" borderId="0" xfId="5" applyFont="1" applyBorder="1" applyAlignment="1">
      <alignment horizontal="center"/>
    </xf>
    <xf numFmtId="3" fontId="30" fillId="0" borderId="0" xfId="3" applyNumberFormat="1" applyFont="1" applyBorder="1" applyAlignment="1">
      <alignment vertical="center"/>
    </xf>
    <xf numFmtId="37" fontId="15" fillId="2" borderId="0" xfId="3" applyNumberFormat="1" applyFont="1" applyFill="1" applyBorder="1"/>
    <xf numFmtId="37" fontId="16" fillId="0" borderId="0" xfId="3" applyNumberFormat="1" applyFont="1" applyBorder="1" applyAlignment="1">
      <alignment vertical="center"/>
    </xf>
    <xf numFmtId="37" fontId="15" fillId="0" borderId="0" xfId="3" applyNumberFormat="1" applyFont="1" applyBorder="1" applyAlignment="1">
      <alignment vertical="center"/>
    </xf>
    <xf numFmtId="0" fontId="15" fillId="0" borderId="0" xfId="4" applyFont="1" applyBorder="1" applyAlignment="1">
      <alignment horizontal="center" vertical="center"/>
    </xf>
    <xf numFmtId="43" fontId="66" fillId="0" borderId="0" xfId="4" applyNumberFormat="1" applyFont="1" applyBorder="1" applyAlignment="1">
      <alignment vertical="center"/>
    </xf>
    <xf numFmtId="0" fontId="15" fillId="0" borderId="0" xfId="4" applyFont="1" applyBorder="1" applyAlignment="1">
      <alignment vertical="center"/>
    </xf>
    <xf numFmtId="43" fontId="15" fillId="0" borderId="0" xfId="4" applyNumberFormat="1" applyFont="1" applyBorder="1" applyAlignment="1">
      <alignment vertical="center"/>
    </xf>
    <xf numFmtId="37" fontId="16" fillId="0" borderId="0" xfId="7" applyNumberFormat="1" applyFont="1" applyBorder="1" applyAlignment="1">
      <alignment horizontal="center" vertical="center"/>
    </xf>
    <xf numFmtId="41" fontId="15" fillId="0" borderId="0" xfId="3" applyNumberFormat="1" applyFont="1" applyBorder="1"/>
    <xf numFmtId="41" fontId="65" fillId="0" borderId="0" xfId="4" applyNumberFormat="1" applyFont="1" applyFill="1" applyBorder="1" applyAlignment="1">
      <alignment vertical="center"/>
    </xf>
    <xf numFmtId="168" fontId="66" fillId="0" borderId="0" xfId="4" applyNumberFormat="1" applyFont="1" applyBorder="1" applyAlignment="1">
      <alignment horizontal="center" vertical="center"/>
    </xf>
    <xf numFmtId="167" fontId="62" fillId="0" borderId="0" xfId="7" applyNumberFormat="1" applyFont="1" applyBorder="1" applyAlignment="1">
      <alignment horizontal="center" vertical="center"/>
    </xf>
    <xf numFmtId="41" fontId="39" fillId="0" borderId="0" xfId="4" applyNumberFormat="1" applyFont="1" applyFill="1" applyBorder="1" applyAlignment="1">
      <alignment vertical="center"/>
    </xf>
    <xf numFmtId="0" fontId="38" fillId="0" borderId="0" xfId="1" applyFont="1" applyFill="1" applyBorder="1" applyAlignment="1">
      <alignment vertical="center"/>
    </xf>
    <xf numFmtId="41" fontId="69" fillId="0" borderId="0" xfId="1" applyNumberFormat="1" applyFont="1" applyFill="1" applyBorder="1" applyAlignment="1">
      <alignment vertical="center"/>
    </xf>
    <xf numFmtId="0" fontId="14" fillId="4" borderId="0" xfId="3" applyFont="1" applyFill="1"/>
    <xf numFmtId="0" fontId="18" fillId="4" borderId="0" xfId="1" applyFont="1" applyFill="1" applyAlignment="1">
      <alignment vertical="center"/>
    </xf>
    <xf numFmtId="0" fontId="21" fillId="4" borderId="0" xfId="3" applyFont="1" applyFill="1"/>
    <xf numFmtId="0" fontId="14" fillId="4" borderId="0" xfId="3" applyFont="1" applyFill="1" applyAlignment="1">
      <alignment vertical="center"/>
    </xf>
    <xf numFmtId="0" fontId="14" fillId="4" borderId="0" xfId="1" applyFont="1" applyFill="1" applyAlignment="1">
      <alignment horizontal="center" vertical="center" wrapText="1"/>
    </xf>
    <xf numFmtId="0" fontId="14" fillId="4" borderId="0" xfId="8" applyFont="1" applyFill="1" applyAlignment="1">
      <alignment vertical="center"/>
    </xf>
    <xf numFmtId="0" fontId="14" fillId="4" borderId="0" xfId="1" applyFont="1" applyFill="1" applyAlignment="1">
      <alignment vertical="center" wrapText="1"/>
    </xf>
    <xf numFmtId="0" fontId="14" fillId="4" borderId="0" xfId="1" applyFont="1" applyFill="1" applyAlignment="1">
      <alignment horizontal="right" vertical="center" wrapText="1"/>
    </xf>
    <xf numFmtId="0" fontId="18" fillId="4" borderId="0" xfId="8" applyFont="1" applyFill="1" applyAlignment="1">
      <alignment vertical="center"/>
    </xf>
    <xf numFmtId="37" fontId="18" fillId="4" borderId="0" xfId="2" applyNumberFormat="1" applyFont="1" applyFill="1" applyAlignment="1">
      <alignment horizontal="right" vertical="center"/>
    </xf>
    <xf numFmtId="37" fontId="18" fillId="4" borderId="0" xfId="2" applyNumberFormat="1" applyFont="1" applyFill="1" applyAlignment="1">
      <alignment horizontal="right" vertical="center" wrapText="1"/>
    </xf>
    <xf numFmtId="37" fontId="18" fillId="4" borderId="0" xfId="1" applyNumberFormat="1" applyFont="1" applyFill="1" applyAlignment="1">
      <alignment horizontal="right" vertical="center"/>
    </xf>
    <xf numFmtId="0" fontId="14" fillId="4" borderId="0" xfId="1" applyFont="1" applyFill="1" applyAlignment="1">
      <alignment vertical="center"/>
    </xf>
    <xf numFmtId="37" fontId="14" fillId="4" borderId="1" xfId="1" applyNumberFormat="1" applyFont="1" applyFill="1" applyBorder="1" applyAlignment="1">
      <alignment horizontal="right" vertical="center"/>
    </xf>
    <xf numFmtId="37" fontId="14" fillId="4" borderId="2" xfId="2" applyNumberFormat="1" applyFont="1" applyFill="1" applyBorder="1" applyAlignment="1">
      <alignment horizontal="right" vertical="center"/>
    </xf>
    <xf numFmtId="0" fontId="18" fillId="4" borderId="0" xfId="1" applyFont="1" applyFill="1" applyAlignment="1">
      <alignment vertical="center" wrapText="1"/>
    </xf>
    <xf numFmtId="37" fontId="14" fillId="4" borderId="2" xfId="1" applyNumberFormat="1" applyFont="1" applyFill="1" applyBorder="1" applyAlignment="1">
      <alignment horizontal="right" vertical="center"/>
    </xf>
    <xf numFmtId="0" fontId="16" fillId="4" borderId="0" xfId="12" applyFont="1" applyFill="1" applyAlignment="1">
      <alignment horizontal="left" vertical="center"/>
    </xf>
    <xf numFmtId="0" fontId="16" fillId="4" borderId="0" xfId="12" applyFont="1" applyFill="1" applyAlignment="1">
      <alignment vertical="center"/>
    </xf>
    <xf numFmtId="46" fontId="16" fillId="4" borderId="0" xfId="12" applyNumberFormat="1" applyFont="1" applyFill="1" applyAlignment="1">
      <alignment horizontal="center" vertical="center"/>
    </xf>
    <xf numFmtId="0" fontId="16" fillId="4" borderId="0" xfId="12" applyFont="1" applyFill="1" applyAlignment="1">
      <alignment horizontal="center" vertical="center"/>
    </xf>
    <xf numFmtId="0" fontId="43" fillId="4" borderId="0" xfId="12" applyFont="1" applyFill="1" applyAlignment="1">
      <alignment horizontal="center" vertical="center"/>
    </xf>
    <xf numFmtId="0" fontId="44" fillId="4" borderId="0" xfId="10" applyFont="1" applyFill="1" applyAlignment="1">
      <alignment horizontal="center"/>
    </xf>
    <xf numFmtId="0" fontId="15" fillId="4" borderId="0" xfId="12" applyFont="1" applyFill="1" applyAlignment="1">
      <alignment horizontal="center" vertical="center"/>
    </xf>
    <xf numFmtId="21" fontId="16" fillId="4" borderId="0" xfId="12" applyNumberFormat="1" applyFont="1" applyFill="1" applyAlignment="1">
      <alignment horizontal="center" vertical="center"/>
    </xf>
    <xf numFmtId="0" fontId="16" fillId="0" borderId="0" xfId="12" applyFont="1" applyAlignment="1">
      <alignment horizontal="center" vertical="center"/>
    </xf>
    <xf numFmtId="0" fontId="67" fillId="0" borderId="0" xfId="3" applyFont="1" applyFill="1" applyBorder="1" applyAlignment="1">
      <alignment horizontal="center"/>
    </xf>
    <xf numFmtId="0" fontId="16" fillId="0" borderId="0" xfId="3" applyFont="1" applyAlignment="1">
      <alignment horizontal="left" vertical="center"/>
    </xf>
    <xf numFmtId="0" fontId="32" fillId="0" borderId="0" xfId="13" applyFont="1" applyAlignment="1">
      <alignment horizontal="center"/>
    </xf>
    <xf numFmtId="0" fontId="34" fillId="0" borderId="0" xfId="13" applyFont="1" applyAlignment="1">
      <alignment horizontal="center"/>
    </xf>
  </cellXfs>
  <cellStyles count="20">
    <cellStyle name="Comma 2" xfId="6" xr:uid="{0BECB5BB-1C03-4815-BD68-7BB4B417950F}"/>
    <cellStyle name="Comma 482 2" xfId="2" xr:uid="{7CFD202B-1901-4969-AC17-C126AE957B5C}"/>
    <cellStyle name="Comma_21.Aktivet Afatgjata Materiale  09" xfId="14" xr:uid="{32EBBE54-FB4D-4119-89CA-1CC2D5B4353E}"/>
    <cellStyle name="Normal" xfId="0" builtinId="0"/>
    <cellStyle name="Normal 2" xfId="3" xr:uid="{4FCDDB85-86F7-4A2A-8A89-C2C0C88DC906}"/>
    <cellStyle name="Normal 2 2" xfId="13" xr:uid="{02D2A771-FDE5-41CD-8E5D-C20E7AE4E119}"/>
    <cellStyle name="Normal 2 2 2" xfId="15" xr:uid="{9B24DF87-4D39-496F-9548-53F9712E8505}"/>
    <cellStyle name="Normal 2 3" xfId="16" xr:uid="{FD76C525-DC52-4310-9D4F-19534F61E768}"/>
    <cellStyle name="Normal 21 2" xfId="1" xr:uid="{2B0A886E-1B19-4C1B-9C04-CA89F076D5D5}"/>
    <cellStyle name="Normal 3" xfId="5" xr:uid="{96152AAE-E228-439D-A9C4-0EA4CBC3245A}"/>
    <cellStyle name="Normal 3 10" xfId="19" xr:uid="{9B9CDB34-1602-42FD-A2C6-73BC66C8C887}"/>
    <cellStyle name="Normal 4" xfId="9" xr:uid="{F16289D6-F40C-4D66-A910-62763E98E1AD}"/>
    <cellStyle name="Normal 4 2" xfId="11" xr:uid="{492E30B4-E5A1-4A61-AD4D-0FE2637DC24A}"/>
    <cellStyle name="Normal 4 3" xfId="12" xr:uid="{AD98DEE3-2DEA-46E6-890F-3F675B795322}"/>
    <cellStyle name="Normal 4 4" xfId="18" xr:uid="{97FA4413-5DA6-4A98-8E5C-CEC52C924697}"/>
    <cellStyle name="Normal 5" xfId="10" xr:uid="{4BB06E01-548F-4BF2-B3AA-7947E90512F7}"/>
    <cellStyle name="Normal_Albania_-__Income_Statement_September_2009" xfId="7" xr:uid="{8575C61C-122E-4151-A189-E858D2C55C96}"/>
    <cellStyle name="Normal_Global IFRS YE2009" xfId="8" xr:uid="{FCD19DFB-F5A6-4092-A8CD-FEB0277461D0}"/>
    <cellStyle name="Normal_SHEET" xfId="4" xr:uid="{22C29257-E3D5-41EB-8869-F5C0CF559263}"/>
    <cellStyle name="Percent 2" xfId="17" xr:uid="{35C204B5-129C-4292-9B3E-C949AFC035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Biznesi%20i%20Madh%20-%20me%20TVSH/04%20-%20KALEMI%20TRAVEL%20-%20L62303012A/2021/00%20bilanci%202021/01%20-%20KTT%20-%20PF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LEMI TRAVEL &amp; TOURS"/>
      <sheetName val="1-Pasqyra e Pozicioni Financiar"/>
      <sheetName val="2-Pasqyra e Perform. (natyra)"/>
      <sheetName val="3-CashFlow (indirekt)"/>
      <sheetName val="4-Pasq. e Levizjeve ne Kapital"/>
      <sheetName val="AAM"/>
      <sheetName val="Inventar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C754C-DAA1-4503-97DE-064F85BBC5DE}">
  <sheetPr>
    <pageSetUpPr fitToPage="1"/>
  </sheetPr>
  <dimension ref="A1:G65"/>
  <sheetViews>
    <sheetView showGridLines="0" tabSelected="1" zoomScale="115" zoomScaleNormal="115" workbookViewId="0">
      <selection activeCell="A49" sqref="A49"/>
    </sheetView>
  </sheetViews>
  <sheetFormatPr defaultColWidth="9.140625" defaultRowHeight="15"/>
  <cols>
    <col min="1" max="1" width="85" style="2" customWidth="1"/>
    <col min="2" max="2" width="15.7109375" style="191" customWidth="1"/>
    <col min="3" max="3" width="3.42578125" style="136" bestFit="1" customWidth="1"/>
    <col min="4" max="4" width="15.7109375" style="191" customWidth="1"/>
    <col min="5" max="5" width="4.7109375" style="2" customWidth="1"/>
    <col min="6" max="6" width="11" style="2" customWidth="1"/>
    <col min="7" max="7" width="11.42578125" style="2" bestFit="1" customWidth="1"/>
    <col min="8" max="16384" width="9.140625" style="2"/>
  </cols>
  <sheetData>
    <row r="1" spans="1:5">
      <c r="A1" s="21" t="s">
        <v>255</v>
      </c>
    </row>
    <row r="2" spans="1:5">
      <c r="A2" s="22" t="s">
        <v>257</v>
      </c>
    </row>
    <row r="3" spans="1:5">
      <c r="A3" s="22" t="s">
        <v>250</v>
      </c>
    </row>
    <row r="4" spans="1:5">
      <c r="A4" s="22" t="s">
        <v>256</v>
      </c>
      <c r="B4" s="247"/>
      <c r="C4" s="247"/>
      <c r="D4" s="247"/>
      <c r="E4" s="128"/>
    </row>
    <row r="5" spans="1:5">
      <c r="B5" s="160"/>
      <c r="D5" s="160"/>
    </row>
    <row r="6" spans="1:5">
      <c r="A6" s="1" t="s">
        <v>128</v>
      </c>
      <c r="B6" s="192" t="s">
        <v>8</v>
      </c>
      <c r="C6" s="137"/>
      <c r="D6" s="192" t="s">
        <v>8</v>
      </c>
    </row>
    <row r="7" spans="1:5">
      <c r="A7" s="4"/>
      <c r="B7" s="192" t="s">
        <v>7</v>
      </c>
      <c r="C7" s="137"/>
      <c r="D7" s="192" t="s">
        <v>6</v>
      </c>
    </row>
    <row r="8" spans="1:5">
      <c r="A8" s="18"/>
      <c r="B8" s="153">
        <v>2021</v>
      </c>
      <c r="C8" s="138"/>
      <c r="D8" s="153">
        <v>2020</v>
      </c>
    </row>
    <row r="9" spans="1:5">
      <c r="A9" s="3" t="s">
        <v>127</v>
      </c>
      <c r="B9" s="193"/>
      <c r="C9" s="139"/>
      <c r="D9" s="193"/>
    </row>
    <row r="10" spans="1:5">
      <c r="A10" s="6" t="s">
        <v>126</v>
      </c>
      <c r="B10" s="196">
        <v>17370152</v>
      </c>
      <c r="C10" s="139">
        <v>15</v>
      </c>
      <c r="D10" s="194">
        <v>9748508</v>
      </c>
    </row>
    <row r="11" spans="1:5">
      <c r="A11" s="6" t="s">
        <v>125</v>
      </c>
      <c r="B11" s="196"/>
      <c r="C11" s="139"/>
      <c r="D11" s="194"/>
    </row>
    <row r="12" spans="1:5">
      <c r="A12" s="6" t="s">
        <v>124</v>
      </c>
      <c r="B12" s="196"/>
      <c r="C12" s="139"/>
      <c r="D12" s="194"/>
    </row>
    <row r="13" spans="1:5">
      <c r="A13" s="6" t="s">
        <v>123</v>
      </c>
      <c r="B13" s="196"/>
      <c r="C13" s="139"/>
      <c r="D13" s="194"/>
    </row>
    <row r="14" spans="1:5">
      <c r="A14" s="6" t="s">
        <v>122</v>
      </c>
      <c r="B14" s="196">
        <v>0</v>
      </c>
      <c r="C14" s="139">
        <v>15</v>
      </c>
      <c r="D14" s="194">
        <v>357180</v>
      </c>
    </row>
    <row r="15" spans="1:5">
      <c r="A15" s="3" t="s">
        <v>121</v>
      </c>
      <c r="B15" s="196"/>
      <c r="C15" s="139"/>
      <c r="D15" s="194"/>
    </row>
    <row r="16" spans="1:5" ht="29.25">
      <c r="A16" s="3" t="s">
        <v>120</v>
      </c>
      <c r="B16" s="196"/>
      <c r="C16" s="139"/>
      <c r="D16" s="194"/>
    </row>
    <row r="17" spans="1:7">
      <c r="A17" s="3" t="s">
        <v>119</v>
      </c>
      <c r="B17" s="196"/>
      <c r="C17" s="139"/>
      <c r="D17" s="194"/>
    </row>
    <row r="18" spans="1:7">
      <c r="A18" s="3" t="s">
        <v>118</v>
      </c>
      <c r="B18" s="195"/>
      <c r="C18" s="139"/>
      <c r="D18" s="195"/>
    </row>
    <row r="19" spans="1:7">
      <c r="A19" s="6" t="s">
        <v>118</v>
      </c>
      <c r="B19" s="196">
        <v>2805045</v>
      </c>
      <c r="C19" s="139">
        <v>16</v>
      </c>
      <c r="D19" s="194">
        <v>3063914</v>
      </c>
    </row>
    <row r="20" spans="1:7">
      <c r="A20" s="6" t="s">
        <v>118</v>
      </c>
      <c r="B20" s="196">
        <v>-2805045</v>
      </c>
      <c r="C20" s="139">
        <v>16</v>
      </c>
      <c r="D20" s="194">
        <v>-3063914</v>
      </c>
    </row>
    <row r="21" spans="1:7">
      <c r="A21" s="3" t="s">
        <v>117</v>
      </c>
      <c r="B21" s="195"/>
      <c r="C21" s="139"/>
      <c r="D21" s="195"/>
    </row>
    <row r="22" spans="1:7">
      <c r="A22" s="6" t="s">
        <v>116</v>
      </c>
      <c r="B22" s="196">
        <v>-7876442</v>
      </c>
      <c r="C22" s="139">
        <v>17</v>
      </c>
      <c r="D22" s="194">
        <v>-5234656</v>
      </c>
    </row>
    <row r="23" spans="1:7">
      <c r="A23" s="6" t="s">
        <v>115</v>
      </c>
      <c r="B23" s="196">
        <v>-1488828</v>
      </c>
      <c r="C23" s="139">
        <v>17</v>
      </c>
      <c r="D23" s="194">
        <v>-1084984</v>
      </c>
    </row>
    <row r="24" spans="1:7">
      <c r="A24" s="6" t="s">
        <v>196</v>
      </c>
      <c r="B24" s="196"/>
      <c r="C24" s="139"/>
      <c r="D24" s="194"/>
    </row>
    <row r="25" spans="1:7">
      <c r="A25" s="3" t="s">
        <v>197</v>
      </c>
      <c r="B25" s="196"/>
      <c r="C25" s="139"/>
      <c r="D25" s="194"/>
    </row>
    <row r="26" spans="1:7">
      <c r="A26" s="3" t="s">
        <v>113</v>
      </c>
      <c r="B26" s="196">
        <f>ROUND(AMORTIZIMI!H15,0)</f>
        <v>-2227811</v>
      </c>
      <c r="C26" s="139">
        <v>18</v>
      </c>
      <c r="D26" s="194">
        <v>-1589268</v>
      </c>
    </row>
    <row r="27" spans="1:7">
      <c r="A27" s="3" t="s">
        <v>112</v>
      </c>
      <c r="B27" s="196">
        <v>-4984666</v>
      </c>
      <c r="C27" s="139">
        <v>19</v>
      </c>
      <c r="D27" s="194">
        <v>-2026505</v>
      </c>
      <c r="G27" s="39"/>
    </row>
    <row r="28" spans="1:7">
      <c r="A28" s="3" t="s">
        <v>111</v>
      </c>
      <c r="B28" s="195"/>
      <c r="C28" s="139"/>
      <c r="D28" s="195"/>
    </row>
    <row r="29" spans="1:7" ht="15" customHeight="1">
      <c r="A29" s="6" t="s">
        <v>110</v>
      </c>
      <c r="B29" s="196"/>
      <c r="C29" s="139"/>
      <c r="D29" s="196"/>
    </row>
    <row r="30" spans="1:7" ht="15" customHeight="1">
      <c r="A30" s="6" t="s">
        <v>109</v>
      </c>
      <c r="B30" s="196"/>
      <c r="C30" s="139"/>
      <c r="D30" s="196"/>
    </row>
    <row r="31" spans="1:7" ht="15" customHeight="1">
      <c r="A31" s="38" t="s">
        <v>108</v>
      </c>
      <c r="B31" s="196"/>
      <c r="C31" s="139"/>
      <c r="D31" s="196"/>
    </row>
    <row r="32" spans="1:7" ht="15" customHeight="1">
      <c r="A32" s="38" t="s">
        <v>107</v>
      </c>
      <c r="B32" s="196"/>
      <c r="C32" s="139"/>
      <c r="D32" s="196"/>
    </row>
    <row r="33" spans="1:7" ht="15" customHeight="1">
      <c r="A33" s="38" t="s">
        <v>106</v>
      </c>
      <c r="B33" s="196"/>
      <c r="C33" s="139"/>
      <c r="D33" s="196"/>
    </row>
    <row r="34" spans="1:7" ht="15" customHeight="1">
      <c r="A34" s="38" t="s">
        <v>105</v>
      </c>
      <c r="B34" s="196"/>
      <c r="C34" s="139"/>
      <c r="D34" s="196"/>
    </row>
    <row r="35" spans="1:7" ht="29.25">
      <c r="A35" s="3" t="s">
        <v>104</v>
      </c>
      <c r="B35" s="196"/>
      <c r="C35" s="139"/>
      <c r="D35" s="196"/>
    </row>
    <row r="36" spans="1:7">
      <c r="A36" s="3" t="s">
        <v>103</v>
      </c>
      <c r="B36" s="195"/>
      <c r="C36" s="139"/>
      <c r="D36" s="195"/>
    </row>
    <row r="37" spans="1:7">
      <c r="A37" s="6" t="s">
        <v>102</v>
      </c>
      <c r="B37" s="196"/>
      <c r="C37" s="139">
        <v>20</v>
      </c>
      <c r="D37" s="194">
        <v>-17645</v>
      </c>
    </row>
    <row r="38" spans="1:7">
      <c r="A38" s="38" t="s">
        <v>101</v>
      </c>
      <c r="B38" s="196"/>
      <c r="C38" s="139"/>
      <c r="D38" s="194"/>
    </row>
    <row r="39" spans="1:7">
      <c r="A39" s="6" t="s">
        <v>100</v>
      </c>
      <c r="B39" s="196"/>
      <c r="C39" s="139">
        <v>20</v>
      </c>
      <c r="D39" s="194">
        <v>-30533</v>
      </c>
    </row>
    <row r="40" spans="1:7">
      <c r="A40" s="3" t="s">
        <v>99</v>
      </c>
      <c r="B40" s="196"/>
      <c r="C40" s="139"/>
      <c r="D40" s="194"/>
    </row>
    <row r="41" spans="1:7">
      <c r="A41" s="17" t="s">
        <v>98</v>
      </c>
      <c r="B41" s="196"/>
      <c r="C41" s="139"/>
      <c r="D41" s="194"/>
    </row>
    <row r="42" spans="1:7">
      <c r="A42" s="3" t="s">
        <v>97</v>
      </c>
      <c r="B42" s="197">
        <f>SUM(B10:B41)</f>
        <v>792405</v>
      </c>
      <c r="C42" s="140">
        <v>21</v>
      </c>
      <c r="D42" s="197">
        <f>SUM(D9:D41)</f>
        <v>122097</v>
      </c>
    </row>
    <row r="43" spans="1:7">
      <c r="A43" s="3" t="s">
        <v>96</v>
      </c>
      <c r="B43" s="197"/>
      <c r="C43" s="140"/>
      <c r="D43" s="197"/>
    </row>
    <row r="44" spans="1:7">
      <c r="A44" s="6" t="s">
        <v>95</v>
      </c>
      <c r="B44" s="196">
        <f>ROUND(-B42*0.15,0)</f>
        <v>-118861</v>
      </c>
      <c r="C44" s="139">
        <v>21</v>
      </c>
      <c r="D44" s="194">
        <v>-118643</v>
      </c>
      <c r="G44" s="39"/>
    </row>
    <row r="45" spans="1:7">
      <c r="A45" s="6" t="s">
        <v>94</v>
      </c>
      <c r="B45" s="196"/>
      <c r="C45" s="139"/>
      <c r="D45" s="196"/>
    </row>
    <row r="46" spans="1:7">
      <c r="A46" s="6" t="s">
        <v>93</v>
      </c>
      <c r="B46" s="196"/>
      <c r="C46" s="139"/>
      <c r="D46" s="196"/>
    </row>
    <row r="47" spans="1:7">
      <c r="A47" s="3" t="s">
        <v>92</v>
      </c>
      <c r="B47" s="197">
        <f>SUM(B42:B46)</f>
        <v>673544</v>
      </c>
      <c r="C47" s="140">
        <v>22</v>
      </c>
      <c r="D47" s="197">
        <f>SUM(D42:D46)</f>
        <v>3454</v>
      </c>
    </row>
    <row r="48" spans="1:7" ht="15.75" thickBot="1">
      <c r="A48" s="16"/>
      <c r="B48" s="198"/>
      <c r="C48" s="139"/>
      <c r="D48" s="198"/>
    </row>
    <row r="49" spans="1:4" ht="15.75" thickTop="1">
      <c r="A49" s="14" t="s">
        <v>91</v>
      </c>
      <c r="B49" s="195"/>
      <c r="C49" s="141"/>
      <c r="D49" s="195"/>
    </row>
    <row r="50" spans="1:4">
      <c r="A50" s="6" t="s">
        <v>90</v>
      </c>
      <c r="B50" s="196"/>
      <c r="C50" s="141"/>
      <c r="D50" s="196"/>
    </row>
    <row r="51" spans="1:4">
      <c r="A51" s="6" t="s">
        <v>89</v>
      </c>
      <c r="B51" s="196"/>
      <c r="C51" s="141"/>
      <c r="D51" s="196"/>
    </row>
    <row r="52" spans="1:4">
      <c r="A52" s="6" t="s">
        <v>88</v>
      </c>
      <c r="B52" s="196"/>
      <c r="C52" s="141"/>
      <c r="D52" s="196"/>
    </row>
    <row r="53" spans="1:4" ht="15" customHeight="1">
      <c r="A53" s="6" t="s">
        <v>87</v>
      </c>
      <c r="B53" s="196"/>
      <c r="C53" s="141"/>
      <c r="D53" s="196"/>
    </row>
    <row r="54" spans="1:4">
      <c r="A54" s="15" t="s">
        <v>86</v>
      </c>
      <c r="B54" s="196"/>
      <c r="C54" s="141"/>
      <c r="D54" s="196"/>
    </row>
    <row r="55" spans="1:4">
      <c r="A55" s="14" t="s">
        <v>85</v>
      </c>
      <c r="B55" s="199">
        <f>SUM(B50:B54)</f>
        <v>0</v>
      </c>
      <c r="C55" s="142"/>
      <c r="D55" s="199">
        <f>SUM(D50:D54)</f>
        <v>0</v>
      </c>
    </row>
    <row r="56" spans="1:4">
      <c r="A56" s="12"/>
      <c r="B56" s="200"/>
      <c r="C56" s="143"/>
      <c r="D56" s="200"/>
    </row>
    <row r="57" spans="1:4">
      <c r="A57" s="14" t="s">
        <v>84</v>
      </c>
      <c r="B57" s="201">
        <f>B47+B55</f>
        <v>673544</v>
      </c>
      <c r="C57" s="144"/>
      <c r="D57" s="201">
        <f>D47+D55</f>
        <v>3454</v>
      </c>
    </row>
    <row r="58" spans="1:4">
      <c r="A58" s="12"/>
      <c r="B58" s="200"/>
      <c r="C58" s="143"/>
      <c r="D58" s="200"/>
    </row>
    <row r="59" spans="1:4">
      <c r="A59" s="13" t="s">
        <v>83</v>
      </c>
      <c r="B59" s="200"/>
      <c r="C59" s="143"/>
      <c r="D59" s="200"/>
    </row>
    <row r="60" spans="1:4">
      <c r="A60" s="12" t="s">
        <v>82</v>
      </c>
      <c r="B60" s="196"/>
      <c r="C60" s="141"/>
      <c r="D60" s="196"/>
    </row>
    <row r="61" spans="1:4">
      <c r="A61" s="12" t="s">
        <v>81</v>
      </c>
      <c r="B61" s="196"/>
      <c r="C61" s="141"/>
      <c r="D61" s="196"/>
    </row>
    <row r="62" spans="1:4">
      <c r="A62" s="11"/>
      <c r="B62" s="202"/>
      <c r="C62" s="145"/>
      <c r="D62" s="202"/>
    </row>
    <row r="63" spans="1:4" s="129" customFormat="1" ht="15" customHeight="1">
      <c r="A63" s="135" t="s">
        <v>198</v>
      </c>
      <c r="B63" s="217">
        <f>B57-'1-Pasqyra e Pozicioni Financiar'!B106</f>
        <v>0</v>
      </c>
      <c r="C63" s="217"/>
      <c r="D63" s="217">
        <f>D57-'1-Pasqyra e Pozicioni Financiar'!D106</f>
        <v>0</v>
      </c>
    </row>
    <row r="64" spans="1:4">
      <c r="A64" s="5"/>
      <c r="B64" s="213"/>
      <c r="C64" s="145"/>
      <c r="D64" s="202"/>
    </row>
    <row r="65" spans="1:4">
      <c r="A65" s="10"/>
      <c r="B65" s="204"/>
      <c r="C65" s="203"/>
      <c r="D65" s="204"/>
    </row>
  </sheetData>
  <mergeCells count="1">
    <mergeCell ref="B4:D4"/>
  </mergeCells>
  <printOptions horizontalCentered="1" verticalCentered="1"/>
  <pageMargins left="0.19685039370078741" right="0.19685039370078741" top="0.19685039370078741" bottom="0.19685039370078741" header="0" footer="0"/>
  <pageSetup paperSize="9" scale="71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4FB24-23EB-4C3E-B2C9-01532E96DD87}">
  <dimension ref="A2:P62"/>
  <sheetViews>
    <sheetView workbookViewId="0">
      <selection activeCell="I43" sqref="I43"/>
    </sheetView>
  </sheetViews>
  <sheetFormatPr defaultRowHeight="15"/>
  <cols>
    <col min="1" max="1" width="10.140625" bestFit="1" customWidth="1"/>
    <col min="2" max="2" width="17.7109375" bestFit="1" customWidth="1"/>
    <col min="3" max="3" width="17.42578125" bestFit="1" customWidth="1"/>
    <col min="4" max="4" width="15.85546875" bestFit="1" customWidth="1"/>
    <col min="5" max="5" width="29.85546875" bestFit="1" customWidth="1"/>
    <col min="6" max="6" width="15.7109375" customWidth="1"/>
    <col min="7" max="7" width="24.140625" bestFit="1" customWidth="1"/>
    <col min="8" max="8" width="23.140625" bestFit="1" customWidth="1"/>
    <col min="9" max="9" width="45.7109375" bestFit="1" customWidth="1"/>
    <col min="10" max="10" width="24.5703125" bestFit="1" customWidth="1"/>
  </cols>
  <sheetData>
    <row r="2" spans="1:16">
      <c r="A2" t="s">
        <v>405</v>
      </c>
      <c r="B2" t="s">
        <v>404</v>
      </c>
      <c r="C2" t="s">
        <v>403</v>
      </c>
      <c r="D2" t="s">
        <v>402</v>
      </c>
      <c r="E2" t="s">
        <v>401</v>
      </c>
      <c r="G2" t="s">
        <v>8</v>
      </c>
      <c r="H2" t="s">
        <v>400</v>
      </c>
      <c r="I2" t="s">
        <v>399</v>
      </c>
      <c r="J2" t="s">
        <v>398</v>
      </c>
      <c r="K2" t="s">
        <v>397</v>
      </c>
      <c r="L2" t="s">
        <v>396</v>
      </c>
      <c r="M2" t="s">
        <v>395</v>
      </c>
      <c r="N2" t="s">
        <v>394</v>
      </c>
      <c r="O2" t="s">
        <v>393</v>
      </c>
      <c r="P2" t="s">
        <v>392</v>
      </c>
    </row>
    <row r="3" spans="1:16">
      <c r="A3" t="s">
        <v>391</v>
      </c>
      <c r="B3">
        <v>0</v>
      </c>
      <c r="C3">
        <v>0</v>
      </c>
      <c r="D3" s="132">
        <v>30000</v>
      </c>
      <c r="E3">
        <v>0</v>
      </c>
      <c r="F3" s="132">
        <f t="shared" ref="F3:F50" si="0">B3-D3+F2</f>
        <v>-30000</v>
      </c>
      <c r="G3" t="s">
        <v>389</v>
      </c>
      <c r="H3" t="s">
        <v>319</v>
      </c>
      <c r="I3" t="s">
        <v>339</v>
      </c>
      <c r="J3" t="s">
        <v>338</v>
      </c>
      <c r="L3" t="s">
        <v>337</v>
      </c>
      <c r="M3" t="s">
        <v>388</v>
      </c>
      <c r="O3">
        <v>0</v>
      </c>
      <c r="P3">
        <v>0</v>
      </c>
    </row>
    <row r="4" spans="1:16">
      <c r="A4" t="s">
        <v>390</v>
      </c>
      <c r="B4" s="132">
        <v>51855</v>
      </c>
      <c r="C4">
        <v>0</v>
      </c>
      <c r="D4">
        <v>0</v>
      </c>
      <c r="E4">
        <v>0</v>
      </c>
      <c r="F4" s="132">
        <f t="shared" si="0"/>
        <v>21855</v>
      </c>
      <c r="G4" t="s">
        <v>389</v>
      </c>
      <c r="H4" t="s">
        <v>319</v>
      </c>
      <c r="I4" t="s">
        <v>331</v>
      </c>
      <c r="J4" t="s">
        <v>330</v>
      </c>
      <c r="K4" t="s">
        <v>329</v>
      </c>
      <c r="L4" t="s">
        <v>328</v>
      </c>
      <c r="M4" t="s">
        <v>388</v>
      </c>
      <c r="O4">
        <v>0</v>
      </c>
      <c r="P4">
        <v>0</v>
      </c>
    </row>
    <row r="5" spans="1:16">
      <c r="A5" t="s">
        <v>387</v>
      </c>
      <c r="B5">
        <v>0</v>
      </c>
      <c r="C5">
        <v>0</v>
      </c>
      <c r="D5" s="132">
        <v>21855</v>
      </c>
      <c r="E5">
        <v>0</v>
      </c>
      <c r="F5" s="132">
        <f t="shared" si="0"/>
        <v>0</v>
      </c>
      <c r="G5" t="s">
        <v>389</v>
      </c>
      <c r="H5" t="s">
        <v>319</v>
      </c>
      <c r="I5" t="s">
        <v>339</v>
      </c>
      <c r="J5" t="s">
        <v>338</v>
      </c>
      <c r="L5" t="s">
        <v>337</v>
      </c>
      <c r="M5" t="s">
        <v>388</v>
      </c>
      <c r="O5">
        <v>0</v>
      </c>
      <c r="P5">
        <v>0</v>
      </c>
    </row>
    <row r="6" spans="1:16">
      <c r="A6" t="s">
        <v>387</v>
      </c>
      <c r="B6">
        <v>0</v>
      </c>
      <c r="C6">
        <v>0</v>
      </c>
      <c r="D6" s="132">
        <v>90000</v>
      </c>
      <c r="E6">
        <v>0</v>
      </c>
      <c r="F6" s="132">
        <f t="shared" si="0"/>
        <v>-90000</v>
      </c>
      <c r="G6" t="s">
        <v>375</v>
      </c>
      <c r="H6" t="s">
        <v>319</v>
      </c>
      <c r="I6" t="s">
        <v>339</v>
      </c>
      <c r="J6" t="s">
        <v>338</v>
      </c>
      <c r="L6" t="s">
        <v>337</v>
      </c>
      <c r="M6" t="s">
        <v>374</v>
      </c>
      <c r="O6">
        <v>0</v>
      </c>
      <c r="P6">
        <v>0</v>
      </c>
    </row>
    <row r="7" spans="1:16">
      <c r="A7" t="s">
        <v>386</v>
      </c>
      <c r="B7">
        <v>0</v>
      </c>
      <c r="C7">
        <v>0</v>
      </c>
      <c r="D7" s="132">
        <v>25922</v>
      </c>
      <c r="E7">
        <v>0</v>
      </c>
      <c r="F7" s="132">
        <f t="shared" si="0"/>
        <v>-115922</v>
      </c>
      <c r="G7" t="s">
        <v>375</v>
      </c>
      <c r="H7" t="s">
        <v>319</v>
      </c>
      <c r="I7" t="s">
        <v>339</v>
      </c>
      <c r="J7" t="s">
        <v>338</v>
      </c>
      <c r="L7" t="s">
        <v>337</v>
      </c>
      <c r="M7" t="s">
        <v>374</v>
      </c>
      <c r="O7">
        <v>0</v>
      </c>
      <c r="P7">
        <v>0</v>
      </c>
    </row>
    <row r="8" spans="1:16">
      <c r="A8" t="s">
        <v>385</v>
      </c>
      <c r="B8">
        <v>0</v>
      </c>
      <c r="C8">
        <v>0</v>
      </c>
      <c r="D8" s="132">
        <v>25928</v>
      </c>
      <c r="E8">
        <v>0</v>
      </c>
      <c r="F8" s="132">
        <f t="shared" si="0"/>
        <v>-141850</v>
      </c>
      <c r="G8" t="s">
        <v>375</v>
      </c>
      <c r="H8" t="s">
        <v>319</v>
      </c>
      <c r="I8" t="s">
        <v>339</v>
      </c>
      <c r="J8" t="s">
        <v>338</v>
      </c>
      <c r="L8" t="s">
        <v>337</v>
      </c>
      <c r="M8" t="s">
        <v>374</v>
      </c>
      <c r="O8">
        <v>0</v>
      </c>
      <c r="P8">
        <v>0</v>
      </c>
    </row>
    <row r="9" spans="1:16">
      <c r="A9" t="s">
        <v>384</v>
      </c>
      <c r="B9">
        <v>0</v>
      </c>
      <c r="C9">
        <v>0</v>
      </c>
      <c r="D9" s="132">
        <v>25928</v>
      </c>
      <c r="E9">
        <v>0</v>
      </c>
      <c r="F9" s="132">
        <f t="shared" si="0"/>
        <v>-167778</v>
      </c>
      <c r="G9" t="s">
        <v>375</v>
      </c>
      <c r="H9" t="s">
        <v>319</v>
      </c>
      <c r="I9" t="s">
        <v>339</v>
      </c>
      <c r="J9" t="s">
        <v>338</v>
      </c>
      <c r="L9" t="s">
        <v>337</v>
      </c>
      <c r="M9" t="s">
        <v>374</v>
      </c>
      <c r="O9">
        <v>0</v>
      </c>
      <c r="P9">
        <v>0</v>
      </c>
    </row>
    <row r="10" spans="1:16">
      <c r="A10" t="s">
        <v>383</v>
      </c>
      <c r="B10">
        <v>0</v>
      </c>
      <c r="C10">
        <v>0</v>
      </c>
      <c r="D10" s="132">
        <v>25928</v>
      </c>
      <c r="E10">
        <v>0</v>
      </c>
      <c r="F10" s="132">
        <f t="shared" si="0"/>
        <v>-193706</v>
      </c>
      <c r="G10" t="s">
        <v>375</v>
      </c>
      <c r="H10" t="s">
        <v>319</v>
      </c>
      <c r="I10" t="s">
        <v>339</v>
      </c>
      <c r="J10" t="s">
        <v>338</v>
      </c>
      <c r="L10" t="s">
        <v>337</v>
      </c>
      <c r="M10" t="s">
        <v>374</v>
      </c>
      <c r="O10">
        <v>0</v>
      </c>
      <c r="P10">
        <v>0</v>
      </c>
    </row>
    <row r="11" spans="1:16">
      <c r="A11" t="s">
        <v>382</v>
      </c>
      <c r="B11">
        <v>0</v>
      </c>
      <c r="C11">
        <v>0</v>
      </c>
      <c r="D11" s="132">
        <v>25928</v>
      </c>
      <c r="E11">
        <v>0</v>
      </c>
      <c r="F11" s="132">
        <f t="shared" si="0"/>
        <v>-219634</v>
      </c>
      <c r="G11" t="s">
        <v>375</v>
      </c>
      <c r="H11" t="s">
        <v>319</v>
      </c>
      <c r="I11" t="s">
        <v>339</v>
      </c>
      <c r="J11" t="s">
        <v>338</v>
      </c>
      <c r="L11" t="s">
        <v>337</v>
      </c>
      <c r="M11" t="s">
        <v>374</v>
      </c>
      <c r="O11">
        <v>0</v>
      </c>
      <c r="P11">
        <v>0</v>
      </c>
    </row>
    <row r="12" spans="1:16">
      <c r="A12" t="s">
        <v>381</v>
      </c>
      <c r="B12">
        <v>0</v>
      </c>
      <c r="C12">
        <v>0</v>
      </c>
      <c r="D12" s="132">
        <v>25928</v>
      </c>
      <c r="E12">
        <v>0</v>
      </c>
      <c r="F12" s="132">
        <f t="shared" si="0"/>
        <v>-245562</v>
      </c>
      <c r="G12" t="s">
        <v>375</v>
      </c>
      <c r="H12" t="s">
        <v>319</v>
      </c>
      <c r="I12" t="s">
        <v>339</v>
      </c>
      <c r="J12" t="s">
        <v>338</v>
      </c>
      <c r="L12" t="s">
        <v>337</v>
      </c>
      <c r="M12" t="s">
        <v>374</v>
      </c>
      <c r="O12">
        <v>0</v>
      </c>
      <c r="P12">
        <v>0</v>
      </c>
    </row>
    <row r="13" spans="1:16">
      <c r="A13" t="s">
        <v>380</v>
      </c>
      <c r="B13">
        <v>0</v>
      </c>
      <c r="C13">
        <v>0</v>
      </c>
      <c r="D13" s="132">
        <v>25928</v>
      </c>
      <c r="E13">
        <v>0</v>
      </c>
      <c r="F13" s="132">
        <f t="shared" si="0"/>
        <v>-271490</v>
      </c>
      <c r="G13" t="s">
        <v>375</v>
      </c>
      <c r="H13" t="s">
        <v>319</v>
      </c>
      <c r="I13" t="s">
        <v>339</v>
      </c>
      <c r="J13" t="s">
        <v>338</v>
      </c>
      <c r="L13" t="s">
        <v>337</v>
      </c>
      <c r="M13" t="s">
        <v>374</v>
      </c>
      <c r="O13">
        <v>0</v>
      </c>
      <c r="P13">
        <v>0</v>
      </c>
    </row>
    <row r="14" spans="1:16">
      <c r="A14" t="s">
        <v>379</v>
      </c>
      <c r="B14">
        <v>0</v>
      </c>
      <c r="C14">
        <v>0</v>
      </c>
      <c r="D14" s="132">
        <v>25928</v>
      </c>
      <c r="E14">
        <v>0</v>
      </c>
      <c r="F14" s="132">
        <f t="shared" si="0"/>
        <v>-297418</v>
      </c>
      <c r="G14" t="s">
        <v>375</v>
      </c>
      <c r="H14" t="s">
        <v>319</v>
      </c>
      <c r="I14" t="s">
        <v>339</v>
      </c>
      <c r="J14" t="s">
        <v>338</v>
      </c>
      <c r="L14" t="s">
        <v>337</v>
      </c>
      <c r="M14" t="s">
        <v>374</v>
      </c>
      <c r="O14">
        <v>0</v>
      </c>
      <c r="P14">
        <v>0</v>
      </c>
    </row>
    <row r="15" spans="1:16">
      <c r="A15" t="s">
        <v>378</v>
      </c>
      <c r="B15">
        <v>0</v>
      </c>
      <c r="C15">
        <v>0</v>
      </c>
      <c r="D15" s="132">
        <v>25928</v>
      </c>
      <c r="E15">
        <v>0</v>
      </c>
      <c r="F15" s="132">
        <f t="shared" si="0"/>
        <v>-323346</v>
      </c>
      <c r="G15" t="s">
        <v>375</v>
      </c>
      <c r="H15" t="s">
        <v>319</v>
      </c>
      <c r="I15" t="s">
        <v>339</v>
      </c>
      <c r="J15" t="s">
        <v>338</v>
      </c>
      <c r="L15" t="s">
        <v>337</v>
      </c>
      <c r="M15" t="s">
        <v>374</v>
      </c>
      <c r="O15">
        <v>0</v>
      </c>
      <c r="P15">
        <v>0</v>
      </c>
    </row>
    <row r="16" spans="1:16">
      <c r="A16" t="s">
        <v>377</v>
      </c>
      <c r="B16" s="132">
        <v>340049</v>
      </c>
      <c r="C16">
        <v>0</v>
      </c>
      <c r="D16">
        <v>0</v>
      </c>
      <c r="E16">
        <v>0</v>
      </c>
      <c r="F16" s="132">
        <f t="shared" si="0"/>
        <v>16703</v>
      </c>
      <c r="G16" t="s">
        <v>375</v>
      </c>
      <c r="H16" t="s">
        <v>319</v>
      </c>
      <c r="I16" t="s">
        <v>331</v>
      </c>
      <c r="J16" t="s">
        <v>330</v>
      </c>
      <c r="K16" t="s">
        <v>329</v>
      </c>
      <c r="L16" t="s">
        <v>328</v>
      </c>
      <c r="M16" t="s">
        <v>374</v>
      </c>
      <c r="O16">
        <v>0</v>
      </c>
      <c r="P16">
        <v>0</v>
      </c>
    </row>
    <row r="17" spans="1:16">
      <c r="A17" t="s">
        <v>376</v>
      </c>
      <c r="B17">
        <v>0</v>
      </c>
      <c r="C17">
        <v>0</v>
      </c>
      <c r="D17" s="132">
        <v>16703</v>
      </c>
      <c r="E17">
        <v>0</v>
      </c>
      <c r="F17" s="132">
        <f t="shared" si="0"/>
        <v>0</v>
      </c>
      <c r="G17" t="s">
        <v>375</v>
      </c>
      <c r="H17" t="s">
        <v>319</v>
      </c>
      <c r="I17" t="s">
        <v>339</v>
      </c>
      <c r="J17" t="s">
        <v>338</v>
      </c>
      <c r="L17" t="s">
        <v>337</v>
      </c>
      <c r="M17" t="s">
        <v>374</v>
      </c>
      <c r="O17">
        <v>0</v>
      </c>
      <c r="P17">
        <v>0</v>
      </c>
    </row>
    <row r="18" spans="1:16">
      <c r="A18" t="s">
        <v>373</v>
      </c>
      <c r="B18">
        <v>0</v>
      </c>
      <c r="C18">
        <v>0</v>
      </c>
      <c r="D18" s="132">
        <v>25928</v>
      </c>
      <c r="E18">
        <v>0</v>
      </c>
      <c r="F18" s="132">
        <f t="shared" si="0"/>
        <v>-25928</v>
      </c>
      <c r="G18" t="s">
        <v>359</v>
      </c>
      <c r="H18" t="s">
        <v>319</v>
      </c>
      <c r="I18" t="s">
        <v>339</v>
      </c>
      <c r="J18" t="s">
        <v>338</v>
      </c>
      <c r="L18" t="s">
        <v>337</v>
      </c>
      <c r="M18" t="s">
        <v>358</v>
      </c>
      <c r="O18">
        <v>0</v>
      </c>
      <c r="P18">
        <v>0</v>
      </c>
    </row>
    <row r="19" spans="1:16">
      <c r="A19" t="s">
        <v>372</v>
      </c>
      <c r="B19">
        <v>0</v>
      </c>
      <c r="C19">
        <v>0</v>
      </c>
      <c r="D19" s="132">
        <v>25928</v>
      </c>
      <c r="E19">
        <v>0</v>
      </c>
      <c r="F19" s="132">
        <f t="shared" si="0"/>
        <v>-51856</v>
      </c>
      <c r="G19" t="s">
        <v>359</v>
      </c>
      <c r="H19" t="s">
        <v>319</v>
      </c>
      <c r="I19" t="s">
        <v>339</v>
      </c>
      <c r="J19" t="s">
        <v>338</v>
      </c>
      <c r="L19" t="s">
        <v>337</v>
      </c>
      <c r="M19" t="s">
        <v>358</v>
      </c>
      <c r="O19">
        <v>0</v>
      </c>
      <c r="P19">
        <v>0</v>
      </c>
    </row>
    <row r="20" spans="1:16">
      <c r="A20" t="s">
        <v>371</v>
      </c>
      <c r="B20">
        <v>0</v>
      </c>
      <c r="C20">
        <v>0</v>
      </c>
      <c r="D20" s="132">
        <v>25928</v>
      </c>
      <c r="E20">
        <v>0</v>
      </c>
      <c r="F20" s="132">
        <f t="shared" si="0"/>
        <v>-77784</v>
      </c>
      <c r="G20" t="s">
        <v>359</v>
      </c>
      <c r="H20" t="s">
        <v>319</v>
      </c>
      <c r="I20" t="s">
        <v>339</v>
      </c>
      <c r="J20" t="s">
        <v>338</v>
      </c>
      <c r="L20" t="s">
        <v>337</v>
      </c>
      <c r="M20" t="s">
        <v>358</v>
      </c>
      <c r="O20">
        <v>0</v>
      </c>
      <c r="P20">
        <v>0</v>
      </c>
    </row>
    <row r="21" spans="1:16">
      <c r="A21" t="s">
        <v>370</v>
      </c>
      <c r="B21">
        <v>0</v>
      </c>
      <c r="C21">
        <v>0</v>
      </c>
      <c r="D21" s="132">
        <v>28342</v>
      </c>
      <c r="E21">
        <v>0</v>
      </c>
      <c r="F21" s="132">
        <f t="shared" si="0"/>
        <v>-106126</v>
      </c>
      <c r="G21" t="s">
        <v>359</v>
      </c>
      <c r="H21" t="s">
        <v>319</v>
      </c>
      <c r="I21" t="s">
        <v>339</v>
      </c>
      <c r="J21" t="s">
        <v>338</v>
      </c>
      <c r="L21" t="s">
        <v>337</v>
      </c>
      <c r="M21" t="s">
        <v>358</v>
      </c>
      <c r="O21">
        <v>0</v>
      </c>
      <c r="P21">
        <v>0</v>
      </c>
    </row>
    <row r="22" spans="1:16">
      <c r="A22" t="s">
        <v>369</v>
      </c>
      <c r="B22">
        <v>0</v>
      </c>
      <c r="C22">
        <v>0</v>
      </c>
      <c r="D22" s="132">
        <v>28337</v>
      </c>
      <c r="E22">
        <v>0</v>
      </c>
      <c r="F22" s="132">
        <f t="shared" si="0"/>
        <v>-134463</v>
      </c>
      <c r="G22" t="s">
        <v>359</v>
      </c>
      <c r="H22" t="s">
        <v>319</v>
      </c>
      <c r="I22" t="s">
        <v>339</v>
      </c>
      <c r="J22" t="s">
        <v>338</v>
      </c>
      <c r="L22" t="s">
        <v>337</v>
      </c>
      <c r="M22" t="s">
        <v>358</v>
      </c>
      <c r="O22">
        <v>0</v>
      </c>
      <c r="P22">
        <v>0</v>
      </c>
    </row>
    <row r="23" spans="1:16">
      <c r="A23" t="s">
        <v>368</v>
      </c>
      <c r="B23">
        <v>0</v>
      </c>
      <c r="C23">
        <v>0</v>
      </c>
      <c r="D23" s="132">
        <v>28337</v>
      </c>
      <c r="E23">
        <v>0</v>
      </c>
      <c r="F23" s="132">
        <f t="shared" si="0"/>
        <v>-162800</v>
      </c>
      <c r="G23" t="s">
        <v>359</v>
      </c>
      <c r="H23" t="s">
        <v>319</v>
      </c>
      <c r="I23" t="s">
        <v>339</v>
      </c>
      <c r="J23" t="s">
        <v>338</v>
      </c>
      <c r="L23" t="s">
        <v>337</v>
      </c>
      <c r="M23" t="s">
        <v>358</v>
      </c>
      <c r="O23">
        <v>0</v>
      </c>
      <c r="P23">
        <v>0</v>
      </c>
    </row>
    <row r="24" spans="1:16">
      <c r="A24" t="s">
        <v>367</v>
      </c>
      <c r="B24">
        <v>0</v>
      </c>
      <c r="C24">
        <v>0</v>
      </c>
      <c r="D24" s="132">
        <v>28337</v>
      </c>
      <c r="E24">
        <v>0</v>
      </c>
      <c r="F24" s="132">
        <f t="shared" si="0"/>
        <v>-191137</v>
      </c>
      <c r="G24" t="s">
        <v>359</v>
      </c>
      <c r="H24" t="s">
        <v>319</v>
      </c>
      <c r="I24" t="s">
        <v>339</v>
      </c>
      <c r="J24" t="s">
        <v>338</v>
      </c>
      <c r="L24" t="s">
        <v>337</v>
      </c>
      <c r="M24" t="s">
        <v>358</v>
      </c>
      <c r="O24">
        <v>0</v>
      </c>
      <c r="P24">
        <v>0</v>
      </c>
    </row>
    <row r="25" spans="1:16">
      <c r="A25" t="s">
        <v>366</v>
      </c>
      <c r="B25">
        <v>0</v>
      </c>
      <c r="C25">
        <v>0</v>
      </c>
      <c r="D25" s="132">
        <v>28337</v>
      </c>
      <c r="E25">
        <v>0</v>
      </c>
      <c r="F25" s="132">
        <f t="shared" si="0"/>
        <v>-219474</v>
      </c>
      <c r="G25" t="s">
        <v>359</v>
      </c>
      <c r="H25" t="s">
        <v>319</v>
      </c>
      <c r="I25" t="s">
        <v>339</v>
      </c>
      <c r="J25" t="s">
        <v>338</v>
      </c>
      <c r="L25" t="s">
        <v>337</v>
      </c>
      <c r="M25" t="s">
        <v>358</v>
      </c>
      <c r="O25">
        <v>0</v>
      </c>
      <c r="P25">
        <v>0</v>
      </c>
    </row>
    <row r="26" spans="1:16">
      <c r="A26" t="s">
        <v>365</v>
      </c>
      <c r="B26">
        <v>0</v>
      </c>
      <c r="C26">
        <v>0</v>
      </c>
      <c r="D26" s="132">
        <v>28337</v>
      </c>
      <c r="E26">
        <v>0</v>
      </c>
      <c r="F26" s="132">
        <f t="shared" si="0"/>
        <v>-247811</v>
      </c>
      <c r="G26" t="s">
        <v>359</v>
      </c>
      <c r="H26" t="s">
        <v>319</v>
      </c>
      <c r="I26" t="s">
        <v>339</v>
      </c>
      <c r="J26" t="s">
        <v>338</v>
      </c>
      <c r="L26" t="s">
        <v>337</v>
      </c>
      <c r="M26" t="s">
        <v>358</v>
      </c>
      <c r="O26">
        <v>0</v>
      </c>
      <c r="P26">
        <v>0</v>
      </c>
    </row>
    <row r="27" spans="1:16">
      <c r="A27" t="s">
        <v>364</v>
      </c>
      <c r="B27">
        <v>0</v>
      </c>
      <c r="C27">
        <v>0</v>
      </c>
      <c r="D27" s="132">
        <v>28337</v>
      </c>
      <c r="E27">
        <v>0</v>
      </c>
      <c r="F27" s="132">
        <f t="shared" si="0"/>
        <v>-276148</v>
      </c>
      <c r="G27" t="s">
        <v>359</v>
      </c>
      <c r="H27" t="s">
        <v>319</v>
      </c>
      <c r="I27" t="s">
        <v>339</v>
      </c>
      <c r="J27" t="s">
        <v>338</v>
      </c>
      <c r="L27" t="s">
        <v>337</v>
      </c>
      <c r="M27" t="s">
        <v>358</v>
      </c>
      <c r="O27">
        <v>0</v>
      </c>
      <c r="P27">
        <v>0</v>
      </c>
    </row>
    <row r="28" spans="1:16">
      <c r="A28" t="s">
        <v>363</v>
      </c>
      <c r="B28">
        <v>0</v>
      </c>
      <c r="C28">
        <v>0</v>
      </c>
      <c r="D28" s="132">
        <v>28337</v>
      </c>
      <c r="E28">
        <v>0</v>
      </c>
      <c r="F28" s="132">
        <f t="shared" si="0"/>
        <v>-304485</v>
      </c>
      <c r="G28" t="s">
        <v>359</v>
      </c>
      <c r="H28" t="s">
        <v>319</v>
      </c>
      <c r="I28" t="s">
        <v>339</v>
      </c>
      <c r="J28" t="s">
        <v>338</v>
      </c>
      <c r="L28" t="s">
        <v>337</v>
      </c>
      <c r="M28" t="s">
        <v>358</v>
      </c>
      <c r="O28">
        <v>0</v>
      </c>
      <c r="P28">
        <v>0</v>
      </c>
    </row>
    <row r="29" spans="1:16">
      <c r="A29" t="s">
        <v>362</v>
      </c>
      <c r="B29">
        <v>0</v>
      </c>
      <c r="C29">
        <v>0</v>
      </c>
      <c r="D29" s="132">
        <v>28337</v>
      </c>
      <c r="E29">
        <v>0</v>
      </c>
      <c r="F29" s="132">
        <f t="shared" si="0"/>
        <v>-332822</v>
      </c>
      <c r="G29" t="s">
        <v>359</v>
      </c>
      <c r="H29" t="s">
        <v>319</v>
      </c>
      <c r="I29" t="s">
        <v>339</v>
      </c>
      <c r="J29" t="s">
        <v>338</v>
      </c>
      <c r="L29" t="s">
        <v>337</v>
      </c>
      <c r="M29" t="s">
        <v>358</v>
      </c>
      <c r="O29">
        <v>0</v>
      </c>
      <c r="P29">
        <v>0</v>
      </c>
    </row>
    <row r="30" spans="1:16">
      <c r="A30" t="s">
        <v>361</v>
      </c>
      <c r="B30" s="132">
        <v>375403</v>
      </c>
      <c r="C30">
        <v>0</v>
      </c>
      <c r="D30">
        <v>0</v>
      </c>
      <c r="E30">
        <v>0</v>
      </c>
      <c r="F30" s="132">
        <f t="shared" si="0"/>
        <v>42581</v>
      </c>
      <c r="G30" t="s">
        <v>359</v>
      </c>
      <c r="H30" t="s">
        <v>319</v>
      </c>
      <c r="I30" t="s">
        <v>331</v>
      </c>
      <c r="J30" t="s">
        <v>330</v>
      </c>
      <c r="K30" t="s">
        <v>329</v>
      </c>
      <c r="L30" t="s">
        <v>328</v>
      </c>
      <c r="M30" t="s">
        <v>358</v>
      </c>
      <c r="O30">
        <v>0</v>
      </c>
      <c r="P30">
        <v>0</v>
      </c>
    </row>
    <row r="31" spans="1:16">
      <c r="A31" t="s">
        <v>360</v>
      </c>
      <c r="B31">
        <v>0</v>
      </c>
      <c r="C31">
        <v>0</v>
      </c>
      <c r="D31" s="132">
        <v>42581</v>
      </c>
      <c r="E31">
        <v>0</v>
      </c>
      <c r="F31" s="132">
        <f t="shared" si="0"/>
        <v>0</v>
      </c>
      <c r="G31" t="s">
        <v>359</v>
      </c>
      <c r="H31" t="s">
        <v>319</v>
      </c>
      <c r="I31" t="s">
        <v>339</v>
      </c>
      <c r="J31" t="s">
        <v>338</v>
      </c>
      <c r="L31" t="s">
        <v>337</v>
      </c>
      <c r="M31" t="s">
        <v>358</v>
      </c>
      <c r="O31">
        <v>0</v>
      </c>
      <c r="P31">
        <v>0</v>
      </c>
    </row>
    <row r="32" spans="1:16">
      <c r="A32" t="s">
        <v>357</v>
      </c>
      <c r="B32">
        <v>0</v>
      </c>
      <c r="C32">
        <v>0</v>
      </c>
      <c r="D32" s="132">
        <v>28337</v>
      </c>
      <c r="E32">
        <v>0</v>
      </c>
      <c r="F32" s="132">
        <f t="shared" si="0"/>
        <v>-28337</v>
      </c>
      <c r="G32" t="s">
        <v>344</v>
      </c>
      <c r="H32" t="s">
        <v>319</v>
      </c>
      <c r="I32" t="s">
        <v>339</v>
      </c>
      <c r="J32" t="s">
        <v>338</v>
      </c>
      <c r="L32" t="s">
        <v>337</v>
      </c>
      <c r="M32" t="s">
        <v>343</v>
      </c>
      <c r="O32">
        <v>0</v>
      </c>
      <c r="P32">
        <v>0</v>
      </c>
    </row>
    <row r="33" spans="1:16">
      <c r="A33" t="s">
        <v>356</v>
      </c>
      <c r="B33">
        <v>0</v>
      </c>
      <c r="C33">
        <v>0</v>
      </c>
      <c r="D33" s="132">
        <v>28337</v>
      </c>
      <c r="E33">
        <v>0</v>
      </c>
      <c r="F33" s="132">
        <f t="shared" si="0"/>
        <v>-56674</v>
      </c>
      <c r="G33" t="s">
        <v>344</v>
      </c>
      <c r="H33" t="s">
        <v>319</v>
      </c>
      <c r="I33" t="s">
        <v>339</v>
      </c>
      <c r="J33" t="s">
        <v>338</v>
      </c>
      <c r="L33" t="s">
        <v>337</v>
      </c>
      <c r="M33" t="s">
        <v>343</v>
      </c>
      <c r="O33">
        <v>0</v>
      </c>
      <c r="P33">
        <v>0</v>
      </c>
    </row>
    <row r="34" spans="1:16">
      <c r="A34" t="s">
        <v>355</v>
      </c>
      <c r="B34">
        <v>0</v>
      </c>
      <c r="C34">
        <v>0</v>
      </c>
      <c r="D34" s="132">
        <v>28337</v>
      </c>
      <c r="E34">
        <v>0</v>
      </c>
      <c r="F34" s="132">
        <f t="shared" si="0"/>
        <v>-85011</v>
      </c>
      <c r="G34" t="s">
        <v>344</v>
      </c>
      <c r="H34" t="s">
        <v>319</v>
      </c>
      <c r="I34" t="s">
        <v>339</v>
      </c>
      <c r="J34" t="s">
        <v>338</v>
      </c>
      <c r="L34" t="s">
        <v>337</v>
      </c>
      <c r="M34" t="s">
        <v>343</v>
      </c>
      <c r="O34">
        <v>0</v>
      </c>
      <c r="P34">
        <v>0</v>
      </c>
    </row>
    <row r="35" spans="1:16">
      <c r="A35" t="s">
        <v>354</v>
      </c>
      <c r="B35">
        <v>0</v>
      </c>
      <c r="C35">
        <v>0</v>
      </c>
      <c r="D35" s="132">
        <v>31279</v>
      </c>
      <c r="E35">
        <v>0</v>
      </c>
      <c r="F35" s="132">
        <f t="shared" si="0"/>
        <v>-116290</v>
      </c>
      <c r="G35" t="s">
        <v>344</v>
      </c>
      <c r="H35" t="s">
        <v>319</v>
      </c>
      <c r="I35" t="s">
        <v>339</v>
      </c>
      <c r="J35" t="s">
        <v>338</v>
      </c>
      <c r="L35" t="s">
        <v>337</v>
      </c>
      <c r="M35" t="s">
        <v>343</v>
      </c>
      <c r="O35">
        <v>0</v>
      </c>
      <c r="P35">
        <v>0</v>
      </c>
    </row>
    <row r="36" spans="1:16">
      <c r="A36" t="s">
        <v>353</v>
      </c>
      <c r="B36">
        <v>0</v>
      </c>
      <c r="C36">
        <v>0</v>
      </c>
      <c r="D36" s="132">
        <v>31284</v>
      </c>
      <c r="E36">
        <v>0</v>
      </c>
      <c r="F36" s="132">
        <f t="shared" si="0"/>
        <v>-147574</v>
      </c>
      <c r="G36" t="s">
        <v>344</v>
      </c>
      <c r="H36" t="s">
        <v>319</v>
      </c>
      <c r="I36" t="s">
        <v>339</v>
      </c>
      <c r="J36" t="s">
        <v>338</v>
      </c>
      <c r="L36" t="s">
        <v>337</v>
      </c>
      <c r="M36" t="s">
        <v>343</v>
      </c>
      <c r="O36">
        <v>0</v>
      </c>
      <c r="P36">
        <v>0</v>
      </c>
    </row>
    <row r="37" spans="1:16">
      <c r="A37" t="s">
        <v>352</v>
      </c>
      <c r="B37">
        <v>0</v>
      </c>
      <c r="C37">
        <v>0</v>
      </c>
      <c r="D37" s="132">
        <v>31284</v>
      </c>
      <c r="E37">
        <v>0</v>
      </c>
      <c r="F37" s="132">
        <f t="shared" si="0"/>
        <v>-178858</v>
      </c>
      <c r="G37" t="s">
        <v>344</v>
      </c>
      <c r="H37" t="s">
        <v>319</v>
      </c>
      <c r="I37" t="s">
        <v>339</v>
      </c>
      <c r="J37" t="s">
        <v>338</v>
      </c>
      <c r="L37" t="s">
        <v>337</v>
      </c>
      <c r="M37" t="s">
        <v>343</v>
      </c>
      <c r="O37">
        <v>0</v>
      </c>
      <c r="P37">
        <v>0</v>
      </c>
    </row>
    <row r="38" spans="1:16">
      <c r="A38" t="s">
        <v>351</v>
      </c>
      <c r="B38">
        <v>0</v>
      </c>
      <c r="C38">
        <v>0</v>
      </c>
      <c r="D38" s="132">
        <v>31284</v>
      </c>
      <c r="E38" s="132">
        <v>21738</v>
      </c>
      <c r="F38" s="132">
        <f t="shared" si="0"/>
        <v>-210142</v>
      </c>
      <c r="G38" t="s">
        <v>344</v>
      </c>
      <c r="H38" t="s">
        <v>319</v>
      </c>
      <c r="I38" t="s">
        <v>339</v>
      </c>
      <c r="J38" t="s">
        <v>338</v>
      </c>
      <c r="L38" t="s">
        <v>337</v>
      </c>
      <c r="M38" t="s">
        <v>343</v>
      </c>
      <c r="O38">
        <v>0</v>
      </c>
      <c r="P38">
        <v>0</v>
      </c>
    </row>
    <row r="39" spans="1:16">
      <c r="A39" t="s">
        <v>350</v>
      </c>
      <c r="B39">
        <v>0</v>
      </c>
      <c r="C39">
        <v>0</v>
      </c>
      <c r="D39" s="132">
        <v>31284</v>
      </c>
      <c r="E39">
        <v>0</v>
      </c>
      <c r="F39" s="132">
        <f t="shared" si="0"/>
        <v>-241426</v>
      </c>
      <c r="G39" t="s">
        <v>344</v>
      </c>
      <c r="H39" t="s">
        <v>319</v>
      </c>
      <c r="I39" t="s">
        <v>339</v>
      </c>
      <c r="J39" t="s">
        <v>338</v>
      </c>
      <c r="L39" t="s">
        <v>337</v>
      </c>
      <c r="M39" t="s">
        <v>343</v>
      </c>
      <c r="O39">
        <v>0</v>
      </c>
      <c r="P39">
        <v>0</v>
      </c>
    </row>
    <row r="40" spans="1:16">
      <c r="A40" t="s">
        <v>349</v>
      </c>
      <c r="B40">
        <v>0</v>
      </c>
      <c r="C40">
        <v>0</v>
      </c>
      <c r="D40" s="132">
        <v>31284</v>
      </c>
      <c r="E40" s="132">
        <v>21999</v>
      </c>
      <c r="F40" s="132">
        <f t="shared" si="0"/>
        <v>-272710</v>
      </c>
      <c r="G40" t="s">
        <v>344</v>
      </c>
      <c r="H40" t="s">
        <v>319</v>
      </c>
      <c r="I40" t="s">
        <v>339</v>
      </c>
      <c r="J40" t="s">
        <v>338</v>
      </c>
      <c r="L40" t="s">
        <v>337</v>
      </c>
      <c r="M40" t="s">
        <v>343</v>
      </c>
      <c r="O40">
        <v>0</v>
      </c>
      <c r="P40">
        <v>0</v>
      </c>
    </row>
    <row r="41" spans="1:16">
      <c r="A41" t="s">
        <v>348</v>
      </c>
      <c r="B41">
        <v>0</v>
      </c>
      <c r="C41">
        <v>0</v>
      </c>
      <c r="D41" s="132">
        <v>31284</v>
      </c>
      <c r="E41" s="132">
        <v>31284</v>
      </c>
      <c r="F41" s="132">
        <f t="shared" si="0"/>
        <v>-303994</v>
      </c>
      <c r="G41" t="s">
        <v>344</v>
      </c>
      <c r="H41" t="s">
        <v>319</v>
      </c>
      <c r="I41" t="s">
        <v>339</v>
      </c>
      <c r="J41" t="s">
        <v>338</v>
      </c>
      <c r="L41" t="s">
        <v>337</v>
      </c>
      <c r="M41" t="s">
        <v>343</v>
      </c>
      <c r="O41">
        <v>0</v>
      </c>
      <c r="P41">
        <v>0</v>
      </c>
    </row>
    <row r="42" spans="1:16">
      <c r="A42" t="s">
        <v>347</v>
      </c>
      <c r="B42">
        <v>0</v>
      </c>
      <c r="C42">
        <v>0</v>
      </c>
      <c r="D42" s="132">
        <v>31284</v>
      </c>
      <c r="E42" s="132">
        <v>31284</v>
      </c>
      <c r="F42" s="132">
        <f t="shared" si="0"/>
        <v>-335278</v>
      </c>
      <c r="G42" t="s">
        <v>344</v>
      </c>
      <c r="H42" t="s">
        <v>319</v>
      </c>
      <c r="I42" t="s">
        <v>339</v>
      </c>
      <c r="J42" t="s">
        <v>338</v>
      </c>
      <c r="L42" t="s">
        <v>337</v>
      </c>
      <c r="M42" t="s">
        <v>343</v>
      </c>
      <c r="O42">
        <v>0</v>
      </c>
      <c r="P42">
        <v>0</v>
      </c>
    </row>
    <row r="43" spans="1:16">
      <c r="A43" t="s">
        <v>346</v>
      </c>
      <c r="B43">
        <v>0</v>
      </c>
      <c r="C43">
        <v>0</v>
      </c>
      <c r="D43" s="132">
        <v>31284</v>
      </c>
      <c r="E43" s="132">
        <v>31284</v>
      </c>
      <c r="F43" s="132">
        <f t="shared" si="0"/>
        <v>-366562</v>
      </c>
      <c r="G43" t="s">
        <v>344</v>
      </c>
      <c r="H43" t="s">
        <v>319</v>
      </c>
      <c r="I43" t="s">
        <v>339</v>
      </c>
      <c r="J43" t="s">
        <v>338</v>
      </c>
      <c r="L43" t="s">
        <v>337</v>
      </c>
      <c r="M43" t="s">
        <v>343</v>
      </c>
      <c r="O43">
        <v>0</v>
      </c>
      <c r="P43">
        <v>0</v>
      </c>
    </row>
    <row r="44" spans="1:16">
      <c r="A44" t="s">
        <v>345</v>
      </c>
      <c r="B44" s="132">
        <v>10742</v>
      </c>
      <c r="C44">
        <v>0</v>
      </c>
      <c r="D44">
        <v>0</v>
      </c>
      <c r="E44">
        <v>0</v>
      </c>
      <c r="F44" s="132">
        <f t="shared" si="0"/>
        <v>-355820</v>
      </c>
      <c r="G44" t="s">
        <v>344</v>
      </c>
      <c r="H44" t="s">
        <v>319</v>
      </c>
      <c r="I44" t="s">
        <v>331</v>
      </c>
      <c r="J44" t="s">
        <v>330</v>
      </c>
      <c r="K44" t="s">
        <v>329</v>
      </c>
      <c r="L44" t="s">
        <v>328</v>
      </c>
      <c r="M44" t="s">
        <v>343</v>
      </c>
      <c r="O44">
        <v>0</v>
      </c>
      <c r="P44">
        <v>0</v>
      </c>
    </row>
    <row r="45" spans="1:16">
      <c r="A45" t="s">
        <v>342</v>
      </c>
      <c r="B45">
        <v>0</v>
      </c>
      <c r="C45">
        <v>0</v>
      </c>
      <c r="D45" s="132">
        <v>31284</v>
      </c>
      <c r="E45" s="132">
        <v>31284</v>
      </c>
      <c r="F45" s="132">
        <f t="shared" si="0"/>
        <v>-387104</v>
      </c>
      <c r="G45" t="s">
        <v>334</v>
      </c>
      <c r="H45" t="s">
        <v>319</v>
      </c>
      <c r="I45" t="s">
        <v>339</v>
      </c>
      <c r="J45" t="s">
        <v>338</v>
      </c>
      <c r="L45" t="s">
        <v>337</v>
      </c>
      <c r="M45" t="s">
        <v>333</v>
      </c>
      <c r="O45">
        <v>0</v>
      </c>
      <c r="P45">
        <v>0</v>
      </c>
    </row>
    <row r="46" spans="1:16">
      <c r="A46" t="s">
        <v>341</v>
      </c>
      <c r="B46">
        <v>0</v>
      </c>
      <c r="C46">
        <v>0</v>
      </c>
      <c r="D46" s="132">
        <v>31284</v>
      </c>
      <c r="E46" s="132">
        <v>31284</v>
      </c>
      <c r="F46" s="132">
        <f t="shared" si="0"/>
        <v>-418388</v>
      </c>
      <c r="G46" t="s">
        <v>334</v>
      </c>
      <c r="H46" t="s">
        <v>319</v>
      </c>
      <c r="I46" t="s">
        <v>339</v>
      </c>
      <c r="J46" t="s">
        <v>338</v>
      </c>
      <c r="L46" t="s">
        <v>337</v>
      </c>
      <c r="M46" t="s">
        <v>333</v>
      </c>
      <c r="O46">
        <v>0</v>
      </c>
      <c r="P46">
        <v>0</v>
      </c>
    </row>
    <row r="47" spans="1:16">
      <c r="A47" t="s">
        <v>340</v>
      </c>
      <c r="B47">
        <v>0</v>
      </c>
      <c r="C47">
        <v>0</v>
      </c>
      <c r="D47" s="132">
        <v>31284</v>
      </c>
      <c r="E47" s="132">
        <v>31284</v>
      </c>
      <c r="F47" s="132">
        <f t="shared" si="0"/>
        <v>-449672</v>
      </c>
      <c r="G47" t="s">
        <v>334</v>
      </c>
      <c r="H47" t="s">
        <v>319</v>
      </c>
      <c r="I47" t="s">
        <v>339</v>
      </c>
      <c r="J47" t="s">
        <v>338</v>
      </c>
      <c r="L47" t="s">
        <v>337</v>
      </c>
      <c r="M47" t="s">
        <v>333</v>
      </c>
      <c r="O47">
        <v>0</v>
      </c>
      <c r="P47">
        <v>0</v>
      </c>
    </row>
    <row r="48" spans="1:16">
      <c r="A48" t="s">
        <v>336</v>
      </c>
      <c r="B48" s="132">
        <v>5377</v>
      </c>
      <c r="C48">
        <v>0</v>
      </c>
      <c r="D48">
        <v>0</v>
      </c>
      <c r="E48">
        <v>0</v>
      </c>
      <c r="F48" s="132">
        <f t="shared" si="0"/>
        <v>-444295</v>
      </c>
      <c r="G48" t="s">
        <v>334</v>
      </c>
      <c r="H48" t="s">
        <v>319</v>
      </c>
      <c r="I48" t="s">
        <v>331</v>
      </c>
      <c r="J48" t="s">
        <v>330</v>
      </c>
      <c r="K48" t="s">
        <v>329</v>
      </c>
      <c r="L48" t="s">
        <v>328</v>
      </c>
      <c r="M48" t="s">
        <v>333</v>
      </c>
      <c r="O48">
        <v>0</v>
      </c>
      <c r="P48">
        <v>0</v>
      </c>
    </row>
    <row r="49" spans="1:16">
      <c r="A49" t="s">
        <v>335</v>
      </c>
      <c r="B49" s="132">
        <v>113266</v>
      </c>
      <c r="C49">
        <v>0</v>
      </c>
      <c r="D49">
        <v>0</v>
      </c>
      <c r="E49">
        <v>0</v>
      </c>
      <c r="F49" s="132">
        <f t="shared" si="0"/>
        <v>-331029</v>
      </c>
      <c r="G49" t="s">
        <v>334</v>
      </c>
      <c r="H49" t="s">
        <v>319</v>
      </c>
      <c r="I49" t="s">
        <v>331</v>
      </c>
      <c r="J49" t="s">
        <v>330</v>
      </c>
      <c r="L49" t="s">
        <v>328</v>
      </c>
      <c r="M49" t="s">
        <v>333</v>
      </c>
      <c r="O49">
        <v>0</v>
      </c>
      <c r="P49">
        <v>0</v>
      </c>
    </row>
    <row r="50" spans="1:16" s="133" customFormat="1">
      <c r="A50" s="133" t="s">
        <v>248</v>
      </c>
      <c r="B50" s="134">
        <v>44616</v>
      </c>
      <c r="C50" s="133">
        <v>0</v>
      </c>
      <c r="D50" s="133">
        <v>0</v>
      </c>
      <c r="E50" s="133">
        <v>0</v>
      </c>
      <c r="F50" s="134">
        <f t="shared" si="0"/>
        <v>-286413</v>
      </c>
      <c r="G50" s="133" t="s">
        <v>332</v>
      </c>
      <c r="H50" s="133" t="s">
        <v>319</v>
      </c>
      <c r="I50" s="133" t="s">
        <v>331</v>
      </c>
      <c r="J50" s="133" t="s">
        <v>330</v>
      </c>
      <c r="K50" s="133" t="s">
        <v>329</v>
      </c>
      <c r="L50" s="133" t="s">
        <v>328</v>
      </c>
      <c r="M50" s="133" t="s">
        <v>327</v>
      </c>
      <c r="O50" s="133">
        <v>0</v>
      </c>
      <c r="P50" s="133">
        <v>0</v>
      </c>
    </row>
    <row r="51" spans="1:16">
      <c r="B51" s="132"/>
      <c r="F51" s="132"/>
    </row>
    <row r="52" spans="1:16">
      <c r="B52" s="132"/>
      <c r="F52" s="132"/>
    </row>
    <row r="53" spans="1:16">
      <c r="B53" s="132"/>
      <c r="F53" s="132"/>
    </row>
    <row r="54" spans="1:16">
      <c r="B54" s="132"/>
      <c r="F54" s="132"/>
    </row>
    <row r="55" spans="1:16">
      <c r="B55" s="132"/>
      <c r="F55" s="132"/>
    </row>
    <row r="56" spans="1:16">
      <c r="B56" s="132"/>
      <c r="F56" s="132"/>
    </row>
    <row r="57" spans="1:16">
      <c r="A57" t="s">
        <v>326</v>
      </c>
      <c r="B57" s="132">
        <v>14606</v>
      </c>
      <c r="C57">
        <v>0</v>
      </c>
      <c r="D57">
        <v>0</v>
      </c>
      <c r="E57">
        <v>0</v>
      </c>
      <c r="F57" s="132">
        <f>B57-D57+F50</f>
        <v>-271807</v>
      </c>
      <c r="G57" t="s">
        <v>320</v>
      </c>
      <c r="H57" t="s">
        <v>319</v>
      </c>
      <c r="I57" t="s">
        <v>318</v>
      </c>
      <c r="J57" t="s">
        <v>317</v>
      </c>
      <c r="L57" t="s">
        <v>316</v>
      </c>
      <c r="M57" t="s">
        <v>315</v>
      </c>
      <c r="O57">
        <v>0</v>
      </c>
      <c r="P57">
        <v>0</v>
      </c>
    </row>
    <row r="58" spans="1:16">
      <c r="A58" t="s">
        <v>325</v>
      </c>
      <c r="B58" s="132">
        <v>14606</v>
      </c>
      <c r="C58">
        <v>0</v>
      </c>
      <c r="D58">
        <v>0</v>
      </c>
      <c r="E58">
        <v>0</v>
      </c>
      <c r="F58" s="132">
        <f>B58-D58+F57</f>
        <v>-257201</v>
      </c>
      <c r="G58" t="s">
        <v>320</v>
      </c>
      <c r="H58" t="s">
        <v>319</v>
      </c>
      <c r="I58" t="s">
        <v>318</v>
      </c>
      <c r="J58" t="s">
        <v>317</v>
      </c>
      <c r="L58" t="s">
        <v>316</v>
      </c>
      <c r="M58" t="s">
        <v>315</v>
      </c>
      <c r="O58">
        <v>0</v>
      </c>
      <c r="P58">
        <v>0</v>
      </c>
    </row>
    <row r="59" spans="1:16">
      <c r="A59" t="s">
        <v>324</v>
      </c>
      <c r="B59" s="132">
        <v>14606</v>
      </c>
      <c r="C59">
        <v>0</v>
      </c>
      <c r="D59">
        <v>0</v>
      </c>
      <c r="E59">
        <v>0</v>
      </c>
      <c r="F59" s="132">
        <f>B59-D59+F58</f>
        <v>-242595</v>
      </c>
      <c r="G59" t="s">
        <v>320</v>
      </c>
      <c r="H59" t="s">
        <v>319</v>
      </c>
      <c r="I59" t="s">
        <v>318</v>
      </c>
      <c r="J59" t="s">
        <v>317</v>
      </c>
      <c r="L59" t="s">
        <v>316</v>
      </c>
      <c r="M59" t="s">
        <v>315</v>
      </c>
      <c r="O59">
        <v>0</v>
      </c>
      <c r="P59">
        <v>0</v>
      </c>
    </row>
    <row r="60" spans="1:16">
      <c r="A60" t="s">
        <v>323</v>
      </c>
      <c r="B60" s="132">
        <v>3718</v>
      </c>
      <c r="C60">
        <v>0</v>
      </c>
      <c r="D60">
        <v>0</v>
      </c>
      <c r="E60">
        <v>0</v>
      </c>
      <c r="F60" s="132">
        <f>B60-D60+F59</f>
        <v>-238877</v>
      </c>
      <c r="G60" t="s">
        <v>320</v>
      </c>
      <c r="H60" t="s">
        <v>319</v>
      </c>
      <c r="I60" t="s">
        <v>318</v>
      </c>
      <c r="J60" t="s">
        <v>317</v>
      </c>
      <c r="L60" t="s">
        <v>316</v>
      </c>
      <c r="M60" t="s">
        <v>315</v>
      </c>
      <c r="O60">
        <v>0</v>
      </c>
      <c r="P60">
        <v>0</v>
      </c>
    </row>
    <row r="61" spans="1:16">
      <c r="A61" t="s">
        <v>322</v>
      </c>
      <c r="B61" s="132">
        <v>3718</v>
      </c>
      <c r="C61">
        <v>0</v>
      </c>
      <c r="D61">
        <v>0</v>
      </c>
      <c r="E61">
        <v>0</v>
      </c>
      <c r="F61" s="132">
        <f>B61-D61+F60</f>
        <v>-235159</v>
      </c>
      <c r="G61" t="s">
        <v>320</v>
      </c>
      <c r="H61" t="s">
        <v>319</v>
      </c>
      <c r="I61" t="s">
        <v>318</v>
      </c>
      <c r="J61" t="s">
        <v>317</v>
      </c>
      <c r="L61" t="s">
        <v>316</v>
      </c>
      <c r="M61" t="s">
        <v>315</v>
      </c>
      <c r="O61">
        <v>0</v>
      </c>
      <c r="P61">
        <v>0</v>
      </c>
    </row>
    <row r="62" spans="1:16">
      <c r="A62" t="s">
        <v>321</v>
      </c>
      <c r="B62" s="132">
        <v>3718</v>
      </c>
      <c r="C62">
        <v>0</v>
      </c>
      <c r="D62">
        <v>0</v>
      </c>
      <c r="E62">
        <v>0</v>
      </c>
      <c r="F62" s="132">
        <f>B62-D62+F61</f>
        <v>-231441</v>
      </c>
      <c r="G62" t="s">
        <v>320</v>
      </c>
      <c r="H62" t="s">
        <v>319</v>
      </c>
      <c r="I62" t="s">
        <v>318</v>
      </c>
      <c r="J62" t="s">
        <v>317</v>
      </c>
      <c r="L62" t="s">
        <v>316</v>
      </c>
      <c r="M62" t="s">
        <v>315</v>
      </c>
      <c r="O62">
        <v>0</v>
      </c>
      <c r="P6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662B4-7E64-4F1F-B6FF-4F0755101914}">
  <sheetPr>
    <pageSetUpPr fitToPage="1"/>
  </sheetPr>
  <dimension ref="A1:E128"/>
  <sheetViews>
    <sheetView showGridLines="0" zoomScale="110" zoomScaleNormal="110" workbookViewId="0">
      <selection activeCell="A19" sqref="A19"/>
    </sheetView>
  </sheetViews>
  <sheetFormatPr defaultColWidth="9.140625" defaultRowHeight="15"/>
  <cols>
    <col min="1" max="1" width="58.5703125" style="19" bestFit="1" customWidth="1"/>
    <col min="2" max="2" width="15.7109375" style="191" customWidth="1"/>
    <col min="3" max="3" width="3.28515625" style="136" bestFit="1" customWidth="1"/>
    <col min="4" max="4" width="15.7109375" style="191" customWidth="1"/>
    <col min="5" max="5" width="11.85546875" style="19" bestFit="1" customWidth="1"/>
    <col min="6" max="16384" width="9.140625" style="19"/>
  </cols>
  <sheetData>
    <row r="1" spans="1:4">
      <c r="A1" s="21" t="s">
        <v>255</v>
      </c>
    </row>
    <row r="2" spans="1:4">
      <c r="A2" s="22" t="s">
        <v>257</v>
      </c>
    </row>
    <row r="3" spans="1:4">
      <c r="A3" s="22" t="s">
        <v>250</v>
      </c>
    </row>
    <row r="4" spans="1:4">
      <c r="A4" s="22" t="s">
        <v>256</v>
      </c>
      <c r="B4" s="247"/>
      <c r="C4" s="247"/>
      <c r="D4" s="247"/>
    </row>
    <row r="5" spans="1:4">
      <c r="A5" s="21"/>
    </row>
    <row r="6" spans="1:4">
      <c r="A6" s="21" t="s">
        <v>80</v>
      </c>
      <c r="B6" s="192" t="s">
        <v>8</v>
      </c>
      <c r="C6" s="137"/>
      <c r="D6" s="192" t="s">
        <v>8</v>
      </c>
    </row>
    <row r="7" spans="1:4">
      <c r="A7" s="23"/>
      <c r="B7" s="192" t="s">
        <v>7</v>
      </c>
      <c r="C7" s="137"/>
      <c r="D7" s="192" t="s">
        <v>6</v>
      </c>
    </row>
    <row r="8" spans="1:4">
      <c r="A8" s="21" t="s">
        <v>79</v>
      </c>
      <c r="B8" s="153">
        <v>2021</v>
      </c>
      <c r="C8" s="138"/>
      <c r="D8" s="153">
        <v>2020</v>
      </c>
    </row>
    <row r="9" spans="1:4">
      <c r="A9" s="21"/>
      <c r="B9" s="205"/>
      <c r="C9" s="146"/>
      <c r="D9" s="205"/>
    </row>
    <row r="10" spans="1:4">
      <c r="A10" s="9" t="s">
        <v>78</v>
      </c>
      <c r="B10" s="160"/>
      <c r="D10" s="160"/>
    </row>
    <row r="11" spans="1:4">
      <c r="A11" s="24" t="s">
        <v>77</v>
      </c>
      <c r="B11" s="206">
        <v>426032</v>
      </c>
      <c r="C11" s="139">
        <v>4</v>
      </c>
      <c r="D11" s="206">
        <v>578143</v>
      </c>
    </row>
    <row r="12" spans="1:4">
      <c r="A12" s="24" t="s">
        <v>76</v>
      </c>
      <c r="B12" s="188"/>
      <c r="C12" s="139"/>
      <c r="D12" s="188"/>
    </row>
    <row r="13" spans="1:4" ht="16.5" customHeight="1">
      <c r="A13" s="25" t="s">
        <v>75</v>
      </c>
      <c r="B13" s="206"/>
      <c r="C13" s="139"/>
      <c r="D13" s="206"/>
    </row>
    <row r="14" spans="1:4" ht="16.5" customHeight="1">
      <c r="A14" s="25" t="s">
        <v>74</v>
      </c>
      <c r="B14" s="206"/>
      <c r="C14" s="139"/>
      <c r="D14" s="206"/>
    </row>
    <row r="15" spans="1:4">
      <c r="A15" s="25" t="s">
        <v>73</v>
      </c>
      <c r="B15" s="206"/>
      <c r="C15" s="139"/>
      <c r="D15" s="206"/>
    </row>
    <row r="16" spans="1:4">
      <c r="A16" s="25" t="s">
        <v>72</v>
      </c>
      <c r="B16" s="206"/>
      <c r="C16" s="139"/>
      <c r="D16" s="206"/>
    </row>
    <row r="17" spans="1:4">
      <c r="A17" s="24" t="s">
        <v>71</v>
      </c>
      <c r="B17" s="188"/>
      <c r="C17" s="139"/>
      <c r="D17" s="188"/>
    </row>
    <row r="18" spans="1:4">
      <c r="A18" s="25" t="s">
        <v>70</v>
      </c>
      <c r="B18" s="206">
        <v>900294</v>
      </c>
      <c r="C18" s="139">
        <v>5</v>
      </c>
      <c r="D18" s="206">
        <v>904779</v>
      </c>
    </row>
    <row r="19" spans="1:4" ht="16.5" customHeight="1">
      <c r="A19" s="25" t="s">
        <v>69</v>
      </c>
      <c r="B19" s="206"/>
      <c r="C19" s="139"/>
      <c r="D19" s="206"/>
    </row>
    <row r="20" spans="1:4" ht="16.5" customHeight="1">
      <c r="A20" s="25" t="s">
        <v>68</v>
      </c>
      <c r="B20" s="206"/>
      <c r="C20" s="139"/>
      <c r="D20" s="206"/>
    </row>
    <row r="21" spans="1:4">
      <c r="A21" s="25" t="s">
        <v>199</v>
      </c>
      <c r="B21" s="206">
        <f>ROUND(D21+'2-Pasqyra e Perform. (natyra)'!B44,0)</f>
        <v>212168</v>
      </c>
      <c r="C21" s="139">
        <v>6</v>
      </c>
      <c r="D21" s="206">
        <v>331029</v>
      </c>
    </row>
    <row r="22" spans="1:4">
      <c r="A22" s="25" t="s">
        <v>67</v>
      </c>
      <c r="B22" s="206"/>
      <c r="C22" s="139"/>
      <c r="D22" s="206"/>
    </row>
    <row r="23" spans="1:4">
      <c r="A23" s="24" t="s">
        <v>66</v>
      </c>
      <c r="B23" s="187"/>
      <c r="C23" s="139"/>
      <c r="D23" s="187"/>
    </row>
    <row r="24" spans="1:4">
      <c r="A24" s="25" t="s">
        <v>65</v>
      </c>
      <c r="B24" s="206">
        <v>0</v>
      </c>
      <c r="C24" s="139">
        <v>7</v>
      </c>
      <c r="D24" s="206">
        <v>44080</v>
      </c>
    </row>
    <row r="25" spans="1:4">
      <c r="A25" s="25" t="s">
        <v>64</v>
      </c>
      <c r="B25" s="206"/>
      <c r="C25" s="139"/>
      <c r="D25" s="206"/>
    </row>
    <row r="26" spans="1:4">
      <c r="A26" s="25" t="s">
        <v>63</v>
      </c>
      <c r="B26" s="206"/>
      <c r="C26" s="139"/>
      <c r="D26" s="206"/>
    </row>
    <row r="27" spans="1:4">
      <c r="A27" s="25" t="s">
        <v>62</v>
      </c>
      <c r="B27" s="206"/>
      <c r="C27" s="139"/>
      <c r="D27" s="206"/>
    </row>
    <row r="28" spans="1:4">
      <c r="A28" s="25" t="s">
        <v>61</v>
      </c>
      <c r="B28" s="206"/>
      <c r="C28" s="139"/>
      <c r="D28" s="206"/>
    </row>
    <row r="29" spans="1:4">
      <c r="A29" s="25" t="s">
        <v>60</v>
      </c>
      <c r="B29" s="206"/>
      <c r="C29" s="139"/>
      <c r="D29" s="206"/>
    </row>
    <row r="30" spans="1:4">
      <c r="A30" s="25" t="s">
        <v>195</v>
      </c>
      <c r="B30" s="206">
        <v>0</v>
      </c>
      <c r="C30" s="139">
        <v>8</v>
      </c>
      <c r="D30" s="206">
        <v>1419638</v>
      </c>
    </row>
    <row r="31" spans="1:4">
      <c r="A31" s="26" t="s">
        <v>59</v>
      </c>
      <c r="B31" s="206"/>
      <c r="C31" s="139"/>
      <c r="D31" s="206"/>
    </row>
    <row r="32" spans="1:4">
      <c r="A32" s="24" t="s">
        <v>58</v>
      </c>
      <c r="B32" s="206"/>
      <c r="C32" s="139"/>
      <c r="D32" s="206"/>
    </row>
    <row r="33" spans="1:4">
      <c r="A33" s="24" t="s">
        <v>57</v>
      </c>
      <c r="B33" s="207">
        <f>SUM(B11:B32)</f>
        <v>1538494</v>
      </c>
      <c r="C33" s="147"/>
      <c r="D33" s="207">
        <f>SUM(D11:D32)</f>
        <v>3277669</v>
      </c>
    </row>
    <row r="34" spans="1:4">
      <c r="A34" s="24"/>
      <c r="B34" s="187"/>
      <c r="C34" s="139"/>
      <c r="D34" s="187"/>
    </row>
    <row r="35" spans="1:4">
      <c r="A35" s="24" t="s">
        <v>56</v>
      </c>
      <c r="B35" s="187"/>
      <c r="C35" s="139"/>
      <c r="D35" s="187"/>
    </row>
    <row r="36" spans="1:4">
      <c r="A36" s="24" t="s">
        <v>55</v>
      </c>
      <c r="B36" s="187"/>
      <c r="C36" s="139"/>
      <c r="D36" s="187"/>
    </row>
    <row r="37" spans="1:4">
      <c r="A37" s="25" t="s">
        <v>54</v>
      </c>
      <c r="B37" s="206"/>
      <c r="C37" s="139"/>
      <c r="D37" s="206"/>
    </row>
    <row r="38" spans="1:4">
      <c r="A38" s="37" t="s">
        <v>53</v>
      </c>
      <c r="B38" s="206"/>
      <c r="C38" s="139"/>
      <c r="D38" s="206"/>
    </row>
    <row r="39" spans="1:4">
      <c r="A39" s="25" t="s">
        <v>52</v>
      </c>
      <c r="B39" s="206"/>
      <c r="C39" s="139"/>
      <c r="D39" s="206"/>
    </row>
    <row r="40" spans="1:4">
      <c r="A40" s="37" t="s">
        <v>51</v>
      </c>
      <c r="B40" s="206"/>
      <c r="C40" s="139"/>
      <c r="D40" s="206"/>
    </row>
    <row r="41" spans="1:4">
      <c r="A41" s="25" t="s">
        <v>50</v>
      </c>
      <c r="B41" s="206"/>
      <c r="C41" s="139"/>
      <c r="D41" s="206"/>
    </row>
    <row r="42" spans="1:4">
      <c r="A42" s="25" t="s">
        <v>49</v>
      </c>
      <c r="B42" s="206"/>
      <c r="C42" s="139"/>
      <c r="D42" s="206"/>
    </row>
    <row r="43" spans="1:4">
      <c r="A43" s="24" t="s">
        <v>48</v>
      </c>
      <c r="B43" s="187"/>
      <c r="C43" s="139"/>
      <c r="D43" s="187"/>
    </row>
    <row r="44" spans="1:4">
      <c r="A44" s="25" t="s">
        <v>202</v>
      </c>
      <c r="B44" s="206">
        <f>ROUND(AMORTIZIMI!C20,0)</f>
        <v>17839712</v>
      </c>
      <c r="C44" s="139">
        <v>9</v>
      </c>
      <c r="D44" s="206">
        <v>16087549</v>
      </c>
    </row>
    <row r="45" spans="1:4">
      <c r="A45" s="25" t="s">
        <v>203</v>
      </c>
      <c r="B45" s="206">
        <f>ROUND(AMORTIZIMI!G20,0)</f>
        <v>3945910</v>
      </c>
      <c r="C45" s="139">
        <v>9</v>
      </c>
      <c r="D45" s="206">
        <v>3526972</v>
      </c>
    </row>
    <row r="46" spans="1:4">
      <c r="A46" s="25" t="s">
        <v>204</v>
      </c>
      <c r="B46" s="206">
        <f>ROUND(AMORTIZIMI!F20,0)</f>
        <v>3750243</v>
      </c>
      <c r="C46" s="139">
        <v>9</v>
      </c>
      <c r="D46" s="206">
        <v>2802837</v>
      </c>
    </row>
    <row r="47" spans="1:4">
      <c r="A47" s="40" t="s">
        <v>205</v>
      </c>
      <c r="B47" s="206">
        <f>ROUND(AMORTIZIMI!E20,0)</f>
        <v>176554</v>
      </c>
      <c r="C47" s="139">
        <v>9</v>
      </c>
      <c r="D47" s="206">
        <v>235405</v>
      </c>
    </row>
    <row r="48" spans="1:4">
      <c r="A48" s="25" t="s">
        <v>206</v>
      </c>
      <c r="B48" s="206">
        <f>ROUND(AMORTIZIMI!D20,0)</f>
        <v>2303761</v>
      </c>
      <c r="C48" s="139">
        <v>9</v>
      </c>
      <c r="D48" s="206">
        <v>2225596</v>
      </c>
    </row>
    <row r="49" spans="1:4">
      <c r="A49" s="24" t="s">
        <v>47</v>
      </c>
      <c r="B49" s="206"/>
      <c r="C49" s="139"/>
      <c r="D49" s="206"/>
    </row>
    <row r="50" spans="1:4">
      <c r="A50" s="24" t="s">
        <v>46</v>
      </c>
      <c r="B50" s="187"/>
      <c r="C50" s="139"/>
      <c r="D50" s="187"/>
    </row>
    <row r="51" spans="1:4" ht="24.75">
      <c r="A51" s="37" t="s">
        <v>45</v>
      </c>
      <c r="B51" s="206"/>
      <c r="C51" s="139"/>
      <c r="D51" s="206"/>
    </row>
    <row r="52" spans="1:4">
      <c r="A52" s="25" t="s">
        <v>44</v>
      </c>
      <c r="B52" s="206"/>
      <c r="C52" s="139"/>
      <c r="D52" s="206"/>
    </row>
    <row r="53" spans="1:4">
      <c r="A53" s="25" t="s">
        <v>43</v>
      </c>
      <c r="B53" s="206"/>
      <c r="C53" s="139"/>
      <c r="D53" s="206"/>
    </row>
    <row r="54" spans="1:4">
      <c r="A54" s="24" t="s">
        <v>42</v>
      </c>
      <c r="B54" s="206"/>
      <c r="C54" s="139"/>
      <c r="D54" s="206"/>
    </row>
    <row r="55" spans="1:4">
      <c r="A55" s="24" t="s">
        <v>41</v>
      </c>
      <c r="B55" s="207">
        <f>SUM(B37:B54)</f>
        <v>28016180</v>
      </c>
      <c r="C55" s="147"/>
      <c r="D55" s="207">
        <f>SUM(D37:D54)</f>
        <v>24878359</v>
      </c>
    </row>
    <row r="56" spans="1:4">
      <c r="A56" s="24"/>
      <c r="B56" s="208"/>
      <c r="C56" s="148"/>
      <c r="D56" s="208"/>
    </row>
    <row r="57" spans="1:4">
      <c r="A57" s="24" t="s">
        <v>40</v>
      </c>
      <c r="B57" s="207">
        <f>B55+B33</f>
        <v>29554674</v>
      </c>
      <c r="C57" s="147"/>
      <c r="D57" s="207">
        <f>D55+D33</f>
        <v>28156028</v>
      </c>
    </row>
    <row r="58" spans="1:4">
      <c r="A58" s="8"/>
      <c r="B58" s="187"/>
      <c r="C58" s="139"/>
      <c r="D58" s="187"/>
    </row>
    <row r="59" spans="1:4">
      <c r="A59" s="21" t="s">
        <v>39</v>
      </c>
      <c r="B59" s="153">
        <v>2021</v>
      </c>
      <c r="C59" s="138"/>
      <c r="D59" s="153">
        <v>2020</v>
      </c>
    </row>
    <row r="60" spans="1:4">
      <c r="A60" s="21"/>
      <c r="B60" s="187"/>
      <c r="C60" s="139"/>
      <c r="D60" s="187"/>
    </row>
    <row r="61" spans="1:4">
      <c r="A61" s="24" t="s">
        <v>38</v>
      </c>
      <c r="B61" s="187"/>
      <c r="C61" s="139"/>
      <c r="D61" s="187"/>
    </row>
    <row r="62" spans="1:4">
      <c r="A62" s="25" t="s">
        <v>33</v>
      </c>
      <c r="B62" s="206"/>
      <c r="C62" s="139"/>
      <c r="D62" s="206"/>
    </row>
    <row r="63" spans="1:4">
      <c r="A63" s="27" t="s">
        <v>32</v>
      </c>
      <c r="B63" s="206"/>
      <c r="C63" s="149"/>
      <c r="D63" s="206"/>
    </row>
    <row r="64" spans="1:4">
      <c r="A64" s="25" t="s">
        <v>31</v>
      </c>
      <c r="B64" s="206"/>
      <c r="C64" s="139"/>
      <c r="D64" s="206"/>
    </row>
    <row r="65" spans="1:5">
      <c r="A65" s="25" t="s">
        <v>30</v>
      </c>
      <c r="B65" s="206">
        <v>2872468</v>
      </c>
      <c r="C65" s="139">
        <v>10</v>
      </c>
      <c r="D65" s="206">
        <v>1257956</v>
      </c>
    </row>
    <row r="66" spans="1:5">
      <c r="A66" s="25" t="s">
        <v>29</v>
      </c>
      <c r="B66" s="206"/>
      <c r="C66" s="139"/>
      <c r="D66" s="206"/>
    </row>
    <row r="67" spans="1:5">
      <c r="A67" s="25" t="s">
        <v>28</v>
      </c>
      <c r="B67" s="206"/>
      <c r="C67" s="139"/>
      <c r="D67" s="206"/>
    </row>
    <row r="68" spans="1:5">
      <c r="A68" s="37" t="s">
        <v>27</v>
      </c>
      <c r="B68" s="206"/>
      <c r="C68" s="139"/>
      <c r="D68" s="206"/>
    </row>
    <row r="69" spans="1:5">
      <c r="A69" s="37" t="s">
        <v>37</v>
      </c>
      <c r="B69" s="206">
        <f>shenimet!$B$52</f>
        <v>767637</v>
      </c>
      <c r="C69" s="139">
        <v>11</v>
      </c>
      <c r="D69" s="206">
        <f>shenimet!$C$52</f>
        <v>596901</v>
      </c>
    </row>
    <row r="70" spans="1:5">
      <c r="A70" s="25" t="s">
        <v>36</v>
      </c>
      <c r="B70" s="206">
        <f>shenimet!$B$60</f>
        <v>273873</v>
      </c>
      <c r="C70" s="139">
        <v>12</v>
      </c>
      <c r="D70" s="206">
        <f>shenimet!$C$60</f>
        <v>102421</v>
      </c>
    </row>
    <row r="71" spans="1:5">
      <c r="A71" s="25" t="s">
        <v>26</v>
      </c>
      <c r="B71" s="206">
        <v>17085908</v>
      </c>
      <c r="C71" s="139">
        <v>13</v>
      </c>
      <c r="D71" s="206">
        <v>18317506</v>
      </c>
      <c r="E71" s="56"/>
    </row>
    <row r="72" spans="1:5">
      <c r="A72" s="24" t="s">
        <v>25</v>
      </c>
      <c r="B72" s="206"/>
      <c r="C72" s="139"/>
      <c r="D72" s="206"/>
    </row>
    <row r="73" spans="1:5">
      <c r="A73" s="24" t="s">
        <v>24</v>
      </c>
      <c r="B73" s="206"/>
      <c r="C73" s="139"/>
      <c r="D73" s="206"/>
    </row>
    <row r="74" spans="1:5">
      <c r="A74" s="24" t="s">
        <v>23</v>
      </c>
      <c r="B74" s="206"/>
      <c r="C74" s="139"/>
      <c r="D74" s="206"/>
    </row>
    <row r="75" spans="1:5">
      <c r="A75" s="24" t="s">
        <v>35</v>
      </c>
      <c r="B75" s="207">
        <f>SUM(B62:B74)</f>
        <v>20999886</v>
      </c>
      <c r="C75" s="147"/>
      <c r="D75" s="207">
        <f>SUM(D62:D74)</f>
        <v>20274784</v>
      </c>
    </row>
    <row r="76" spans="1:5">
      <c r="A76" s="24"/>
      <c r="B76" s="187"/>
      <c r="C76" s="139"/>
      <c r="D76" s="187"/>
    </row>
    <row r="77" spans="1:5">
      <c r="A77" s="24" t="s">
        <v>34</v>
      </c>
      <c r="B77" s="187"/>
      <c r="C77" s="139"/>
      <c r="D77" s="187"/>
    </row>
    <row r="78" spans="1:5">
      <c r="A78" s="25" t="s">
        <v>33</v>
      </c>
      <c r="B78" s="206"/>
      <c r="C78" s="139"/>
      <c r="D78" s="206"/>
    </row>
    <row r="79" spans="1:5">
      <c r="A79" s="27" t="s">
        <v>32</v>
      </c>
      <c r="B79" s="206"/>
      <c r="C79" s="149"/>
      <c r="D79" s="206"/>
    </row>
    <row r="80" spans="1:5">
      <c r="A80" s="25" t="s">
        <v>31</v>
      </c>
      <c r="B80" s="206"/>
      <c r="C80" s="139"/>
      <c r="D80" s="206"/>
    </row>
    <row r="81" spans="1:4">
      <c r="A81" s="25" t="s">
        <v>30</v>
      </c>
      <c r="B81" s="206"/>
      <c r="C81" s="139"/>
      <c r="D81" s="206"/>
    </row>
    <row r="82" spans="1:4">
      <c r="A82" s="25" t="s">
        <v>29</v>
      </c>
      <c r="B82" s="206"/>
      <c r="C82" s="139"/>
      <c r="D82" s="206"/>
    </row>
    <row r="83" spans="1:4">
      <c r="A83" s="25" t="s">
        <v>28</v>
      </c>
      <c r="B83" s="206"/>
      <c r="C83" s="139"/>
      <c r="D83" s="206"/>
    </row>
    <row r="84" spans="1:4">
      <c r="A84" s="37" t="s">
        <v>27</v>
      </c>
      <c r="B84" s="206"/>
      <c r="C84" s="139"/>
      <c r="D84" s="206"/>
    </row>
    <row r="85" spans="1:4">
      <c r="A85" s="25" t="s">
        <v>26</v>
      </c>
      <c r="B85" s="206"/>
      <c r="C85" s="139"/>
      <c r="D85" s="206"/>
    </row>
    <row r="86" spans="1:4">
      <c r="A86" s="24" t="s">
        <v>25</v>
      </c>
      <c r="B86" s="206"/>
      <c r="C86" s="139"/>
      <c r="D86" s="206"/>
    </row>
    <row r="87" spans="1:4">
      <c r="A87" s="24" t="s">
        <v>24</v>
      </c>
      <c r="B87" s="206"/>
      <c r="C87" s="139"/>
      <c r="D87" s="206"/>
    </row>
    <row r="88" spans="1:4">
      <c r="A88" s="24" t="s">
        <v>23</v>
      </c>
      <c r="B88" s="187"/>
      <c r="C88" s="139"/>
      <c r="D88" s="187"/>
    </row>
    <row r="89" spans="1:4">
      <c r="A89" s="25" t="s">
        <v>22</v>
      </c>
      <c r="B89" s="206"/>
      <c r="C89" s="139"/>
      <c r="D89" s="206"/>
    </row>
    <row r="90" spans="1:4">
      <c r="A90" s="25" t="s">
        <v>21</v>
      </c>
      <c r="B90" s="206"/>
      <c r="C90" s="139"/>
      <c r="D90" s="206"/>
    </row>
    <row r="91" spans="1:4">
      <c r="A91" s="24" t="s">
        <v>20</v>
      </c>
      <c r="B91" s="206"/>
      <c r="C91" s="139"/>
      <c r="D91" s="206"/>
    </row>
    <row r="92" spans="1:4">
      <c r="A92" s="24" t="s">
        <v>19</v>
      </c>
      <c r="B92" s="207">
        <f>SUM(B78:B91)</f>
        <v>0</v>
      </c>
      <c r="C92" s="147"/>
      <c r="D92" s="207">
        <f>SUM(D78:D91)</f>
        <v>0</v>
      </c>
    </row>
    <row r="93" spans="1:4">
      <c r="A93" s="24"/>
      <c r="B93" s="208"/>
      <c r="C93" s="148"/>
      <c r="D93" s="208"/>
    </row>
    <row r="94" spans="1:4">
      <c r="A94" s="24" t="s">
        <v>18</v>
      </c>
      <c r="B94" s="207">
        <f>B75+B92</f>
        <v>20999886</v>
      </c>
      <c r="C94" s="147"/>
      <c r="D94" s="207">
        <f>D75+D92</f>
        <v>20274784</v>
      </c>
    </row>
    <row r="95" spans="1:4">
      <c r="A95" s="24"/>
      <c r="B95" s="187"/>
      <c r="C95" s="139"/>
      <c r="D95" s="187"/>
    </row>
    <row r="96" spans="1:4">
      <c r="A96" s="24" t="s">
        <v>17</v>
      </c>
      <c r="B96" s="187"/>
      <c r="C96" s="139"/>
      <c r="D96" s="187"/>
    </row>
    <row r="97" spans="1:4">
      <c r="A97" s="24" t="s">
        <v>16</v>
      </c>
      <c r="B97" s="206">
        <v>5459260</v>
      </c>
      <c r="C97" s="139">
        <v>14</v>
      </c>
      <c r="D97" s="206">
        <v>5459260</v>
      </c>
    </row>
    <row r="98" spans="1:4">
      <c r="A98" s="24" t="s">
        <v>4</v>
      </c>
      <c r="B98" s="206"/>
      <c r="C98" s="139"/>
      <c r="D98" s="206"/>
    </row>
    <row r="99" spans="1:4">
      <c r="A99" s="24" t="s">
        <v>3</v>
      </c>
      <c r="B99" s="206"/>
      <c r="C99" s="139"/>
      <c r="D99" s="206"/>
    </row>
    <row r="100" spans="1:4">
      <c r="A100" s="24" t="s">
        <v>2</v>
      </c>
      <c r="B100" s="187"/>
      <c r="C100" s="139"/>
      <c r="D100" s="187"/>
    </row>
    <row r="101" spans="1:4">
      <c r="A101" s="25" t="s">
        <v>15</v>
      </c>
      <c r="B101" s="206">
        <v>280375</v>
      </c>
      <c r="C101" s="139">
        <v>14</v>
      </c>
      <c r="D101" s="206">
        <v>280375</v>
      </c>
    </row>
    <row r="102" spans="1:4">
      <c r="A102" s="25" t="s">
        <v>14</v>
      </c>
      <c r="B102" s="206"/>
      <c r="C102" s="139"/>
      <c r="D102" s="206"/>
    </row>
    <row r="103" spans="1:4">
      <c r="A103" s="25" t="s">
        <v>2</v>
      </c>
      <c r="B103" s="206"/>
      <c r="C103" s="139"/>
      <c r="D103" s="206"/>
    </row>
    <row r="104" spans="1:4">
      <c r="A104" s="25" t="s">
        <v>1</v>
      </c>
      <c r="B104" s="206"/>
      <c r="C104" s="139"/>
      <c r="D104" s="206"/>
    </row>
    <row r="105" spans="1:4">
      <c r="A105" s="24" t="s">
        <v>13</v>
      </c>
      <c r="B105" s="206">
        <f>D105+D106</f>
        <v>2141609</v>
      </c>
      <c r="C105" s="139">
        <v>14</v>
      </c>
      <c r="D105" s="206">
        <v>2138155</v>
      </c>
    </row>
    <row r="106" spans="1:4">
      <c r="A106" s="24" t="s">
        <v>12</v>
      </c>
      <c r="B106" s="206">
        <f>'2-Pasqyra e Perform. (natyra)'!B47</f>
        <v>673544</v>
      </c>
      <c r="C106" s="139">
        <v>14</v>
      </c>
      <c r="D106" s="206">
        <v>3454</v>
      </c>
    </row>
    <row r="107" spans="1:4" ht="18" customHeight="1">
      <c r="A107" s="24" t="s">
        <v>11</v>
      </c>
      <c r="B107" s="188">
        <f>SUM(B97:B106)</f>
        <v>8554788</v>
      </c>
      <c r="C107" s="140">
        <v>14</v>
      </c>
      <c r="D107" s="188">
        <f>SUM(D97:D106)</f>
        <v>7881244</v>
      </c>
    </row>
    <row r="108" spans="1:4">
      <c r="A108" s="28" t="s">
        <v>0</v>
      </c>
      <c r="B108" s="206"/>
      <c r="C108" s="139"/>
      <c r="D108" s="206"/>
    </row>
    <row r="109" spans="1:4">
      <c r="A109" s="24" t="s">
        <v>10</v>
      </c>
      <c r="B109" s="207">
        <f>SUM(B107:B108)</f>
        <v>8554788</v>
      </c>
      <c r="C109" s="147"/>
      <c r="D109" s="207">
        <f>SUM(D107:D108)</f>
        <v>7881244</v>
      </c>
    </row>
    <row r="110" spans="1:4">
      <c r="A110" s="24"/>
      <c r="B110" s="187"/>
      <c r="C110" s="139"/>
      <c r="D110" s="187"/>
    </row>
    <row r="111" spans="1:4">
      <c r="A111" s="29" t="s">
        <v>9</v>
      </c>
      <c r="B111" s="207">
        <f>B94+B109</f>
        <v>29554674</v>
      </c>
      <c r="C111" s="147"/>
      <c r="D111" s="207">
        <f>D94+D109</f>
        <v>28156028</v>
      </c>
    </row>
    <row r="112" spans="1:4">
      <c r="A112" s="7"/>
      <c r="B112" s="209"/>
      <c r="C112" s="150"/>
      <c r="D112" s="209"/>
    </row>
    <row r="113" spans="1:4" s="131" customFormat="1" ht="15" customHeight="1">
      <c r="A113" s="130" t="s">
        <v>198</v>
      </c>
      <c r="B113" s="215">
        <f>B57-B111</f>
        <v>0</v>
      </c>
      <c r="C113" s="216"/>
      <c r="D113" s="210">
        <f>D57-D111</f>
        <v>0</v>
      </c>
    </row>
    <row r="114" spans="1:4">
      <c r="A114" s="5"/>
      <c r="B114" s="211"/>
      <c r="C114" s="150"/>
      <c r="D114" s="211"/>
    </row>
    <row r="115" spans="1:4">
      <c r="A115" s="5"/>
      <c r="B115" s="212"/>
      <c r="C115" s="150"/>
      <c r="D115" s="211"/>
    </row>
    <row r="116" spans="1:4" ht="30" customHeight="1">
      <c r="A116" s="161"/>
      <c r="B116" s="214"/>
      <c r="C116" s="160"/>
      <c r="D116" s="160"/>
    </row>
    <row r="117" spans="1:4">
      <c r="A117" s="5"/>
      <c r="B117" s="211"/>
      <c r="C117" s="150"/>
      <c r="D117" s="212"/>
    </row>
    <row r="118" spans="1:4">
      <c r="A118" s="5"/>
      <c r="B118" s="211"/>
      <c r="C118" s="150"/>
      <c r="D118" s="211"/>
    </row>
    <row r="119" spans="1:4">
      <c r="A119" s="5"/>
      <c r="B119" s="211"/>
      <c r="C119" s="150"/>
      <c r="D119" s="211"/>
    </row>
    <row r="120" spans="1:4">
      <c r="A120" s="5"/>
      <c r="B120" s="211"/>
      <c r="C120" s="150"/>
      <c r="D120" s="211"/>
    </row>
    <row r="121" spans="1:4">
      <c r="A121" s="5"/>
      <c r="B121" s="211"/>
      <c r="C121" s="150"/>
      <c r="D121" s="211"/>
    </row>
    <row r="122" spans="1:4">
      <c r="A122" s="5"/>
      <c r="B122" s="211"/>
      <c r="C122" s="150"/>
      <c r="D122" s="211"/>
    </row>
    <row r="123" spans="1:4">
      <c r="A123" s="5"/>
      <c r="B123" s="209"/>
      <c r="C123" s="150"/>
      <c r="D123" s="209"/>
    </row>
    <row r="124" spans="1:4">
      <c r="A124" s="5"/>
      <c r="B124" s="209"/>
      <c r="C124" s="150"/>
      <c r="D124" s="209"/>
    </row>
    <row r="125" spans="1:4">
      <c r="A125" s="5"/>
      <c r="B125" s="209"/>
      <c r="C125" s="150"/>
      <c r="D125" s="209"/>
    </row>
    <row r="126" spans="1:4">
      <c r="A126" s="5"/>
      <c r="B126" s="209"/>
      <c r="C126" s="150"/>
      <c r="D126" s="209"/>
    </row>
    <row r="127" spans="1:4">
      <c r="A127" s="5"/>
      <c r="B127" s="209"/>
      <c r="C127" s="150"/>
      <c r="D127" s="209"/>
    </row>
    <row r="128" spans="1:4">
      <c r="A128" s="5"/>
      <c r="B128" s="209"/>
      <c r="C128" s="150"/>
      <c r="D128" s="209"/>
    </row>
  </sheetData>
  <mergeCells count="1">
    <mergeCell ref="B4:D4"/>
  </mergeCells>
  <printOptions horizontalCentered="1" verticalCentered="1"/>
  <pageMargins left="0.19685039370078741" right="0.19685039370078741" top="0.19685039370078741" bottom="0.19685039370078741" header="0" footer="0"/>
  <pageSetup scale="89" fitToHeight="2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A40E-410F-455F-8618-A3579F0985AB}">
  <dimension ref="A1:J47"/>
  <sheetViews>
    <sheetView topLeftCell="A10" workbookViewId="0">
      <selection sqref="A1:J46"/>
    </sheetView>
  </sheetViews>
  <sheetFormatPr defaultRowHeight="15" customHeight="1"/>
  <cols>
    <col min="1" max="10" width="10.7109375" style="58" customWidth="1"/>
    <col min="11" max="11" width="1.85546875" style="58" customWidth="1"/>
    <col min="12" max="16384" width="9.140625" style="58"/>
  </cols>
  <sheetData>
    <row r="1" spans="1:10" ht="15" customHeight="1">
      <c r="A1" s="60"/>
      <c r="B1" s="63"/>
      <c r="C1" s="63"/>
      <c r="D1" s="60"/>
      <c r="E1" s="60"/>
      <c r="F1" s="60"/>
      <c r="G1" s="60"/>
      <c r="H1" s="60"/>
      <c r="I1" s="60"/>
      <c r="J1" s="60"/>
    </row>
    <row r="2" spans="1:10" s="66" customFormat="1" ht="15" customHeight="1">
      <c r="A2" s="67"/>
      <c r="B2" s="61" t="s">
        <v>247</v>
      </c>
      <c r="C2" s="61"/>
      <c r="D2" s="61"/>
      <c r="E2" s="238" t="s">
        <v>249</v>
      </c>
      <c r="F2" s="238"/>
      <c r="G2" s="238"/>
      <c r="H2" s="238"/>
      <c r="I2" s="238"/>
      <c r="J2" s="67"/>
    </row>
    <row r="3" spans="1:10" s="66" customFormat="1" ht="15" customHeight="1">
      <c r="A3" s="67"/>
      <c r="B3" s="61" t="s">
        <v>246</v>
      </c>
      <c r="C3" s="61"/>
      <c r="D3" s="61"/>
      <c r="E3" s="239" t="s">
        <v>250</v>
      </c>
      <c r="F3" s="239"/>
      <c r="G3" s="239"/>
      <c r="H3" s="239"/>
      <c r="I3" s="239"/>
      <c r="J3" s="67"/>
    </row>
    <row r="4" spans="1:10" s="66" customFormat="1" ht="15" customHeight="1">
      <c r="A4" s="67"/>
      <c r="B4" s="61" t="s">
        <v>245</v>
      </c>
      <c r="C4" s="61"/>
      <c r="D4" s="61"/>
      <c r="E4" s="239" t="s">
        <v>251</v>
      </c>
      <c r="F4" s="239"/>
      <c r="G4" s="239"/>
      <c r="H4" s="239"/>
      <c r="I4" s="239"/>
      <c r="J4" s="67"/>
    </row>
    <row r="5" spans="1:10" s="66" customFormat="1" ht="15" customHeight="1">
      <c r="A5" s="67"/>
      <c r="B5" s="61"/>
      <c r="C5" s="61"/>
      <c r="D5" s="61"/>
      <c r="E5" s="238" t="s">
        <v>252</v>
      </c>
      <c r="F5" s="238"/>
      <c r="G5" s="238"/>
      <c r="H5" s="238"/>
      <c r="I5" s="69"/>
      <c r="J5" s="68"/>
    </row>
    <row r="6" spans="1:10" s="66" customFormat="1" ht="15" customHeight="1">
      <c r="A6" s="67"/>
      <c r="B6" s="61" t="s">
        <v>244</v>
      </c>
      <c r="C6" s="61"/>
      <c r="D6" s="61"/>
      <c r="E6" s="239" t="s">
        <v>253</v>
      </c>
      <c r="F6" s="239"/>
      <c r="G6" s="239"/>
      <c r="H6" s="239"/>
      <c r="I6" s="239"/>
      <c r="J6" s="67"/>
    </row>
    <row r="7" spans="1:10" s="66" customFormat="1" ht="15" customHeight="1">
      <c r="A7" s="67"/>
      <c r="B7" s="61" t="s">
        <v>243</v>
      </c>
      <c r="C7" s="61"/>
      <c r="D7" s="61"/>
      <c r="E7" s="238" t="s">
        <v>242</v>
      </c>
      <c r="F7" s="238"/>
      <c r="G7" s="238"/>
      <c r="H7" s="238"/>
      <c r="I7" s="238"/>
      <c r="J7" s="67"/>
    </row>
    <row r="8" spans="1:10" s="66" customFormat="1" ht="15" customHeight="1">
      <c r="A8" s="67"/>
      <c r="B8" s="61"/>
      <c r="C8" s="61"/>
      <c r="D8" s="61"/>
      <c r="E8" s="61"/>
      <c r="F8" s="61"/>
      <c r="G8" s="61"/>
      <c r="H8" s="61"/>
      <c r="I8" s="61"/>
      <c r="J8" s="67"/>
    </row>
    <row r="9" spans="1:10" s="66" customFormat="1" ht="15" customHeight="1">
      <c r="A9" s="67"/>
      <c r="B9" s="61" t="s">
        <v>241</v>
      </c>
      <c r="C9" s="61"/>
      <c r="D9" s="61"/>
      <c r="E9" s="239" t="s">
        <v>254</v>
      </c>
      <c r="F9" s="239"/>
      <c r="G9" s="239"/>
      <c r="H9" s="239"/>
      <c r="I9" s="239"/>
      <c r="J9" s="67"/>
    </row>
    <row r="10" spans="1:10" s="66" customFormat="1" ht="15" customHeight="1">
      <c r="A10" s="67"/>
      <c r="B10" s="61"/>
      <c r="C10" s="61"/>
      <c r="D10" s="61"/>
      <c r="E10" s="61"/>
      <c r="F10" s="61"/>
      <c r="G10" s="61"/>
      <c r="H10" s="61"/>
      <c r="I10" s="61"/>
      <c r="J10" s="67"/>
    </row>
    <row r="11" spans="1:10" s="66" customFormat="1" ht="15" customHeight="1">
      <c r="A11" s="67"/>
      <c r="B11" s="61"/>
      <c r="C11" s="61"/>
      <c r="D11" s="61"/>
      <c r="E11" s="61"/>
      <c r="F11" s="61"/>
      <c r="G11" s="61"/>
      <c r="H11" s="61"/>
      <c r="I11" s="61"/>
      <c r="J11" s="67"/>
    </row>
    <row r="12" spans="1:10" ht="15" customHeight="1">
      <c r="A12" s="60"/>
      <c r="B12" s="61"/>
      <c r="C12" s="61"/>
      <c r="D12" s="61"/>
      <c r="E12" s="61"/>
      <c r="F12" s="61"/>
      <c r="G12" s="61"/>
      <c r="H12" s="61"/>
      <c r="I12" s="61"/>
      <c r="J12" s="60"/>
    </row>
    <row r="13" spans="1:10" ht="1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</row>
    <row r="14" spans="1:10" ht="1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</row>
    <row r="15" spans="1:10" ht="1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spans="1:10" ht="1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</row>
    <row r="17" spans="1:10" ht="1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</row>
    <row r="18" spans="1:10" ht="1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</row>
    <row r="19" spans="1:10" ht="1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</row>
    <row r="20" spans="1:10" ht="1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0" ht="1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</row>
    <row r="22" spans="1:10" ht="15" customHeight="1">
      <c r="A22" s="60"/>
      <c r="B22" s="60"/>
      <c r="C22" s="60"/>
      <c r="D22" s="60"/>
      <c r="E22" s="60"/>
      <c r="F22" s="60"/>
      <c r="G22" s="60"/>
      <c r="H22" s="60"/>
      <c r="I22" s="60"/>
      <c r="J22" s="60"/>
    </row>
    <row r="23" spans="1:10" ht="15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</row>
    <row r="24" spans="1:10" ht="33">
      <c r="A24" s="242" t="s">
        <v>240</v>
      </c>
      <c r="B24" s="242"/>
      <c r="C24" s="242"/>
      <c r="D24" s="242"/>
      <c r="E24" s="242"/>
      <c r="F24" s="242"/>
      <c r="G24" s="242"/>
      <c r="H24" s="242"/>
      <c r="I24" s="242"/>
      <c r="J24" s="242"/>
    </row>
    <row r="25" spans="1:10" ht="15" customHeight="1">
      <c r="A25" s="243" t="s">
        <v>239</v>
      </c>
      <c r="B25" s="243"/>
      <c r="C25" s="243"/>
      <c r="D25" s="243"/>
      <c r="E25" s="243"/>
      <c r="F25" s="243"/>
      <c r="G25" s="243"/>
      <c r="H25" s="243"/>
      <c r="I25" s="243"/>
      <c r="J25" s="243"/>
    </row>
    <row r="26" spans="1:10" ht="15" customHeight="1">
      <c r="A26" s="243" t="s">
        <v>238</v>
      </c>
      <c r="B26" s="243"/>
      <c r="C26" s="243"/>
      <c r="D26" s="243"/>
      <c r="E26" s="243"/>
      <c r="F26" s="243"/>
      <c r="G26" s="243"/>
      <c r="H26" s="243"/>
      <c r="I26" s="243"/>
      <c r="J26" s="243"/>
    </row>
    <row r="27" spans="1:10" ht="15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</row>
    <row r="28" spans="1:10" ht="15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</row>
    <row r="29" spans="1:10" ht="33">
      <c r="A29" s="242" t="s">
        <v>237</v>
      </c>
      <c r="B29" s="242"/>
      <c r="C29" s="242"/>
      <c r="D29" s="242"/>
      <c r="E29" s="242"/>
      <c r="F29" s="242"/>
      <c r="G29" s="242"/>
      <c r="H29" s="242"/>
      <c r="I29" s="242"/>
      <c r="J29" s="242"/>
    </row>
    <row r="30" spans="1:10" ht="15" customHeight="1">
      <c r="A30" s="60"/>
      <c r="B30" s="60"/>
      <c r="C30" s="60"/>
      <c r="D30" s="60"/>
      <c r="E30" s="60"/>
      <c r="F30" s="60"/>
      <c r="G30" s="60"/>
      <c r="H30" s="60"/>
      <c r="I30" s="60"/>
      <c r="J30" s="60"/>
    </row>
    <row r="31" spans="1:10" ht="15" customHeight="1">
      <c r="A31" s="60"/>
      <c r="B31" s="60"/>
      <c r="C31" s="60"/>
      <c r="D31" s="60"/>
      <c r="E31" s="60"/>
      <c r="F31" s="60"/>
      <c r="G31" s="60"/>
      <c r="H31" s="60"/>
      <c r="I31" s="60"/>
      <c r="J31" s="60"/>
    </row>
    <row r="32" spans="1:10" ht="15" customHeight="1">
      <c r="A32" s="60"/>
      <c r="B32" s="60"/>
      <c r="C32" s="60"/>
      <c r="D32" s="60"/>
      <c r="E32" s="60"/>
      <c r="F32" s="60"/>
      <c r="G32" s="60"/>
      <c r="H32" s="60"/>
      <c r="I32" s="60"/>
      <c r="J32" s="60"/>
    </row>
    <row r="33" spans="1:10" ht="15" customHeight="1">
      <c r="A33" s="60"/>
      <c r="B33" s="60"/>
      <c r="C33" s="60"/>
      <c r="D33" s="60"/>
      <c r="E33" s="60"/>
      <c r="F33" s="60"/>
      <c r="G33" s="60"/>
      <c r="H33" s="60"/>
      <c r="I33" s="60"/>
      <c r="J33" s="60"/>
    </row>
    <row r="34" spans="1:10" ht="15" customHeight="1">
      <c r="A34" s="60"/>
      <c r="B34" s="60"/>
      <c r="C34" s="60"/>
      <c r="D34" s="60"/>
      <c r="E34" s="60"/>
      <c r="F34" s="60"/>
      <c r="G34" s="60"/>
      <c r="H34" s="60"/>
      <c r="I34" s="60"/>
      <c r="J34" s="60"/>
    </row>
    <row r="35" spans="1:10" ht="15" customHeight="1">
      <c r="A35" s="60"/>
      <c r="B35" s="61"/>
      <c r="C35" s="61"/>
      <c r="D35" s="61"/>
      <c r="E35" s="61"/>
      <c r="F35" s="61"/>
      <c r="G35" s="61"/>
      <c r="H35" s="61"/>
      <c r="I35" s="61"/>
      <c r="J35" s="60"/>
    </row>
    <row r="36" spans="1:10" ht="15" customHeight="1">
      <c r="A36" s="60"/>
      <c r="B36" s="61"/>
      <c r="C36" s="61"/>
      <c r="D36" s="61"/>
      <c r="E36" s="61"/>
      <c r="F36" s="61"/>
      <c r="G36" s="61"/>
      <c r="H36" s="61"/>
      <c r="I36" s="61"/>
      <c r="J36" s="60"/>
    </row>
    <row r="37" spans="1:10" s="66" customFormat="1" ht="15" customHeight="1">
      <c r="A37" s="67"/>
      <c r="B37" s="65" t="s">
        <v>236</v>
      </c>
      <c r="C37" s="61"/>
      <c r="D37" s="61"/>
      <c r="E37" s="61"/>
      <c r="F37" s="61"/>
      <c r="G37" s="244" t="s">
        <v>235</v>
      </c>
      <c r="H37" s="244"/>
      <c r="I37" s="61"/>
      <c r="J37" s="67"/>
    </row>
    <row r="38" spans="1:10" s="66" customFormat="1" ht="15" customHeight="1">
      <c r="A38" s="67"/>
      <c r="B38" s="65" t="s">
        <v>234</v>
      </c>
      <c r="C38" s="61"/>
      <c r="D38" s="61"/>
      <c r="E38" s="61"/>
      <c r="F38" s="61"/>
      <c r="G38" s="244" t="s">
        <v>233</v>
      </c>
      <c r="H38" s="244"/>
      <c r="I38" s="61"/>
      <c r="J38" s="67"/>
    </row>
    <row r="39" spans="1:10" s="66" customFormat="1" ht="15" customHeight="1">
      <c r="A39" s="67"/>
      <c r="B39" s="65" t="s">
        <v>232</v>
      </c>
      <c r="C39" s="61"/>
      <c r="D39" s="61"/>
      <c r="E39" s="61"/>
      <c r="F39" s="61"/>
      <c r="G39" s="244" t="s">
        <v>230</v>
      </c>
      <c r="H39" s="244"/>
      <c r="I39" s="61"/>
      <c r="J39" s="67"/>
    </row>
    <row r="40" spans="1:10" s="66" customFormat="1" ht="15" customHeight="1">
      <c r="A40" s="67"/>
      <c r="B40" s="65" t="s">
        <v>231</v>
      </c>
      <c r="C40" s="61"/>
      <c r="D40" s="61"/>
      <c r="E40" s="61"/>
      <c r="F40" s="61"/>
      <c r="G40" s="244" t="s">
        <v>230</v>
      </c>
      <c r="H40" s="244"/>
      <c r="I40" s="61"/>
      <c r="J40" s="67"/>
    </row>
    <row r="41" spans="1:10" ht="15" customHeight="1">
      <c r="A41" s="60"/>
      <c r="B41" s="65"/>
      <c r="C41" s="61"/>
      <c r="D41" s="61"/>
      <c r="E41" s="61"/>
      <c r="F41" s="61"/>
      <c r="G41" s="61"/>
      <c r="H41" s="61"/>
      <c r="I41" s="61"/>
      <c r="J41" s="60"/>
    </row>
    <row r="42" spans="1:10" s="62" customFormat="1" ht="15" customHeight="1">
      <c r="A42" s="63"/>
      <c r="B42" s="65" t="s">
        <v>229</v>
      </c>
      <c r="C42" s="61"/>
      <c r="D42" s="61"/>
      <c r="E42" s="61"/>
      <c r="F42" s="64" t="s">
        <v>228</v>
      </c>
      <c r="G42" s="245" t="s">
        <v>224</v>
      </c>
      <c r="H42" s="241"/>
      <c r="I42" s="61"/>
      <c r="J42" s="63"/>
    </row>
    <row r="43" spans="1:10" s="62" customFormat="1" ht="15" customHeight="1">
      <c r="A43" s="63"/>
      <c r="B43" s="65"/>
      <c r="C43" s="61"/>
      <c r="D43" s="61"/>
      <c r="E43" s="61"/>
      <c r="F43" s="64" t="s">
        <v>227</v>
      </c>
      <c r="G43" s="240" t="s">
        <v>226</v>
      </c>
      <c r="H43" s="241"/>
      <c r="I43" s="61"/>
      <c r="J43" s="63"/>
    </row>
    <row r="44" spans="1:10" s="62" customFormat="1" ht="15" customHeight="1">
      <c r="A44" s="63"/>
      <c r="B44" s="65"/>
      <c r="C44" s="61"/>
      <c r="D44" s="61"/>
      <c r="E44" s="61"/>
      <c r="F44" s="64"/>
      <c r="G44" s="64"/>
      <c r="H44" s="64"/>
      <c r="I44" s="61"/>
      <c r="J44" s="63"/>
    </row>
    <row r="45" spans="1:10" s="62" customFormat="1" ht="15" customHeight="1">
      <c r="A45" s="63"/>
      <c r="B45" s="65" t="s">
        <v>406</v>
      </c>
      <c r="C45" s="61"/>
      <c r="D45" s="61"/>
      <c r="E45" s="64"/>
      <c r="F45" s="61"/>
      <c r="G45" s="246" t="s">
        <v>407</v>
      </c>
      <c r="H45" s="246"/>
      <c r="I45" s="61"/>
      <c r="J45" s="63"/>
    </row>
    <row r="46" spans="1:10" ht="15" customHeight="1">
      <c r="A46" s="60"/>
      <c r="B46" s="61"/>
      <c r="C46" s="61"/>
      <c r="D46" s="61"/>
      <c r="E46" s="61"/>
      <c r="F46" s="61"/>
      <c r="G46" s="61"/>
      <c r="H46" s="61"/>
      <c r="I46" s="61"/>
      <c r="J46" s="60"/>
    </row>
    <row r="47" spans="1:10" ht="15" customHeight="1">
      <c r="B47" s="59"/>
      <c r="C47" s="59"/>
      <c r="D47" s="59"/>
      <c r="E47" s="59"/>
      <c r="F47" s="59"/>
      <c r="G47" s="59"/>
      <c r="H47" s="59"/>
      <c r="I47" s="59"/>
    </row>
  </sheetData>
  <mergeCells count="18">
    <mergeCell ref="G45:H45"/>
    <mergeCell ref="A24:J24"/>
    <mergeCell ref="G37:H37"/>
    <mergeCell ref="E3:I3"/>
    <mergeCell ref="G38:H38"/>
    <mergeCell ref="G39:H39"/>
    <mergeCell ref="E2:I2"/>
    <mergeCell ref="E4:I4"/>
    <mergeCell ref="G43:H43"/>
    <mergeCell ref="A29:J29"/>
    <mergeCell ref="A26:J26"/>
    <mergeCell ref="A25:J25"/>
    <mergeCell ref="E5:H5"/>
    <mergeCell ref="E9:I9"/>
    <mergeCell ref="E7:I7"/>
    <mergeCell ref="E6:I6"/>
    <mergeCell ref="G40:H40"/>
    <mergeCell ref="G42:H42"/>
  </mergeCells>
  <printOptions horizontalCentered="1" verticalCentered="1"/>
  <pageMargins left="0" right="0" top="0" bottom="0" header="0.511811023622047" footer="0.511811023622047"/>
  <pageSetup orientation="portrait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E0D44-E008-4725-9172-135826071F5F}">
  <sheetPr>
    <pageSetUpPr fitToPage="1"/>
  </sheetPr>
  <dimension ref="B1:E72"/>
  <sheetViews>
    <sheetView showGridLines="0" topLeftCell="A55" zoomScale="130" zoomScaleNormal="130" workbookViewId="0">
      <selection activeCell="B7" sqref="B7:E69"/>
    </sheetView>
  </sheetViews>
  <sheetFormatPr defaultColWidth="9.140625" defaultRowHeight="15"/>
  <cols>
    <col min="1" max="1" width="9.7109375" style="19" customWidth="1"/>
    <col min="2" max="2" width="82.28515625" style="19" bestFit="1" customWidth="1"/>
    <col min="3" max="3" width="15.7109375" style="160" customWidth="1"/>
    <col min="4" max="4" width="2.7109375" style="160" customWidth="1"/>
    <col min="5" max="5" width="15.7109375" style="160" customWidth="1"/>
    <col min="6" max="16384" width="9.140625" style="19"/>
  </cols>
  <sheetData>
    <row r="1" spans="2:5">
      <c r="B1" s="21" t="s">
        <v>255</v>
      </c>
    </row>
    <row r="2" spans="2:5">
      <c r="B2" s="22" t="s">
        <v>257</v>
      </c>
    </row>
    <row r="3" spans="2:5">
      <c r="B3" s="22" t="s">
        <v>250</v>
      </c>
    </row>
    <row r="4" spans="2:5">
      <c r="B4" s="22" t="s">
        <v>256</v>
      </c>
    </row>
    <row r="5" spans="2:5">
      <c r="B5" s="21"/>
      <c r="C5" s="247"/>
      <c r="D5" s="247"/>
      <c r="E5" s="247"/>
    </row>
    <row r="6" spans="2:5">
      <c r="B6" s="22"/>
      <c r="D6" s="151"/>
    </row>
    <row r="7" spans="2:5">
      <c r="B7" s="248" t="s">
        <v>194</v>
      </c>
      <c r="C7" s="185" t="s">
        <v>8</v>
      </c>
      <c r="D7" s="152"/>
      <c r="E7" s="185" t="s">
        <v>8</v>
      </c>
    </row>
    <row r="8" spans="2:5" ht="14.1" customHeight="1">
      <c r="B8" s="248"/>
      <c r="C8" s="185" t="s">
        <v>7</v>
      </c>
      <c r="D8" s="152"/>
      <c r="E8" s="185" t="s">
        <v>6</v>
      </c>
    </row>
    <row r="9" spans="2:5" ht="14.1" customHeight="1">
      <c r="B9" s="18"/>
      <c r="C9" s="153">
        <v>2021</v>
      </c>
      <c r="D9" s="153"/>
      <c r="E9" s="153">
        <v>2020</v>
      </c>
    </row>
    <row r="10" spans="2:5" ht="14.1" customHeight="1">
      <c r="B10" s="24" t="s">
        <v>174</v>
      </c>
      <c r="C10" s="186"/>
      <c r="D10" s="154"/>
      <c r="E10" s="186"/>
    </row>
    <row r="11" spans="2:5" ht="14.1" customHeight="1">
      <c r="B11" s="28" t="s">
        <v>173</v>
      </c>
      <c r="C11" s="187">
        <f>'2-Pasqyra e Perform. (natyra)'!B57</f>
        <v>673544</v>
      </c>
      <c r="D11" s="155"/>
      <c r="E11" s="187">
        <v>3454</v>
      </c>
    </row>
    <row r="12" spans="2:5" ht="14.1" customHeight="1">
      <c r="B12" s="30" t="s">
        <v>172</v>
      </c>
      <c r="C12" s="187"/>
      <c r="D12" s="155"/>
      <c r="E12" s="187"/>
    </row>
    <row r="13" spans="2:5" ht="14.1" customHeight="1">
      <c r="B13" s="31" t="s">
        <v>171</v>
      </c>
      <c r="C13" s="187"/>
      <c r="D13" s="155"/>
      <c r="E13" s="187"/>
    </row>
    <row r="14" spans="2:5" ht="14.1" customHeight="1">
      <c r="B14" s="31" t="s">
        <v>170</v>
      </c>
      <c r="C14" s="187"/>
      <c r="D14" s="155"/>
      <c r="E14" s="187"/>
    </row>
    <row r="15" spans="2:5">
      <c r="B15" s="32" t="s">
        <v>113</v>
      </c>
      <c r="C15" s="187">
        <f>-'2-Pasqyra e Perform. (natyra)'!B26</f>
        <v>2227811</v>
      </c>
      <c r="D15" s="155"/>
      <c r="E15" s="187">
        <v>1589268</v>
      </c>
    </row>
    <row r="16" spans="2:5">
      <c r="B16" s="31" t="s">
        <v>114</v>
      </c>
      <c r="C16" s="187"/>
      <c r="D16" s="155"/>
      <c r="E16" s="187"/>
    </row>
    <row r="17" spans="2:5">
      <c r="B17" s="31" t="s">
        <v>169</v>
      </c>
      <c r="C17" s="187"/>
      <c r="D17" s="155"/>
      <c r="E17" s="187"/>
    </row>
    <row r="18" spans="2:5">
      <c r="B18" s="31" t="s">
        <v>168</v>
      </c>
      <c r="C18" s="187"/>
      <c r="D18" s="155"/>
      <c r="E18" s="187"/>
    </row>
    <row r="19" spans="2:5">
      <c r="B19" s="31" t="s">
        <v>167</v>
      </c>
      <c r="C19" s="187"/>
      <c r="D19" s="155"/>
      <c r="E19" s="187"/>
    </row>
    <row r="20" spans="2:5">
      <c r="B20" s="31" t="s">
        <v>166</v>
      </c>
      <c r="C20" s="187"/>
      <c r="D20" s="155"/>
      <c r="E20" s="187"/>
    </row>
    <row r="21" spans="2:5">
      <c r="B21" s="31" t="s">
        <v>165</v>
      </c>
      <c r="C21" s="187"/>
      <c r="D21" s="155"/>
      <c r="E21" s="187"/>
    </row>
    <row r="22" spans="2:5">
      <c r="B22" s="31" t="s">
        <v>200</v>
      </c>
      <c r="C22" s="187"/>
      <c r="D22" s="155"/>
      <c r="E22" s="187"/>
    </row>
    <row r="23" spans="2:5">
      <c r="B23" s="31" t="s">
        <v>200</v>
      </c>
      <c r="C23" s="187"/>
      <c r="D23" s="155"/>
      <c r="E23" s="187"/>
    </row>
    <row r="24" spans="2:5">
      <c r="B24" s="31"/>
      <c r="C24" s="187"/>
      <c r="D24" s="155"/>
      <c r="E24" s="187"/>
    </row>
    <row r="25" spans="2:5" ht="14.1" customHeight="1">
      <c r="B25" s="28" t="s">
        <v>164</v>
      </c>
      <c r="C25" s="187"/>
      <c r="D25" s="155"/>
      <c r="E25" s="187"/>
    </row>
    <row r="26" spans="2:5" ht="14.1" customHeight="1">
      <c r="B26" s="31" t="s">
        <v>163</v>
      </c>
      <c r="C26" s="187"/>
      <c r="D26" s="155"/>
      <c r="E26" s="187"/>
    </row>
    <row r="27" spans="2:5">
      <c r="B27" s="31" t="s">
        <v>162</v>
      </c>
      <c r="C27" s="187"/>
      <c r="D27" s="155"/>
      <c r="E27" s="187"/>
    </row>
    <row r="28" spans="2:5">
      <c r="B28" s="31" t="s">
        <v>161</v>
      </c>
      <c r="C28" s="187"/>
      <c r="D28" s="155"/>
      <c r="E28" s="187"/>
    </row>
    <row r="29" spans="2:5">
      <c r="B29" s="31" t="s">
        <v>200</v>
      </c>
      <c r="C29" s="187"/>
      <c r="D29" s="155"/>
      <c r="E29" s="187"/>
    </row>
    <row r="30" spans="2:5">
      <c r="B30" s="31"/>
      <c r="C30" s="187"/>
      <c r="D30" s="155"/>
      <c r="E30" s="187"/>
    </row>
    <row r="31" spans="2:5" ht="14.1" customHeight="1">
      <c r="B31" s="28" t="s">
        <v>160</v>
      </c>
      <c r="C31" s="187"/>
      <c r="D31" s="155"/>
      <c r="E31" s="187"/>
    </row>
    <row r="32" spans="2:5">
      <c r="B32" s="31" t="s">
        <v>159</v>
      </c>
      <c r="C32" s="187">
        <f>'1-Pasqyra e Pozicioni Financiar'!D18+'1-Pasqyra e Pozicioni Financiar'!D21+'1-Pasqyra e Pozicioni Financiar'!D30-'1-Pasqyra e Pozicioni Financiar'!B30-'1-Pasqyra e Pozicioni Financiar'!B21-'1-Pasqyra e Pozicioni Financiar'!B18</f>
        <v>1542984</v>
      </c>
      <c r="D32" s="155"/>
      <c r="E32" s="187">
        <v>184988</v>
      </c>
    </row>
    <row r="33" spans="2:5" ht="14.25" customHeight="1">
      <c r="B33" s="31" t="s">
        <v>158</v>
      </c>
      <c r="C33" s="187">
        <f>'1-Pasqyra e Pozicioni Financiar'!D24-'1-Pasqyra e Pozicioni Financiar'!B24</f>
        <v>44080</v>
      </c>
      <c r="D33" s="155"/>
      <c r="E33" s="187">
        <v>-3715</v>
      </c>
    </row>
    <row r="34" spans="2:5" ht="14.25" customHeight="1">
      <c r="B34" s="33" t="s">
        <v>157</v>
      </c>
      <c r="C34" s="156">
        <f>SUM('1-Pasqyra e Pozicioni Financiar'!B64:B68,'1-Pasqyra e Pozicioni Financiar'!B70:B74)-SUM('1-Pasqyra e Pozicioni Financiar'!D64:D68,'1-Pasqyra e Pozicioni Financiar'!D70:D74)</f>
        <v>554366</v>
      </c>
      <c r="D34" s="156"/>
      <c r="E34" s="156">
        <v>-434955</v>
      </c>
    </row>
    <row r="35" spans="2:5">
      <c r="B35" s="31" t="s">
        <v>156</v>
      </c>
      <c r="C35" s="187">
        <f>'1-Pasqyra e Pozicioni Financiar'!B69-'1-Pasqyra e Pozicioni Financiar'!D69</f>
        <v>170736</v>
      </c>
      <c r="D35" s="155"/>
      <c r="E35" s="187">
        <v>-275787</v>
      </c>
    </row>
    <row r="36" spans="2:5" ht="14.1" customHeight="1">
      <c r="B36" s="31" t="s">
        <v>201</v>
      </c>
      <c r="C36" s="187">
        <f>'1-Pasqyra e Pozicioni Financiar'!D31-'1-Pasqyra e Pozicioni Financiar'!B31</f>
        <v>0</v>
      </c>
      <c r="D36" s="155"/>
      <c r="E36" s="187">
        <v>6229713</v>
      </c>
    </row>
    <row r="37" spans="2:5">
      <c r="B37" s="24" t="s">
        <v>155</v>
      </c>
      <c r="C37" s="188">
        <f>SUM(C11:C36)</f>
        <v>5213521</v>
      </c>
      <c r="D37" s="157"/>
      <c r="E37" s="188">
        <f>SUM(E11:E36)</f>
        <v>7292966</v>
      </c>
    </row>
    <row r="38" spans="2:5">
      <c r="B38" s="34"/>
      <c r="C38" s="187"/>
      <c r="D38" s="155"/>
      <c r="E38" s="187"/>
    </row>
    <row r="39" spans="2:5">
      <c r="B39" s="24" t="s">
        <v>154</v>
      </c>
      <c r="C39" s="187"/>
      <c r="D39" s="155"/>
      <c r="E39" s="187"/>
    </row>
    <row r="40" spans="2:5" ht="14.1" customHeight="1">
      <c r="B40" s="31" t="s">
        <v>153</v>
      </c>
      <c r="C40" s="187">
        <f>ROUND(-(AMORTIZIMI!D9+AMORTIZIMI!F9+AMORTIZIMI!G9),0)+1</f>
        <v>-5365632</v>
      </c>
      <c r="D40" s="155"/>
      <c r="E40" s="187">
        <v>-6063667</v>
      </c>
    </row>
    <row r="41" spans="2:5">
      <c r="B41" s="31" t="s">
        <v>193</v>
      </c>
      <c r="C41" s="187"/>
      <c r="D41" s="155"/>
      <c r="E41" s="187"/>
    </row>
    <row r="42" spans="2:5" ht="14.1" customHeight="1">
      <c r="B42" s="123" t="s">
        <v>152</v>
      </c>
      <c r="C42" s="187"/>
      <c r="D42" s="155"/>
      <c r="E42" s="187"/>
    </row>
    <row r="43" spans="2:5">
      <c r="B43" s="123" t="s">
        <v>151</v>
      </c>
      <c r="C43" s="187"/>
      <c r="D43" s="155"/>
      <c r="E43" s="187"/>
    </row>
    <row r="44" spans="2:5">
      <c r="B44" s="31" t="s">
        <v>150</v>
      </c>
      <c r="C44" s="187"/>
      <c r="D44" s="155"/>
      <c r="E44" s="187"/>
    </row>
    <row r="45" spans="2:5">
      <c r="B45" s="31" t="s">
        <v>149</v>
      </c>
      <c r="C45" s="187"/>
      <c r="D45" s="155"/>
      <c r="E45" s="187"/>
    </row>
    <row r="46" spans="2:5">
      <c r="B46" s="31" t="s">
        <v>148</v>
      </c>
      <c r="C46" s="187"/>
      <c r="D46" s="155"/>
      <c r="E46" s="187"/>
    </row>
    <row r="47" spans="2:5" ht="14.1" customHeight="1">
      <c r="B47" s="31" t="s">
        <v>147</v>
      </c>
      <c r="C47" s="187"/>
      <c r="D47" s="155"/>
      <c r="E47" s="187"/>
    </row>
    <row r="48" spans="2:5" ht="14.1" customHeight="1">
      <c r="B48" s="31" t="s">
        <v>200</v>
      </c>
      <c r="C48" s="187"/>
      <c r="D48" s="155"/>
      <c r="E48" s="187"/>
    </row>
    <row r="49" spans="2:5" ht="14.1" customHeight="1">
      <c r="B49" s="24" t="s">
        <v>146</v>
      </c>
      <c r="C49" s="188">
        <f>SUM(C40:C48)</f>
        <v>-5365632</v>
      </c>
      <c r="D49" s="157"/>
      <c r="E49" s="188">
        <f>SUM(E40:E48)</f>
        <v>-6063667</v>
      </c>
    </row>
    <row r="50" spans="2:5" ht="14.1" customHeight="1">
      <c r="B50" s="34"/>
      <c r="C50" s="187"/>
      <c r="D50" s="155"/>
      <c r="E50" s="187"/>
    </row>
    <row r="51" spans="2:5" ht="14.1" customHeight="1">
      <c r="B51" s="24" t="s">
        <v>145</v>
      </c>
      <c r="C51" s="187"/>
      <c r="D51" s="155"/>
      <c r="E51" s="187"/>
    </row>
    <row r="52" spans="2:5" ht="14.1" customHeight="1">
      <c r="B52" s="31" t="s">
        <v>144</v>
      </c>
      <c r="C52" s="187"/>
      <c r="D52" s="155"/>
      <c r="E52" s="187"/>
    </row>
    <row r="53" spans="2:5" ht="14.1" customHeight="1">
      <c r="B53" s="31" t="s">
        <v>143</v>
      </c>
      <c r="C53" s="187"/>
      <c r="D53" s="155"/>
      <c r="E53" s="187"/>
    </row>
    <row r="54" spans="2:5" ht="14.1" customHeight="1">
      <c r="B54" s="31" t="s">
        <v>142</v>
      </c>
      <c r="C54" s="187"/>
      <c r="D54" s="155"/>
      <c r="E54" s="187"/>
    </row>
    <row r="55" spans="2:5" ht="14.1" customHeight="1">
      <c r="B55" s="31" t="s">
        <v>141</v>
      </c>
      <c r="C55" s="187"/>
      <c r="D55" s="155"/>
      <c r="E55" s="187"/>
    </row>
    <row r="56" spans="2:5" ht="14.1" customHeight="1">
      <c r="B56" s="31" t="s">
        <v>140</v>
      </c>
      <c r="C56" s="187"/>
      <c r="D56" s="155"/>
      <c r="E56" s="187"/>
    </row>
    <row r="57" spans="2:5" ht="14.1" customHeight="1">
      <c r="B57" s="31" t="s">
        <v>139</v>
      </c>
      <c r="C57" s="187"/>
      <c r="D57" s="155"/>
      <c r="E57" s="187"/>
    </row>
    <row r="58" spans="2:5" ht="14.1" customHeight="1">
      <c r="B58" s="33" t="s">
        <v>138</v>
      </c>
      <c r="C58" s="156">
        <v>0</v>
      </c>
      <c r="D58" s="158"/>
      <c r="E58" s="156">
        <v>-972686</v>
      </c>
    </row>
    <row r="59" spans="2:5" ht="14.1" customHeight="1">
      <c r="B59" s="31" t="s">
        <v>137</v>
      </c>
      <c r="C59" s="187"/>
      <c r="D59" s="155"/>
      <c r="E59" s="187"/>
    </row>
    <row r="60" spans="2:5" ht="15" customHeight="1">
      <c r="B60" s="31" t="s">
        <v>136</v>
      </c>
      <c r="C60" s="187"/>
      <c r="D60" s="155"/>
      <c r="E60" s="187"/>
    </row>
    <row r="61" spans="2:5" ht="14.1" customHeight="1">
      <c r="B61" s="31" t="s">
        <v>135</v>
      </c>
      <c r="C61" s="187"/>
      <c r="D61" s="155"/>
      <c r="E61" s="187"/>
    </row>
    <row r="62" spans="2:5" ht="14.1" customHeight="1">
      <c r="B62" s="31" t="s">
        <v>134</v>
      </c>
      <c r="C62" s="187"/>
      <c r="D62" s="155"/>
      <c r="E62" s="187"/>
    </row>
    <row r="63" spans="2:5" ht="14.1" customHeight="1">
      <c r="B63" s="31" t="s">
        <v>200</v>
      </c>
      <c r="C63" s="187"/>
      <c r="D63" s="155"/>
      <c r="E63" s="187"/>
    </row>
    <row r="64" spans="2:5" ht="14.1" customHeight="1">
      <c r="B64" s="24" t="s">
        <v>133</v>
      </c>
      <c r="C64" s="188">
        <f>SUM(C52:C63)</f>
        <v>0</v>
      </c>
      <c r="D64" s="157"/>
      <c r="E64" s="188">
        <f>SUM(E52:E63)</f>
        <v>-972686</v>
      </c>
    </row>
    <row r="65" spans="2:5" ht="14.1" customHeight="1">
      <c r="B65" s="34"/>
      <c r="C65" s="187"/>
      <c r="D65" s="155"/>
      <c r="E65" s="187"/>
    </row>
    <row r="66" spans="2:5" ht="14.1" customHeight="1">
      <c r="B66" s="24" t="s">
        <v>132</v>
      </c>
      <c r="C66" s="188">
        <f>C37+C49+C64</f>
        <v>-152111</v>
      </c>
      <c r="D66" s="157"/>
      <c r="E66" s="188">
        <f>E37+E49+E64</f>
        <v>256613</v>
      </c>
    </row>
    <row r="67" spans="2:5">
      <c r="B67" s="35" t="s">
        <v>131</v>
      </c>
      <c r="C67" s="187">
        <f>E69</f>
        <v>578143</v>
      </c>
      <c r="D67" s="155"/>
      <c r="E67" s="187">
        <v>321530</v>
      </c>
    </row>
    <row r="68" spans="2:5">
      <c r="B68" s="35" t="s">
        <v>130</v>
      </c>
      <c r="C68" s="187"/>
      <c r="D68" s="155"/>
      <c r="E68" s="187"/>
    </row>
    <row r="69" spans="2:5">
      <c r="B69" s="36" t="s">
        <v>129</v>
      </c>
      <c r="C69" s="189">
        <f>SUM(C66:C68)</f>
        <v>426032</v>
      </c>
      <c r="D69" s="159"/>
      <c r="E69" s="189">
        <f>SUM(E66:E68)</f>
        <v>578143</v>
      </c>
    </row>
    <row r="72" spans="2:5">
      <c r="B72" s="57" t="s">
        <v>5</v>
      </c>
      <c r="C72" s="218">
        <f>C69-'1-Pasqyra e Pozicioni Financiar'!B11</f>
        <v>0</v>
      </c>
      <c r="D72" s="190"/>
      <c r="E72" s="190">
        <f>E69-'1-Pasqyra e Pozicioni Financiar'!D11</f>
        <v>0</v>
      </c>
    </row>
  </sheetData>
  <mergeCells count="2">
    <mergeCell ref="B7:B8"/>
    <mergeCell ref="C5:E5"/>
  </mergeCells>
  <printOptions horizontalCentered="1" verticalCentered="1"/>
  <pageMargins left="0.19685039370078741" right="0.19685039370078741" top="0.19685039370078741" bottom="0.19685039370078741" header="0" footer="0"/>
  <pageSetup scale="7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C9311-3DE5-487F-84E5-4E158D3E3D13}">
  <sheetPr>
    <tabColor theme="0"/>
    <pageSetUpPr fitToPage="1"/>
  </sheetPr>
  <dimension ref="A1:L40"/>
  <sheetViews>
    <sheetView zoomScaleNormal="100" workbookViewId="0">
      <selection activeCell="K36" sqref="A1:K36"/>
    </sheetView>
  </sheetViews>
  <sheetFormatPr defaultColWidth="9.140625" defaultRowHeight="15"/>
  <cols>
    <col min="1" max="1" width="78.7109375" style="20" customWidth="1"/>
    <col min="2" max="2" width="15.7109375" style="20" customWidth="1"/>
    <col min="3" max="3" width="13.28515625" style="20" bestFit="1" customWidth="1"/>
    <col min="4" max="4" width="11.140625" style="20" bestFit="1" customWidth="1"/>
    <col min="5" max="5" width="14.85546875" style="20" bestFit="1" customWidth="1"/>
    <col min="6" max="6" width="14" style="20" bestFit="1" customWidth="1"/>
    <col min="7" max="9" width="15.7109375" style="20" customWidth="1"/>
    <col min="10" max="10" width="11.85546875" style="20" bestFit="1" customWidth="1"/>
    <col min="11" max="11" width="15.7109375" style="20" customWidth="1"/>
    <col min="12" max="16384" width="9.140625" style="20"/>
  </cols>
  <sheetData>
    <row r="1" spans="1:12">
      <c r="A1" s="221" t="s">
        <v>255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2">
      <c r="A2" s="223" t="s">
        <v>257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</row>
    <row r="3" spans="1:12">
      <c r="A3" s="223" t="s">
        <v>250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</row>
    <row r="4" spans="1:12">
      <c r="A4" s="223" t="s">
        <v>256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</row>
    <row r="5" spans="1:12">
      <c r="A5" s="222"/>
      <c r="B5" s="222"/>
      <c r="C5" s="222"/>
      <c r="D5" s="222"/>
      <c r="E5" s="222"/>
      <c r="F5" s="222"/>
      <c r="G5" s="222"/>
      <c r="H5" s="222"/>
      <c r="I5" s="222"/>
      <c r="J5" s="222"/>
      <c r="K5" s="222"/>
    </row>
    <row r="6" spans="1:12" ht="71.25">
      <c r="A6" s="224" t="s">
        <v>192</v>
      </c>
      <c r="B6" s="225" t="s">
        <v>191</v>
      </c>
      <c r="C6" s="225" t="s">
        <v>4</v>
      </c>
      <c r="D6" s="225" t="s">
        <v>3</v>
      </c>
      <c r="E6" s="225" t="s">
        <v>2</v>
      </c>
      <c r="F6" s="225" t="s">
        <v>1</v>
      </c>
      <c r="G6" s="225" t="s">
        <v>190</v>
      </c>
      <c r="H6" s="225" t="s">
        <v>183</v>
      </c>
      <c r="I6" s="225" t="s">
        <v>189</v>
      </c>
      <c r="J6" s="225" t="s">
        <v>0</v>
      </c>
      <c r="K6" s="225" t="s">
        <v>189</v>
      </c>
      <c r="L6" s="162"/>
    </row>
    <row r="7" spans="1:12">
      <c r="A7" s="226"/>
      <c r="B7" s="227"/>
      <c r="C7" s="222"/>
      <c r="D7" s="222"/>
      <c r="E7" s="222"/>
      <c r="F7" s="222"/>
      <c r="G7" s="222"/>
      <c r="H7" s="228"/>
      <c r="I7" s="228"/>
      <c r="J7" s="228"/>
      <c r="K7" s="222"/>
    </row>
    <row r="8" spans="1:12">
      <c r="A8" s="229"/>
      <c r="B8" s="230"/>
      <c r="C8" s="230"/>
      <c r="D8" s="230"/>
      <c r="E8" s="231"/>
      <c r="F8" s="231"/>
      <c r="G8" s="231"/>
      <c r="H8" s="232"/>
      <c r="I8" s="232"/>
      <c r="J8" s="232"/>
      <c r="K8" s="232"/>
    </row>
    <row r="9" spans="1:12" ht="15.75" thickBot="1">
      <c r="A9" s="233" t="s">
        <v>188</v>
      </c>
      <c r="B9" s="234">
        <v>5459260</v>
      </c>
      <c r="C9" s="234">
        <v>0</v>
      </c>
      <c r="D9" s="234">
        <v>0</v>
      </c>
      <c r="E9" s="234">
        <v>280375</v>
      </c>
      <c r="F9" s="234">
        <v>0</v>
      </c>
      <c r="G9" s="234">
        <v>2077281</v>
      </c>
      <c r="H9" s="234">
        <v>60874</v>
      </c>
      <c r="I9" s="234">
        <f t="shared" ref="I9:I21" si="0">SUM(B9:H9)</f>
        <v>7877790</v>
      </c>
      <c r="J9" s="234"/>
      <c r="K9" s="234">
        <f t="shared" ref="K9:K21" si="1">SUM(I9:J9)</f>
        <v>7877790</v>
      </c>
    </row>
    <row r="10" spans="1:12" ht="15.75" thickTop="1">
      <c r="A10" s="222" t="s">
        <v>187</v>
      </c>
      <c r="B10" s="230"/>
      <c r="C10" s="230"/>
      <c r="D10" s="230"/>
      <c r="E10" s="230"/>
      <c r="F10" s="230"/>
      <c r="G10" s="230"/>
      <c r="H10" s="232"/>
      <c r="I10" s="232">
        <f t="shared" si="0"/>
        <v>0</v>
      </c>
      <c r="J10" s="230"/>
      <c r="K10" s="230">
        <f t="shared" si="1"/>
        <v>0</v>
      </c>
    </row>
    <row r="11" spans="1:12">
      <c r="A11" s="233" t="s">
        <v>186</v>
      </c>
      <c r="B11" s="235">
        <f t="shared" ref="B11:H11" si="2">SUM(B9:B10)</f>
        <v>5459260</v>
      </c>
      <c r="C11" s="235">
        <f t="shared" si="2"/>
        <v>0</v>
      </c>
      <c r="D11" s="235">
        <f t="shared" si="2"/>
        <v>0</v>
      </c>
      <c r="E11" s="235">
        <f t="shared" si="2"/>
        <v>280375</v>
      </c>
      <c r="F11" s="235">
        <f t="shared" si="2"/>
        <v>0</v>
      </c>
      <c r="G11" s="235">
        <f t="shared" si="2"/>
        <v>2077281</v>
      </c>
      <c r="H11" s="235">
        <f t="shared" si="2"/>
        <v>60874</v>
      </c>
      <c r="I11" s="235">
        <f t="shared" si="0"/>
        <v>7877790</v>
      </c>
      <c r="J11" s="235">
        <f>SUM(J9:J10)</f>
        <v>0</v>
      </c>
      <c r="K11" s="235">
        <f t="shared" si="1"/>
        <v>7877790</v>
      </c>
    </row>
    <row r="12" spans="1:12">
      <c r="A12" s="227" t="s">
        <v>184</v>
      </c>
      <c r="B12" s="230"/>
      <c r="C12" s="230"/>
      <c r="D12" s="230"/>
      <c r="E12" s="230"/>
      <c r="F12" s="230"/>
      <c r="G12" s="230"/>
      <c r="H12" s="232"/>
      <c r="I12" s="232">
        <f t="shared" si="0"/>
        <v>0</v>
      </c>
      <c r="J12" s="232"/>
      <c r="K12" s="230">
        <f t="shared" si="1"/>
        <v>0</v>
      </c>
    </row>
    <row r="13" spans="1:12">
      <c r="A13" s="236" t="s">
        <v>183</v>
      </c>
      <c r="B13" s="232"/>
      <c r="C13" s="232"/>
      <c r="D13" s="232"/>
      <c r="E13" s="232"/>
      <c r="F13" s="232"/>
      <c r="G13" s="232">
        <f>H11</f>
        <v>60874</v>
      </c>
      <c r="H13" s="232">
        <f>'2-Pasqyra e Perform. (natyra)'!D47</f>
        <v>3454</v>
      </c>
      <c r="I13" s="232">
        <f t="shared" si="0"/>
        <v>64328</v>
      </c>
      <c r="J13" s="232"/>
      <c r="K13" s="232">
        <f t="shared" si="1"/>
        <v>64328</v>
      </c>
    </row>
    <row r="14" spans="1:12">
      <c r="A14" s="236" t="s">
        <v>182</v>
      </c>
      <c r="B14" s="232"/>
      <c r="C14" s="232"/>
      <c r="D14" s="232"/>
      <c r="E14" s="232"/>
      <c r="F14" s="232"/>
      <c r="G14" s="232"/>
      <c r="H14" s="232"/>
      <c r="I14" s="232">
        <f t="shared" si="0"/>
        <v>0</v>
      </c>
      <c r="J14" s="232"/>
      <c r="K14" s="232">
        <f t="shared" si="1"/>
        <v>0</v>
      </c>
    </row>
    <row r="15" spans="1:12">
      <c r="A15" s="236" t="s">
        <v>181</v>
      </c>
      <c r="B15" s="232"/>
      <c r="C15" s="232"/>
      <c r="D15" s="232"/>
      <c r="E15" s="232"/>
      <c r="F15" s="232"/>
      <c r="G15" s="232"/>
      <c r="H15" s="232"/>
      <c r="I15" s="232">
        <f t="shared" si="0"/>
        <v>0</v>
      </c>
      <c r="J15" s="232"/>
      <c r="K15" s="232">
        <f t="shared" si="1"/>
        <v>0</v>
      </c>
    </row>
    <row r="16" spans="1:12">
      <c r="A16" s="227" t="s">
        <v>180</v>
      </c>
      <c r="B16" s="237">
        <f t="shared" ref="B16:H16" si="3">SUM(B12:B15)</f>
        <v>0</v>
      </c>
      <c r="C16" s="237">
        <f t="shared" si="3"/>
        <v>0</v>
      </c>
      <c r="D16" s="237">
        <f t="shared" si="3"/>
        <v>0</v>
      </c>
      <c r="E16" s="237">
        <f t="shared" si="3"/>
        <v>0</v>
      </c>
      <c r="F16" s="237">
        <f t="shared" si="3"/>
        <v>0</v>
      </c>
      <c r="G16" s="237">
        <f t="shared" si="3"/>
        <v>60874</v>
      </c>
      <c r="H16" s="237">
        <f t="shared" si="3"/>
        <v>3454</v>
      </c>
      <c r="I16" s="237">
        <f t="shared" si="0"/>
        <v>64328</v>
      </c>
      <c r="J16" s="237">
        <f>SUM(J12:J15)</f>
        <v>0</v>
      </c>
      <c r="K16" s="237">
        <f t="shared" si="1"/>
        <v>64328</v>
      </c>
    </row>
    <row r="17" spans="1:11">
      <c r="A17" s="227" t="s">
        <v>179</v>
      </c>
      <c r="B17" s="232"/>
      <c r="C17" s="232"/>
      <c r="D17" s="232"/>
      <c r="E17" s="232"/>
      <c r="F17" s="232"/>
      <c r="G17" s="232"/>
      <c r="H17" s="232"/>
      <c r="I17" s="232">
        <f t="shared" si="0"/>
        <v>0</v>
      </c>
      <c r="J17" s="232"/>
      <c r="K17" s="232">
        <f t="shared" si="1"/>
        <v>0</v>
      </c>
    </row>
    <row r="18" spans="1:11">
      <c r="A18" s="222" t="s">
        <v>178</v>
      </c>
      <c r="B18" s="232"/>
      <c r="C18" s="232"/>
      <c r="D18" s="232"/>
      <c r="E18" s="232"/>
      <c r="F18" s="232"/>
      <c r="G18" s="232"/>
      <c r="H18" s="232"/>
      <c r="I18" s="232">
        <f t="shared" si="0"/>
        <v>0</v>
      </c>
      <c r="J18" s="232"/>
      <c r="K18" s="232">
        <f t="shared" si="1"/>
        <v>0</v>
      </c>
    </row>
    <row r="19" spans="1:11">
      <c r="A19" s="222" t="s">
        <v>177</v>
      </c>
      <c r="B19" s="232"/>
      <c r="C19" s="232"/>
      <c r="D19" s="232"/>
      <c r="E19" s="232"/>
      <c r="F19" s="232"/>
      <c r="G19" s="232"/>
      <c r="H19" s="232"/>
      <c r="I19" s="232">
        <f t="shared" si="0"/>
        <v>0</v>
      </c>
      <c r="J19" s="232"/>
      <c r="K19" s="232">
        <f t="shared" si="1"/>
        <v>0</v>
      </c>
    </row>
    <row r="20" spans="1:11">
      <c r="A20" s="222" t="s">
        <v>408</v>
      </c>
      <c r="B20" s="232"/>
      <c r="C20" s="232"/>
      <c r="D20" s="232"/>
      <c r="E20" s="232"/>
      <c r="F20" s="232"/>
      <c r="G20" s="232"/>
      <c r="H20" s="232">
        <f>-G16</f>
        <v>-60874</v>
      </c>
      <c r="I20" s="232">
        <f t="shared" si="0"/>
        <v>-60874</v>
      </c>
      <c r="J20" s="232"/>
      <c r="K20" s="232">
        <f t="shared" si="1"/>
        <v>-60874</v>
      </c>
    </row>
    <row r="21" spans="1:11">
      <c r="A21" s="227" t="s">
        <v>176</v>
      </c>
      <c r="B21" s="235">
        <f t="shared" ref="B21:H21" si="4">SUM(B18:B20)</f>
        <v>0</v>
      </c>
      <c r="C21" s="235">
        <f t="shared" si="4"/>
        <v>0</v>
      </c>
      <c r="D21" s="235">
        <f t="shared" si="4"/>
        <v>0</v>
      </c>
      <c r="E21" s="235">
        <f t="shared" si="4"/>
        <v>0</v>
      </c>
      <c r="F21" s="235">
        <f t="shared" si="4"/>
        <v>0</v>
      </c>
      <c r="G21" s="235">
        <f t="shared" si="4"/>
        <v>0</v>
      </c>
      <c r="H21" s="235">
        <f t="shared" si="4"/>
        <v>-60874</v>
      </c>
      <c r="I21" s="237">
        <f t="shared" si="0"/>
        <v>-60874</v>
      </c>
      <c r="J21" s="235">
        <f>SUM(J18:J20)</f>
        <v>0</v>
      </c>
      <c r="K21" s="235">
        <f t="shared" si="1"/>
        <v>-60874</v>
      </c>
    </row>
    <row r="22" spans="1:11">
      <c r="A22" s="227"/>
      <c r="B22" s="230"/>
      <c r="C22" s="231"/>
      <c r="D22" s="230"/>
      <c r="E22" s="231"/>
      <c r="F22" s="231"/>
      <c r="G22" s="231"/>
      <c r="H22" s="232"/>
      <c r="I22" s="232"/>
      <c r="J22" s="232"/>
      <c r="K22" s="231"/>
    </row>
    <row r="23" spans="1:11" ht="15.75" thickBot="1">
      <c r="A23" s="227" t="s">
        <v>185</v>
      </c>
      <c r="B23" s="234">
        <f t="shared" ref="B23:H23" si="5">B11+B16+B21</f>
        <v>5459260</v>
      </c>
      <c r="C23" s="234">
        <f t="shared" si="5"/>
        <v>0</v>
      </c>
      <c r="D23" s="234">
        <f t="shared" si="5"/>
        <v>0</v>
      </c>
      <c r="E23" s="234">
        <f t="shared" si="5"/>
        <v>280375</v>
      </c>
      <c r="F23" s="234">
        <f t="shared" si="5"/>
        <v>0</v>
      </c>
      <c r="G23" s="234">
        <f t="shared" si="5"/>
        <v>2138155</v>
      </c>
      <c r="H23" s="234">
        <f t="shared" si="5"/>
        <v>3454</v>
      </c>
      <c r="I23" s="234">
        <f t="shared" ref="I23:I34" si="6">SUM(B23:H23)</f>
        <v>7881244</v>
      </c>
      <c r="J23" s="234">
        <f>J11+J16+J21</f>
        <v>0</v>
      </c>
      <c r="K23" s="234">
        <f t="shared" ref="K23:K34" si="7">SUM(I23:J23)</f>
        <v>7881244</v>
      </c>
    </row>
    <row r="24" spans="1:11" ht="15.75" thickTop="1">
      <c r="A24" s="233"/>
      <c r="B24" s="230"/>
      <c r="C24" s="230"/>
      <c r="D24" s="230"/>
      <c r="E24" s="230"/>
      <c r="F24" s="230"/>
      <c r="G24" s="230"/>
      <c r="H24" s="232"/>
      <c r="I24" s="232">
        <f t="shared" si="6"/>
        <v>0</v>
      </c>
      <c r="J24" s="232"/>
      <c r="K24" s="230">
        <f t="shared" si="7"/>
        <v>0</v>
      </c>
    </row>
    <row r="25" spans="1:11">
      <c r="A25" s="227" t="s">
        <v>184</v>
      </c>
      <c r="B25" s="232"/>
      <c r="C25" s="232"/>
      <c r="D25" s="232"/>
      <c r="E25" s="232"/>
      <c r="F25" s="232"/>
      <c r="G25" s="232"/>
      <c r="H25" s="232"/>
      <c r="I25" s="232">
        <f t="shared" si="6"/>
        <v>0</v>
      </c>
      <c r="J25" s="232"/>
      <c r="K25" s="232">
        <f t="shared" si="7"/>
        <v>0</v>
      </c>
    </row>
    <row r="26" spans="1:11">
      <c r="A26" s="236" t="s">
        <v>183</v>
      </c>
      <c r="B26" s="232"/>
      <c r="C26" s="232"/>
      <c r="D26" s="232"/>
      <c r="E26" s="232"/>
      <c r="F26" s="232"/>
      <c r="G26" s="232">
        <f>H23</f>
        <v>3454</v>
      </c>
      <c r="H26" s="232">
        <f>'2-Pasqyra e Perform. (natyra)'!B57</f>
        <v>673544</v>
      </c>
      <c r="I26" s="232">
        <f t="shared" si="6"/>
        <v>676998</v>
      </c>
      <c r="J26" s="232"/>
      <c r="K26" s="232">
        <f t="shared" si="7"/>
        <v>676998</v>
      </c>
    </row>
    <row r="27" spans="1:11">
      <c r="A27" s="236" t="s">
        <v>182</v>
      </c>
      <c r="B27" s="232"/>
      <c r="C27" s="232"/>
      <c r="D27" s="232"/>
      <c r="E27" s="232"/>
      <c r="F27" s="232"/>
      <c r="G27" s="232"/>
      <c r="H27" s="232"/>
      <c r="I27" s="232">
        <f t="shared" si="6"/>
        <v>0</v>
      </c>
      <c r="J27" s="232"/>
      <c r="K27" s="232">
        <f t="shared" si="7"/>
        <v>0</v>
      </c>
    </row>
    <row r="28" spans="1:11">
      <c r="A28" s="236" t="s">
        <v>181</v>
      </c>
      <c r="B28" s="232"/>
      <c r="C28" s="232"/>
      <c r="D28" s="232"/>
      <c r="E28" s="232"/>
      <c r="F28" s="232"/>
      <c r="G28" s="232"/>
      <c r="H28" s="232"/>
      <c r="I28" s="232">
        <f t="shared" si="6"/>
        <v>0</v>
      </c>
      <c r="J28" s="232"/>
      <c r="K28" s="232">
        <f t="shared" si="7"/>
        <v>0</v>
      </c>
    </row>
    <row r="29" spans="1:11">
      <c r="A29" s="227" t="s">
        <v>180</v>
      </c>
      <c r="B29" s="237">
        <f t="shared" ref="B29:H29" si="8">SUM(B26:B28)</f>
        <v>0</v>
      </c>
      <c r="C29" s="237">
        <f t="shared" si="8"/>
        <v>0</v>
      </c>
      <c r="D29" s="237">
        <f t="shared" si="8"/>
        <v>0</v>
      </c>
      <c r="E29" s="237">
        <f t="shared" si="8"/>
        <v>0</v>
      </c>
      <c r="F29" s="237">
        <f t="shared" si="8"/>
        <v>0</v>
      </c>
      <c r="G29" s="237">
        <f t="shared" si="8"/>
        <v>3454</v>
      </c>
      <c r="H29" s="237">
        <f t="shared" si="8"/>
        <v>673544</v>
      </c>
      <c r="I29" s="237">
        <f t="shared" si="6"/>
        <v>676998</v>
      </c>
      <c r="J29" s="237">
        <f>SUM(J26:J28)</f>
        <v>0</v>
      </c>
      <c r="K29" s="237">
        <f t="shared" si="7"/>
        <v>676998</v>
      </c>
    </row>
    <row r="30" spans="1:11">
      <c r="A30" s="227" t="s">
        <v>179</v>
      </c>
      <c r="B30" s="232"/>
      <c r="C30" s="232"/>
      <c r="D30" s="232"/>
      <c r="E30" s="232"/>
      <c r="F30" s="232"/>
      <c r="G30" s="232"/>
      <c r="H30" s="232"/>
      <c r="I30" s="232">
        <f t="shared" si="6"/>
        <v>0</v>
      </c>
      <c r="J30" s="232"/>
      <c r="K30" s="232">
        <f t="shared" si="7"/>
        <v>0</v>
      </c>
    </row>
    <row r="31" spans="1:11">
      <c r="A31" s="222" t="s">
        <v>178</v>
      </c>
      <c r="B31" s="232"/>
      <c r="C31" s="232"/>
      <c r="D31" s="232"/>
      <c r="E31" s="232"/>
      <c r="F31" s="232"/>
      <c r="G31" s="232"/>
      <c r="H31" s="232"/>
      <c r="I31" s="232">
        <f t="shared" si="6"/>
        <v>0</v>
      </c>
      <c r="J31" s="232"/>
      <c r="K31" s="232">
        <f t="shared" si="7"/>
        <v>0</v>
      </c>
    </row>
    <row r="32" spans="1:11">
      <c r="A32" s="222" t="s">
        <v>177</v>
      </c>
      <c r="B32" s="232"/>
      <c r="C32" s="232"/>
      <c r="D32" s="232"/>
      <c r="E32" s="232"/>
      <c r="F32" s="232"/>
      <c r="G32" s="232">
        <v>0</v>
      </c>
      <c r="H32" s="232"/>
      <c r="I32" s="232">
        <f t="shared" si="6"/>
        <v>0</v>
      </c>
      <c r="J32" s="232"/>
      <c r="K32" s="232">
        <f t="shared" si="7"/>
        <v>0</v>
      </c>
    </row>
    <row r="33" spans="1:11">
      <c r="A33" s="222" t="s">
        <v>408</v>
      </c>
      <c r="B33" s="232"/>
      <c r="C33" s="232"/>
      <c r="D33" s="232"/>
      <c r="E33" s="232"/>
      <c r="F33" s="232"/>
      <c r="G33" s="232"/>
      <c r="H33" s="232">
        <f>-G29</f>
        <v>-3454</v>
      </c>
      <c r="I33" s="232">
        <f t="shared" si="6"/>
        <v>-3454</v>
      </c>
      <c r="J33" s="232"/>
      <c r="K33" s="232">
        <f t="shared" si="7"/>
        <v>-3454</v>
      </c>
    </row>
    <row r="34" spans="1:11">
      <c r="A34" s="227" t="s">
        <v>176</v>
      </c>
      <c r="B34" s="237">
        <f t="shared" ref="B34:H34" si="9">SUM(B31:B33)</f>
        <v>0</v>
      </c>
      <c r="C34" s="237">
        <f t="shared" si="9"/>
        <v>0</v>
      </c>
      <c r="D34" s="237">
        <f t="shared" si="9"/>
        <v>0</v>
      </c>
      <c r="E34" s="237">
        <f t="shared" si="9"/>
        <v>0</v>
      </c>
      <c r="F34" s="237">
        <f t="shared" si="9"/>
        <v>0</v>
      </c>
      <c r="G34" s="237">
        <f t="shared" si="9"/>
        <v>0</v>
      </c>
      <c r="H34" s="237">
        <f t="shared" si="9"/>
        <v>-3454</v>
      </c>
      <c r="I34" s="237">
        <f t="shared" si="6"/>
        <v>-3454</v>
      </c>
      <c r="J34" s="237">
        <f>SUM(J31:J33)</f>
        <v>0</v>
      </c>
      <c r="K34" s="237">
        <f t="shared" si="7"/>
        <v>-3454</v>
      </c>
    </row>
    <row r="35" spans="1:11">
      <c r="A35" s="227"/>
      <c r="B35" s="232"/>
      <c r="C35" s="232"/>
      <c r="D35" s="232"/>
      <c r="E35" s="232"/>
      <c r="F35" s="232"/>
      <c r="G35" s="232"/>
      <c r="H35" s="232"/>
      <c r="I35" s="232"/>
      <c r="J35" s="232"/>
      <c r="K35" s="232"/>
    </row>
    <row r="36" spans="1:11" ht="15.75" thickBot="1">
      <c r="A36" s="227" t="s">
        <v>175</v>
      </c>
      <c r="B36" s="234">
        <f t="shared" ref="B36:H36" si="10">B23+B29+B34</f>
        <v>5459260</v>
      </c>
      <c r="C36" s="234">
        <f t="shared" si="10"/>
        <v>0</v>
      </c>
      <c r="D36" s="234">
        <f t="shared" si="10"/>
        <v>0</v>
      </c>
      <c r="E36" s="234">
        <f t="shared" si="10"/>
        <v>280375</v>
      </c>
      <c r="F36" s="234">
        <f t="shared" si="10"/>
        <v>0</v>
      </c>
      <c r="G36" s="234">
        <f t="shared" si="10"/>
        <v>2141609</v>
      </c>
      <c r="H36" s="234">
        <f t="shared" si="10"/>
        <v>673544</v>
      </c>
      <c r="I36" s="234">
        <f>SUM(B36:H36)</f>
        <v>8554788</v>
      </c>
      <c r="J36" s="234">
        <f>J23+J29+J34</f>
        <v>0</v>
      </c>
      <c r="K36" s="234">
        <f>SUM(I36:J36)</f>
        <v>8554788</v>
      </c>
    </row>
    <row r="37" spans="1:11" ht="15.75" thickTop="1"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9" spans="1:11">
      <c r="J39" s="219" t="s">
        <v>198</v>
      </c>
      <c r="K39" s="220">
        <f>K36-'1-Pasqyra e Pozicioni Financiar'!B109</f>
        <v>0</v>
      </c>
    </row>
    <row r="40" spans="1:11">
      <c r="J40" s="164"/>
      <c r="K40" s="164"/>
    </row>
  </sheetData>
  <printOptions horizontalCentered="1" verticalCentered="1"/>
  <pageMargins left="0.19685039370078741" right="0.19685039370078741" top="0.19685039370078741" bottom="0.19685039370078741" header="0.19685039370078741" footer="0.19685039370078741"/>
  <pageSetup scale="62" orientation="landscape" horizontalDpi="300" verticalDpi="300" r:id="rId1"/>
  <ignoredErrors>
    <ignoredError sqref="I11:I3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740F0-B30B-408A-AA71-5DF06A10D7D9}">
  <sheetPr>
    <pageSetUpPr fitToPage="1"/>
  </sheetPr>
  <dimension ref="A1:M38"/>
  <sheetViews>
    <sheetView topLeftCell="A4" zoomScale="160" zoomScaleNormal="160" workbookViewId="0">
      <selection activeCell="J25" sqref="J25"/>
    </sheetView>
  </sheetViews>
  <sheetFormatPr defaultRowHeight="15"/>
  <cols>
    <col min="1" max="1" width="5.140625" style="41" customWidth="1"/>
    <col min="2" max="2" width="29.140625" style="41" bestFit="1" customWidth="1"/>
    <col min="3" max="3" width="9.42578125" style="41" customWidth="1"/>
    <col min="4" max="4" width="11.5703125" style="41" customWidth="1"/>
    <col min="5" max="5" width="11" style="41" customWidth="1"/>
    <col min="6" max="6" width="12" style="41" customWidth="1"/>
    <col min="7" max="7" width="13.42578125" style="41" customWidth="1"/>
    <col min="8" max="8" width="9.140625" style="41"/>
    <col min="9" max="10" width="10.140625" style="41" bestFit="1" customWidth="1"/>
    <col min="11" max="12" width="9.140625" style="41"/>
    <col min="13" max="13" width="12.28515625" style="41" customWidth="1"/>
    <col min="14" max="16384" width="9.140625" style="41"/>
  </cols>
  <sheetData>
    <row r="1" spans="1:9">
      <c r="A1" s="125"/>
      <c r="B1" s="125" t="s">
        <v>257</v>
      </c>
      <c r="C1" s="125"/>
      <c r="D1" s="125"/>
      <c r="E1" s="125"/>
    </row>
    <row r="2" spans="1:9">
      <c r="A2" s="126"/>
      <c r="B2" s="126" t="s">
        <v>250</v>
      </c>
      <c r="C2" s="126"/>
      <c r="D2" s="126"/>
      <c r="E2" s="126"/>
    </row>
    <row r="3" spans="1:9">
      <c r="B3" s="55"/>
    </row>
    <row r="4" spans="1:9" ht="15.75">
      <c r="A4" s="250" t="s">
        <v>223</v>
      </c>
      <c r="B4" s="250"/>
      <c r="C4" s="250"/>
      <c r="D4" s="250"/>
      <c r="E4" s="250"/>
      <c r="F4" s="250"/>
      <c r="G4" s="250"/>
    </row>
    <row r="6" spans="1:9" ht="30">
      <c r="A6" s="48" t="s">
        <v>220</v>
      </c>
      <c r="B6" s="48" t="s">
        <v>219</v>
      </c>
      <c r="C6" s="48" t="s">
        <v>218</v>
      </c>
      <c r="D6" s="53" t="s">
        <v>217</v>
      </c>
      <c r="E6" s="48" t="s">
        <v>216</v>
      </c>
      <c r="F6" s="48" t="s">
        <v>215</v>
      </c>
      <c r="G6" s="53" t="s">
        <v>214</v>
      </c>
    </row>
    <row r="7" spans="1:9">
      <c r="A7" s="51">
        <v>1</v>
      </c>
      <c r="B7" s="52" t="s">
        <v>213</v>
      </c>
      <c r="C7" s="51"/>
      <c r="D7" s="50">
        <v>24164758.369999997</v>
      </c>
      <c r="E7" s="50">
        <f>F11</f>
        <v>2603820</v>
      </c>
      <c r="F7" s="50"/>
      <c r="G7" s="50">
        <f t="shared" ref="G7:G11" si="0">D7+E7-F7</f>
        <v>26768578.369999997</v>
      </c>
    </row>
    <row r="8" spans="1:9">
      <c r="A8" s="51">
        <v>3</v>
      </c>
      <c r="B8" s="52" t="s">
        <v>212</v>
      </c>
      <c r="C8" s="51"/>
      <c r="D8" s="54">
        <v>3568681.83</v>
      </c>
      <c r="E8" s="54">
        <v>0</v>
      </c>
      <c r="F8" s="54"/>
      <c r="G8" s="50">
        <f t="shared" si="0"/>
        <v>3568681.83</v>
      </c>
      <c r="H8" s="43"/>
      <c r="I8" s="43"/>
    </row>
    <row r="9" spans="1:9">
      <c r="A9" s="51">
        <v>4</v>
      </c>
      <c r="B9" s="52" t="s">
        <v>211</v>
      </c>
      <c r="C9" s="51"/>
      <c r="D9" s="50">
        <v>235405.16</v>
      </c>
      <c r="E9" s="50">
        <v>0</v>
      </c>
      <c r="F9" s="50"/>
      <c r="G9" s="50">
        <f t="shared" si="0"/>
        <v>235405.16</v>
      </c>
      <c r="H9" s="43"/>
      <c r="I9" s="43"/>
    </row>
    <row r="10" spans="1:9">
      <c r="A10" s="51">
        <v>5</v>
      </c>
      <c r="B10" s="52" t="s">
        <v>210</v>
      </c>
      <c r="C10" s="51"/>
      <c r="D10" s="50">
        <v>5253861</v>
      </c>
      <c r="E10" s="54">
        <v>1586630</v>
      </c>
      <c r="F10" s="54"/>
      <c r="G10" s="50">
        <f t="shared" si="0"/>
        <v>6840491</v>
      </c>
      <c r="H10" s="43"/>
      <c r="I10" s="43"/>
    </row>
    <row r="11" spans="1:9">
      <c r="A11" s="51">
        <v>2</v>
      </c>
      <c r="B11" s="52" t="s">
        <v>209</v>
      </c>
      <c r="C11" s="51"/>
      <c r="D11" s="50">
        <v>3526972</v>
      </c>
      <c r="E11" s="50">
        <v>3022758</v>
      </c>
      <c r="F11" s="50">
        <v>2603820</v>
      </c>
      <c r="G11" s="50">
        <f t="shared" si="0"/>
        <v>3945910</v>
      </c>
      <c r="H11" s="43"/>
      <c r="I11" s="43"/>
    </row>
    <row r="12" spans="1:9">
      <c r="A12" s="49"/>
      <c r="B12" s="49" t="s">
        <v>208</v>
      </c>
      <c r="C12" s="48"/>
      <c r="D12" s="47">
        <f>SUM(D7:D11)</f>
        <v>36749678.359999999</v>
      </c>
      <c r="E12" s="47">
        <f>SUM(E7:E11)</f>
        <v>7213208</v>
      </c>
      <c r="F12" s="47">
        <f>SUM(F7:F11)</f>
        <v>2603820</v>
      </c>
      <c r="G12" s="47">
        <f>SUM(G7:G11)</f>
        <v>41359066.359999999</v>
      </c>
      <c r="I12" s="43"/>
    </row>
    <row r="15" spans="1:9" ht="15.75">
      <c r="A15" s="250" t="s">
        <v>222</v>
      </c>
      <c r="B15" s="250"/>
      <c r="C15" s="250"/>
      <c r="D15" s="250"/>
      <c r="E15" s="250"/>
      <c r="F15" s="250"/>
      <c r="G15" s="250"/>
      <c r="I15" s="43"/>
    </row>
    <row r="17" spans="1:10" ht="30.75" customHeight="1">
      <c r="A17" s="48" t="s">
        <v>220</v>
      </c>
      <c r="B17" s="48" t="s">
        <v>219</v>
      </c>
      <c r="C17" s="48" t="s">
        <v>218</v>
      </c>
      <c r="D17" s="53" t="s">
        <v>217</v>
      </c>
      <c r="E17" s="48" t="s">
        <v>216</v>
      </c>
      <c r="F17" s="48" t="s">
        <v>215</v>
      </c>
      <c r="G17" s="53" t="s">
        <v>214</v>
      </c>
    </row>
    <row r="18" spans="1:10">
      <c r="A18" s="51">
        <v>1</v>
      </c>
      <c r="B18" s="52" t="s">
        <v>213</v>
      </c>
      <c r="C18" s="51"/>
      <c r="D18" s="50">
        <v>8077208.5300000003</v>
      </c>
      <c r="E18" s="50">
        <v>1126128.3</v>
      </c>
      <c r="F18" s="50">
        <v>0</v>
      </c>
      <c r="G18" s="50">
        <f>D18+E18-F18</f>
        <v>9203336.8300000001</v>
      </c>
    </row>
    <row r="19" spans="1:10">
      <c r="A19" s="51">
        <v>3</v>
      </c>
      <c r="B19" s="52" t="s">
        <v>212</v>
      </c>
      <c r="C19" s="51"/>
      <c r="D19" s="50">
        <v>1343085.96</v>
      </c>
      <c r="E19" s="54">
        <v>155791.71090000001</v>
      </c>
      <c r="F19" s="50">
        <v>0</v>
      </c>
      <c r="G19" s="50">
        <f>D19+E19</f>
        <v>1498877.6709</v>
      </c>
    </row>
    <row r="20" spans="1:10">
      <c r="A20" s="51">
        <v>4</v>
      </c>
      <c r="B20" s="52" t="s">
        <v>211</v>
      </c>
      <c r="C20" s="51"/>
      <c r="D20" s="50">
        <v>7124</v>
      </c>
      <c r="E20" s="50">
        <v>58851.3</v>
      </c>
      <c r="F20" s="50">
        <v>0</v>
      </c>
      <c r="G20" s="50">
        <f>D20+E20</f>
        <v>65975.3</v>
      </c>
    </row>
    <row r="21" spans="1:10">
      <c r="A21" s="51">
        <v>5</v>
      </c>
      <c r="B21" s="52" t="s">
        <v>210</v>
      </c>
      <c r="C21" s="51"/>
      <c r="D21" s="50">
        <v>2451024.31</v>
      </c>
      <c r="E21" s="54">
        <v>639224.49</v>
      </c>
      <c r="F21" s="50">
        <v>0</v>
      </c>
      <c r="G21" s="50">
        <f>D21+E21</f>
        <v>3090248.8</v>
      </c>
    </row>
    <row r="22" spans="1:10">
      <c r="A22" s="51">
        <v>2</v>
      </c>
      <c r="B22" s="52" t="s">
        <v>209</v>
      </c>
      <c r="C22" s="51"/>
      <c r="D22" s="50">
        <v>0</v>
      </c>
      <c r="E22" s="50">
        <v>0</v>
      </c>
      <c r="F22" s="50">
        <v>0</v>
      </c>
      <c r="G22" s="50">
        <f>D22+E22</f>
        <v>0</v>
      </c>
    </row>
    <row r="23" spans="1:10">
      <c r="A23" s="49"/>
      <c r="B23" s="49" t="s">
        <v>208</v>
      </c>
      <c r="C23" s="48"/>
      <c r="D23" s="47">
        <f>SUM(D18:D22)</f>
        <v>11878442.800000001</v>
      </c>
      <c r="E23" s="47">
        <f>SUM(E18:E22)</f>
        <v>1979995.8009000001</v>
      </c>
      <c r="F23" s="47">
        <f>SUM(F18:F22)</f>
        <v>0</v>
      </c>
      <c r="G23" s="47">
        <f>SUM(G18:G22)</f>
        <v>13858438.600900002</v>
      </c>
      <c r="H23" s="42"/>
      <c r="I23" s="43"/>
      <c r="J23" s="43"/>
    </row>
    <row r="24" spans="1:10">
      <c r="G24" s="42"/>
    </row>
    <row r="26" spans="1:10" ht="15.75">
      <c r="A26" s="250" t="s">
        <v>221</v>
      </c>
      <c r="B26" s="250"/>
      <c r="C26" s="250"/>
      <c r="D26" s="250"/>
      <c r="E26" s="250"/>
      <c r="F26" s="250"/>
      <c r="G26" s="250"/>
    </row>
    <row r="28" spans="1:10" ht="26.25" customHeight="1">
      <c r="A28" s="48" t="s">
        <v>220</v>
      </c>
      <c r="B28" s="48" t="s">
        <v>219</v>
      </c>
      <c r="C28" s="48" t="s">
        <v>218</v>
      </c>
      <c r="D28" s="53" t="s">
        <v>217</v>
      </c>
      <c r="E28" s="48" t="s">
        <v>216</v>
      </c>
      <c r="F28" s="48" t="s">
        <v>215</v>
      </c>
      <c r="G28" s="53" t="s">
        <v>214</v>
      </c>
    </row>
    <row r="29" spans="1:10">
      <c r="A29" s="51">
        <v>1</v>
      </c>
      <c r="B29" s="52" t="s">
        <v>213</v>
      </c>
      <c r="C29" s="51"/>
      <c r="D29" s="50">
        <v>16087548.5</v>
      </c>
      <c r="E29" s="50">
        <f>E7</f>
        <v>2603820</v>
      </c>
      <c r="F29" s="50">
        <f>E18</f>
        <v>1126128.3</v>
      </c>
      <c r="G29" s="50">
        <f t="shared" ref="G29:G33" si="1">D29+E29-F29</f>
        <v>17565240.199999999</v>
      </c>
    </row>
    <row r="30" spans="1:10">
      <c r="A30" s="51">
        <v>3</v>
      </c>
      <c r="B30" s="52" t="s">
        <v>212</v>
      </c>
      <c r="C30" s="51"/>
      <c r="D30" s="50">
        <v>2225596</v>
      </c>
      <c r="E30" s="50">
        <f>E8</f>
        <v>0</v>
      </c>
      <c r="F30" s="50">
        <f>E19</f>
        <v>155791.71090000001</v>
      </c>
      <c r="G30" s="50">
        <f t="shared" si="1"/>
        <v>2069804.2890999999</v>
      </c>
    </row>
    <row r="31" spans="1:10">
      <c r="A31" s="51">
        <v>4</v>
      </c>
      <c r="B31" s="52" t="s">
        <v>211</v>
      </c>
      <c r="C31" s="51"/>
      <c r="D31" s="50">
        <v>235405</v>
      </c>
      <c r="E31" s="50">
        <f>E9</f>
        <v>0</v>
      </c>
      <c r="F31" s="50">
        <f>E20</f>
        <v>58851.3</v>
      </c>
      <c r="G31" s="50">
        <f t="shared" si="1"/>
        <v>176553.7</v>
      </c>
    </row>
    <row r="32" spans="1:10">
      <c r="A32" s="51">
        <v>5</v>
      </c>
      <c r="B32" s="52" t="s">
        <v>210</v>
      </c>
      <c r="C32" s="51"/>
      <c r="D32" s="50">
        <v>2802837</v>
      </c>
      <c r="E32" s="50">
        <f>E10</f>
        <v>1586630</v>
      </c>
      <c r="F32" s="50">
        <f>E21</f>
        <v>639224.49</v>
      </c>
      <c r="G32" s="50">
        <f t="shared" si="1"/>
        <v>3750242.51</v>
      </c>
    </row>
    <row r="33" spans="1:13">
      <c r="A33" s="51">
        <v>2</v>
      </c>
      <c r="B33" s="52" t="s">
        <v>209</v>
      </c>
      <c r="C33" s="51"/>
      <c r="D33" s="50">
        <v>3526972</v>
      </c>
      <c r="E33" s="50">
        <f>E11</f>
        <v>3022758</v>
      </c>
      <c r="F33" s="50">
        <f>F11</f>
        <v>2603820</v>
      </c>
      <c r="G33" s="50">
        <f t="shared" si="1"/>
        <v>3945910</v>
      </c>
    </row>
    <row r="34" spans="1:13">
      <c r="A34" s="49"/>
      <c r="B34" s="49" t="s">
        <v>208</v>
      </c>
      <c r="C34" s="48"/>
      <c r="D34" s="47">
        <f>SUM(D29:D33)</f>
        <v>24878358.5</v>
      </c>
      <c r="E34" s="47">
        <f>SUM(E29:E33)</f>
        <v>7213208</v>
      </c>
      <c r="F34" s="47">
        <f>SUM(F29:F33)</f>
        <v>4583815.8009000001</v>
      </c>
      <c r="G34" s="47">
        <f>SUM(G29:G33)</f>
        <v>27507750.699099995</v>
      </c>
      <c r="I34" s="42"/>
      <c r="J34" s="43"/>
      <c r="M34" s="46"/>
    </row>
    <row r="35" spans="1:13">
      <c r="F35" s="45"/>
      <c r="G35" s="44"/>
      <c r="J35" s="43"/>
    </row>
    <row r="36" spans="1:13">
      <c r="D36" s="43"/>
      <c r="G36" s="43"/>
      <c r="I36" s="42"/>
    </row>
    <row r="37" spans="1:13">
      <c r="E37" s="249" t="s">
        <v>207</v>
      </c>
      <c r="F37" s="249"/>
      <c r="G37" s="249"/>
    </row>
    <row r="38" spans="1:13">
      <c r="E38" s="249" t="s">
        <v>311</v>
      </c>
      <c r="F38" s="249"/>
      <c r="G38" s="249"/>
    </row>
  </sheetData>
  <mergeCells count="5">
    <mergeCell ref="E38:G38"/>
    <mergeCell ref="A4:G4"/>
    <mergeCell ref="A15:G15"/>
    <mergeCell ref="A26:G26"/>
    <mergeCell ref="E37:G37"/>
  </mergeCells>
  <printOptions horizontalCentered="1"/>
  <pageMargins left="0.25" right="0.25" top="0.5" bottom="0.25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0650-1630-417F-8D4A-D0B60E332A1E}">
  <sheetPr>
    <pageSetUpPr fitToPage="1"/>
  </sheetPr>
  <dimension ref="A1:M38"/>
  <sheetViews>
    <sheetView topLeftCell="A4" zoomScale="160" zoomScaleNormal="160" workbookViewId="0">
      <selection activeCell="D7" sqref="D7:G12"/>
    </sheetView>
  </sheetViews>
  <sheetFormatPr defaultRowHeight="15"/>
  <cols>
    <col min="1" max="1" width="5.140625" style="41" customWidth="1"/>
    <col min="2" max="2" width="29.140625" style="41" bestFit="1" customWidth="1"/>
    <col min="3" max="3" width="9.42578125" style="41" customWidth="1"/>
    <col min="4" max="4" width="11.5703125" style="41" customWidth="1"/>
    <col min="5" max="5" width="11" style="41" customWidth="1"/>
    <col min="6" max="6" width="12" style="41" customWidth="1"/>
    <col min="7" max="7" width="13.42578125" style="41" customWidth="1"/>
    <col min="8" max="8" width="9.140625" style="41"/>
    <col min="9" max="10" width="10.140625" style="41" bestFit="1" customWidth="1"/>
    <col min="11" max="12" width="9.140625" style="41"/>
    <col min="13" max="13" width="12.28515625" style="41" customWidth="1"/>
    <col min="14" max="16384" width="9.140625" style="41"/>
  </cols>
  <sheetData>
    <row r="1" spans="1:9">
      <c r="A1" s="125"/>
      <c r="B1" s="125" t="s">
        <v>257</v>
      </c>
      <c r="C1" s="125"/>
      <c r="D1" s="125"/>
      <c r="E1" s="125"/>
    </row>
    <row r="2" spans="1:9">
      <c r="A2" s="55"/>
      <c r="B2" s="55" t="s">
        <v>250</v>
      </c>
      <c r="C2" s="55"/>
      <c r="D2" s="55"/>
      <c r="E2" s="55"/>
    </row>
    <row r="3" spans="1:9">
      <c r="B3" s="55"/>
    </row>
    <row r="4" spans="1:9" ht="15.75">
      <c r="A4" s="250" t="s">
        <v>223</v>
      </c>
      <c r="B4" s="250"/>
      <c r="C4" s="250"/>
      <c r="D4" s="250"/>
      <c r="E4" s="250"/>
      <c r="F4" s="250"/>
      <c r="G4" s="250"/>
    </row>
    <row r="6" spans="1:9" ht="30">
      <c r="A6" s="48" t="s">
        <v>220</v>
      </c>
      <c r="B6" s="48" t="s">
        <v>219</v>
      </c>
      <c r="C6" s="48" t="s">
        <v>218</v>
      </c>
      <c r="D6" s="53" t="s">
        <v>217</v>
      </c>
      <c r="E6" s="48" t="s">
        <v>216</v>
      </c>
      <c r="F6" s="48" t="s">
        <v>215</v>
      </c>
      <c r="G6" s="53" t="s">
        <v>214</v>
      </c>
    </row>
    <row r="7" spans="1:9">
      <c r="A7" s="51">
        <v>1</v>
      </c>
      <c r="B7" s="52" t="s">
        <v>213</v>
      </c>
      <c r="C7" s="51"/>
      <c r="D7" s="50">
        <v>24164758.369999997</v>
      </c>
      <c r="E7" s="50">
        <f>F11</f>
        <v>2603820</v>
      </c>
      <c r="F7" s="50"/>
      <c r="G7" s="50">
        <f>D7+E7-F7</f>
        <v>26768578.369999997</v>
      </c>
    </row>
    <row r="8" spans="1:9">
      <c r="A8" s="51">
        <v>3</v>
      </c>
      <c r="B8" s="52" t="s">
        <v>212</v>
      </c>
      <c r="C8" s="51"/>
      <c r="D8" s="54">
        <v>3568681.83</v>
      </c>
      <c r="E8" s="54">
        <v>0</v>
      </c>
      <c r="F8" s="54"/>
      <c r="G8" s="50">
        <f>D8+E8-F8</f>
        <v>3568681.83</v>
      </c>
      <c r="H8" s="43"/>
      <c r="I8" s="43"/>
    </row>
    <row r="9" spans="1:9">
      <c r="A9" s="51">
        <v>4</v>
      </c>
      <c r="B9" s="52" t="s">
        <v>211</v>
      </c>
      <c r="C9" s="51"/>
      <c r="D9" s="50">
        <v>242529</v>
      </c>
      <c r="E9" s="50">
        <v>0</v>
      </c>
      <c r="F9" s="50"/>
      <c r="G9" s="50">
        <f>D9+E9-F9</f>
        <v>242529</v>
      </c>
      <c r="H9" s="43"/>
      <c r="I9" s="43"/>
    </row>
    <row r="10" spans="1:9">
      <c r="A10" s="51">
        <v>5</v>
      </c>
      <c r="B10" s="52" t="s">
        <v>210</v>
      </c>
      <c r="C10" s="51"/>
      <c r="D10" s="50">
        <v>5253861</v>
      </c>
      <c r="E10" s="54">
        <v>1586630</v>
      </c>
      <c r="F10" s="54"/>
      <c r="G10" s="50">
        <f>D10+E10-F10</f>
        <v>6840491</v>
      </c>
      <c r="H10" s="43"/>
      <c r="I10" s="43"/>
    </row>
    <row r="11" spans="1:9">
      <c r="A11" s="51">
        <v>2</v>
      </c>
      <c r="B11" s="52" t="s">
        <v>209</v>
      </c>
      <c r="C11" s="51"/>
      <c r="D11" s="50">
        <v>3526972</v>
      </c>
      <c r="E11" s="50">
        <v>3022758</v>
      </c>
      <c r="F11" s="50">
        <v>2603820</v>
      </c>
      <c r="G11" s="50">
        <f>D11+E11-F11</f>
        <v>3945910</v>
      </c>
      <c r="H11" s="43"/>
      <c r="I11" s="43"/>
    </row>
    <row r="12" spans="1:9">
      <c r="A12" s="49"/>
      <c r="B12" s="49" t="s">
        <v>208</v>
      </c>
      <c r="C12" s="48"/>
      <c r="D12" s="47">
        <f>SUM(D7:D11)</f>
        <v>36756802.199999996</v>
      </c>
      <c r="E12" s="47">
        <f>SUM(E7:E11)</f>
        <v>7213208</v>
      </c>
      <c r="F12" s="47">
        <f>SUM(F7:F11)</f>
        <v>2603820</v>
      </c>
      <c r="G12" s="47">
        <f>SUM(G7:G11)</f>
        <v>41366190.199999996</v>
      </c>
      <c r="I12" s="43"/>
    </row>
    <row r="15" spans="1:9" ht="15.75">
      <c r="A15" s="250" t="s">
        <v>222</v>
      </c>
      <c r="B15" s="250"/>
      <c r="C15" s="250"/>
      <c r="D15" s="250"/>
      <c r="E15" s="250"/>
      <c r="F15" s="250"/>
      <c r="G15" s="250"/>
      <c r="I15" s="43"/>
    </row>
    <row r="17" spans="1:10" ht="30.75" customHeight="1">
      <c r="A17" s="48" t="s">
        <v>220</v>
      </c>
      <c r="B17" s="48" t="s">
        <v>219</v>
      </c>
      <c r="C17" s="48" t="s">
        <v>218</v>
      </c>
      <c r="D17" s="53" t="s">
        <v>217</v>
      </c>
      <c r="E17" s="48" t="s">
        <v>216</v>
      </c>
      <c r="F17" s="48" t="s">
        <v>215</v>
      </c>
      <c r="G17" s="53" t="s">
        <v>214</v>
      </c>
    </row>
    <row r="18" spans="1:10">
      <c r="A18" s="51">
        <v>1</v>
      </c>
      <c r="B18" s="52" t="s">
        <v>213</v>
      </c>
      <c r="C18" s="51"/>
      <c r="D18" s="50">
        <v>8077208.5300000003</v>
      </c>
      <c r="E18" s="50">
        <v>1126128.3</v>
      </c>
      <c r="F18" s="50">
        <v>0</v>
      </c>
      <c r="G18" s="50">
        <f>D18+E18-F18</f>
        <v>9203336.8300000001</v>
      </c>
    </row>
    <row r="19" spans="1:10">
      <c r="A19" s="51">
        <v>3</v>
      </c>
      <c r="B19" s="52" t="s">
        <v>212</v>
      </c>
      <c r="C19" s="51"/>
      <c r="D19" s="50">
        <v>1343085.96</v>
      </c>
      <c r="E19" s="54">
        <v>155791.71090000001</v>
      </c>
      <c r="F19" s="50">
        <v>0</v>
      </c>
      <c r="G19" s="50">
        <f>D19+E19</f>
        <v>1498877.6709</v>
      </c>
    </row>
    <row r="20" spans="1:10">
      <c r="A20" s="51">
        <v>4</v>
      </c>
      <c r="B20" s="52" t="s">
        <v>211</v>
      </c>
      <c r="C20" s="51"/>
      <c r="D20" s="50">
        <v>7124</v>
      </c>
      <c r="E20" s="50">
        <v>58851.3</v>
      </c>
      <c r="F20" s="50">
        <v>0</v>
      </c>
      <c r="G20" s="50">
        <f>D20+E20</f>
        <v>65975.3</v>
      </c>
    </row>
    <row r="21" spans="1:10">
      <c r="A21" s="51">
        <v>5</v>
      </c>
      <c r="B21" s="52" t="s">
        <v>210</v>
      </c>
      <c r="C21" s="51"/>
      <c r="D21" s="50">
        <v>2451024.31</v>
      </c>
      <c r="E21" s="54">
        <v>639224.49</v>
      </c>
      <c r="F21" s="50">
        <v>0</v>
      </c>
      <c r="G21" s="50">
        <f>D21+E21</f>
        <v>3090248.8</v>
      </c>
    </row>
    <row r="22" spans="1:10">
      <c r="A22" s="51">
        <v>2</v>
      </c>
      <c r="B22" s="52" t="s">
        <v>209</v>
      </c>
      <c r="C22" s="51"/>
      <c r="D22" s="50">
        <v>0</v>
      </c>
      <c r="E22" s="50">
        <v>0</v>
      </c>
      <c r="F22" s="50">
        <v>0</v>
      </c>
      <c r="G22" s="50">
        <f>D22+E22</f>
        <v>0</v>
      </c>
    </row>
    <row r="23" spans="1:10">
      <c r="A23" s="49"/>
      <c r="B23" s="49" t="s">
        <v>208</v>
      </c>
      <c r="C23" s="48"/>
      <c r="D23" s="47">
        <f>SUM(D18:D22)</f>
        <v>11878442.800000001</v>
      </c>
      <c r="E23" s="47">
        <f>SUM(E18:E22)</f>
        <v>1979995.8009000001</v>
      </c>
      <c r="F23" s="47">
        <f>SUM(F18:F22)</f>
        <v>0</v>
      </c>
      <c r="G23" s="47">
        <f>SUM(G18:G22)</f>
        <v>13858438.600900002</v>
      </c>
      <c r="H23" s="42"/>
      <c r="I23" s="43"/>
      <c r="J23" s="43"/>
    </row>
    <row r="24" spans="1:10">
      <c r="G24" s="42"/>
    </row>
    <row r="26" spans="1:10" ht="15.75">
      <c r="A26" s="250" t="s">
        <v>221</v>
      </c>
      <c r="B26" s="250"/>
      <c r="C26" s="250"/>
      <c r="D26" s="250"/>
      <c r="E26" s="250"/>
      <c r="F26" s="250"/>
      <c r="G26" s="250"/>
    </row>
    <row r="28" spans="1:10" ht="26.25" customHeight="1">
      <c r="A28" s="48" t="s">
        <v>220</v>
      </c>
      <c r="B28" s="48" t="s">
        <v>219</v>
      </c>
      <c r="C28" s="48" t="s">
        <v>218</v>
      </c>
      <c r="D28" s="53" t="s">
        <v>217</v>
      </c>
      <c r="E28" s="48" t="s">
        <v>216</v>
      </c>
      <c r="F28" s="48" t="s">
        <v>215</v>
      </c>
      <c r="G28" s="53" t="s">
        <v>214</v>
      </c>
    </row>
    <row r="29" spans="1:10">
      <c r="A29" s="51">
        <v>1</v>
      </c>
      <c r="B29" s="52" t="s">
        <v>213</v>
      </c>
      <c r="C29" s="51"/>
      <c r="D29" s="50">
        <v>16087548.5</v>
      </c>
      <c r="E29" s="50">
        <f>E7</f>
        <v>2603820</v>
      </c>
      <c r="F29" s="50">
        <f>E18</f>
        <v>1126128.3</v>
      </c>
      <c r="G29" s="50">
        <f>D29+E29-F29</f>
        <v>17565240.199999999</v>
      </c>
    </row>
    <row r="30" spans="1:10">
      <c r="A30" s="51">
        <v>3</v>
      </c>
      <c r="B30" s="52" t="s">
        <v>212</v>
      </c>
      <c r="C30" s="51"/>
      <c r="D30" s="50">
        <v>2225596</v>
      </c>
      <c r="E30" s="50">
        <f>E8</f>
        <v>0</v>
      </c>
      <c r="F30" s="50">
        <f>E19</f>
        <v>155791.71090000001</v>
      </c>
      <c r="G30" s="50">
        <f>D30+E30-F30</f>
        <v>2069804.2890999999</v>
      </c>
    </row>
    <row r="31" spans="1:10">
      <c r="A31" s="51">
        <v>4</v>
      </c>
      <c r="B31" s="52" t="s">
        <v>211</v>
      </c>
      <c r="C31" s="51"/>
      <c r="D31" s="50">
        <v>235405</v>
      </c>
      <c r="E31" s="50">
        <f>E9</f>
        <v>0</v>
      </c>
      <c r="F31" s="50">
        <f>E20</f>
        <v>58851.3</v>
      </c>
      <c r="G31" s="50">
        <f>D31+E31-F31</f>
        <v>176553.7</v>
      </c>
    </row>
    <row r="32" spans="1:10">
      <c r="A32" s="51">
        <v>5</v>
      </c>
      <c r="B32" s="52" t="s">
        <v>210</v>
      </c>
      <c r="C32" s="51"/>
      <c r="D32" s="50">
        <v>2802837</v>
      </c>
      <c r="E32" s="50">
        <f>E10</f>
        <v>1586630</v>
      </c>
      <c r="F32" s="50">
        <f>E21</f>
        <v>639224.49</v>
      </c>
      <c r="G32" s="50">
        <f>D32+E32-F32</f>
        <v>3750242.51</v>
      </c>
    </row>
    <row r="33" spans="1:13">
      <c r="A33" s="51">
        <v>2</v>
      </c>
      <c r="B33" s="52" t="s">
        <v>209</v>
      </c>
      <c r="C33" s="51"/>
      <c r="D33" s="50">
        <v>3526972</v>
      </c>
      <c r="E33" s="50">
        <f>E11</f>
        <v>3022758</v>
      </c>
      <c r="F33" s="50">
        <f>F11</f>
        <v>2603820</v>
      </c>
      <c r="G33" s="50">
        <f>D33+E33-F33</f>
        <v>3945910</v>
      </c>
    </row>
    <row r="34" spans="1:13">
      <c r="A34" s="49"/>
      <c r="B34" s="49" t="s">
        <v>208</v>
      </c>
      <c r="C34" s="48"/>
      <c r="D34" s="47">
        <f>SUM(D29:D33)</f>
        <v>24878358.5</v>
      </c>
      <c r="E34" s="47">
        <f>SUM(E29:E33)</f>
        <v>7213208</v>
      </c>
      <c r="F34" s="47">
        <f>SUM(F29:F33)</f>
        <v>4583815.8009000001</v>
      </c>
      <c r="G34" s="47">
        <f>SUM(G29:G33)</f>
        <v>27507750.699099995</v>
      </c>
      <c r="I34" s="42"/>
      <c r="J34" s="43"/>
      <c r="M34" s="46"/>
    </row>
    <row r="35" spans="1:13">
      <c r="F35" s="45"/>
      <c r="G35" s="44"/>
      <c r="J35" s="43"/>
    </row>
    <row r="36" spans="1:13">
      <c r="D36" s="43"/>
      <c r="G36" s="43"/>
      <c r="I36" s="42"/>
    </row>
    <row r="37" spans="1:13">
      <c r="E37" s="249" t="s">
        <v>207</v>
      </c>
      <c r="F37" s="249"/>
      <c r="G37" s="249"/>
    </row>
    <row r="38" spans="1:13">
      <c r="E38" s="249" t="s">
        <v>311</v>
      </c>
      <c r="F38" s="249"/>
      <c r="G38" s="249"/>
    </row>
  </sheetData>
  <mergeCells count="5">
    <mergeCell ref="A4:G4"/>
    <mergeCell ref="A15:G15"/>
    <mergeCell ref="A26:G26"/>
    <mergeCell ref="E37:G37"/>
    <mergeCell ref="E38:G38"/>
  </mergeCells>
  <printOptions horizontalCentered="1"/>
  <pageMargins left="0.25" right="0.25" top="0.5" bottom="0.25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8BB70-6785-4215-8F1B-2C7C829B3B7E}">
  <dimension ref="A1:I20"/>
  <sheetViews>
    <sheetView workbookViewId="0">
      <selection activeCell="D20" sqref="D20"/>
    </sheetView>
  </sheetViews>
  <sheetFormatPr defaultRowHeight="12.75"/>
  <cols>
    <col min="1" max="1" width="4.85546875" style="165" customWidth="1"/>
    <col min="2" max="2" width="28" style="165" customWidth="1"/>
    <col min="3" max="8" width="15.5703125" style="165" customWidth="1"/>
    <col min="9" max="9" width="11.28515625" style="165" bestFit="1" customWidth="1"/>
    <col min="10" max="16384" width="9.140625" style="165"/>
  </cols>
  <sheetData>
    <row r="1" spans="1:8" ht="20.25">
      <c r="B1" s="22" t="s">
        <v>310</v>
      </c>
      <c r="C1" s="127"/>
    </row>
    <row r="2" spans="1:8" ht="20.25">
      <c r="B2" s="22" t="s">
        <v>309</v>
      </c>
      <c r="C2" s="127"/>
    </row>
    <row r="3" spans="1:8" ht="20.25">
      <c r="A3" s="166"/>
      <c r="B3" s="22" t="s">
        <v>256</v>
      </c>
      <c r="C3" s="127"/>
    </row>
    <row r="6" spans="1:8" ht="24.95" customHeight="1">
      <c r="A6" s="167"/>
      <c r="B6" s="168"/>
      <c r="C6" s="169" t="s">
        <v>308</v>
      </c>
      <c r="D6" s="169" t="s">
        <v>307</v>
      </c>
      <c r="E6" s="169" t="s">
        <v>211</v>
      </c>
      <c r="F6" s="169" t="s">
        <v>306</v>
      </c>
      <c r="G6" s="169" t="s">
        <v>305</v>
      </c>
      <c r="H6" s="169" t="s">
        <v>304</v>
      </c>
    </row>
    <row r="7" spans="1:8" s="173" customFormat="1" ht="20.100000000000001" customHeight="1">
      <c r="A7" s="170"/>
      <c r="B7" s="171" t="s">
        <v>303</v>
      </c>
      <c r="C7" s="172"/>
      <c r="D7" s="172"/>
      <c r="E7" s="172"/>
      <c r="F7" s="172"/>
      <c r="G7" s="172"/>
      <c r="H7" s="172"/>
    </row>
    <row r="8" spans="1:8" s="173" customFormat="1" ht="20.100000000000001" customHeight="1">
      <c r="A8" s="170"/>
      <c r="B8" s="168" t="s">
        <v>312</v>
      </c>
      <c r="C8" s="174">
        <v>24164757.149999999</v>
      </c>
      <c r="D8" s="174">
        <v>3568682</v>
      </c>
      <c r="E8" s="174">
        <v>242529</v>
      </c>
      <c r="F8" s="174">
        <v>5253861</v>
      </c>
      <c r="G8" s="174">
        <v>3526971.5</v>
      </c>
      <c r="H8" s="174">
        <v>36756800.649999999</v>
      </c>
    </row>
    <row r="9" spans="1:8" s="173" customFormat="1" ht="20.100000000000001" customHeight="1">
      <c r="A9" s="170"/>
      <c r="B9" s="175" t="s">
        <v>302</v>
      </c>
      <c r="C9" s="172">
        <f>-G10</f>
        <v>3094937.67</v>
      </c>
      <c r="D9" s="172">
        <v>265127</v>
      </c>
      <c r="E9" s="172">
        <v>0</v>
      </c>
      <c r="F9" s="172">
        <v>1586630.33</v>
      </c>
      <c r="G9" s="172">
        <v>3513876</v>
      </c>
      <c r="H9" s="176">
        <f>+C9+D9+E9+F9+G9</f>
        <v>8460571</v>
      </c>
    </row>
    <row r="10" spans="1:8" s="173" customFormat="1" ht="20.100000000000001" customHeight="1">
      <c r="B10" s="175" t="s">
        <v>301</v>
      </c>
      <c r="C10" s="172">
        <v>0</v>
      </c>
      <c r="D10" s="172">
        <v>0</v>
      </c>
      <c r="E10" s="172">
        <v>0</v>
      </c>
      <c r="F10" s="172">
        <v>0</v>
      </c>
      <c r="G10" s="172">
        <v>-3094937.67</v>
      </c>
      <c r="H10" s="176">
        <f>+C10+D10+E10+F10+G10</f>
        <v>-3094937.67</v>
      </c>
    </row>
    <row r="11" spans="1:8" s="173" customFormat="1" ht="20.100000000000001" customHeight="1">
      <c r="B11" s="168" t="s">
        <v>313</v>
      </c>
      <c r="C11" s="174">
        <f t="shared" ref="C11:H11" si="0">SUM(C8:C10)</f>
        <v>27259694.82</v>
      </c>
      <c r="D11" s="174">
        <f t="shared" si="0"/>
        <v>3833809</v>
      </c>
      <c r="E11" s="174">
        <f t="shared" si="0"/>
        <v>242529</v>
      </c>
      <c r="F11" s="174">
        <f t="shared" si="0"/>
        <v>6840491.3300000001</v>
      </c>
      <c r="G11" s="174">
        <f t="shared" si="0"/>
        <v>3945909.83</v>
      </c>
      <c r="H11" s="174">
        <f t="shared" si="0"/>
        <v>42122433.979999997</v>
      </c>
    </row>
    <row r="12" spans="1:8" s="173" customFormat="1" ht="20.100000000000001" customHeight="1">
      <c r="B12" s="171"/>
      <c r="C12" s="172"/>
      <c r="D12" s="172"/>
      <c r="E12" s="172"/>
      <c r="F12" s="172"/>
      <c r="G12" s="172"/>
      <c r="H12" s="177"/>
    </row>
    <row r="13" spans="1:8" s="173" customFormat="1" ht="20.100000000000001" customHeight="1">
      <c r="B13" s="171" t="s">
        <v>300</v>
      </c>
      <c r="C13" s="178"/>
      <c r="D13" s="178"/>
      <c r="E13" s="178"/>
      <c r="F13" s="178"/>
      <c r="G13" s="178"/>
      <c r="H13" s="179"/>
    </row>
    <row r="14" spans="1:8" s="173" customFormat="1" ht="20.100000000000001" customHeight="1">
      <c r="B14" s="168" t="s">
        <v>312</v>
      </c>
      <c r="C14" s="174">
        <v>-8077208.5300000003</v>
      </c>
      <c r="D14" s="174">
        <v>-1343085.96</v>
      </c>
      <c r="E14" s="174">
        <v>-7124</v>
      </c>
      <c r="F14" s="174">
        <v>-2451024.31</v>
      </c>
      <c r="G14" s="174">
        <v>0</v>
      </c>
      <c r="H14" s="174">
        <v>-11878442.800000001</v>
      </c>
    </row>
    <row r="15" spans="1:8" s="173" customFormat="1" ht="20.100000000000001" customHeight="1">
      <c r="B15" s="175" t="s">
        <v>299</v>
      </c>
      <c r="C15" s="172">
        <v>-1342774.0669</v>
      </c>
      <c r="D15" s="172">
        <v>-186961.91</v>
      </c>
      <c r="E15" s="172">
        <v>-58851.25</v>
      </c>
      <c r="F15" s="172">
        <v>-639224.25</v>
      </c>
      <c r="G15" s="172">
        <v>0</v>
      </c>
      <c r="H15" s="176">
        <f>+C15+D15+E15+F15</f>
        <v>-2227811.4769000001</v>
      </c>
    </row>
    <row r="16" spans="1:8" s="173" customFormat="1" ht="20.100000000000001" customHeight="1">
      <c r="B16" s="168" t="s">
        <v>314</v>
      </c>
      <c r="C16" s="174">
        <f t="shared" ref="C16:H16" si="1">SUM(C14:C15)</f>
        <v>-9419982.5969000012</v>
      </c>
      <c r="D16" s="174">
        <f t="shared" si="1"/>
        <v>-1530047.8699999999</v>
      </c>
      <c r="E16" s="174">
        <f t="shared" si="1"/>
        <v>-65975.25</v>
      </c>
      <c r="F16" s="174">
        <f t="shared" si="1"/>
        <v>-3090248.56</v>
      </c>
      <c r="G16" s="174">
        <f t="shared" si="1"/>
        <v>0</v>
      </c>
      <c r="H16" s="174">
        <f t="shared" si="1"/>
        <v>-14106254.276900001</v>
      </c>
    </row>
    <row r="17" spans="2:9" s="173" customFormat="1" ht="20.100000000000001" customHeight="1">
      <c r="B17" s="180"/>
      <c r="C17" s="181"/>
      <c r="D17" s="181"/>
      <c r="E17" s="181"/>
      <c r="F17" s="181"/>
      <c r="G17" s="181"/>
      <c r="H17" s="181"/>
    </row>
    <row r="18" spans="2:9" s="173" customFormat="1" ht="20.100000000000001" customHeight="1">
      <c r="B18" s="182" t="s">
        <v>298</v>
      </c>
      <c r="C18" s="183"/>
      <c r="D18" s="183"/>
      <c r="E18" s="183"/>
      <c r="F18" s="183"/>
      <c r="G18" s="183"/>
      <c r="H18" s="183"/>
      <c r="I18" s="184"/>
    </row>
    <row r="19" spans="2:9" s="173" customFormat="1" ht="20.100000000000001" customHeight="1">
      <c r="B19" s="168" t="s">
        <v>312</v>
      </c>
      <c r="C19" s="174">
        <f>SUM(C8,C14)</f>
        <v>16087548.619999997</v>
      </c>
      <c r="D19" s="174">
        <f>SUM(D8,D14)</f>
        <v>2225596.04</v>
      </c>
      <c r="E19" s="174">
        <f>SUM(E8,E14)</f>
        <v>235405</v>
      </c>
      <c r="F19" s="174">
        <f>SUM(F8,F14)</f>
        <v>2802836.69</v>
      </c>
      <c r="G19" s="174">
        <f>SUM(G8,G14)</f>
        <v>3526971.5</v>
      </c>
      <c r="H19" s="174">
        <f>+G19+C19+D19+E19+F19</f>
        <v>24878357.849999998</v>
      </c>
    </row>
    <row r="20" spans="2:9" s="173" customFormat="1" ht="20.100000000000001" customHeight="1">
      <c r="B20" s="168" t="s">
        <v>314</v>
      </c>
      <c r="C20" s="174">
        <f>SUM(C11,C16)</f>
        <v>17839712.223099999</v>
      </c>
      <c r="D20" s="174">
        <f>SUM(D11,D16)</f>
        <v>2303761.13</v>
      </c>
      <c r="E20" s="174">
        <f>SUM(E11,E16)</f>
        <v>176553.75</v>
      </c>
      <c r="F20" s="174">
        <f>SUM(F11,F16)</f>
        <v>3750242.77</v>
      </c>
      <c r="G20" s="174">
        <f>SUM(G11,G16)</f>
        <v>3945909.83</v>
      </c>
      <c r="H20" s="174">
        <f>+G20+C20+D20+E20+F20</f>
        <v>28016179.703099996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FD722-F49F-4E34-AE4E-B6CAE97404B3}">
  <dimension ref="A1:G122"/>
  <sheetViews>
    <sheetView topLeftCell="A104" zoomScale="160" zoomScaleNormal="160" workbookViewId="0">
      <selection activeCell="A119" sqref="A119:C122"/>
    </sheetView>
  </sheetViews>
  <sheetFormatPr defaultRowHeight="15" customHeight="1"/>
  <cols>
    <col min="1" max="1" width="45.85546875" style="73" customWidth="1"/>
    <col min="2" max="2" width="18.7109375" style="72" bestFit="1" customWidth="1"/>
    <col min="3" max="3" width="18.7109375" style="108" bestFit="1" customWidth="1"/>
    <col min="4" max="4" width="3" style="71" bestFit="1" customWidth="1"/>
    <col min="5" max="6" width="12.85546875" style="70" bestFit="1" customWidth="1"/>
    <col min="7" max="16384" width="9.140625" style="70"/>
  </cols>
  <sheetData>
    <row r="1" spans="1:4" s="101" customFormat="1" ht="15" customHeight="1">
      <c r="A1" s="103" t="s">
        <v>261</v>
      </c>
      <c r="B1" s="102" t="s">
        <v>260</v>
      </c>
      <c r="C1" s="121" t="s">
        <v>259</v>
      </c>
      <c r="D1" s="71">
        <v>4</v>
      </c>
    </row>
    <row r="2" spans="1:4" s="101" customFormat="1" ht="15" customHeight="1">
      <c r="A2" s="103" t="s">
        <v>266</v>
      </c>
      <c r="B2" s="102">
        <f>B3</f>
        <v>228386.27</v>
      </c>
      <c r="C2" s="121">
        <f>C3</f>
        <v>0</v>
      </c>
      <c r="D2" s="71"/>
    </row>
    <row r="3" spans="1:4" ht="15" customHeight="1">
      <c r="A3" s="105" t="s">
        <v>287</v>
      </c>
      <c r="B3" s="104">
        <v>228386.27</v>
      </c>
      <c r="C3" s="122">
        <v>0</v>
      </c>
    </row>
    <row r="4" spans="1:4" s="101" customFormat="1" ht="15" customHeight="1">
      <c r="A4" s="103" t="s">
        <v>265</v>
      </c>
      <c r="B4" s="102">
        <f>SUM(B5:B5)</f>
        <v>197645.86319999999</v>
      </c>
      <c r="C4" s="121">
        <f>SUM(C5:C5)</f>
        <v>578143</v>
      </c>
      <c r="D4" s="71"/>
    </row>
    <row r="5" spans="1:4" ht="15" customHeight="1">
      <c r="A5" s="105" t="s">
        <v>288</v>
      </c>
      <c r="B5" s="104">
        <v>197645.86319999999</v>
      </c>
      <c r="C5" s="122">
        <v>578143</v>
      </c>
    </row>
    <row r="6" spans="1:4" s="101" customFormat="1" ht="15" customHeight="1">
      <c r="A6" s="103" t="s">
        <v>225</v>
      </c>
      <c r="B6" s="102">
        <f>B4+B2</f>
        <v>426032.13319999998</v>
      </c>
      <c r="C6" s="121">
        <f>C4+C2</f>
        <v>578143</v>
      </c>
      <c r="D6" s="71"/>
    </row>
    <row r="7" spans="1:4" s="101" customFormat="1" ht="20.100000000000001" customHeight="1">
      <c r="A7" s="107" t="s">
        <v>264</v>
      </c>
      <c r="B7" s="106" t="s">
        <v>286</v>
      </c>
      <c r="C7" s="124" t="s">
        <v>285</v>
      </c>
      <c r="D7" s="71"/>
    </row>
    <row r="8" spans="1:4" ht="15" customHeight="1">
      <c r="A8" s="100"/>
      <c r="B8" s="79"/>
      <c r="C8" s="111"/>
    </row>
    <row r="9" spans="1:4" ht="15" customHeight="1">
      <c r="A9" s="100"/>
      <c r="B9" s="79"/>
      <c r="C9" s="111"/>
    </row>
    <row r="10" spans="1:4" s="101" customFormat="1" ht="15" customHeight="1">
      <c r="A10" s="103" t="s">
        <v>261</v>
      </c>
      <c r="B10" s="121" t="s">
        <v>260</v>
      </c>
      <c r="C10" s="121" t="s">
        <v>259</v>
      </c>
      <c r="D10" s="71">
        <v>5</v>
      </c>
    </row>
    <row r="11" spans="1:4" ht="15" customHeight="1">
      <c r="A11" s="105" t="s">
        <v>284</v>
      </c>
      <c r="B11" s="122">
        <v>900294</v>
      </c>
      <c r="C11" s="122">
        <v>904779</v>
      </c>
    </row>
    <row r="12" spans="1:4" s="101" customFormat="1" ht="15" customHeight="1">
      <c r="A12" s="103" t="s">
        <v>225</v>
      </c>
      <c r="B12" s="121">
        <f>SUM(B11)</f>
        <v>900294</v>
      </c>
      <c r="C12" s="121">
        <f>SUM(C11)</f>
        <v>904779</v>
      </c>
      <c r="D12" s="71"/>
    </row>
    <row r="13" spans="1:4" ht="15" customHeight="1">
      <c r="A13" s="100"/>
      <c r="B13" s="79"/>
      <c r="C13" s="111"/>
    </row>
    <row r="14" spans="1:4" ht="15" customHeight="1">
      <c r="A14" s="100"/>
      <c r="B14" s="79"/>
      <c r="C14" s="111"/>
    </row>
    <row r="15" spans="1:4" ht="15" customHeight="1">
      <c r="A15" s="78" t="s">
        <v>261</v>
      </c>
      <c r="B15" s="74" t="s">
        <v>260</v>
      </c>
      <c r="C15" s="94" t="s">
        <v>259</v>
      </c>
      <c r="D15" s="71">
        <v>6</v>
      </c>
    </row>
    <row r="16" spans="1:4" ht="15" customHeight="1">
      <c r="A16" s="82" t="s">
        <v>283</v>
      </c>
      <c r="B16" s="92">
        <v>212168</v>
      </c>
      <c r="C16" s="96">
        <v>331029</v>
      </c>
    </row>
    <row r="17" spans="1:4" ht="15" customHeight="1">
      <c r="A17" s="78" t="s">
        <v>225</v>
      </c>
      <c r="B17" s="91">
        <f>SUM(B16:B16)</f>
        <v>212168</v>
      </c>
      <c r="C17" s="94">
        <f>SUM(C16:C16)</f>
        <v>331029</v>
      </c>
    </row>
    <row r="18" spans="1:4" ht="15" customHeight="1">
      <c r="A18" s="80"/>
      <c r="B18" s="79"/>
      <c r="C18" s="111"/>
    </row>
    <row r="19" spans="1:4" ht="15" customHeight="1">
      <c r="A19" s="80"/>
      <c r="B19" s="79"/>
      <c r="C19" s="111"/>
    </row>
    <row r="20" spans="1:4" ht="15" customHeight="1">
      <c r="A20" s="95" t="s">
        <v>261</v>
      </c>
      <c r="B20" s="94" t="s">
        <v>260</v>
      </c>
      <c r="C20" s="94" t="s">
        <v>259</v>
      </c>
      <c r="D20" s="71">
        <v>7</v>
      </c>
    </row>
    <row r="21" spans="1:4" ht="15" customHeight="1">
      <c r="A21" s="97" t="s">
        <v>290</v>
      </c>
      <c r="B21" s="96">
        <v>0</v>
      </c>
      <c r="C21" s="96">
        <v>44080</v>
      </c>
    </row>
    <row r="22" spans="1:4" ht="15" customHeight="1">
      <c r="A22" s="95" t="s">
        <v>225</v>
      </c>
      <c r="B22" s="94">
        <f>SUM(B21:B21)</f>
        <v>0</v>
      </c>
      <c r="C22" s="94">
        <f>SUM(C21:C21)</f>
        <v>44080</v>
      </c>
    </row>
    <row r="23" spans="1:4" ht="15" customHeight="1">
      <c r="A23" s="80"/>
      <c r="B23" s="79"/>
      <c r="C23" s="111"/>
    </row>
    <row r="24" spans="1:4" ht="15" customHeight="1">
      <c r="A24" s="80"/>
      <c r="B24" s="79"/>
      <c r="C24" s="111"/>
    </row>
    <row r="25" spans="1:4" ht="15" customHeight="1">
      <c r="A25" s="95" t="s">
        <v>261</v>
      </c>
      <c r="B25" s="94" t="s">
        <v>260</v>
      </c>
      <c r="C25" s="94" t="s">
        <v>259</v>
      </c>
      <c r="D25" s="71">
        <v>8</v>
      </c>
    </row>
    <row r="26" spans="1:4" ht="15" customHeight="1">
      <c r="A26" s="97" t="s">
        <v>289</v>
      </c>
      <c r="B26" s="96">
        <v>0</v>
      </c>
      <c r="C26" s="96">
        <v>1419638</v>
      </c>
    </row>
    <row r="27" spans="1:4" ht="15" customHeight="1">
      <c r="A27" s="95" t="s">
        <v>225</v>
      </c>
      <c r="B27" s="94">
        <f>SUM(B26:B26)</f>
        <v>0</v>
      </c>
      <c r="C27" s="94">
        <f>SUM(C26:C26)</f>
        <v>1419638</v>
      </c>
    </row>
    <row r="28" spans="1:4" ht="15" customHeight="1">
      <c r="A28" s="80"/>
      <c r="B28" s="79"/>
      <c r="C28" s="111"/>
    </row>
    <row r="29" spans="1:4" ht="15" customHeight="1">
      <c r="A29" s="80"/>
      <c r="B29" s="79"/>
      <c r="C29" s="111"/>
    </row>
    <row r="30" spans="1:4" ht="15" customHeight="1">
      <c r="A30" s="78" t="s">
        <v>261</v>
      </c>
      <c r="B30" s="74" t="s">
        <v>260</v>
      </c>
      <c r="C30" s="94" t="s">
        <v>259</v>
      </c>
      <c r="D30" s="71">
        <v>9</v>
      </c>
    </row>
    <row r="31" spans="1:4" ht="15" customHeight="1">
      <c r="A31" s="77" t="s">
        <v>202</v>
      </c>
      <c r="B31" s="76">
        <v>17839712</v>
      </c>
      <c r="C31" s="96">
        <v>16087549</v>
      </c>
    </row>
    <row r="32" spans="1:4" ht="15" customHeight="1">
      <c r="A32" s="77" t="s">
        <v>203</v>
      </c>
      <c r="B32" s="76">
        <v>3945910</v>
      </c>
      <c r="C32" s="96">
        <v>3526972</v>
      </c>
    </row>
    <row r="33" spans="1:4" ht="15" customHeight="1">
      <c r="A33" s="77" t="s">
        <v>204</v>
      </c>
      <c r="B33" s="76">
        <v>3750243</v>
      </c>
      <c r="C33" s="96">
        <v>2802837</v>
      </c>
    </row>
    <row r="34" spans="1:4" ht="15" customHeight="1">
      <c r="A34" s="77" t="s">
        <v>205</v>
      </c>
      <c r="B34" s="76">
        <v>176554</v>
      </c>
      <c r="C34" s="96">
        <v>235405</v>
      </c>
    </row>
    <row r="35" spans="1:4" ht="15" customHeight="1">
      <c r="A35" s="77" t="s">
        <v>206</v>
      </c>
      <c r="B35" s="76">
        <v>2303761</v>
      </c>
      <c r="C35" s="96">
        <v>2225596</v>
      </c>
    </row>
    <row r="36" spans="1:4" ht="15" customHeight="1">
      <c r="A36" s="78" t="s">
        <v>225</v>
      </c>
      <c r="B36" s="74">
        <f>SUM(B31:B35)</f>
        <v>28016180</v>
      </c>
      <c r="C36" s="74">
        <f>SUM(C31:C35)</f>
        <v>24878359</v>
      </c>
    </row>
    <row r="37" spans="1:4" ht="15" customHeight="1">
      <c r="A37" s="99"/>
      <c r="B37" s="98"/>
      <c r="C37" s="111"/>
    </row>
    <row r="38" spans="1:4" ht="15" customHeight="1">
      <c r="A38" s="99"/>
      <c r="B38" s="98"/>
      <c r="C38" s="111"/>
    </row>
    <row r="39" spans="1:4" s="117" customFormat="1" ht="15" hidden="1" customHeight="1">
      <c r="A39" s="119" t="s">
        <v>261</v>
      </c>
      <c r="B39" s="109" t="s">
        <v>260</v>
      </c>
      <c r="C39" s="109" t="s">
        <v>259</v>
      </c>
      <c r="D39" s="118">
        <v>9</v>
      </c>
    </row>
    <row r="40" spans="1:4" s="117" customFormat="1" ht="15" hidden="1" customHeight="1">
      <c r="A40" s="120" t="s">
        <v>282</v>
      </c>
      <c r="B40" s="110"/>
      <c r="C40" s="110"/>
      <c r="D40" s="118"/>
    </row>
    <row r="41" spans="1:4" s="117" customFormat="1" ht="15" hidden="1" customHeight="1">
      <c r="A41" s="119" t="s">
        <v>225</v>
      </c>
      <c r="B41" s="109">
        <f>SUM(B40)</f>
        <v>0</v>
      </c>
      <c r="C41" s="109">
        <f>SUM(C40)</f>
        <v>0</v>
      </c>
      <c r="D41" s="118"/>
    </row>
    <row r="42" spans="1:4" ht="15" hidden="1" customHeight="1">
      <c r="A42" s="80"/>
      <c r="B42" s="79"/>
      <c r="C42" s="111"/>
    </row>
    <row r="43" spans="1:4" ht="15" hidden="1" customHeight="1">
      <c r="A43" s="80"/>
      <c r="B43" s="79"/>
      <c r="C43" s="111"/>
    </row>
    <row r="44" spans="1:4" ht="15" customHeight="1">
      <c r="A44" s="78" t="s">
        <v>261</v>
      </c>
      <c r="B44" s="74" t="s">
        <v>260</v>
      </c>
      <c r="C44" s="94" t="s">
        <v>259</v>
      </c>
      <c r="D44" s="71">
        <v>10</v>
      </c>
    </row>
    <row r="45" spans="1:4" ht="15" customHeight="1">
      <c r="A45" s="82" t="s">
        <v>30</v>
      </c>
      <c r="B45" s="92">
        <v>2872468</v>
      </c>
      <c r="C45" s="96">
        <v>1257956</v>
      </c>
    </row>
    <row r="46" spans="1:4" ht="15" customHeight="1">
      <c r="A46" s="78" t="s">
        <v>225</v>
      </c>
      <c r="B46" s="91">
        <f>SUM(B45)</f>
        <v>2872468</v>
      </c>
      <c r="C46" s="94">
        <f>SUM(C45)</f>
        <v>1257956</v>
      </c>
    </row>
    <row r="47" spans="1:4" ht="15" customHeight="1">
      <c r="A47" s="80"/>
      <c r="B47" s="79"/>
      <c r="C47" s="111"/>
    </row>
    <row r="48" spans="1:4" ht="15" customHeight="1">
      <c r="A48" s="80"/>
      <c r="B48" s="79"/>
      <c r="C48" s="111"/>
    </row>
    <row r="49" spans="1:5" ht="15" customHeight="1">
      <c r="A49" s="78" t="s">
        <v>261</v>
      </c>
      <c r="B49" s="74" t="s">
        <v>260</v>
      </c>
      <c r="C49" s="94" t="s">
        <v>259</v>
      </c>
      <c r="D49" s="71">
        <v>11</v>
      </c>
    </row>
    <row r="50" spans="1:5" ht="15" customHeight="1">
      <c r="A50" s="82" t="s">
        <v>281</v>
      </c>
      <c r="B50" s="76">
        <v>553397</v>
      </c>
      <c r="C50" s="96">
        <v>429137</v>
      </c>
    </row>
    <row r="51" spans="1:5" s="71" customFormat="1" ht="15" customHeight="1">
      <c r="A51" s="93" t="s">
        <v>280</v>
      </c>
      <c r="B51" s="76">
        <v>214240</v>
      </c>
      <c r="C51" s="96">
        <v>167764</v>
      </c>
    </row>
    <row r="52" spans="1:5" s="71" customFormat="1" ht="15" customHeight="1">
      <c r="A52" s="78" t="s">
        <v>225</v>
      </c>
      <c r="B52" s="74">
        <f>SUM(B50:B51)</f>
        <v>767637</v>
      </c>
      <c r="C52" s="94">
        <f>SUM(C50:C51)</f>
        <v>596901</v>
      </c>
    </row>
    <row r="53" spans="1:5" s="71" customFormat="1" ht="15" customHeight="1">
      <c r="A53" s="80"/>
      <c r="B53" s="79"/>
      <c r="C53" s="111"/>
    </row>
    <row r="54" spans="1:5" s="71" customFormat="1" ht="15" customHeight="1">
      <c r="A54" s="80"/>
      <c r="B54" s="79"/>
      <c r="C54" s="111"/>
    </row>
    <row r="55" spans="1:5" s="71" customFormat="1" ht="15" customHeight="1">
      <c r="A55" s="80"/>
      <c r="B55" s="79"/>
      <c r="C55" s="111"/>
    </row>
    <row r="56" spans="1:5" s="71" customFormat="1" ht="15" customHeight="1">
      <c r="A56" s="78" t="s">
        <v>261</v>
      </c>
      <c r="B56" s="74" t="s">
        <v>260</v>
      </c>
      <c r="C56" s="94" t="s">
        <v>259</v>
      </c>
      <c r="D56" s="71">
        <v>12</v>
      </c>
    </row>
    <row r="57" spans="1:5" s="71" customFormat="1" ht="15" customHeight="1">
      <c r="A57" s="82" t="s">
        <v>297</v>
      </c>
      <c r="B57" s="76">
        <v>10345</v>
      </c>
      <c r="C57" s="96">
        <v>4143</v>
      </c>
      <c r="E57" s="116"/>
    </row>
    <row r="58" spans="1:5" s="71" customFormat="1" ht="15" customHeight="1">
      <c r="A58" s="82" t="s">
        <v>279</v>
      </c>
      <c r="B58" s="76">
        <v>11794</v>
      </c>
      <c r="C58" s="96">
        <v>11073</v>
      </c>
      <c r="E58" s="116"/>
    </row>
    <row r="59" spans="1:5" s="71" customFormat="1" ht="15" customHeight="1">
      <c r="A59" s="82" t="s">
        <v>296</v>
      </c>
      <c r="B59" s="76">
        <v>251734</v>
      </c>
      <c r="C59" s="96">
        <v>87205</v>
      </c>
    </row>
    <row r="60" spans="1:5" s="71" customFormat="1" ht="15" customHeight="1">
      <c r="A60" s="78" t="s">
        <v>225</v>
      </c>
      <c r="B60" s="74">
        <f>SUM(B57:B59)</f>
        <v>273873</v>
      </c>
      <c r="C60" s="94">
        <f>SUM(C57:C59)</f>
        <v>102421</v>
      </c>
    </row>
    <row r="61" spans="1:5" s="71" customFormat="1" ht="15" customHeight="1">
      <c r="A61" s="80"/>
      <c r="B61" s="79"/>
      <c r="C61" s="111"/>
    </row>
    <row r="62" spans="1:5" s="71" customFormat="1" ht="15" customHeight="1">
      <c r="A62" s="80"/>
      <c r="B62" s="79"/>
      <c r="C62" s="111"/>
    </row>
    <row r="63" spans="1:5" s="71" customFormat="1" ht="15" customHeight="1">
      <c r="A63" s="78" t="s">
        <v>261</v>
      </c>
      <c r="B63" s="74" t="s">
        <v>260</v>
      </c>
      <c r="C63" s="94" t="s">
        <v>259</v>
      </c>
      <c r="D63" s="71">
        <v>13</v>
      </c>
    </row>
    <row r="64" spans="1:5" s="71" customFormat="1" ht="15" customHeight="1">
      <c r="A64" s="77" t="s">
        <v>295</v>
      </c>
      <c r="B64" s="76">
        <v>17085908</v>
      </c>
      <c r="C64" s="96">
        <v>18317506</v>
      </c>
    </row>
    <row r="65" spans="1:4" s="71" customFormat="1" ht="15" customHeight="1">
      <c r="A65" s="78" t="s">
        <v>225</v>
      </c>
      <c r="B65" s="74">
        <f>SUM(B64:B64)</f>
        <v>17085908</v>
      </c>
      <c r="C65" s="94">
        <f>SUM(C64:C64)</f>
        <v>18317506</v>
      </c>
    </row>
    <row r="66" spans="1:4" s="71" customFormat="1" ht="15" customHeight="1">
      <c r="A66" s="80"/>
      <c r="B66" s="79"/>
      <c r="C66" s="111"/>
    </row>
    <row r="67" spans="1:4" s="71" customFormat="1" ht="15" customHeight="1">
      <c r="A67" s="80"/>
      <c r="B67" s="79"/>
      <c r="C67" s="111"/>
    </row>
    <row r="68" spans="1:4" s="71" customFormat="1" ht="15" customHeight="1">
      <c r="A68" s="78" t="s">
        <v>261</v>
      </c>
      <c r="B68" s="94" t="s">
        <v>260</v>
      </c>
      <c r="C68" s="94" t="s">
        <v>259</v>
      </c>
    </row>
    <row r="69" spans="1:4" s="71" customFormat="1" ht="15" customHeight="1">
      <c r="A69" s="82" t="s">
        <v>278</v>
      </c>
      <c r="B69" s="96">
        <v>5459260</v>
      </c>
      <c r="C69" s="96">
        <v>5459260</v>
      </c>
      <c r="D69" s="71">
        <v>14</v>
      </c>
    </row>
    <row r="70" spans="1:4" s="71" customFormat="1" ht="15" customHeight="1">
      <c r="A70" s="82" t="s">
        <v>15</v>
      </c>
      <c r="B70" s="96">
        <v>280375</v>
      </c>
      <c r="C70" s="96">
        <v>280375</v>
      </c>
    </row>
    <row r="71" spans="1:4" s="71" customFormat="1" ht="15" customHeight="1">
      <c r="A71" s="82" t="s">
        <v>277</v>
      </c>
      <c r="B71" s="96">
        <v>2141609</v>
      </c>
      <c r="C71" s="96">
        <v>2138155</v>
      </c>
    </row>
    <row r="72" spans="1:4" s="71" customFormat="1" ht="15" customHeight="1">
      <c r="A72" s="82" t="s">
        <v>276</v>
      </c>
      <c r="B72" s="96">
        <v>673544</v>
      </c>
      <c r="C72" s="96">
        <v>3454</v>
      </c>
    </row>
    <row r="73" spans="1:4" s="71" customFormat="1" ht="15" customHeight="1">
      <c r="A73" s="78" t="s">
        <v>263</v>
      </c>
      <c r="B73" s="94">
        <f>SUM(B69:B72)</f>
        <v>8554788</v>
      </c>
      <c r="C73" s="94">
        <f>SUM(C69:C72)</f>
        <v>7881244</v>
      </c>
    </row>
    <row r="74" spans="1:4" s="71" customFormat="1" ht="15" customHeight="1">
      <c r="A74" s="80"/>
      <c r="B74" s="79"/>
      <c r="C74" s="111"/>
    </row>
    <row r="75" spans="1:4" s="71" customFormat="1" ht="15" customHeight="1">
      <c r="A75" s="80"/>
      <c r="B75" s="79"/>
      <c r="C75" s="111"/>
    </row>
    <row r="76" spans="1:4" s="71" customFormat="1" ht="15" customHeight="1">
      <c r="A76" s="78" t="s">
        <v>261</v>
      </c>
      <c r="B76" s="94" t="s">
        <v>260</v>
      </c>
      <c r="C76" s="94" t="s">
        <v>259</v>
      </c>
      <c r="D76" s="71">
        <v>15</v>
      </c>
    </row>
    <row r="77" spans="1:4" s="71" customFormat="1" ht="15" customHeight="1">
      <c r="A77" s="82" t="s">
        <v>294</v>
      </c>
      <c r="B77" s="96">
        <v>17370152</v>
      </c>
      <c r="C77" s="96">
        <v>9748508</v>
      </c>
    </row>
    <row r="78" spans="1:4" s="71" customFormat="1" ht="15" customHeight="1">
      <c r="A78" s="82" t="s">
        <v>119</v>
      </c>
      <c r="B78" s="96">
        <v>0</v>
      </c>
      <c r="C78" s="96">
        <v>357180</v>
      </c>
    </row>
    <row r="79" spans="1:4" s="71" customFormat="1" ht="15" customHeight="1">
      <c r="A79" s="78" t="s">
        <v>225</v>
      </c>
      <c r="B79" s="94">
        <f>SUM(B77:B78)</f>
        <v>17370152</v>
      </c>
      <c r="C79" s="94">
        <f>SUM(C77:C78)</f>
        <v>10105688</v>
      </c>
    </row>
    <row r="80" spans="1:4" s="71" customFormat="1" ht="15" customHeight="1">
      <c r="A80" s="80"/>
      <c r="B80" s="79"/>
      <c r="C80" s="111"/>
    </row>
    <row r="81" spans="1:4" s="71" customFormat="1" ht="15" customHeight="1">
      <c r="A81" s="80"/>
      <c r="B81" s="79"/>
      <c r="C81" s="111"/>
    </row>
    <row r="82" spans="1:4" s="71" customFormat="1" ht="15" customHeight="1">
      <c r="A82" s="78" t="s">
        <v>261</v>
      </c>
      <c r="B82" s="74" t="s">
        <v>260</v>
      </c>
      <c r="C82" s="94" t="s">
        <v>259</v>
      </c>
      <c r="D82" s="71">
        <v>16</v>
      </c>
    </row>
    <row r="83" spans="1:4" s="71" customFormat="1" ht="15" customHeight="1">
      <c r="A83" s="82" t="s">
        <v>293</v>
      </c>
      <c r="B83" s="76">
        <v>2805045</v>
      </c>
      <c r="C83" s="96">
        <v>3063914</v>
      </c>
    </row>
    <row r="84" spans="1:4" s="71" customFormat="1" ht="15" customHeight="1">
      <c r="A84" s="82" t="s">
        <v>292</v>
      </c>
      <c r="B84" s="76">
        <v>-2805045</v>
      </c>
      <c r="C84" s="96">
        <v>-3063914</v>
      </c>
    </row>
    <row r="85" spans="1:4" s="71" customFormat="1" ht="15" customHeight="1">
      <c r="A85" s="78" t="s">
        <v>225</v>
      </c>
      <c r="B85" s="74">
        <f>SUM(B83:B84)</f>
        <v>0</v>
      </c>
      <c r="C85" s="94">
        <f>SUM(C83:C84)</f>
        <v>0</v>
      </c>
    </row>
    <row r="86" spans="1:4" s="71" customFormat="1" ht="15" customHeight="1">
      <c r="A86" s="80"/>
      <c r="B86" s="79"/>
      <c r="C86" s="115"/>
    </row>
    <row r="87" spans="1:4" s="71" customFormat="1" ht="15" customHeight="1">
      <c r="A87" s="80"/>
      <c r="B87" s="79"/>
      <c r="C87" s="115"/>
    </row>
    <row r="88" spans="1:4" s="71" customFormat="1" ht="15" customHeight="1">
      <c r="A88" s="78" t="s">
        <v>261</v>
      </c>
      <c r="B88" s="74" t="s">
        <v>260</v>
      </c>
      <c r="C88" s="94" t="s">
        <v>259</v>
      </c>
      <c r="D88" s="71">
        <v>17</v>
      </c>
    </row>
    <row r="89" spans="1:4" s="71" customFormat="1" ht="15" customHeight="1">
      <c r="A89" s="82" t="s">
        <v>275</v>
      </c>
      <c r="B89" s="76">
        <v>-7876442</v>
      </c>
      <c r="C89" s="96">
        <v>-5234656</v>
      </c>
    </row>
    <row r="90" spans="1:4" s="71" customFormat="1" ht="15" customHeight="1">
      <c r="A90" s="90" t="s">
        <v>274</v>
      </c>
      <c r="B90" s="76">
        <v>-1488828</v>
      </c>
      <c r="C90" s="96">
        <v>-1084984</v>
      </c>
    </row>
    <row r="91" spans="1:4" s="71" customFormat="1" ht="15" customHeight="1">
      <c r="A91" s="78" t="s">
        <v>225</v>
      </c>
      <c r="B91" s="74">
        <f>SUM(B89:B90)</f>
        <v>-9365270</v>
      </c>
      <c r="C91" s="94">
        <f>SUM(C89:C90)</f>
        <v>-6319640</v>
      </c>
    </row>
    <row r="92" spans="1:4" s="71" customFormat="1" ht="15" customHeight="1">
      <c r="A92" s="80"/>
      <c r="B92" s="79"/>
      <c r="C92" s="111"/>
    </row>
    <row r="93" spans="1:4" ht="15" customHeight="1">
      <c r="A93" s="80"/>
      <c r="B93" s="79"/>
      <c r="C93" s="111"/>
    </row>
    <row r="94" spans="1:4" ht="15" customHeight="1">
      <c r="A94" s="86" t="s">
        <v>261</v>
      </c>
      <c r="B94" s="89" t="s">
        <v>260</v>
      </c>
      <c r="C94" s="114" t="s">
        <v>259</v>
      </c>
      <c r="D94" s="71">
        <v>18</v>
      </c>
    </row>
    <row r="95" spans="1:4" ht="15" customHeight="1">
      <c r="A95" s="88" t="s">
        <v>113</v>
      </c>
      <c r="B95" s="87">
        <v>-2227811</v>
      </c>
      <c r="C95" s="113">
        <v>-1589268</v>
      </c>
    </row>
    <row r="96" spans="1:4" ht="15" customHeight="1">
      <c r="A96" s="86" t="s">
        <v>225</v>
      </c>
      <c r="B96" s="85">
        <f>SUM(B95)</f>
        <v>-2227811</v>
      </c>
      <c r="C96" s="112">
        <f>SUM(C95)</f>
        <v>-1589268</v>
      </c>
    </row>
    <row r="97" spans="1:7" ht="15" customHeight="1">
      <c r="A97" s="80"/>
      <c r="B97" s="79"/>
      <c r="C97" s="111"/>
    </row>
    <row r="98" spans="1:7" ht="15" customHeight="1">
      <c r="A98" s="80"/>
      <c r="B98" s="79"/>
      <c r="C98" s="111"/>
    </row>
    <row r="99" spans="1:7" ht="15" customHeight="1">
      <c r="A99" s="78" t="s">
        <v>261</v>
      </c>
      <c r="B99" s="74" t="s">
        <v>260</v>
      </c>
      <c r="C99" s="94" t="s">
        <v>259</v>
      </c>
      <c r="D99" s="71">
        <v>19</v>
      </c>
    </row>
    <row r="100" spans="1:7" ht="15" customHeight="1">
      <c r="A100" s="82" t="s">
        <v>291</v>
      </c>
      <c r="B100" s="76">
        <v>-4984666</v>
      </c>
      <c r="C100" s="96">
        <v>-2026505</v>
      </c>
      <c r="F100" s="83"/>
    </row>
    <row r="101" spans="1:7" ht="15" customHeight="1">
      <c r="A101" s="78" t="s">
        <v>225</v>
      </c>
      <c r="B101" s="74">
        <f>SUM(B100:B100)</f>
        <v>-4984666</v>
      </c>
      <c r="C101" s="94">
        <f>SUM(C100:C100)</f>
        <v>-2026505</v>
      </c>
      <c r="E101" s="84"/>
      <c r="F101" s="84"/>
      <c r="G101" s="83"/>
    </row>
    <row r="102" spans="1:7" s="71" customFormat="1" ht="15" customHeight="1">
      <c r="A102" s="80"/>
      <c r="B102" s="79"/>
      <c r="C102" s="111"/>
    </row>
    <row r="103" spans="1:7" s="71" customFormat="1" ht="15" customHeight="1">
      <c r="A103" s="80"/>
      <c r="B103" s="79"/>
      <c r="C103" s="111"/>
    </row>
    <row r="104" spans="1:7" s="71" customFormat="1" ht="15" customHeight="1">
      <c r="A104" s="80"/>
      <c r="B104" s="79"/>
      <c r="C104" s="111"/>
    </row>
    <row r="105" spans="1:7" s="71" customFormat="1" ht="15" customHeight="1">
      <c r="A105" s="80"/>
      <c r="B105" s="79"/>
      <c r="C105" s="111"/>
    </row>
    <row r="106" spans="1:7" s="71" customFormat="1" ht="15" customHeight="1">
      <c r="A106" s="78" t="s">
        <v>261</v>
      </c>
      <c r="B106" s="74" t="s">
        <v>260</v>
      </c>
      <c r="C106" s="94" t="s">
        <v>259</v>
      </c>
      <c r="D106" s="71">
        <v>20</v>
      </c>
    </row>
    <row r="107" spans="1:7" s="71" customFormat="1" ht="15" customHeight="1">
      <c r="A107" s="82" t="s">
        <v>273</v>
      </c>
      <c r="B107" s="76">
        <v>0</v>
      </c>
      <c r="C107" s="96">
        <v>-17645</v>
      </c>
    </row>
    <row r="108" spans="1:7" s="71" customFormat="1" ht="15" customHeight="1">
      <c r="A108" s="82" t="s">
        <v>267</v>
      </c>
      <c r="B108" s="76">
        <v>0</v>
      </c>
      <c r="C108" s="96">
        <v>-30533</v>
      </c>
    </row>
    <row r="109" spans="1:7" s="71" customFormat="1" ht="15" customHeight="1">
      <c r="A109" s="78" t="s">
        <v>225</v>
      </c>
      <c r="B109" s="74">
        <f>SUM(B107:B108)</f>
        <v>0</v>
      </c>
      <c r="C109" s="94">
        <f>SUM(C107:C108)</f>
        <v>-48178</v>
      </c>
    </row>
    <row r="110" spans="1:7" s="71" customFormat="1" ht="15" customHeight="1">
      <c r="A110" s="80"/>
      <c r="B110" s="79"/>
      <c r="C110" s="111"/>
    </row>
    <row r="111" spans="1:7" s="71" customFormat="1" ht="15" customHeight="1">
      <c r="A111" s="80"/>
      <c r="B111" s="79"/>
      <c r="C111" s="111"/>
    </row>
    <row r="112" spans="1:7" s="71" customFormat="1" ht="15" customHeight="1">
      <c r="A112" s="78" t="s">
        <v>261</v>
      </c>
      <c r="B112" s="74" t="s">
        <v>262</v>
      </c>
      <c r="C112" s="94" t="s">
        <v>259</v>
      </c>
      <c r="D112" s="71">
        <v>21</v>
      </c>
    </row>
    <row r="113" spans="1:5" s="71" customFormat="1" ht="15" customHeight="1">
      <c r="A113" s="82" t="s">
        <v>269</v>
      </c>
      <c r="B113" s="96">
        <v>792405</v>
      </c>
      <c r="C113" s="96">
        <v>122097</v>
      </c>
    </row>
    <row r="114" spans="1:5" ht="15" customHeight="1">
      <c r="A114" s="82" t="s">
        <v>272</v>
      </c>
      <c r="B114" s="96">
        <v>0</v>
      </c>
      <c r="C114" s="96">
        <v>668856</v>
      </c>
    </row>
    <row r="115" spans="1:5" ht="15" customHeight="1">
      <c r="A115" s="77" t="s">
        <v>271</v>
      </c>
      <c r="B115" s="96">
        <f>SUM(B113:B114)</f>
        <v>792405</v>
      </c>
      <c r="C115" s="96">
        <f>SUM(C113:C114)</f>
        <v>790953</v>
      </c>
    </row>
    <row r="116" spans="1:5" ht="15" customHeight="1">
      <c r="A116" s="78" t="s">
        <v>270</v>
      </c>
      <c r="B116" s="94">
        <f>ROUND(B115*0.15,0)</f>
        <v>118861</v>
      </c>
      <c r="C116" s="94">
        <f>ROUND(C115*0.15,0)</f>
        <v>118643</v>
      </c>
      <c r="E116" s="81"/>
    </row>
    <row r="117" spans="1:5" ht="15" customHeight="1">
      <c r="A117" s="80"/>
      <c r="B117" s="79"/>
      <c r="C117" s="111"/>
    </row>
    <row r="118" spans="1:5" ht="15" customHeight="1">
      <c r="A118" s="80"/>
      <c r="B118" s="79"/>
      <c r="C118" s="111"/>
    </row>
    <row r="119" spans="1:5" ht="15" customHeight="1">
      <c r="A119" s="78" t="s">
        <v>261</v>
      </c>
      <c r="B119" s="94" t="s">
        <v>260</v>
      </c>
      <c r="C119" s="94" t="s">
        <v>259</v>
      </c>
      <c r="D119" s="71">
        <v>22</v>
      </c>
    </row>
    <row r="120" spans="1:5" ht="15" customHeight="1">
      <c r="A120" s="77" t="s">
        <v>269</v>
      </c>
      <c r="B120" s="96">
        <f>B113</f>
        <v>792405</v>
      </c>
      <c r="C120" s="96">
        <f>C113</f>
        <v>122097</v>
      </c>
    </row>
    <row r="121" spans="1:5" ht="15" customHeight="1">
      <c r="A121" s="77" t="s">
        <v>268</v>
      </c>
      <c r="B121" s="96">
        <f>-B116</f>
        <v>-118861</v>
      </c>
      <c r="C121" s="96">
        <f>-C116</f>
        <v>-118643</v>
      </c>
    </row>
    <row r="122" spans="1:5" ht="15" customHeight="1">
      <c r="A122" s="75" t="s">
        <v>258</v>
      </c>
      <c r="B122" s="94">
        <f>SUM(B120:B121)</f>
        <v>673544</v>
      </c>
      <c r="C122" s="94">
        <f>SUM(C120:C121)</f>
        <v>3454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2-Pasqyra e Perform. (natyra)</vt:lpstr>
      <vt:lpstr>1-Pasqyra e Pozicioni Financiar</vt:lpstr>
      <vt:lpstr>G.S.E.</vt:lpstr>
      <vt:lpstr>3-CashFlow (indirekt)</vt:lpstr>
      <vt:lpstr>4-Pasq. e Levizjeve ne Kapital</vt:lpstr>
      <vt:lpstr>AAM_</vt:lpstr>
      <vt:lpstr>AAM</vt:lpstr>
      <vt:lpstr>AMORTIZIMI</vt:lpstr>
      <vt:lpstr>shenimet</vt:lpstr>
      <vt:lpstr>ExportToExcel_08.06.2022 16_57_</vt:lpstr>
      <vt:lpstr>'1-Pasqyra e Pozicioni Financiar'!Print_Area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2022-06-21T13:27:04Z</dcterms:modified>
</cp:coreProperties>
</file>