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H25" i="4"/>
  <c r="G25"/>
  <c r="H20"/>
  <c r="G20"/>
  <c r="E20"/>
  <c r="E27" s="1"/>
  <c r="E29" s="1"/>
  <c r="D20"/>
  <c r="D27" s="1"/>
  <c r="D29" s="1"/>
  <c r="H18"/>
  <c r="G18"/>
  <c r="H12"/>
  <c r="G12"/>
  <c r="E12"/>
  <c r="D12"/>
  <c r="G10"/>
  <c r="G27" s="1"/>
  <c r="H6"/>
  <c r="H10" s="1"/>
  <c r="G4"/>
  <c r="E4"/>
  <c r="D4"/>
  <c r="E16" i="5"/>
  <c r="B16"/>
  <c r="F10"/>
  <c r="F16" s="1"/>
  <c r="D10"/>
  <c r="D16" s="1"/>
  <c r="C10"/>
  <c r="C16" s="1"/>
  <c r="G3"/>
  <c r="F22" i="3"/>
  <c r="E22"/>
  <c r="F21"/>
  <c r="E21"/>
  <c r="F20"/>
  <c r="E20"/>
  <c r="H18"/>
  <c r="H23" s="1"/>
  <c r="G18"/>
  <c r="G23" s="1"/>
  <c r="F18"/>
  <c r="F23" s="1"/>
  <c r="F25" s="1"/>
  <c r="F26" s="1"/>
  <c r="E18"/>
  <c r="E23" s="1"/>
  <c r="E25" s="1"/>
  <c r="E26" s="1"/>
  <c r="F14"/>
  <c r="E14"/>
  <c r="F13"/>
  <c r="E13"/>
  <c r="F12"/>
  <c r="E12"/>
  <c r="F11"/>
  <c r="E11"/>
  <c r="F9"/>
  <c r="E9"/>
  <c r="H8"/>
  <c r="H14" s="1"/>
  <c r="G8"/>
  <c r="G14" s="1"/>
  <c r="F8"/>
  <c r="E8"/>
  <c r="F7"/>
  <c r="E7"/>
  <c r="F6"/>
  <c r="E6"/>
  <c r="F5"/>
  <c r="E5"/>
  <c r="F4"/>
  <c r="E4"/>
  <c r="H3"/>
  <c r="H15" s="1"/>
  <c r="H24" s="1"/>
  <c r="H26" s="1"/>
  <c r="G3"/>
  <c r="G15" s="1"/>
  <c r="G24" s="1"/>
  <c r="G26" s="1"/>
  <c r="F3"/>
  <c r="F15" s="1"/>
  <c r="E3"/>
  <c r="E15" s="1"/>
  <c r="H47" i="2"/>
  <c r="G45"/>
  <c r="G47" s="1"/>
  <c r="H35"/>
  <c r="H27"/>
  <c r="G27"/>
  <c r="H24"/>
  <c r="H31" s="1"/>
  <c r="G24"/>
  <c r="G31" s="1"/>
  <c r="H16"/>
  <c r="G16"/>
  <c r="H10"/>
  <c r="G10"/>
  <c r="H9"/>
  <c r="G9"/>
  <c r="H5"/>
  <c r="H20" s="1"/>
  <c r="H3" s="1"/>
  <c r="G5"/>
  <c r="G20" s="1"/>
  <c r="G3" s="1"/>
  <c r="H45" i="1"/>
  <c r="H48" s="1"/>
  <c r="G45"/>
  <c r="G48" s="1"/>
  <c r="H39"/>
  <c r="G39"/>
  <c r="H34"/>
  <c r="G34"/>
  <c r="H33"/>
  <c r="G33"/>
  <c r="H28"/>
  <c r="G28"/>
  <c r="H21"/>
  <c r="H25" s="1"/>
  <c r="H3" s="1"/>
  <c r="G21"/>
  <c r="G25" s="1"/>
  <c r="G3" s="1"/>
  <c r="H15"/>
  <c r="G15"/>
  <c r="H14"/>
  <c r="G14"/>
  <c r="H9"/>
  <c r="G9"/>
  <c r="H8"/>
  <c r="G8"/>
  <c r="H5"/>
  <c r="G5"/>
  <c r="H27" i="4" l="1"/>
  <c r="H29" s="1"/>
  <c r="H4"/>
  <c r="G16" i="5"/>
  <c r="G10"/>
  <c r="G33" i="2"/>
  <c r="G22"/>
  <c r="H33"/>
  <c r="H48" s="1"/>
  <c r="H22"/>
  <c r="G48"/>
  <c r="G35"/>
  <c r="H50" i="1"/>
  <c r="H27"/>
  <c r="G50"/>
  <c r="G27"/>
  <c r="H30" i="4" l="1"/>
  <c r="G28"/>
  <c r="G29" s="1"/>
  <c r="G30" s="1"/>
</calcChain>
</file>

<file path=xl/sharedStrings.xml><?xml version="1.0" encoding="utf-8"?>
<sst xmlns="http://schemas.openxmlformats.org/spreadsheetml/2006/main" count="421" uniqueCount="339">
  <si>
    <t>Nr.
 Ref.</t>
  </si>
  <si>
    <t>Kodi</t>
  </si>
  <si>
    <t xml:space="preserve">             A K T I V E T</t>
  </si>
  <si>
    <t>ASSETS</t>
  </si>
  <si>
    <t>Shenime</t>
  </si>
  <si>
    <t>Viti Ushtrimor</t>
  </si>
  <si>
    <t>Andi</t>
  </si>
  <si>
    <t>31 Dhjetor  2013</t>
  </si>
  <si>
    <t>31 Dhjetor 2012</t>
  </si>
  <si>
    <t>I</t>
  </si>
  <si>
    <t>A</t>
  </si>
  <si>
    <t>Aktive Afatshkurtra</t>
  </si>
  <si>
    <t>Assets</t>
  </si>
  <si>
    <t>A/1</t>
  </si>
  <si>
    <t>Mjetet Monetare</t>
  </si>
  <si>
    <t>Cash and cash equivalents</t>
  </si>
  <si>
    <t>Vlera e drejtë (SKK 3)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</si>
  <si>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</si>
  <si>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</si>
  <si>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</si>
  <si>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</si>
  <si>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a)</t>
  </si>
  <si>
    <t>A/a</t>
  </si>
  <si>
    <t xml:space="preserve"> Derivatet</t>
  </si>
  <si>
    <t xml:space="preserve">Derivatives </t>
  </si>
  <si>
    <t>b)</t>
  </si>
  <si>
    <t>A/b</t>
  </si>
  <si>
    <t xml:space="preserve"> Aktivet e mbajtur per tregtim</t>
  </si>
  <si>
    <t>Assets classified as held for sale</t>
  </si>
  <si>
    <t>Totali  2</t>
  </si>
  <si>
    <t>Total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</si>
  <si>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</si>
  <si>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</si>
  <si>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</si>
  <si>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</si>
  <si>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A/3/a</t>
  </si>
  <si>
    <t xml:space="preserve"> Llogari kerkesa te arketueshme</t>
  </si>
  <si>
    <t>Trade receivables</t>
  </si>
  <si>
    <t>A/3/b</t>
  </si>
  <si>
    <t xml:space="preserve"> Llogari kerkesa te tjera te arketueshme</t>
  </si>
  <si>
    <t>Other receivables</t>
  </si>
  <si>
    <t>c)</t>
  </si>
  <si>
    <t>A/3/c</t>
  </si>
  <si>
    <t xml:space="preserve"> Instrumente te tjera borxhi</t>
  </si>
  <si>
    <t>d)</t>
  </si>
  <si>
    <t>A/3/d</t>
  </si>
  <si>
    <t xml:space="preserve"> Investime te tjera financiare</t>
  </si>
  <si>
    <t>Other investments</t>
  </si>
  <si>
    <t>Totali  3</t>
  </si>
  <si>
    <t>B</t>
  </si>
  <si>
    <t>Inventari</t>
  </si>
  <si>
    <t>Inventories</t>
  </si>
  <si>
    <t>Me shumën më të ulët, mes kostos dhe
vlerës neto të realizueshme. Kostoja mund të llogaritet për çdo zë më vete, ose duke përdorur
metodën FIFO, ose metodën e mesatares
së ponderuar</t>
  </si>
  <si>
    <t>B/a</t>
  </si>
  <si>
    <t xml:space="preserve"> Lendet e para</t>
  </si>
  <si>
    <t xml:space="preserve">Raw materials </t>
  </si>
  <si>
    <t>B/b</t>
  </si>
  <si>
    <t xml:space="preserve"> Prodhimi ne proces</t>
  </si>
  <si>
    <t>Work in progress</t>
  </si>
  <si>
    <t>B/c</t>
  </si>
  <si>
    <t xml:space="preserve"> Produkte te gatshme</t>
  </si>
  <si>
    <t>Own production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</si>
  <si>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</si>
  <si>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</si>
  <si>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</si>
  <si>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</si>
  <si>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</si>
  <si>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</si>
  <si>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</si>
  <si>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Totali  4</t>
  </si>
  <si>
    <t>B/5</t>
  </si>
  <si>
    <t>Aktive Biologjike afatshkurter</t>
  </si>
  <si>
    <t>Biological assets xxxxx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</si>
  <si>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</si>
  <si>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</si>
  <si>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</si>
  <si>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</si>
  <si>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</si>
  <si>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</si>
  <si>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</si>
  <si>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Total i Aktiveve Afatshkurtra</t>
  </si>
  <si>
    <t>II</t>
  </si>
  <si>
    <t>C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</si>
  <si>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</si>
  <si>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</si>
  <si>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</si>
  <si>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</si>
  <si>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</si>
  <si>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</si>
  <si>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C/1/a</t>
  </si>
  <si>
    <t>Aksione dhe pjesemarrje te tjera ne njesi te kontrolluara</t>
  </si>
  <si>
    <t>Shares and participation in controlled entities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</si>
  <si>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</si>
  <si>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</si>
  <si>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</si>
  <si>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</si>
  <si>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</si>
  <si>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</si>
  <si>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</si>
  <si>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</si>
  <si>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ç)</t>
  </si>
  <si>
    <t>C/1/ç</t>
  </si>
  <si>
    <t>Llogari kerkese te arketueshme</t>
  </si>
  <si>
    <t>Non-current receivables</t>
  </si>
  <si>
    <t xml:space="preserve">Kosto e amortizuar minus zhvlerësimi, nëse ka </t>
  </si>
  <si>
    <t>Totali  1</t>
  </si>
  <si>
    <t>D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</si>
  <si>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</si>
  <si>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</si>
  <si>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</si>
  <si>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</si>
  <si>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</si>
  <si>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</si>
  <si>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D/b</t>
  </si>
  <si>
    <t>Ndertesa (neto)</t>
  </si>
  <si>
    <t>Buildings (net)</t>
  </si>
  <si>
    <t>D/c</t>
  </si>
  <si>
    <t>Makineri dhe pajisje (neto)</t>
  </si>
  <si>
    <t>Plant and equipment</t>
  </si>
  <si>
    <t>D/ç</t>
  </si>
  <si>
    <t>Akitive te tjera afatgjata materiele (neto)</t>
  </si>
  <si>
    <t>Other fixed assets</t>
  </si>
  <si>
    <t>E/3</t>
  </si>
  <si>
    <t>Aktive Biologjike Afatgjate</t>
  </si>
  <si>
    <t>Kostoja minus amortizimin e akumuluar dhe
zhvlerësimin, siç përshkruhet në SKK 4</t>
  </si>
  <si>
    <t>E/4</t>
  </si>
  <si>
    <t>Aktive Afatgjata Jomateriale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</si>
  <si>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</si>
  <si>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</si>
  <si>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</si>
  <si>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</si>
  <si>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E/b</t>
  </si>
  <si>
    <t>Shpenzimet e zhvillimit</t>
  </si>
  <si>
    <t>E/c</t>
  </si>
  <si>
    <t>Aktive te tjera afatgjata jomateriele</t>
  </si>
  <si>
    <t>E/5</t>
  </si>
  <si>
    <t>Kapitali aksionar i papaguar</t>
  </si>
  <si>
    <t>E/6</t>
  </si>
  <si>
    <t>Aktive te tjera afatgjata (ne proces)</t>
  </si>
  <si>
    <t>Totali i Aktiveve Afatgjata</t>
  </si>
  <si>
    <t>TOTALI AKTIVEVE</t>
  </si>
  <si>
    <t>Total Asset</t>
  </si>
  <si>
    <t>Nr. 
Ref.</t>
  </si>
  <si>
    <t>DETYRIMET  DHE  KAPITALI</t>
  </si>
  <si>
    <t>CAPITAL &amp; LIABILITIES</t>
  </si>
  <si>
    <t xml:space="preserve">Detyrimet  Afatshkurta </t>
  </si>
  <si>
    <t>Derivatet</t>
  </si>
  <si>
    <t>Derivatives</t>
  </si>
  <si>
    <t>Vlera e drejtë</t>
  </si>
  <si>
    <t>Huamarrjet</t>
  </si>
  <si>
    <t>Current loans and borrowings</t>
  </si>
  <si>
    <t>Huate dhe obligacionet afatshkurtra</t>
  </si>
  <si>
    <t>Current portion of long-term borrowings</t>
  </si>
  <si>
    <t>Kostoja e amortizuar</t>
  </si>
  <si>
    <t>Kthimet/Ripagimet e huave afatgjata</t>
  </si>
  <si>
    <t>Convertibles shares</t>
  </si>
  <si>
    <t xml:space="preserve">Kostoja e amortizuar; për detyrime të qirasë financiare të përdoret
SKK 7 </t>
  </si>
  <si>
    <t>Bono te konvertueshme</t>
  </si>
  <si>
    <t>Trade and other payables</t>
  </si>
  <si>
    <t xml:space="preserve">Kostoja e amortizuar, nëse nevojitet, duke e hequr komponentin e
kapitalit nga detyrimi  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</si>
  <si>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</si>
  <si>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</si>
  <si>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</si>
  <si>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</si>
  <si>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</si>
  <si>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</si>
  <si>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</si>
  <si>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Hua te tjera</t>
  </si>
  <si>
    <t>Other borrowings</t>
  </si>
  <si>
    <t>Parapagimet e arketueshme</t>
  </si>
  <si>
    <t>Prepayments</t>
  </si>
  <si>
    <t>Totali   3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</si>
  <si>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</si>
  <si>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</si>
  <si>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</si>
  <si>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</si>
  <si>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</si>
  <si>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</si>
  <si>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Detyrime  Totale  Afatshkurtra</t>
  </si>
  <si>
    <t>Total current liabilities</t>
  </si>
  <si>
    <t>Detyrimet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</si>
  <si>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</si>
  <si>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</si>
  <si>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</si>
  <si>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</si>
  <si>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</si>
  <si>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 xml:space="preserve">Kosto e amortizuar, duke hequr komponentin e kapitalit
nga pasivi </t>
  </si>
  <si>
    <t>Totali</t>
  </si>
  <si>
    <t>Huamarrje te tjera afatgjata</t>
  </si>
  <si>
    <t>Other non-current borrowings</t>
  </si>
  <si>
    <t>Provizionet afatgjata</t>
  </si>
  <si>
    <t>Provisions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</si>
  <si>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</si>
  <si>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dhe te ardhura te shtyra</t>
  </si>
  <si>
    <t>Grandet për aktivet kontabilizohen në përputhje me metodën
bruto, të përshkruar në SKK 10</t>
  </si>
  <si>
    <t>Detyrime Totale Afatgjata</t>
  </si>
  <si>
    <t>Total non-current liabilities</t>
  </si>
  <si>
    <t xml:space="preserve">Detyrime  Totale </t>
  </si>
  <si>
    <t>Total liabilities</t>
  </si>
  <si>
    <t>III</t>
  </si>
  <si>
    <t>Kapitali</t>
  </si>
  <si>
    <t>Akisonet e pakices</t>
  </si>
  <si>
    <t>Minority interest</t>
  </si>
  <si>
    <t>Sipas metodës kontabël të përshkruar në SKK 9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</si>
  <si>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</si>
  <si>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</si>
  <si>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</si>
  <si>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</si>
  <si>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</si>
  <si>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</si>
  <si>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</si>
  <si>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Njesite ose aksionet e thesarit</t>
  </si>
  <si>
    <t>xxxxxxxxxxx</t>
  </si>
  <si>
    <t>Vlera e drejtë e shumës së paguar për aksionet e riblera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</si>
  <si>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</si>
  <si>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</si>
  <si>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</si>
  <si>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</si>
  <si>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</si>
  <si>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</si>
  <si>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</si>
  <si>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</si>
  <si>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</si>
  <si>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Fitimi (humbje) e vitit financiar</t>
  </si>
  <si>
    <t>Current year profit/loss</t>
  </si>
  <si>
    <t>E barabartë me fitimin/humbjen e raportuar në pasqyrën
e të ardhurave dhe shpenzimeve</t>
  </si>
  <si>
    <t>Totali i Kapitalit</t>
  </si>
  <si>
    <t>TOTALI I PASIVEVE DHE KAPITALIT</t>
  </si>
  <si>
    <t>Nr. Ref.</t>
  </si>
  <si>
    <t>Pershkrimi</t>
  </si>
  <si>
    <t>TE ARDHURAT</t>
  </si>
  <si>
    <t>VITI USHTRIMOR</t>
  </si>
  <si>
    <t>Jun 30,2008</t>
  </si>
  <si>
    <t>Dec 31,2007</t>
  </si>
  <si>
    <t>L/1</t>
  </si>
  <si>
    <t>Te Ardhurat</t>
  </si>
  <si>
    <t>L/2</t>
  </si>
  <si>
    <t>Shitjet neto</t>
  </si>
  <si>
    <t>L/3</t>
  </si>
  <si>
    <t>Të ardhura të tjera nga vetedeklarimi</t>
  </si>
  <si>
    <t>Nga shitja e prodhimit te vet</t>
  </si>
  <si>
    <t>L/4</t>
  </si>
  <si>
    <t>Ndryshimet në inventarin e produkteve të gatshme dhe prodhimit në proçes</t>
  </si>
  <si>
    <t xml:space="preserve">Nga kryerja e sherbimeve </t>
  </si>
  <si>
    <t>L/5</t>
  </si>
  <si>
    <t>Materialet e konsumuara</t>
  </si>
  <si>
    <t>Nga shitja e mallrave</t>
  </si>
  <si>
    <t>L/6</t>
  </si>
  <si>
    <t>Kosto e punës</t>
  </si>
  <si>
    <t>Te tjera shitje dhe sherbime</t>
  </si>
  <si>
    <t>L/7</t>
  </si>
  <si>
    <t>-pagat e personelit</t>
  </si>
  <si>
    <t>TOTAL SHIFRA NETO E AFARIZMIT</t>
  </si>
  <si>
    <t>L/a</t>
  </si>
  <si>
    <t>-shpenzimet per sigurimet shoqërore dhe shëndetsore</t>
  </si>
  <si>
    <t>shpenzimet per honorare</t>
  </si>
  <si>
    <t xml:space="preserve"> NGA KJO :EXPORT</t>
  </si>
  <si>
    <t>L/b</t>
  </si>
  <si>
    <t>Amortizimet dhe zhvlerësimet</t>
  </si>
  <si>
    <t>TE ARDHURA TE TJERA (vec financiare)</t>
  </si>
  <si>
    <t>L/c</t>
  </si>
  <si>
    <t>Shpenzime të tjera</t>
  </si>
  <si>
    <t>L/8</t>
  </si>
  <si>
    <t>Totali i shpenzimeve (shuma 4 - 7)</t>
  </si>
  <si>
    <t>Shtesa e gjendjes se prodhimit te vet</t>
  </si>
  <si>
    <t>Fitimi apo humbja nga veprimtaria kryesore (1+2+/-3-8)</t>
  </si>
  <si>
    <t>M/1</t>
  </si>
  <si>
    <t>Të ardhurat dhe shpenzimet financiare nga njësitë e kontrolluara</t>
  </si>
  <si>
    <t>Prodhim AQ</t>
  </si>
  <si>
    <t>M/2</t>
  </si>
  <si>
    <t>Të ardhurat dhe shpenzimet financiare nga pjesëmarrjet</t>
  </si>
  <si>
    <t>Subvencione te shfrytezimit</t>
  </si>
  <si>
    <t>M/3</t>
  </si>
  <si>
    <t>Të ardhurat dhe shpenzimet financiare</t>
  </si>
  <si>
    <t>Te ardhura te tjera rrjedhese</t>
  </si>
  <si>
    <t>12/a</t>
  </si>
  <si>
    <t>M/3/a</t>
  </si>
  <si>
    <t>Të ardhurat dhe shpenzimet financiare nga investime të tjera financiare afatgjata</t>
  </si>
  <si>
    <t xml:space="preserve">      Cmimi shitje se AQ</t>
  </si>
  <si>
    <t>12/b</t>
  </si>
  <si>
    <t>M/3/b</t>
  </si>
  <si>
    <t>Të ardhurat dhe shpenzimet nga interesat</t>
  </si>
  <si>
    <t xml:space="preserve">      Arketim i debitoreve</t>
  </si>
  <si>
    <t>12/c</t>
  </si>
  <si>
    <t>M/3/c</t>
  </si>
  <si>
    <t>Fitimet (humbjet) nga kursi i këmbimi</t>
  </si>
  <si>
    <t xml:space="preserve">      Te tjera</t>
  </si>
  <si>
    <t>12/d</t>
  </si>
  <si>
    <t>M/3/d</t>
  </si>
  <si>
    <t>Të ardhura dhe shpenzime të tjera financiare</t>
  </si>
  <si>
    <t>Totali i të ardhurave dhe shpenzimeve financiare (12.1+/-12.2+/-12.3+/-12.4)</t>
  </si>
  <si>
    <t>Rimarje amortizimi dhe provizione</t>
  </si>
  <si>
    <t>Fitimi (humbja) para tatimit (9+/-13)</t>
  </si>
  <si>
    <t xml:space="preserve">      Per AQ</t>
  </si>
  <si>
    <t>Shpenzimet e tatimit mbi fitimin</t>
  </si>
  <si>
    <t xml:space="preserve">      Per prov.te AQ</t>
  </si>
  <si>
    <t>Fitmi (humbja) neto e vitit financiar (14-15)</t>
  </si>
  <si>
    <t xml:space="preserve">      Per prov.te A.qarkulluese</t>
  </si>
  <si>
    <t>HUMBJA NETO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</si>
  <si>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</si>
  <si>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</si>
  <si>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</si>
  <si>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</si>
  <si>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</si>
  <si>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2011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</si>
  <si>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</si>
  <si>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</si>
  <si>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</si>
  <si>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</si>
  <si>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</si>
  <si>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</si>
  <si>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2012</t>
  </si>
  <si>
    <t>Emetim i kapitalit aksionar</t>
  </si>
  <si>
    <t>Aksione të thesarit të riblera</t>
  </si>
  <si>
    <t>Pozicioni më 31 Dhjetor  2013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</si>
  <si>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</si>
  <si>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</si>
  <si>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</si>
  <si>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</si>
  <si>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</si>
  <si>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</si>
  <si>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</si>
  <si>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</si>
  <si>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</si>
  <si>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</si>
  <si>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</si>
  <si>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</si>
  <si>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</si>
  <si>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</si>
  <si>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</si>
  <si>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</si>
  <si>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</si>
  <si>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</si>
  <si>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financiare(Kredi)</t>
  </si>
  <si>
    <t xml:space="preserve">Dividendë të paguar   interesa 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</si>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</sst>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36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color indexed="36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color indexed="36"/>
      <name val="Calibri"/>
      <family val="2"/>
    </font>
    <font>
      <sz val="10"/>
      <color indexed="36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2" fillId="2" borderId="4" xfId="3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2" fillId="0" borderId="12" xfId="3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164" fontId="7" fillId="0" borderId="15" xfId="3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164" fontId="7" fillId="0" borderId="16" xfId="3" applyNumberFormat="1" applyFont="1" applyBorder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164" fontId="8" fillId="0" borderId="23" xfId="3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164" fontId="7" fillId="0" borderId="17" xfId="3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164" fontId="5" fillId="0" borderId="23" xfId="3" applyNumberFormat="1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7" fillId="0" borderId="12" xfId="3" applyNumberFormat="1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64" fontId="5" fillId="0" borderId="24" xfId="3" applyNumberFormat="1" applyFont="1" applyBorder="1" applyAlignment="1">
      <alignment vertical="center"/>
    </xf>
    <xf numFmtId="164" fontId="5" fillId="0" borderId="22" xfId="3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164" fontId="2" fillId="2" borderId="23" xfId="3" applyNumberFormat="1" applyFont="1" applyFill="1" applyBorder="1" applyAlignment="1">
      <alignment vertical="center"/>
    </xf>
    <xf numFmtId="164" fontId="3" fillId="2" borderId="23" xfId="3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4" fontId="8" fillId="0" borderId="16" xfId="3" applyNumberFormat="1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164" fontId="5" fillId="0" borderId="15" xfId="3" applyNumberFormat="1" applyFont="1" applyBorder="1" applyAlignment="1">
      <alignment vertical="center"/>
    </xf>
    <xf numFmtId="164" fontId="7" fillId="0" borderId="15" xfId="3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4" fontId="5" fillId="0" borderId="12" xfId="3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164" fontId="5" fillId="0" borderId="23" xfId="3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64" fontId="2" fillId="2" borderId="29" xfId="1" applyNumberFormat="1" applyFont="1" applyFill="1" applyBorder="1" applyAlignment="1">
      <alignment vertical="center"/>
    </xf>
    <xf numFmtId="164" fontId="2" fillId="2" borderId="29" xfId="3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5" fillId="0" borderId="12" xfId="3" applyNumberFormat="1" applyFont="1" applyFill="1" applyBorder="1" applyAlignment="1">
      <alignment vertical="center"/>
    </xf>
    <xf numFmtId="164" fontId="5" fillId="0" borderId="31" xfId="3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5" fontId="2" fillId="0" borderId="15" xfId="1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165" fontId="7" fillId="0" borderId="15" xfId="1" applyNumberFormat="1" applyFont="1" applyFill="1" applyBorder="1" applyAlignment="1">
      <alignment vertical="center"/>
    </xf>
    <xf numFmtId="164" fontId="7" fillId="0" borderId="32" xfId="3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165" fontId="7" fillId="0" borderId="16" xfId="1" applyNumberFormat="1" applyFont="1" applyFill="1" applyBorder="1" applyAlignment="1">
      <alignment vertical="center"/>
    </xf>
    <xf numFmtId="164" fontId="7" fillId="0" borderId="33" xfId="3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right" vertical="center"/>
    </xf>
    <xf numFmtId="165" fontId="5" fillId="0" borderId="23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165" fontId="2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4" fontId="7" fillId="0" borderId="31" xfId="3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5" fontId="2" fillId="0" borderId="23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5" fontId="5" fillId="0" borderId="17" xfId="1" applyNumberFormat="1" applyFont="1" applyFill="1" applyBorder="1" applyAlignment="1">
      <alignment vertical="center"/>
    </xf>
    <xf numFmtId="164" fontId="5" fillId="0" borderId="34" xfId="3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165" fontId="2" fillId="2" borderId="23" xfId="1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165" fontId="8" fillId="0" borderId="23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165" fontId="7" fillId="0" borderId="17" xfId="1" applyNumberFormat="1" applyFont="1" applyFill="1" applyBorder="1" applyAlignment="1">
      <alignment vertical="center"/>
    </xf>
    <xf numFmtId="164" fontId="7" fillId="0" borderId="34" xfId="3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164" fontId="7" fillId="0" borderId="34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164" fontId="7" fillId="0" borderId="31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32" xfId="1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64" fontId="7" fillId="0" borderId="16" xfId="1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164" fontId="2" fillId="0" borderId="35" xfId="1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164" fontId="2" fillId="2" borderId="36" xfId="1" applyNumberFormat="1" applyFont="1" applyFill="1" applyBorder="1" applyAlignment="1">
      <alignment vertical="center"/>
    </xf>
    <xf numFmtId="0" fontId="2" fillId="0" borderId="37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40" xfId="4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9" fontId="2" fillId="0" borderId="17" xfId="2" applyFont="1" applyBorder="1" applyAlignment="1">
      <alignment horizontal="center" vertical="center"/>
    </xf>
    <xf numFmtId="9" fontId="2" fillId="0" borderId="34" xfId="2" applyFont="1" applyBorder="1" applyAlignment="1">
      <alignment horizontal="center" vertical="center"/>
    </xf>
    <xf numFmtId="164" fontId="2" fillId="2" borderId="23" xfId="5" applyNumberFormat="1" applyFont="1" applyFill="1" applyBorder="1" applyAlignment="1">
      <alignment vertical="center"/>
    </xf>
    <xf numFmtId="0" fontId="2" fillId="2" borderId="23" xfId="4" applyFont="1" applyFill="1" applyBorder="1" applyAlignment="1">
      <alignment horizontal="left" vertical="center" wrapText="1"/>
    </xf>
    <xf numFmtId="0" fontId="2" fillId="2" borderId="23" xfId="4" applyFont="1" applyFill="1" applyBorder="1" applyAlignment="1">
      <alignment vertical="center"/>
    </xf>
    <xf numFmtId="164" fontId="2" fillId="0" borderId="42" xfId="5" applyNumberFormat="1" applyFont="1" applyFill="1" applyBorder="1" applyAlignment="1">
      <alignment vertical="center"/>
    </xf>
    <xf numFmtId="164" fontId="2" fillId="0" borderId="43" xfId="5" applyNumberFormat="1" applyFont="1" applyFill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2" fillId="0" borderId="43" xfId="4" applyFont="1" applyFill="1" applyBorder="1" applyAlignment="1">
      <alignment vertical="center"/>
    </xf>
    <xf numFmtId="165" fontId="2" fillId="0" borderId="43" xfId="1" applyNumberFormat="1" applyFont="1" applyFill="1" applyBorder="1" applyAlignment="1">
      <alignment vertical="center"/>
    </xf>
    <xf numFmtId="164" fontId="7" fillId="0" borderId="43" xfId="3" applyNumberFormat="1" applyFont="1" applyFill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164" fontId="2" fillId="0" borderId="45" xfId="5" applyNumberFormat="1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7" fillId="0" borderId="45" xfId="4" applyFont="1" applyFill="1" applyBorder="1" applyAlignment="1">
      <alignment horizontal="left" vertical="center"/>
    </xf>
    <xf numFmtId="165" fontId="2" fillId="0" borderId="45" xfId="1" applyNumberFormat="1" applyFont="1" applyFill="1" applyBorder="1" applyAlignment="1">
      <alignment vertical="center"/>
    </xf>
    <xf numFmtId="165" fontId="7" fillId="0" borderId="45" xfId="1" applyNumberFormat="1" applyFont="1" applyFill="1" applyBorder="1" applyAlignment="1">
      <alignment vertical="center"/>
    </xf>
    <xf numFmtId="164" fontId="2" fillId="0" borderId="44" xfId="5" applyNumberFormat="1" applyFont="1" applyFill="1" applyBorder="1" applyAlignment="1">
      <alignment vertical="center"/>
    </xf>
    <xf numFmtId="164" fontId="2" fillId="0" borderId="45" xfId="5" applyNumberFormat="1" applyFont="1" applyFill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7" fillId="0" borderId="45" xfId="4" applyFont="1" applyFill="1" applyBorder="1" applyAlignment="1">
      <alignment vertical="center"/>
    </xf>
    <xf numFmtId="164" fontId="7" fillId="0" borderId="46" xfId="3" applyNumberFormat="1" applyFont="1" applyFill="1" applyBorder="1" applyAlignment="1">
      <alignment vertical="center"/>
    </xf>
    <xf numFmtId="164" fontId="7" fillId="0" borderId="45" xfId="1" applyNumberFormat="1" applyFont="1" applyFill="1" applyBorder="1" applyAlignment="1">
      <alignment vertical="center"/>
    </xf>
    <xf numFmtId="164" fontId="2" fillId="0" borderId="44" xfId="5" applyNumberFormat="1" applyFont="1" applyFill="1" applyBorder="1" applyAlignment="1">
      <alignment horizontal="right" vertical="center"/>
    </xf>
    <xf numFmtId="0" fontId="2" fillId="0" borderId="45" xfId="4" applyFont="1" applyFill="1" applyBorder="1" applyAlignment="1">
      <alignment horizontal="right" vertical="center"/>
    </xf>
    <xf numFmtId="164" fontId="5" fillId="0" borderId="44" xfId="5" applyNumberFormat="1" applyFont="1" applyFill="1" applyBorder="1" applyAlignment="1">
      <alignment horizontal="right" vertical="center"/>
    </xf>
    <xf numFmtId="164" fontId="2" fillId="0" borderId="45" xfId="5" applyNumberFormat="1" applyFont="1" applyFill="1" applyBorder="1" applyAlignment="1">
      <alignment horizontal="right" vertical="center"/>
    </xf>
    <xf numFmtId="0" fontId="5" fillId="0" borderId="45" xfId="4" applyFont="1" applyFill="1" applyBorder="1" applyAlignment="1">
      <alignment vertical="center"/>
    </xf>
    <xf numFmtId="164" fontId="2" fillId="0" borderId="47" xfId="5" applyNumberFormat="1" applyFont="1" applyFill="1" applyBorder="1" applyAlignment="1">
      <alignment horizontal="right" vertical="center"/>
    </xf>
    <xf numFmtId="164" fontId="2" fillId="0" borderId="48" xfId="5" applyNumberFormat="1" applyFont="1" applyFill="1" applyBorder="1" applyAlignment="1">
      <alignment horizontal="right" vertical="center"/>
    </xf>
    <xf numFmtId="0" fontId="12" fillId="0" borderId="48" xfId="0" applyFont="1" applyBorder="1" applyAlignment="1">
      <alignment vertical="center"/>
    </xf>
    <xf numFmtId="0" fontId="7" fillId="0" borderId="48" xfId="4" applyFont="1" applyFill="1" applyBorder="1" applyAlignment="1">
      <alignment vertical="center"/>
    </xf>
    <xf numFmtId="165" fontId="7" fillId="0" borderId="48" xfId="1" applyNumberFormat="1" applyFont="1" applyFill="1" applyBorder="1" applyAlignment="1">
      <alignment vertical="center"/>
    </xf>
    <xf numFmtId="164" fontId="7" fillId="0" borderId="48" xfId="1" applyNumberFormat="1" applyFont="1" applyFill="1" applyBorder="1" applyAlignment="1">
      <alignment vertical="center"/>
    </xf>
    <xf numFmtId="164" fontId="2" fillId="0" borderId="23" xfId="5" applyNumberFormat="1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7" fillId="0" borderId="23" xfId="4" applyFont="1" applyFill="1" applyBorder="1" applyAlignment="1">
      <alignment vertical="center"/>
    </xf>
    <xf numFmtId="164" fontId="2" fillId="3" borderId="43" xfId="5" applyNumberFormat="1" applyFont="1" applyFill="1" applyBorder="1" applyAlignment="1">
      <alignment vertical="center"/>
    </xf>
    <xf numFmtId="0" fontId="13" fillId="0" borderId="43" xfId="0" applyFont="1" applyBorder="1" applyAlignment="1">
      <alignment vertical="center" wrapText="1"/>
    </xf>
    <xf numFmtId="0" fontId="7" fillId="3" borderId="43" xfId="4" applyFont="1" applyFill="1" applyBorder="1" applyAlignment="1">
      <alignment vertical="center"/>
    </xf>
    <xf numFmtId="165" fontId="2" fillId="3" borderId="43" xfId="1" applyNumberFormat="1" applyFont="1" applyFill="1" applyBorder="1" applyAlignment="1">
      <alignment vertical="center"/>
    </xf>
    <xf numFmtId="164" fontId="2" fillId="0" borderId="43" xfId="1" applyNumberFormat="1" applyFont="1" applyFill="1" applyBorder="1" applyAlignment="1">
      <alignment vertical="center"/>
    </xf>
    <xf numFmtId="164" fontId="5" fillId="0" borderId="45" xfId="1" applyNumberFormat="1" applyFont="1" applyFill="1" applyBorder="1" applyAlignment="1">
      <alignment vertical="center"/>
    </xf>
    <xf numFmtId="164" fontId="5" fillId="0" borderId="46" xfId="1" applyNumberFormat="1" applyFont="1" applyFill="1" applyBorder="1" applyAlignment="1">
      <alignment vertical="center"/>
    </xf>
    <xf numFmtId="164" fontId="2" fillId="0" borderId="47" xfId="5" applyNumberFormat="1" applyFont="1" applyBorder="1" applyAlignment="1">
      <alignment vertical="center"/>
    </xf>
    <xf numFmtId="164" fontId="2" fillId="0" borderId="48" xfId="5" applyNumberFormat="1" applyFont="1" applyBorder="1" applyAlignment="1">
      <alignment vertical="center"/>
    </xf>
    <xf numFmtId="165" fontId="8" fillId="0" borderId="48" xfId="1" applyNumberFormat="1" applyFont="1" applyFill="1" applyBorder="1" applyAlignment="1">
      <alignment vertical="center"/>
    </xf>
    <xf numFmtId="164" fontId="7" fillId="0" borderId="49" xfId="1" applyNumberFormat="1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5" fillId="0" borderId="23" xfId="1" applyNumberFormat="1" applyFont="1" applyFill="1" applyBorder="1" applyAlignment="1">
      <alignment vertical="center"/>
    </xf>
    <xf numFmtId="164" fontId="2" fillId="0" borderId="42" xfId="5" applyNumberFormat="1" applyFont="1" applyBorder="1" applyAlignment="1">
      <alignment vertical="center"/>
    </xf>
    <xf numFmtId="164" fontId="2" fillId="0" borderId="43" xfId="5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7" fillId="0" borderId="43" xfId="4" applyFont="1" applyFill="1" applyBorder="1" applyAlignment="1">
      <alignment vertical="center"/>
    </xf>
    <xf numFmtId="165" fontId="7" fillId="0" borderId="43" xfId="1" applyNumberFormat="1" applyFont="1" applyFill="1" applyBorder="1" applyAlignment="1">
      <alignment vertical="center"/>
    </xf>
    <xf numFmtId="164" fontId="7" fillId="0" borderId="43" xfId="1" applyNumberFormat="1" applyFont="1" applyFill="1" applyBorder="1" applyAlignment="1">
      <alignment vertical="center"/>
    </xf>
    <xf numFmtId="164" fontId="7" fillId="0" borderId="50" xfId="1" applyNumberFormat="1" applyFont="1" applyFill="1" applyBorder="1" applyAlignment="1">
      <alignment vertical="center"/>
    </xf>
    <xf numFmtId="0" fontId="13" fillId="0" borderId="48" xfId="0" applyFont="1" applyBorder="1" applyAlignment="1">
      <alignment vertical="center" wrapText="1"/>
    </xf>
    <xf numFmtId="165" fontId="2" fillId="0" borderId="48" xfId="1" applyNumberFormat="1" applyFont="1" applyFill="1" applyBorder="1" applyAlignment="1">
      <alignment vertical="center"/>
    </xf>
    <xf numFmtId="164" fontId="2" fillId="0" borderId="48" xfId="1" applyNumberFormat="1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7" fillId="2" borderId="23" xfId="4" applyFont="1" applyFill="1" applyBorder="1" applyAlignment="1">
      <alignment vertical="center"/>
    </xf>
    <xf numFmtId="165" fontId="7" fillId="2" borderId="23" xfId="1" applyNumberFormat="1" applyFont="1" applyFill="1" applyBorder="1" applyAlignment="1">
      <alignment vertical="center"/>
    </xf>
    <xf numFmtId="164" fontId="5" fillId="2" borderId="23" xfId="1" applyNumberFormat="1" applyFont="1" applyFill="1" applyBorder="1" applyAlignment="1">
      <alignment vertical="center"/>
    </xf>
    <xf numFmtId="164" fontId="2" fillId="0" borderId="47" xfId="5" applyNumberFormat="1" applyFont="1" applyFill="1" applyBorder="1" applyAlignment="1">
      <alignment vertical="center"/>
    </xf>
    <xf numFmtId="164" fontId="2" fillId="0" borderId="48" xfId="5" applyNumberFormat="1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2" fillId="2" borderId="23" xfId="4" applyFont="1" applyFill="1" applyBorder="1" applyAlignment="1">
      <alignment horizontal="right" vertical="center"/>
    </xf>
    <xf numFmtId="9" fontId="2" fillId="2" borderId="23" xfId="2" applyFont="1" applyFill="1" applyBorder="1" applyAlignment="1">
      <alignment vertical="center"/>
    </xf>
    <xf numFmtId="164" fontId="7" fillId="2" borderId="23" xfId="3" applyNumberFormat="1" applyFont="1" applyFill="1" applyBorder="1" applyAlignment="1">
      <alignment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164" fontId="16" fillId="0" borderId="23" xfId="1" applyNumberFormat="1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164" fontId="15" fillId="0" borderId="54" xfId="1" applyNumberFormat="1" applyFont="1" applyBorder="1" applyAlignment="1">
      <alignment vertical="center" wrapText="1"/>
    </xf>
    <xf numFmtId="164" fontId="16" fillId="0" borderId="55" xfId="1" applyNumberFormat="1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164" fontId="16" fillId="0" borderId="45" xfId="1" applyNumberFormat="1" applyFont="1" applyBorder="1" applyAlignment="1">
      <alignment vertical="center" wrapText="1"/>
    </xf>
    <xf numFmtId="164" fontId="16" fillId="0" borderId="45" xfId="1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4" fontId="15" fillId="0" borderId="45" xfId="1" applyNumberFormat="1" applyFont="1" applyBorder="1" applyAlignment="1">
      <alignment vertical="center" wrapText="1"/>
    </xf>
    <xf numFmtId="164" fontId="16" fillId="0" borderId="46" xfId="1" applyNumberFormat="1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164" fontId="15" fillId="0" borderId="57" xfId="1" applyNumberFormat="1" applyFont="1" applyBorder="1" applyAlignment="1">
      <alignment vertical="center" wrapText="1"/>
    </xf>
    <xf numFmtId="164" fontId="16" fillId="0" borderId="58" xfId="1" applyNumberFormat="1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164" fontId="16" fillId="0" borderId="25" xfId="1" applyNumberFormat="1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5" fillId="0" borderId="54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6" fillId="0" borderId="58" xfId="0" applyFont="1" applyBorder="1" applyAlignment="1">
      <alignment vertical="center" wrapText="1"/>
    </xf>
    <xf numFmtId="164" fontId="16" fillId="0" borderId="23" xfId="0" applyNumberFormat="1" applyFont="1" applyBorder="1" applyAlignment="1">
      <alignment vertical="center" wrapText="1"/>
    </xf>
    <xf numFmtId="164" fontId="2" fillId="2" borderId="59" xfId="3" applyNumberFormat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43" fontId="2" fillId="0" borderId="23" xfId="1" applyFont="1" applyBorder="1" applyAlignment="1">
      <alignment vertical="center"/>
    </xf>
    <xf numFmtId="0" fontId="7" fillId="0" borderId="53" xfId="0" applyFont="1" applyBorder="1" applyAlignment="1">
      <alignment horizontal="right" vertical="center"/>
    </xf>
    <xf numFmtId="0" fontId="2" fillId="0" borderId="54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43" fontId="2" fillId="0" borderId="54" xfId="1" applyFont="1" applyBorder="1" applyAlignment="1">
      <alignment vertical="center"/>
    </xf>
    <xf numFmtId="164" fontId="7" fillId="0" borderId="54" xfId="1" applyNumberFormat="1" applyFont="1" applyFill="1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45" xfId="0" applyFont="1" applyBorder="1" applyAlignment="1">
      <alignment vertical="center"/>
    </xf>
    <xf numFmtId="43" fontId="2" fillId="0" borderId="45" xfId="1" applyFont="1" applyBorder="1" applyAlignment="1">
      <alignment vertical="center"/>
    </xf>
    <xf numFmtId="0" fontId="7" fillId="0" borderId="56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7" xfId="0" applyFont="1" applyBorder="1" applyAlignment="1">
      <alignment vertical="center"/>
    </xf>
    <xf numFmtId="43" fontId="2" fillId="0" borderId="57" xfId="1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164" fontId="7" fillId="0" borderId="57" xfId="1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164" fontId="8" fillId="0" borderId="23" xfId="3" applyNumberFormat="1" applyFont="1" applyFill="1" applyBorder="1" applyAlignment="1">
      <alignment vertical="center"/>
    </xf>
    <xf numFmtId="165" fontId="7" fillId="0" borderId="23" xfId="1" applyNumberFormat="1" applyFont="1" applyFill="1" applyBorder="1" applyAlignment="1">
      <alignment vertical="center"/>
    </xf>
    <xf numFmtId="164" fontId="7" fillId="0" borderId="23" xfId="3" applyNumberFormat="1" applyFont="1" applyFill="1" applyBorder="1" applyAlignment="1">
      <alignment vertical="center"/>
    </xf>
    <xf numFmtId="0" fontId="7" fillId="0" borderId="54" xfId="0" applyFont="1" applyBorder="1" applyAlignment="1">
      <alignment horizontal="right" vertical="center"/>
    </xf>
    <xf numFmtId="164" fontId="7" fillId="0" borderId="55" xfId="1" applyNumberFormat="1" applyFont="1" applyFill="1" applyBorder="1" applyAlignment="1">
      <alignment vertical="center"/>
    </xf>
    <xf numFmtId="0" fontId="2" fillId="0" borderId="57" xfId="0" applyFont="1" applyBorder="1" applyAlignment="1">
      <alignment horizontal="right" vertical="center"/>
    </xf>
    <xf numFmtId="164" fontId="8" fillId="0" borderId="23" xfId="1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164" fontId="7" fillId="0" borderId="23" xfId="1" applyNumberFormat="1" applyFont="1" applyFill="1" applyBorder="1" applyAlignment="1">
      <alignment vertical="center"/>
    </xf>
    <xf numFmtId="164" fontId="7" fillId="0" borderId="35" xfId="1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vertical="center"/>
    </xf>
    <xf numFmtId="164" fontId="7" fillId="0" borderId="46" xfId="1" applyNumberFormat="1" applyFont="1" applyFill="1" applyBorder="1" applyAlignment="1">
      <alignment vertical="center"/>
    </xf>
    <xf numFmtId="0" fontId="2" fillId="0" borderId="57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164" fontId="2" fillId="0" borderId="23" xfId="3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</cellXfs>
  <cellStyles count="6">
    <cellStyle name="Comma" xfId="1" builtinId="3"/>
    <cellStyle name="Comma_Bilanci Albavia" xfId="3"/>
    <cellStyle name="Comma_Profit &amp; Loss acc. Albavia" xfId="5"/>
    <cellStyle name="Normal" xfId="0" builtinId="0"/>
    <cellStyle name="Normal_Profit &amp; Loss acc. Albavia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sqref="A1:XFD1048576"/>
    </sheetView>
  </sheetViews>
  <sheetFormatPr defaultRowHeight="15"/>
  <cols>
    <col min="1" max="1" width="4.42578125" style="6" customWidth="1"/>
    <col min="2" max="2" width="0.140625" style="6" customWidth="1"/>
    <col min="3" max="3" width="51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8" width="26.7109375" style="6" customWidth="1"/>
    <col min="9" max="16384" width="9.140625" style="6"/>
  </cols>
  <sheetData>
    <row r="1" spans="1:8" ht="22.5" customHeight="1">
      <c r="A1" s="1" t="s">
        <v>0</v>
      </c>
      <c r="B1" s="2" t="s">
        <v>1</v>
      </c>
      <c r="C1" s="3" t="s">
        <v>2</v>
      </c>
      <c r="D1" s="3" t="s">
        <v>3</v>
      </c>
      <c r="E1" s="4"/>
      <c r="F1" s="3" t="s">
        <v>4</v>
      </c>
      <c r="G1" s="5" t="s">
        <v>5</v>
      </c>
      <c r="H1" s="5"/>
    </row>
    <row r="2" spans="1:8" ht="15" customHeight="1" thickBot="1">
      <c r="A2" s="7"/>
      <c r="B2" s="8" t="s">
        <v>6</v>
      </c>
      <c r="C2" s="9"/>
      <c r="D2" s="9"/>
      <c r="E2" s="10"/>
      <c r="F2" s="9"/>
      <c r="G2" s="11" t="s">
        <v>7</v>
      </c>
      <c r="H2" s="11" t="s">
        <v>8</v>
      </c>
    </row>
    <row r="3" spans="1:8" ht="20.25" customHeight="1">
      <c r="A3" s="12" t="s">
        <v>9</v>
      </c>
      <c r="B3" s="13" t="s">
        <v>10</v>
      </c>
      <c r="C3" s="14" t="s">
        <v>11</v>
      </c>
      <c r="D3" s="15" t="s">
        <v>12</v>
      </c>
      <c r="E3" s="16"/>
      <c r="F3" s="15"/>
      <c r="G3" s="17">
        <f>G25</f>
        <v>378187.9</v>
      </c>
      <c r="H3" s="17">
        <f>H25</f>
        <v>378664.07</v>
      </c>
    </row>
    <row r="4" spans="1:8" ht="12.75" customHeight="1">
      <c r="A4" s="18">
        <v>1</v>
      </c>
      <c r="B4" s="19" t="s">
        <v>13</v>
      </c>
      <c r="C4" s="20" t="s">
        <v>14</v>
      </c>
      <c r="D4" s="21" t="s">
        <v>15</v>
      </c>
      <c r="E4" s="22" t="s">
        <v>16</v>
      </c>
      <c r="F4" s="21"/>
      <c r="G4" s="23">
        <v>213778.9</v>
      </c>
      <c r="H4" s="23">
        <v>219940.07</v>
      </c>
    </row>
    <row r="5" spans="1:8" ht="12.75" customHeight="1">
      <c r="A5" s="24">
        <v>2</v>
      </c>
      <c r="B5" s="25" t="s">
        <v>17</v>
      </c>
      <c r="C5" s="26" t="s">
        <v>18</v>
      </c>
      <c r="D5" s="27" t="s">
        <v>19</v>
      </c>
      <c r="E5" s="28" t="s">
        <v>20</v>
      </c>
      <c r="F5" s="27"/>
      <c r="G5" s="29">
        <f>G8</f>
        <v>0</v>
      </c>
      <c r="H5" s="29">
        <f>H8</f>
        <v>0</v>
      </c>
    </row>
    <row r="6" spans="1:8" ht="12.75" customHeight="1">
      <c r="A6" s="30" t="s">
        <v>21</v>
      </c>
      <c r="B6" s="31" t="s">
        <v>22</v>
      </c>
      <c r="C6" s="32" t="s">
        <v>23</v>
      </c>
      <c r="D6" s="29" t="s">
        <v>24</v>
      </c>
      <c r="E6" s="33"/>
      <c r="F6" s="29"/>
      <c r="G6" s="29">
        <v>0</v>
      </c>
      <c r="H6" s="29">
        <v>0</v>
      </c>
    </row>
    <row r="7" spans="1:8" ht="12.75" customHeight="1">
      <c r="A7" s="34" t="s">
        <v>25</v>
      </c>
      <c r="B7" s="35" t="s">
        <v>26</v>
      </c>
      <c r="C7" s="36" t="s">
        <v>27</v>
      </c>
      <c r="D7" s="37" t="s">
        <v>28</v>
      </c>
      <c r="E7" s="38"/>
      <c r="F7" s="37"/>
      <c r="G7" s="37">
        <v>0</v>
      </c>
      <c r="H7" s="37">
        <v>0</v>
      </c>
    </row>
    <row r="8" spans="1:8" ht="12.75" customHeight="1">
      <c r="A8" s="39"/>
      <c r="B8" s="40"/>
      <c r="C8" s="41" t="s">
        <v>29</v>
      </c>
      <c r="D8" s="42" t="s">
        <v>30</v>
      </c>
      <c r="E8" s="43"/>
      <c r="F8" s="44"/>
      <c r="G8" s="45">
        <f>SUM(G6:G7)</f>
        <v>0</v>
      </c>
      <c r="H8" s="45">
        <f>SUM(H6:H7)</f>
        <v>0</v>
      </c>
    </row>
    <row r="9" spans="1:8" ht="12.75" customHeight="1">
      <c r="A9" s="18">
        <v>3</v>
      </c>
      <c r="B9" s="19" t="s">
        <v>31</v>
      </c>
      <c r="C9" s="20" t="s">
        <v>32</v>
      </c>
      <c r="D9" s="20" t="s">
        <v>33</v>
      </c>
      <c r="E9" s="28" t="s">
        <v>34</v>
      </c>
      <c r="F9" s="20"/>
      <c r="G9" s="23">
        <f>G14</f>
        <v>164409</v>
      </c>
      <c r="H9" s="23">
        <f>H14</f>
        <v>158724</v>
      </c>
    </row>
    <row r="10" spans="1:8" ht="12.75" customHeight="1">
      <c r="A10" s="30" t="s">
        <v>21</v>
      </c>
      <c r="B10" s="31" t="s">
        <v>35</v>
      </c>
      <c r="C10" s="32" t="s">
        <v>36</v>
      </c>
      <c r="D10" s="29" t="s">
        <v>37</v>
      </c>
      <c r="E10" s="33"/>
      <c r="F10" s="29"/>
      <c r="G10" s="29">
        <v>0</v>
      </c>
      <c r="H10" s="29">
        <v>0</v>
      </c>
    </row>
    <row r="11" spans="1:8" ht="12.75" customHeight="1">
      <c r="A11" s="30" t="s">
        <v>25</v>
      </c>
      <c r="B11" s="31" t="s">
        <v>38</v>
      </c>
      <c r="C11" s="32" t="s">
        <v>39</v>
      </c>
      <c r="D11" s="29" t="s">
        <v>40</v>
      </c>
      <c r="E11" s="38"/>
      <c r="F11" s="29"/>
      <c r="G11" s="29">
        <v>164409</v>
      </c>
      <c r="H11" s="29">
        <v>158724</v>
      </c>
    </row>
    <row r="12" spans="1:8" ht="12.75" customHeight="1">
      <c r="A12" s="46" t="s">
        <v>41</v>
      </c>
      <c r="B12" s="47" t="s">
        <v>42</v>
      </c>
      <c r="C12" s="48" t="s">
        <v>43</v>
      </c>
      <c r="D12" s="29" t="s">
        <v>24</v>
      </c>
      <c r="E12" s="28"/>
      <c r="F12" s="29"/>
      <c r="G12" s="29">
        <v>0</v>
      </c>
      <c r="H12" s="29"/>
    </row>
    <row r="13" spans="1:8" ht="12.75" customHeight="1">
      <c r="A13" s="34" t="s">
        <v>44</v>
      </c>
      <c r="B13" s="35" t="s">
        <v>45</v>
      </c>
      <c r="C13" s="36" t="s">
        <v>46</v>
      </c>
      <c r="D13" s="49" t="s">
        <v>47</v>
      </c>
      <c r="E13" s="33"/>
      <c r="F13" s="49"/>
      <c r="G13" s="37"/>
      <c r="H13" s="37"/>
    </row>
    <row r="14" spans="1:8" ht="12.75" customHeight="1">
      <c r="A14" s="39"/>
      <c r="B14" s="40"/>
      <c r="C14" s="41" t="s">
        <v>48</v>
      </c>
      <c r="D14" s="41" t="s">
        <v>30</v>
      </c>
      <c r="E14" s="50"/>
      <c r="F14" s="51"/>
      <c r="G14" s="52">
        <f>SUM(G10:G13)</f>
        <v>164409</v>
      </c>
      <c r="H14" s="52">
        <f>SUM(H10:H13)</f>
        <v>158724</v>
      </c>
    </row>
    <row r="15" spans="1:8" ht="12.75" customHeight="1">
      <c r="A15" s="18">
        <v>4</v>
      </c>
      <c r="B15" s="19" t="s">
        <v>49</v>
      </c>
      <c r="C15" s="20" t="s">
        <v>50</v>
      </c>
      <c r="D15" s="20" t="s">
        <v>51</v>
      </c>
      <c r="E15" s="28" t="s">
        <v>52</v>
      </c>
      <c r="F15" s="20"/>
      <c r="G15" s="23">
        <f>G21</f>
        <v>0</v>
      </c>
      <c r="H15" s="23">
        <f>H21</f>
        <v>0</v>
      </c>
    </row>
    <row r="16" spans="1:8" ht="12.75" customHeight="1">
      <c r="A16" s="30" t="s">
        <v>21</v>
      </c>
      <c r="B16" s="31" t="s">
        <v>53</v>
      </c>
      <c r="C16" s="32" t="s">
        <v>54</v>
      </c>
      <c r="D16" s="29" t="s">
        <v>55</v>
      </c>
      <c r="E16" s="33"/>
      <c r="F16" s="29"/>
      <c r="G16" s="29"/>
      <c r="H16" s="29"/>
    </row>
    <row r="17" spans="1:8" ht="12.75" customHeight="1">
      <c r="A17" s="30" t="s">
        <v>25</v>
      </c>
      <c r="B17" s="31" t="s">
        <v>56</v>
      </c>
      <c r="C17" s="32" t="s">
        <v>57</v>
      </c>
      <c r="D17" s="29" t="s">
        <v>58</v>
      </c>
      <c r="E17" s="38"/>
      <c r="F17" s="29"/>
      <c r="G17" s="29"/>
      <c r="H17" s="29"/>
    </row>
    <row r="18" spans="1:8" ht="12.75" customHeight="1">
      <c r="A18" s="46" t="s">
        <v>41</v>
      </c>
      <c r="B18" s="47" t="s">
        <v>59</v>
      </c>
      <c r="C18" s="32" t="s">
        <v>60</v>
      </c>
      <c r="D18" s="29" t="s">
        <v>61</v>
      </c>
      <c r="E18" s="53"/>
      <c r="F18" s="29"/>
      <c r="G18" s="29"/>
      <c r="H18" s="29"/>
    </row>
    <row r="19" spans="1:8" ht="12.75" customHeight="1">
      <c r="A19" s="30" t="s">
        <v>44</v>
      </c>
      <c r="B19" s="31" t="s">
        <v>62</v>
      </c>
      <c r="C19" s="32" t="s">
        <v>63</v>
      </c>
      <c r="D19" s="29" t="s">
        <v>64</v>
      </c>
      <c r="E19" s="54"/>
      <c r="F19" s="29"/>
      <c r="G19" s="29">
        <v>0</v>
      </c>
      <c r="H19" s="29">
        <v>0</v>
      </c>
    </row>
    <row r="20" spans="1:8" ht="12.75" customHeight="1">
      <c r="A20" s="34" t="s">
        <v>65</v>
      </c>
      <c r="B20" s="35" t="s">
        <v>66</v>
      </c>
      <c r="C20" s="36" t="s">
        <v>67</v>
      </c>
      <c r="D20" s="37" t="s">
        <v>68</v>
      </c>
      <c r="E20" s="55"/>
      <c r="F20" s="37"/>
      <c r="G20" s="37"/>
      <c r="H20" s="37">
        <v>0</v>
      </c>
    </row>
    <row r="21" spans="1:8" ht="12.75" customHeight="1">
      <c r="A21" s="39"/>
      <c r="B21" s="40"/>
      <c r="C21" s="41" t="s">
        <v>69</v>
      </c>
      <c r="D21" s="41" t="s">
        <v>30</v>
      </c>
      <c r="E21" s="50"/>
      <c r="F21" s="51"/>
      <c r="G21" s="52">
        <f>SUM(G16:G20)</f>
        <v>0</v>
      </c>
      <c r="H21" s="52">
        <f>SUM(H16:H20)</f>
        <v>0</v>
      </c>
    </row>
    <row r="22" spans="1:8" ht="12.75" customHeight="1">
      <c r="A22" s="46">
        <v>5</v>
      </c>
      <c r="B22" s="47" t="s">
        <v>70</v>
      </c>
      <c r="C22" s="20" t="s">
        <v>71</v>
      </c>
      <c r="D22" s="20" t="s">
        <v>72</v>
      </c>
      <c r="E22" s="56"/>
      <c r="F22" s="20"/>
      <c r="G22" s="57"/>
      <c r="H22" s="57"/>
    </row>
    <row r="23" spans="1:8" ht="12.75" customHeight="1">
      <c r="A23" s="30">
        <v>6</v>
      </c>
      <c r="B23" s="31" t="s">
        <v>73</v>
      </c>
      <c r="C23" s="26" t="s">
        <v>74</v>
      </c>
      <c r="D23" s="26" t="s">
        <v>28</v>
      </c>
      <c r="E23" s="58" t="s">
        <v>75</v>
      </c>
      <c r="F23" s="26"/>
      <c r="G23" s="29"/>
      <c r="H23" s="29"/>
    </row>
    <row r="24" spans="1:8" ht="12.75" customHeight="1">
      <c r="A24" s="34">
        <v>7</v>
      </c>
      <c r="B24" s="35" t="s">
        <v>76</v>
      </c>
      <c r="C24" s="59" t="s">
        <v>77</v>
      </c>
      <c r="D24" s="26" t="s">
        <v>78</v>
      </c>
      <c r="E24" s="60" t="s">
        <v>79</v>
      </c>
      <c r="F24" s="59"/>
      <c r="G24" s="37"/>
      <c r="H24" s="37">
        <v>0</v>
      </c>
    </row>
    <row r="25" spans="1:8" ht="12.75" customHeight="1">
      <c r="A25" s="61"/>
      <c r="B25" s="62"/>
      <c r="C25" s="41" t="s">
        <v>80</v>
      </c>
      <c r="D25" s="63"/>
      <c r="E25" s="64"/>
      <c r="F25" s="63"/>
      <c r="G25" s="52">
        <f>SUM(G22:G24,G21,G14,G8)+G4</f>
        <v>378187.9</v>
      </c>
      <c r="H25" s="52">
        <f>SUM(H22:H24,H21,H14,H8)+H4</f>
        <v>378664.07</v>
      </c>
    </row>
    <row r="26" spans="1:8" ht="12.75" customHeight="1">
      <c r="A26" s="65"/>
      <c r="B26" s="66"/>
      <c r="C26" s="66"/>
      <c r="D26" s="67"/>
      <c r="E26" s="68"/>
      <c r="F26" s="67"/>
      <c r="G26" s="69"/>
      <c r="H26" s="70"/>
    </row>
    <row r="27" spans="1:8" ht="23.25" customHeight="1">
      <c r="A27" s="71" t="s">
        <v>81</v>
      </c>
      <c r="B27" s="72" t="s">
        <v>82</v>
      </c>
      <c r="C27" s="73" t="s">
        <v>83</v>
      </c>
      <c r="D27" s="74" t="s">
        <v>84</v>
      </c>
      <c r="E27" s="75"/>
      <c r="F27" s="74"/>
      <c r="G27" s="74">
        <f>G48</f>
        <v>53000</v>
      </c>
      <c r="H27" s="74">
        <f>H48</f>
        <v>53000</v>
      </c>
    </row>
    <row r="28" spans="1:8" ht="12.75" customHeight="1">
      <c r="A28" s="76">
        <v>1</v>
      </c>
      <c r="B28" s="77" t="s">
        <v>85</v>
      </c>
      <c r="C28" s="20" t="s">
        <v>86</v>
      </c>
      <c r="D28" s="26" t="s">
        <v>87</v>
      </c>
      <c r="E28" s="58" t="s">
        <v>88</v>
      </c>
      <c r="F28" s="26"/>
      <c r="G28" s="29">
        <f>G33</f>
        <v>0</v>
      </c>
      <c r="H28" s="57">
        <f>H33</f>
        <v>0</v>
      </c>
    </row>
    <row r="29" spans="1:8" ht="12.75" customHeight="1">
      <c r="A29" s="30" t="s">
        <v>21</v>
      </c>
      <c r="B29" s="31" t="s">
        <v>89</v>
      </c>
      <c r="C29" s="32" t="s">
        <v>90</v>
      </c>
      <c r="D29" s="32" t="s">
        <v>91</v>
      </c>
      <c r="E29" s="78"/>
      <c r="F29" s="32"/>
      <c r="G29" s="29">
        <v>0</v>
      </c>
      <c r="H29" s="29">
        <v>0</v>
      </c>
    </row>
    <row r="30" spans="1:8" ht="12.75" customHeight="1">
      <c r="A30" s="30" t="s">
        <v>25</v>
      </c>
      <c r="B30" s="31" t="s">
        <v>92</v>
      </c>
      <c r="C30" s="32" t="s">
        <v>93</v>
      </c>
      <c r="D30" s="32" t="s">
        <v>94</v>
      </c>
      <c r="E30" s="58" t="s">
        <v>95</v>
      </c>
      <c r="F30" s="32"/>
      <c r="G30" s="29">
        <v>0</v>
      </c>
      <c r="H30" s="29">
        <v>0</v>
      </c>
    </row>
    <row r="31" spans="1:8" ht="12.75" customHeight="1">
      <c r="A31" s="30" t="s">
        <v>41</v>
      </c>
      <c r="B31" s="31" t="s">
        <v>96</v>
      </c>
      <c r="C31" s="32" t="s">
        <v>97</v>
      </c>
      <c r="D31" s="32" t="s">
        <v>98</v>
      </c>
      <c r="E31" s="58" t="s">
        <v>99</v>
      </c>
      <c r="F31" s="32"/>
      <c r="G31" s="29">
        <v>0</v>
      </c>
      <c r="H31" s="29">
        <v>0</v>
      </c>
    </row>
    <row r="32" spans="1:8" ht="12.75" customHeight="1">
      <c r="A32" s="34" t="s">
        <v>100</v>
      </c>
      <c r="B32" s="35" t="s">
        <v>101</v>
      </c>
      <c r="C32" s="36" t="s">
        <v>102</v>
      </c>
      <c r="D32" s="36" t="s">
        <v>103</v>
      </c>
      <c r="E32" s="60" t="s">
        <v>104</v>
      </c>
      <c r="F32" s="36"/>
      <c r="G32" s="37">
        <v>0</v>
      </c>
      <c r="H32" s="79">
        <v>0</v>
      </c>
    </row>
    <row r="33" spans="1:8" ht="12.75" customHeight="1">
      <c r="A33" s="80"/>
      <c r="B33" s="81"/>
      <c r="C33" s="41" t="s">
        <v>105</v>
      </c>
      <c r="D33" s="41" t="s">
        <v>30</v>
      </c>
      <c r="E33" s="50"/>
      <c r="F33" s="63"/>
      <c r="G33" s="45">
        <f>SUM(G29:G32)</f>
        <v>0</v>
      </c>
      <c r="H33" s="52">
        <f>SUM(H29:H32)</f>
        <v>0</v>
      </c>
    </row>
    <row r="34" spans="1:8" ht="12.75" customHeight="1">
      <c r="A34" s="46"/>
      <c r="B34" s="82" t="s">
        <v>106</v>
      </c>
      <c r="C34" s="20" t="s">
        <v>107</v>
      </c>
      <c r="D34" s="20" t="s">
        <v>108</v>
      </c>
      <c r="E34" s="56"/>
      <c r="F34" s="20"/>
      <c r="G34" s="23">
        <f>G39</f>
        <v>53000</v>
      </c>
      <c r="H34" s="23">
        <f>H39</f>
        <v>53000</v>
      </c>
    </row>
    <row r="35" spans="1:8" ht="12.75" customHeight="1">
      <c r="A35" s="30" t="s">
        <v>21</v>
      </c>
      <c r="B35" s="31" t="s">
        <v>109</v>
      </c>
      <c r="C35" s="32" t="s">
        <v>110</v>
      </c>
      <c r="D35" s="32" t="s">
        <v>111</v>
      </c>
      <c r="E35" s="83" t="s">
        <v>112</v>
      </c>
      <c r="F35" s="32"/>
      <c r="G35" s="29">
        <v>0</v>
      </c>
      <c r="H35" s="29">
        <v>0</v>
      </c>
    </row>
    <row r="36" spans="1:8" ht="12.75" customHeight="1">
      <c r="A36" s="30" t="s">
        <v>25</v>
      </c>
      <c r="B36" s="31" t="s">
        <v>113</v>
      </c>
      <c r="C36" s="32" t="s">
        <v>114</v>
      </c>
      <c r="D36" s="32" t="s">
        <v>115</v>
      </c>
      <c r="E36" s="84"/>
      <c r="F36" s="32"/>
      <c r="G36" s="29">
        <v>0</v>
      </c>
      <c r="H36" s="29">
        <v>0</v>
      </c>
    </row>
    <row r="37" spans="1:8" ht="12.75" customHeight="1">
      <c r="A37" s="30" t="s">
        <v>41</v>
      </c>
      <c r="B37" s="31" t="s">
        <v>116</v>
      </c>
      <c r="C37" s="32" t="s">
        <v>117</v>
      </c>
      <c r="D37" s="32" t="s">
        <v>118</v>
      </c>
      <c r="E37" s="85"/>
      <c r="F37" s="32"/>
      <c r="G37" s="29">
        <v>0</v>
      </c>
      <c r="H37" s="29">
        <v>0</v>
      </c>
    </row>
    <row r="38" spans="1:8" ht="12.75" customHeight="1">
      <c r="A38" s="34" t="s">
        <v>100</v>
      </c>
      <c r="B38" s="35" t="s">
        <v>119</v>
      </c>
      <c r="C38" s="36" t="s">
        <v>120</v>
      </c>
      <c r="D38" s="36" t="s">
        <v>121</v>
      </c>
      <c r="E38" s="86"/>
      <c r="F38" s="36"/>
      <c r="G38" s="37">
        <v>53000</v>
      </c>
      <c r="H38" s="37">
        <v>53000</v>
      </c>
    </row>
    <row r="39" spans="1:8" ht="12.75" customHeight="1">
      <c r="A39" s="80"/>
      <c r="B39" s="81"/>
      <c r="C39" s="41" t="s">
        <v>29</v>
      </c>
      <c r="D39" s="41" t="s">
        <v>30</v>
      </c>
      <c r="E39" s="50"/>
      <c r="F39" s="63"/>
      <c r="G39" s="52">
        <f>SUM(G35:G38)</f>
        <v>53000</v>
      </c>
      <c r="H39" s="52">
        <f>SUM(H35:H38)</f>
        <v>53000</v>
      </c>
    </row>
    <row r="40" spans="1:8" ht="12.75" customHeight="1">
      <c r="A40" s="18">
        <v>3</v>
      </c>
      <c r="B40" s="19" t="s">
        <v>122</v>
      </c>
      <c r="C40" s="20" t="s">
        <v>123</v>
      </c>
      <c r="D40" s="21"/>
      <c r="E40" s="87" t="s">
        <v>124</v>
      </c>
      <c r="F40" s="21"/>
      <c r="G40" s="57"/>
      <c r="H40" s="57"/>
    </row>
    <row r="41" spans="1:8" ht="12.75" customHeight="1">
      <c r="A41" s="24">
        <v>4</v>
      </c>
      <c r="B41" s="25" t="s">
        <v>125</v>
      </c>
      <c r="C41" s="26" t="s">
        <v>126</v>
      </c>
      <c r="D41" s="27"/>
      <c r="E41" s="88"/>
      <c r="F41" s="27"/>
      <c r="G41" s="29"/>
      <c r="H41" s="29"/>
    </row>
    <row r="42" spans="1:8" ht="12.75" customHeight="1">
      <c r="A42" s="30" t="s">
        <v>21</v>
      </c>
      <c r="B42" s="31" t="s">
        <v>127</v>
      </c>
      <c r="C42" s="32" t="s">
        <v>128</v>
      </c>
      <c r="D42" s="32" t="s">
        <v>129</v>
      </c>
      <c r="E42" s="58" t="s">
        <v>130</v>
      </c>
      <c r="F42" s="27"/>
      <c r="G42" s="89">
        <v>0</v>
      </c>
      <c r="H42" s="89"/>
    </row>
    <row r="43" spans="1:8" ht="12.75" customHeight="1">
      <c r="A43" s="30" t="s">
        <v>25</v>
      </c>
      <c r="B43" s="31" t="s">
        <v>131</v>
      </c>
      <c r="C43" s="32" t="s">
        <v>132</v>
      </c>
      <c r="D43" s="27"/>
      <c r="E43" s="88"/>
      <c r="F43" s="27"/>
      <c r="G43" s="90">
        <v>0</v>
      </c>
      <c r="H43" s="29"/>
    </row>
    <row r="44" spans="1:8" ht="12.75" customHeight="1">
      <c r="A44" s="34" t="s">
        <v>41</v>
      </c>
      <c r="B44" s="35" t="s">
        <v>133</v>
      </c>
      <c r="C44" s="36" t="s">
        <v>134</v>
      </c>
      <c r="D44" s="91"/>
      <c r="E44" s="92"/>
      <c r="F44" s="91"/>
      <c r="G44" s="37">
        <v>0</v>
      </c>
      <c r="H44" s="37"/>
    </row>
    <row r="45" spans="1:8" ht="12.75" customHeight="1">
      <c r="A45" s="93"/>
      <c r="B45" s="94"/>
      <c r="C45" s="41" t="s">
        <v>69</v>
      </c>
      <c r="D45" s="41" t="s">
        <v>30</v>
      </c>
      <c r="E45" s="50"/>
      <c r="F45" s="63"/>
      <c r="G45" s="52">
        <f>SUM(G42:G44)</f>
        <v>0</v>
      </c>
      <c r="H45" s="52">
        <f>SUM(H42:H44)</f>
        <v>0</v>
      </c>
    </row>
    <row r="46" spans="1:8" ht="12.75" customHeight="1">
      <c r="A46" s="18">
        <v>5</v>
      </c>
      <c r="B46" s="19" t="s">
        <v>135</v>
      </c>
      <c r="C46" s="20" t="s">
        <v>136</v>
      </c>
      <c r="D46" s="21"/>
      <c r="E46" s="95"/>
      <c r="F46" s="21"/>
      <c r="G46" s="96"/>
      <c r="H46" s="96"/>
    </row>
    <row r="47" spans="1:8" ht="12.75" customHeight="1">
      <c r="A47" s="97">
        <v>6</v>
      </c>
      <c r="B47" s="98" t="s">
        <v>137</v>
      </c>
      <c r="C47" s="59" t="s">
        <v>138</v>
      </c>
      <c r="D47" s="27"/>
      <c r="E47" s="92"/>
      <c r="F47" s="91"/>
      <c r="G47" s="37"/>
      <c r="H47" s="37"/>
    </row>
    <row r="48" spans="1:8" ht="12.75" customHeight="1">
      <c r="A48" s="99"/>
      <c r="B48" s="100"/>
      <c r="C48" s="101" t="s">
        <v>139</v>
      </c>
      <c r="D48" s="102"/>
      <c r="E48" s="103"/>
      <c r="F48" s="102"/>
      <c r="G48" s="104">
        <f>SUM(G46:G47,G45,G39,G33)</f>
        <v>53000</v>
      </c>
      <c r="H48" s="104">
        <f>SUM(H46:H47,H45,H39,H33)</f>
        <v>53000</v>
      </c>
    </row>
    <row r="49" spans="1:8" ht="12.75" customHeight="1" thickBot="1">
      <c r="A49" s="105"/>
      <c r="B49" s="106"/>
      <c r="C49" s="32"/>
      <c r="D49" s="27"/>
      <c r="E49" s="88"/>
      <c r="F49" s="27"/>
      <c r="G49" s="29"/>
      <c r="H49" s="29"/>
    </row>
    <row r="50" spans="1:8" ht="36" customHeight="1" thickBot="1">
      <c r="A50" s="107"/>
      <c r="B50" s="108"/>
      <c r="C50" s="109" t="s">
        <v>140</v>
      </c>
      <c r="D50" s="110" t="s">
        <v>141</v>
      </c>
      <c r="E50" s="111"/>
      <c r="F50" s="110"/>
      <c r="G50" s="112">
        <f>+G48+G25</f>
        <v>431187.9</v>
      </c>
      <c r="H50" s="113">
        <f>+H48+H25</f>
        <v>431664.07</v>
      </c>
    </row>
  </sheetData>
  <mergeCells count="10">
    <mergeCell ref="E9:E11"/>
    <mergeCell ref="E12:E13"/>
    <mergeCell ref="E15:E17"/>
    <mergeCell ref="E35:E37"/>
    <mergeCell ref="A1:A2"/>
    <mergeCell ref="C1:C2"/>
    <mergeCell ref="D1:D2"/>
    <mergeCell ref="F1:F2"/>
    <mergeCell ref="G1:H1"/>
    <mergeCell ref="E5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XFD1048576"/>
    </sheetView>
  </sheetViews>
  <sheetFormatPr defaultRowHeight="15"/>
  <cols>
    <col min="1" max="1" width="3" style="6" customWidth="1"/>
    <col min="2" max="2" width="3.7109375" style="6" hidden="1" customWidth="1"/>
    <col min="3" max="3" width="46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3.85546875" style="6" customWidth="1"/>
    <col min="8" max="8" width="24.28515625" style="6" customWidth="1"/>
    <col min="9" max="16384" width="9.140625" style="6"/>
  </cols>
  <sheetData>
    <row r="1" spans="1:8" ht="22.5" customHeight="1">
      <c r="A1" s="114" t="s">
        <v>142</v>
      </c>
      <c r="B1" s="115"/>
      <c r="C1" s="114" t="s">
        <v>143</v>
      </c>
      <c r="D1" s="114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16"/>
      <c r="B2" s="117"/>
      <c r="C2" s="116"/>
      <c r="D2" s="116"/>
      <c r="E2" s="10"/>
      <c r="F2" s="9"/>
      <c r="G2" s="11" t="s">
        <v>7</v>
      </c>
      <c r="H2" s="11" t="s">
        <v>8</v>
      </c>
    </row>
    <row r="3" spans="1:8" ht="25.5" customHeight="1">
      <c r="A3" s="15" t="s">
        <v>9</v>
      </c>
      <c r="B3" s="15"/>
      <c r="C3" s="14" t="s">
        <v>145</v>
      </c>
      <c r="D3" s="15"/>
      <c r="E3" s="16"/>
      <c r="F3" s="15"/>
      <c r="G3" s="118">
        <f>G20</f>
        <v>15000</v>
      </c>
      <c r="H3" s="118">
        <f>H20</f>
        <v>15000</v>
      </c>
    </row>
    <row r="4" spans="1:8" ht="12.75" customHeight="1">
      <c r="A4" s="119">
        <v>1</v>
      </c>
      <c r="B4" s="20"/>
      <c r="C4" s="20" t="s">
        <v>146</v>
      </c>
      <c r="D4" s="20" t="s">
        <v>147</v>
      </c>
      <c r="E4" s="120" t="s">
        <v>148</v>
      </c>
      <c r="F4" s="20"/>
      <c r="G4" s="121"/>
      <c r="H4" s="122"/>
    </row>
    <row r="5" spans="1:8" ht="12.75" customHeight="1">
      <c r="A5" s="26">
        <v>2</v>
      </c>
      <c r="B5" s="26"/>
      <c r="C5" s="26" t="s">
        <v>149</v>
      </c>
      <c r="D5" s="26" t="s">
        <v>150</v>
      </c>
      <c r="E5" s="123"/>
      <c r="F5" s="26"/>
      <c r="G5" s="124">
        <f>G9</f>
        <v>0</v>
      </c>
      <c r="H5" s="124">
        <f>H9</f>
        <v>0</v>
      </c>
    </row>
    <row r="6" spans="1:8" ht="12.75" customHeight="1">
      <c r="A6" s="125" t="s">
        <v>21</v>
      </c>
      <c r="B6" s="125"/>
      <c r="C6" s="32" t="s">
        <v>151</v>
      </c>
      <c r="D6" s="32" t="s">
        <v>152</v>
      </c>
      <c r="E6" s="78" t="s">
        <v>153</v>
      </c>
      <c r="F6" s="32"/>
      <c r="G6" s="126">
        <v>0</v>
      </c>
      <c r="H6" s="127">
        <v>0</v>
      </c>
    </row>
    <row r="7" spans="1:8" ht="12.75" customHeight="1">
      <c r="A7" s="125" t="s">
        <v>25</v>
      </c>
      <c r="B7" s="125"/>
      <c r="C7" s="32" t="s">
        <v>154</v>
      </c>
      <c r="D7" s="32" t="s">
        <v>155</v>
      </c>
      <c r="E7" s="58" t="s">
        <v>156</v>
      </c>
      <c r="F7" s="32"/>
      <c r="G7" s="126">
        <v>0</v>
      </c>
      <c r="H7" s="127">
        <v>0</v>
      </c>
    </row>
    <row r="8" spans="1:8" ht="12.75" customHeight="1">
      <c r="A8" s="128" t="s">
        <v>41</v>
      </c>
      <c r="B8" s="128"/>
      <c r="C8" s="36" t="s">
        <v>157</v>
      </c>
      <c r="D8" s="36" t="s">
        <v>158</v>
      </c>
      <c r="E8" s="129" t="s">
        <v>159</v>
      </c>
      <c r="F8" s="36"/>
      <c r="G8" s="130">
        <v>0</v>
      </c>
      <c r="H8" s="131">
        <v>0</v>
      </c>
    </row>
    <row r="9" spans="1:8" ht="12.75" customHeight="1">
      <c r="A9" s="132"/>
      <c r="B9" s="132"/>
      <c r="C9" s="41" t="s">
        <v>29</v>
      </c>
      <c r="D9" s="63" t="s">
        <v>30</v>
      </c>
      <c r="E9" s="64"/>
      <c r="F9" s="63"/>
      <c r="G9" s="133">
        <f>SUM(G6:G8)</f>
        <v>0</v>
      </c>
      <c r="H9" s="133">
        <f>SUM(H6:H8)</f>
        <v>0</v>
      </c>
    </row>
    <row r="10" spans="1:8" ht="12.75" customHeight="1">
      <c r="A10" s="134">
        <v>3</v>
      </c>
      <c r="B10" s="134"/>
      <c r="C10" s="20" t="s">
        <v>160</v>
      </c>
      <c r="D10" s="48"/>
      <c r="E10" s="120"/>
      <c r="F10" s="48"/>
      <c r="G10" s="135">
        <f>G16</f>
        <v>15000</v>
      </c>
      <c r="H10" s="135">
        <f>H16</f>
        <v>15000</v>
      </c>
    </row>
    <row r="11" spans="1:8" ht="12.75" customHeight="1">
      <c r="A11" s="125" t="s">
        <v>21</v>
      </c>
      <c r="B11" s="125"/>
      <c r="C11" s="32" t="s">
        <v>161</v>
      </c>
      <c r="D11" s="32" t="s">
        <v>162</v>
      </c>
      <c r="E11" s="78" t="s">
        <v>153</v>
      </c>
      <c r="F11" s="32"/>
      <c r="G11" s="126">
        <v>0</v>
      </c>
      <c r="H11" s="126">
        <v>0</v>
      </c>
    </row>
    <row r="12" spans="1:8" ht="12.75" customHeight="1">
      <c r="A12" s="125" t="s">
        <v>25</v>
      </c>
      <c r="B12" s="125"/>
      <c r="C12" s="32" t="s">
        <v>163</v>
      </c>
      <c r="D12" s="32" t="s">
        <v>164</v>
      </c>
      <c r="E12" s="78"/>
      <c r="F12" s="32"/>
      <c r="G12" s="126">
        <v>0</v>
      </c>
      <c r="H12" s="126"/>
    </row>
    <row r="13" spans="1:8" ht="12.75" customHeight="1">
      <c r="A13" s="125" t="s">
        <v>41</v>
      </c>
      <c r="B13" s="125"/>
      <c r="C13" s="32" t="s">
        <v>165</v>
      </c>
      <c r="D13" s="32" t="s">
        <v>166</v>
      </c>
      <c r="E13" s="78"/>
      <c r="F13" s="32"/>
      <c r="G13" s="90">
        <v>15000</v>
      </c>
      <c r="H13" s="90">
        <v>15000</v>
      </c>
    </row>
    <row r="14" spans="1:8" ht="12.75" customHeight="1">
      <c r="A14" s="125" t="s">
        <v>100</v>
      </c>
      <c r="B14" s="125"/>
      <c r="C14" s="32" t="s">
        <v>167</v>
      </c>
      <c r="D14" s="32" t="s">
        <v>168</v>
      </c>
      <c r="E14" s="78"/>
      <c r="F14" s="32"/>
      <c r="G14" s="126">
        <v>0</v>
      </c>
      <c r="H14" s="126"/>
    </row>
    <row r="15" spans="1:8" ht="12.75" customHeight="1">
      <c r="A15" s="128" t="s">
        <v>44</v>
      </c>
      <c r="B15" s="128"/>
      <c r="C15" s="36" t="s">
        <v>169</v>
      </c>
      <c r="D15" s="36" t="s">
        <v>170</v>
      </c>
      <c r="E15" s="60"/>
      <c r="F15" s="36"/>
      <c r="G15" s="130">
        <v>0</v>
      </c>
      <c r="H15" s="130">
        <v>0</v>
      </c>
    </row>
    <row r="16" spans="1:8" ht="12.75" customHeight="1">
      <c r="A16" s="132"/>
      <c r="B16" s="132"/>
      <c r="C16" s="41" t="s">
        <v>171</v>
      </c>
      <c r="D16" s="63" t="s">
        <v>30</v>
      </c>
      <c r="E16" s="64"/>
      <c r="F16" s="63"/>
      <c r="G16" s="133">
        <f>SUM(G11:G15)</f>
        <v>15000</v>
      </c>
      <c r="H16" s="133">
        <f>SUM(H11:H15)</f>
        <v>15000</v>
      </c>
    </row>
    <row r="17" spans="1:8" ht="12.75" customHeight="1">
      <c r="A17" s="134">
        <v>4</v>
      </c>
      <c r="B17" s="134"/>
      <c r="C17" s="20" t="s">
        <v>172</v>
      </c>
      <c r="D17" s="20" t="s">
        <v>173</v>
      </c>
      <c r="E17" s="87" t="s">
        <v>174</v>
      </c>
      <c r="F17" s="48"/>
      <c r="G17" s="136"/>
      <c r="H17" s="137"/>
    </row>
    <row r="18" spans="1:8" ht="12.75" customHeight="1">
      <c r="A18" s="138">
        <v>5</v>
      </c>
      <c r="B18" s="138"/>
      <c r="C18" s="26" t="s">
        <v>175</v>
      </c>
      <c r="D18" s="26" t="s">
        <v>176</v>
      </c>
      <c r="E18" s="58" t="s">
        <v>177</v>
      </c>
      <c r="F18" s="32"/>
      <c r="G18" s="126"/>
      <c r="H18" s="127"/>
    </row>
    <row r="19" spans="1:8" ht="12.75" customHeight="1">
      <c r="A19" s="128"/>
      <c r="B19" s="128"/>
      <c r="C19" s="36"/>
      <c r="D19" s="36"/>
      <c r="E19" s="60"/>
      <c r="F19" s="36"/>
      <c r="G19" s="130"/>
      <c r="H19" s="131"/>
    </row>
    <row r="20" spans="1:8" ht="12.75" customHeight="1">
      <c r="A20" s="132"/>
      <c r="B20" s="132"/>
      <c r="C20" s="139" t="s">
        <v>178</v>
      </c>
      <c r="D20" s="140" t="s">
        <v>179</v>
      </c>
      <c r="E20" s="141"/>
      <c r="F20" s="140"/>
      <c r="G20" s="142">
        <f>G4+G5+G10+G17+G18</f>
        <v>15000</v>
      </c>
      <c r="H20" s="142">
        <f>H4+H5+H10+H17+H18</f>
        <v>15000</v>
      </c>
    </row>
    <row r="21" spans="1:8" ht="12.75" customHeight="1">
      <c r="A21" s="143"/>
      <c r="B21" s="143"/>
      <c r="C21" s="144"/>
      <c r="D21" s="145"/>
      <c r="E21" s="146"/>
      <c r="F21" s="145"/>
      <c r="G21" s="147"/>
      <c r="H21" s="148"/>
    </row>
    <row r="22" spans="1:8" ht="24" customHeight="1">
      <c r="A22" s="149" t="s">
        <v>81</v>
      </c>
      <c r="B22" s="149"/>
      <c r="C22" s="73" t="s">
        <v>180</v>
      </c>
      <c r="D22" s="150"/>
      <c r="E22" s="151"/>
      <c r="F22" s="150"/>
      <c r="G22" s="152">
        <f>G31</f>
        <v>1581796.06</v>
      </c>
      <c r="H22" s="152">
        <f>H31</f>
        <v>1369593.24</v>
      </c>
    </row>
    <row r="23" spans="1:8" ht="12.75" customHeight="1">
      <c r="A23" s="48"/>
      <c r="B23" s="48"/>
      <c r="C23" s="48"/>
      <c r="D23" s="48"/>
      <c r="E23" s="120"/>
      <c r="F23" s="48"/>
      <c r="G23" s="136"/>
      <c r="H23" s="137"/>
    </row>
    <row r="24" spans="1:8" ht="12.75" customHeight="1">
      <c r="A24" s="153">
        <v>1</v>
      </c>
      <c r="B24" s="153"/>
      <c r="C24" s="153" t="s">
        <v>181</v>
      </c>
      <c r="D24" s="26" t="s">
        <v>182</v>
      </c>
      <c r="E24" s="123"/>
      <c r="F24" s="26"/>
      <c r="G24" s="124">
        <f>G27</f>
        <v>0</v>
      </c>
      <c r="H24" s="124">
        <f>H27</f>
        <v>0</v>
      </c>
    </row>
    <row r="25" spans="1:8" ht="12.75" customHeight="1">
      <c r="A25" s="154" t="s">
        <v>21</v>
      </c>
      <c r="B25" s="154"/>
      <c r="C25" s="155" t="s">
        <v>183</v>
      </c>
      <c r="D25" s="32" t="s">
        <v>184</v>
      </c>
      <c r="E25" s="78"/>
      <c r="F25" s="32"/>
      <c r="G25" s="126">
        <v>0</v>
      </c>
      <c r="H25" s="127">
        <v>0</v>
      </c>
    </row>
    <row r="26" spans="1:8" ht="12.75" customHeight="1">
      <c r="A26" s="156" t="s">
        <v>25</v>
      </c>
      <c r="B26" s="156"/>
      <c r="C26" s="157" t="s">
        <v>185</v>
      </c>
      <c r="D26" s="36" t="s">
        <v>155</v>
      </c>
      <c r="E26" s="129" t="s">
        <v>186</v>
      </c>
      <c r="F26" s="36"/>
      <c r="G26" s="130">
        <v>0</v>
      </c>
      <c r="H26" s="131">
        <v>0</v>
      </c>
    </row>
    <row r="27" spans="1:8" ht="12.75" customHeight="1">
      <c r="A27" s="158"/>
      <c r="B27" s="158"/>
      <c r="C27" s="101" t="s">
        <v>105</v>
      </c>
      <c r="D27" s="63" t="s">
        <v>187</v>
      </c>
      <c r="E27" s="64"/>
      <c r="F27" s="51"/>
      <c r="G27" s="159">
        <f>SUM(G25:G26)</f>
        <v>0</v>
      </c>
      <c r="H27" s="159">
        <f>SUM(H25:H26)</f>
        <v>0</v>
      </c>
    </row>
    <row r="28" spans="1:8" ht="12.75" customHeight="1">
      <c r="A28" s="160">
        <v>2</v>
      </c>
      <c r="B28" s="160"/>
      <c r="C28" s="160" t="s">
        <v>188</v>
      </c>
      <c r="D28" s="20" t="s">
        <v>189</v>
      </c>
      <c r="E28" s="56"/>
      <c r="F28" s="48"/>
      <c r="G28" s="136">
        <v>1581796.06</v>
      </c>
      <c r="H28" s="136">
        <v>1369593.24</v>
      </c>
    </row>
    <row r="29" spans="1:8" ht="12.75" customHeight="1">
      <c r="A29" s="153">
        <v>3</v>
      </c>
      <c r="B29" s="153"/>
      <c r="C29" s="153" t="s">
        <v>190</v>
      </c>
      <c r="D29" s="26" t="s">
        <v>191</v>
      </c>
      <c r="E29" s="58" t="s">
        <v>192</v>
      </c>
      <c r="F29" s="32"/>
      <c r="G29" s="126">
        <v>0</v>
      </c>
      <c r="H29" s="127">
        <v>0</v>
      </c>
    </row>
    <row r="30" spans="1:8" ht="12.75" customHeight="1">
      <c r="A30" s="161">
        <v>4</v>
      </c>
      <c r="B30" s="161"/>
      <c r="C30" s="161" t="s">
        <v>193</v>
      </c>
      <c r="D30" s="59" t="s">
        <v>173</v>
      </c>
      <c r="E30" s="129" t="s">
        <v>194</v>
      </c>
      <c r="F30" s="36"/>
      <c r="G30" s="130"/>
      <c r="H30" s="131"/>
    </row>
    <row r="31" spans="1:8" ht="12.75" customHeight="1">
      <c r="A31" s="158"/>
      <c r="B31" s="158"/>
      <c r="C31" s="162" t="s">
        <v>195</v>
      </c>
      <c r="D31" s="140" t="s">
        <v>196</v>
      </c>
      <c r="E31" s="141"/>
      <c r="F31" s="140"/>
      <c r="G31" s="142">
        <f>G24+G28+G29+G30</f>
        <v>1581796.06</v>
      </c>
      <c r="H31" s="142">
        <f>H24+H28+H29+H30</f>
        <v>1369593.24</v>
      </c>
    </row>
    <row r="32" spans="1:8" ht="12.75" customHeight="1">
      <c r="A32" s="163"/>
      <c r="B32" s="163"/>
      <c r="C32" s="163"/>
      <c r="D32" s="163"/>
      <c r="E32" s="164"/>
      <c r="F32" s="163"/>
      <c r="G32" s="165"/>
      <c r="H32" s="166"/>
    </row>
    <row r="33" spans="1:8" ht="12.75" customHeight="1">
      <c r="A33" s="167"/>
      <c r="B33" s="167"/>
      <c r="C33" s="139" t="s">
        <v>197</v>
      </c>
      <c r="D33" s="140" t="s">
        <v>198</v>
      </c>
      <c r="E33" s="141"/>
      <c r="F33" s="140"/>
      <c r="G33" s="168">
        <f>G31+G20</f>
        <v>1596796.06</v>
      </c>
      <c r="H33" s="142">
        <f>H31+H20</f>
        <v>1384593.24</v>
      </c>
    </row>
    <row r="34" spans="1:8" ht="12.75" customHeight="1">
      <c r="A34" s="163"/>
      <c r="B34" s="163"/>
      <c r="C34" s="163"/>
      <c r="D34" s="48"/>
      <c r="E34" s="146"/>
      <c r="F34" s="145"/>
      <c r="G34" s="169"/>
      <c r="H34" s="170"/>
    </row>
    <row r="35" spans="1:8" ht="23.25" customHeight="1">
      <c r="A35" s="149" t="s">
        <v>199</v>
      </c>
      <c r="B35" s="149"/>
      <c r="C35" s="73" t="s">
        <v>200</v>
      </c>
      <c r="D35" s="150"/>
      <c r="E35" s="151"/>
      <c r="F35" s="150"/>
      <c r="G35" s="171">
        <f>G47</f>
        <v>-1165608.1599999999</v>
      </c>
      <c r="H35" s="171">
        <f>H47</f>
        <v>-952929</v>
      </c>
    </row>
    <row r="36" spans="1:8" ht="12.75" customHeight="1">
      <c r="A36" s="172"/>
      <c r="B36" s="172"/>
      <c r="C36" s="172"/>
      <c r="D36" s="172"/>
      <c r="E36" s="173"/>
      <c r="F36" s="172"/>
      <c r="G36" s="174"/>
      <c r="H36" s="175"/>
    </row>
    <row r="37" spans="1:8" ht="12.75" customHeight="1">
      <c r="A37" s="153">
        <v>1</v>
      </c>
      <c r="B37" s="153"/>
      <c r="C37" s="153" t="s">
        <v>201</v>
      </c>
      <c r="D37" s="153" t="s">
        <v>202</v>
      </c>
      <c r="E37" s="176" t="s">
        <v>203</v>
      </c>
      <c r="F37" s="126"/>
      <c r="G37" s="177"/>
      <c r="H37" s="178"/>
    </row>
    <row r="38" spans="1:8" ht="12.75" customHeight="1">
      <c r="A38" s="153">
        <v>2</v>
      </c>
      <c r="B38" s="153"/>
      <c r="C38" s="153" t="s">
        <v>204</v>
      </c>
      <c r="D38" s="153" t="s">
        <v>205</v>
      </c>
      <c r="E38" s="179"/>
      <c r="F38" s="126"/>
      <c r="G38" s="177"/>
      <c r="H38" s="178"/>
    </row>
    <row r="39" spans="1:8" ht="12.75" customHeight="1">
      <c r="A39" s="153">
        <v>3</v>
      </c>
      <c r="B39" s="153"/>
      <c r="C39" s="153" t="s">
        <v>206</v>
      </c>
      <c r="D39" s="153" t="s">
        <v>207</v>
      </c>
      <c r="E39" s="179"/>
      <c r="F39" s="126"/>
      <c r="G39" s="177">
        <v>100000</v>
      </c>
      <c r="H39" s="177">
        <v>100000</v>
      </c>
    </row>
    <row r="40" spans="1:8" ht="12.75" customHeight="1">
      <c r="A40" s="153">
        <v>4</v>
      </c>
      <c r="B40" s="153"/>
      <c r="C40" s="153" t="s">
        <v>208</v>
      </c>
      <c r="D40" s="153" t="s">
        <v>209</v>
      </c>
      <c r="E40" s="180" t="s">
        <v>210</v>
      </c>
      <c r="F40" s="126"/>
      <c r="G40" s="177"/>
      <c r="H40" s="177"/>
    </row>
    <row r="41" spans="1:8" ht="12.75" customHeight="1">
      <c r="A41" s="153">
        <v>5</v>
      </c>
      <c r="B41" s="153"/>
      <c r="C41" s="153" t="s">
        <v>211</v>
      </c>
      <c r="D41" s="153" t="s">
        <v>212</v>
      </c>
      <c r="E41" s="176" t="s">
        <v>213</v>
      </c>
      <c r="F41" s="126"/>
      <c r="G41" s="177"/>
      <c r="H41" s="177"/>
    </row>
    <row r="42" spans="1:8" ht="12.75" customHeight="1">
      <c r="A42" s="153">
        <v>6</v>
      </c>
      <c r="B42" s="153"/>
      <c r="C42" s="153" t="s">
        <v>214</v>
      </c>
      <c r="D42" s="153" t="s">
        <v>215</v>
      </c>
      <c r="E42" s="179"/>
      <c r="F42" s="126"/>
      <c r="G42" s="177"/>
      <c r="H42" s="177"/>
    </row>
    <row r="43" spans="1:8" ht="12.75" customHeight="1">
      <c r="A43" s="153">
        <v>7</v>
      </c>
      <c r="B43" s="153"/>
      <c r="C43" s="153" t="s">
        <v>216</v>
      </c>
      <c r="D43" s="153" t="s">
        <v>217</v>
      </c>
      <c r="E43" s="179"/>
      <c r="F43" s="126"/>
      <c r="G43" s="177">
        <v>0</v>
      </c>
      <c r="H43" s="177">
        <v>0</v>
      </c>
    </row>
    <row r="44" spans="1:8" ht="12.75" customHeight="1">
      <c r="A44" s="153">
        <v>8</v>
      </c>
      <c r="B44" s="153"/>
      <c r="C44" s="153" t="s">
        <v>218</v>
      </c>
      <c r="D44" s="153" t="s">
        <v>219</v>
      </c>
      <c r="E44" s="179"/>
      <c r="F44" s="126"/>
      <c r="G44" s="177"/>
      <c r="H44" s="177"/>
    </row>
    <row r="45" spans="1:8" ht="12.75" customHeight="1">
      <c r="A45" s="153">
        <v>9</v>
      </c>
      <c r="B45" s="153"/>
      <c r="C45" s="153" t="s">
        <v>220</v>
      </c>
      <c r="D45" s="153" t="s">
        <v>221</v>
      </c>
      <c r="E45" s="180" t="s">
        <v>222</v>
      </c>
      <c r="F45" s="126"/>
      <c r="G45" s="177">
        <f>H45+H46</f>
        <v>-1052929</v>
      </c>
      <c r="H45" s="177">
        <v>-948932</v>
      </c>
    </row>
    <row r="46" spans="1:8" ht="12.75" customHeight="1">
      <c r="A46" s="161">
        <v>10</v>
      </c>
      <c r="B46" s="161"/>
      <c r="C46" s="161" t="s">
        <v>223</v>
      </c>
      <c r="D46" s="161" t="s">
        <v>224</v>
      </c>
      <c r="E46" s="181" t="s">
        <v>225</v>
      </c>
      <c r="F46" s="130"/>
      <c r="G46" s="182">
        <v>-212679.16</v>
      </c>
      <c r="H46" s="182">
        <v>-103997</v>
      </c>
    </row>
    <row r="47" spans="1:8" ht="12.75" customHeight="1" thickBot="1">
      <c r="A47" s="167"/>
      <c r="B47" s="167"/>
      <c r="C47" s="183" t="s">
        <v>226</v>
      </c>
      <c r="D47" s="158"/>
      <c r="E47" s="184"/>
      <c r="F47" s="158"/>
      <c r="G47" s="185">
        <f>SUM(G37:G46)</f>
        <v>-1165608.1599999999</v>
      </c>
      <c r="H47" s="185">
        <f>SUM(H37:H46)</f>
        <v>-952929</v>
      </c>
    </row>
    <row r="48" spans="1:8" ht="23.25" customHeight="1" thickBot="1">
      <c r="A48" s="186"/>
      <c r="B48" s="186"/>
      <c r="C48" s="110" t="s">
        <v>227</v>
      </c>
      <c r="D48" s="110"/>
      <c r="E48" s="111"/>
      <c r="F48" s="110"/>
      <c r="G48" s="112">
        <f>+G47+G33</f>
        <v>431187.90000000014</v>
      </c>
      <c r="H48" s="187">
        <f>+H47+H33</f>
        <v>431664.24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XFD1048576"/>
    </sheetView>
  </sheetViews>
  <sheetFormatPr defaultRowHeight="15"/>
  <cols>
    <col min="1" max="1" width="6.140625" style="6" customWidth="1"/>
    <col min="2" max="2" width="0.140625" style="6" customWidth="1"/>
    <col min="3" max="3" width="45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4.7109375" style="6" customWidth="1"/>
    <col min="8" max="8" width="20.42578125" style="6" customWidth="1"/>
    <col min="9" max="16384" width="9.140625" style="6"/>
  </cols>
  <sheetData>
    <row r="1" spans="1:8" ht="22.5" customHeight="1">
      <c r="A1" s="188" t="s">
        <v>228</v>
      </c>
      <c r="B1" s="189"/>
      <c r="C1" s="190" t="s">
        <v>229</v>
      </c>
      <c r="D1" s="191" t="s">
        <v>230</v>
      </c>
      <c r="E1" s="192" t="s">
        <v>231</v>
      </c>
      <c r="F1" s="193"/>
      <c r="G1" s="5" t="s">
        <v>5</v>
      </c>
      <c r="H1" s="5"/>
    </row>
    <row r="2" spans="1:8" ht="15" customHeight="1" thickBot="1">
      <c r="A2" s="194"/>
      <c r="B2" s="195"/>
      <c r="C2" s="196"/>
      <c r="D2" s="197"/>
      <c r="E2" s="198" t="s">
        <v>232</v>
      </c>
      <c r="F2" s="199" t="s">
        <v>233</v>
      </c>
      <c r="G2" s="11" t="s">
        <v>7</v>
      </c>
      <c r="H2" s="11" t="s">
        <v>8</v>
      </c>
    </row>
    <row r="3" spans="1:8" ht="21" customHeight="1">
      <c r="A3" s="200"/>
      <c r="B3" s="200" t="s">
        <v>234</v>
      </c>
      <c r="C3" s="201" t="s">
        <v>235</v>
      </c>
      <c r="D3" s="202"/>
      <c r="E3" s="152" t="e">
        <f>+#REF!</f>
        <v>#REF!</v>
      </c>
      <c r="F3" s="152" t="e">
        <f>+#REF!</f>
        <v>#REF!</v>
      </c>
      <c r="G3" s="152">
        <f>G4+G5</f>
        <v>0</v>
      </c>
      <c r="H3" s="152">
        <f>H4+H5</f>
        <v>0</v>
      </c>
    </row>
    <row r="4" spans="1:8" ht="12.75" customHeight="1">
      <c r="A4" s="203">
        <v>1</v>
      </c>
      <c r="B4" s="204" t="s">
        <v>236</v>
      </c>
      <c r="C4" s="205" t="s">
        <v>237</v>
      </c>
      <c r="D4" s="206"/>
      <c r="E4" s="207" t="e">
        <f>+#REF!</f>
        <v>#REF!</v>
      </c>
      <c r="F4" s="207" t="e">
        <f>+#REF!</f>
        <v>#REF!</v>
      </c>
      <c r="G4" s="208"/>
      <c r="H4" s="208">
        <v>0</v>
      </c>
    </row>
    <row r="5" spans="1:8" ht="12.75" customHeight="1">
      <c r="A5" s="209">
        <v>2</v>
      </c>
      <c r="B5" s="210" t="s">
        <v>238</v>
      </c>
      <c r="C5" s="211" t="s">
        <v>239</v>
      </c>
      <c r="D5" s="212" t="s">
        <v>240</v>
      </c>
      <c r="E5" s="213" t="e">
        <f>+#REF!-#REF!</f>
        <v>#REF!</v>
      </c>
      <c r="F5" s="213" t="e">
        <f>+#REF!-#REF!</f>
        <v>#REF!</v>
      </c>
      <c r="G5" s="214"/>
      <c r="H5" s="214">
        <v>0</v>
      </c>
    </row>
    <row r="6" spans="1:8" ht="24.75" customHeight="1">
      <c r="A6" s="215">
        <v>3</v>
      </c>
      <c r="B6" s="216" t="s">
        <v>241</v>
      </c>
      <c r="C6" s="217" t="s">
        <v>242</v>
      </c>
      <c r="D6" s="218" t="s">
        <v>243</v>
      </c>
      <c r="E6" s="213" t="e">
        <f>+#REF!</f>
        <v>#REF!</v>
      </c>
      <c r="F6" s="213" t="e">
        <f>+#REF!</f>
        <v>#REF!</v>
      </c>
      <c r="G6" s="214"/>
      <c r="H6" s="219"/>
    </row>
    <row r="7" spans="1:8" ht="12.75" customHeight="1">
      <c r="A7" s="209">
        <v>4</v>
      </c>
      <c r="B7" s="210" t="s">
        <v>244</v>
      </c>
      <c r="C7" s="211" t="s">
        <v>245</v>
      </c>
      <c r="D7" s="218" t="s">
        <v>246</v>
      </c>
      <c r="E7" s="213" t="e">
        <f>-#REF!-#REF!-#REF!</f>
        <v>#REF!</v>
      </c>
      <c r="F7" s="213" t="e">
        <f>-#REF!-#REF!-#REF!</f>
        <v>#REF!</v>
      </c>
      <c r="G7" s="220"/>
      <c r="H7" s="220">
        <v>0</v>
      </c>
    </row>
    <row r="8" spans="1:8" ht="12.75" customHeight="1">
      <c r="A8" s="215">
        <v>5</v>
      </c>
      <c r="B8" s="216" t="s">
        <v>247</v>
      </c>
      <c r="C8" s="211" t="s">
        <v>248</v>
      </c>
      <c r="D8" s="218" t="s">
        <v>249</v>
      </c>
      <c r="E8" s="213" t="e">
        <f>-#REF!-#REF!</f>
        <v>#REF!</v>
      </c>
      <c r="F8" s="213" t="e">
        <f>+#REF!</f>
        <v>#REF!</v>
      </c>
      <c r="G8" s="220">
        <f>G9+G11+G10</f>
        <v>-1800000</v>
      </c>
      <c r="H8" s="220">
        <f>H9+H11+H10</f>
        <v>-1050000</v>
      </c>
    </row>
    <row r="9" spans="1:8" ht="12.75" customHeight="1">
      <c r="A9" s="221" t="s">
        <v>21</v>
      </c>
      <c r="B9" s="210" t="s">
        <v>250</v>
      </c>
      <c r="C9" s="211" t="s">
        <v>251</v>
      </c>
      <c r="D9" s="222" t="s">
        <v>252</v>
      </c>
      <c r="E9" s="213" t="e">
        <f>SUM(E11:E13)</f>
        <v>#REF!</v>
      </c>
      <c r="F9" s="213" t="e">
        <f>SUM(F11:F13)</f>
        <v>#REF!</v>
      </c>
      <c r="G9" s="220">
        <v>-1800000</v>
      </c>
      <c r="H9" s="220">
        <v>-1050000</v>
      </c>
    </row>
    <row r="10" spans="1:8" ht="12.75" customHeight="1">
      <c r="A10" s="223" t="s">
        <v>25</v>
      </c>
      <c r="B10" s="224" t="s">
        <v>253</v>
      </c>
      <c r="C10" s="211" t="s">
        <v>254</v>
      </c>
      <c r="D10" s="222"/>
      <c r="E10" s="213"/>
      <c r="F10" s="213"/>
      <c r="G10" s="220"/>
      <c r="H10" s="220">
        <v>0</v>
      </c>
    </row>
    <row r="11" spans="1:8" ht="12.75" customHeight="1">
      <c r="A11" s="223" t="s">
        <v>41</v>
      </c>
      <c r="B11" s="224" t="s">
        <v>253</v>
      </c>
      <c r="C11" s="211" t="s">
        <v>255</v>
      </c>
      <c r="D11" s="218" t="s">
        <v>256</v>
      </c>
      <c r="E11" s="214" t="e">
        <f>-#REF!</f>
        <v>#REF!</v>
      </c>
      <c r="F11" s="214" t="e">
        <f>-#REF!</f>
        <v>#REF!</v>
      </c>
      <c r="G11" s="220"/>
      <c r="H11" s="220">
        <v>0</v>
      </c>
    </row>
    <row r="12" spans="1:8" ht="12.75" customHeight="1">
      <c r="A12" s="223">
        <v>6</v>
      </c>
      <c r="B12" s="224" t="s">
        <v>257</v>
      </c>
      <c r="C12" s="211" t="s">
        <v>258</v>
      </c>
      <c r="D12" s="225" t="s">
        <v>259</v>
      </c>
      <c r="E12" s="214" t="e">
        <f>-#REF!</f>
        <v>#REF!</v>
      </c>
      <c r="F12" s="214" t="e">
        <f>-#REF!</f>
        <v>#REF!</v>
      </c>
      <c r="G12" s="220"/>
      <c r="H12" s="220">
        <v>0</v>
      </c>
    </row>
    <row r="13" spans="1:8" ht="12.75" customHeight="1">
      <c r="A13" s="226">
        <v>7</v>
      </c>
      <c r="B13" s="227" t="s">
        <v>260</v>
      </c>
      <c r="C13" s="228" t="s">
        <v>261</v>
      </c>
      <c r="D13" s="229"/>
      <c r="E13" s="230" t="e">
        <f>-#REF!</f>
        <v>#REF!</v>
      </c>
      <c r="F13" s="230" t="e">
        <f>-#REF!</f>
        <v>#REF!</v>
      </c>
      <c r="G13" s="231">
        <v>-33608.32</v>
      </c>
      <c r="H13" s="231">
        <v>0</v>
      </c>
    </row>
    <row r="14" spans="1:8" ht="17.25" customHeight="1">
      <c r="A14" s="232">
        <v>8</v>
      </c>
      <c r="B14" s="232" t="s">
        <v>262</v>
      </c>
      <c r="C14" s="233" t="s">
        <v>263</v>
      </c>
      <c r="D14" s="234" t="s">
        <v>264</v>
      </c>
      <c r="E14" s="142" t="e">
        <f>SUM(#REF!)</f>
        <v>#REF!</v>
      </c>
      <c r="F14" s="142" t="e">
        <f>SUM(#REF!)</f>
        <v>#REF!</v>
      </c>
      <c r="G14" s="168">
        <f>G7+G8+G12+G13</f>
        <v>-1833608.32</v>
      </c>
      <c r="H14" s="168">
        <f>H7+H8+H12+H13</f>
        <v>-1050000</v>
      </c>
    </row>
    <row r="15" spans="1:8" ht="12.75" customHeight="1">
      <c r="A15" s="203">
        <v>9</v>
      </c>
      <c r="B15" s="235"/>
      <c r="C15" s="236" t="s">
        <v>265</v>
      </c>
      <c r="D15" s="237"/>
      <c r="E15" s="238" t="e">
        <f>SUM(E3:E14)</f>
        <v>#REF!</v>
      </c>
      <c r="F15" s="238" t="e">
        <f>SUM(F3:F14)</f>
        <v>#REF!</v>
      </c>
      <c r="G15" s="239">
        <f>G3+G14</f>
        <v>-1833608.32</v>
      </c>
      <c r="H15" s="239">
        <f>H3+H14</f>
        <v>-1050000</v>
      </c>
    </row>
    <row r="16" spans="1:8" ht="12.75" customHeight="1">
      <c r="A16" s="209">
        <v>10</v>
      </c>
      <c r="B16" s="210" t="s">
        <v>266</v>
      </c>
      <c r="C16" s="217" t="s">
        <v>267</v>
      </c>
      <c r="D16" s="218" t="s">
        <v>268</v>
      </c>
      <c r="E16" s="214">
        <v>0</v>
      </c>
      <c r="F16" s="214">
        <v>0</v>
      </c>
      <c r="G16" s="240"/>
      <c r="H16" s="241"/>
    </row>
    <row r="17" spans="1:8" ht="12.75" customHeight="1">
      <c r="A17" s="242">
        <v>11</v>
      </c>
      <c r="B17" s="243" t="s">
        <v>269</v>
      </c>
      <c r="C17" s="228" t="s">
        <v>270</v>
      </c>
      <c r="D17" s="229" t="s">
        <v>271</v>
      </c>
      <c r="E17" s="230">
        <v>0</v>
      </c>
      <c r="F17" s="244">
        <v>0</v>
      </c>
      <c r="G17" s="231"/>
      <c r="H17" s="245">
        <v>0</v>
      </c>
    </row>
    <row r="18" spans="1:8" ht="12.75" customHeight="1">
      <c r="A18" s="232">
        <v>12</v>
      </c>
      <c r="B18" s="232" t="s">
        <v>272</v>
      </c>
      <c r="C18" s="246" t="s">
        <v>273</v>
      </c>
      <c r="D18" s="234" t="s">
        <v>274</v>
      </c>
      <c r="E18" s="142" t="e">
        <f>SUM(E19:E22)</f>
        <v>#REF!</v>
      </c>
      <c r="F18" s="142" t="e">
        <f>SUM(F19:F22)</f>
        <v>#REF!</v>
      </c>
      <c r="G18" s="247">
        <f>SUM(G19:G22)</f>
        <v>1620929.16</v>
      </c>
      <c r="H18" s="247">
        <f>SUM(H19:H22)</f>
        <v>946003.25</v>
      </c>
    </row>
    <row r="19" spans="1:8" ht="12.75" customHeight="1">
      <c r="A19" s="248" t="s">
        <v>275</v>
      </c>
      <c r="B19" s="249" t="s">
        <v>276</v>
      </c>
      <c r="C19" s="250" t="s">
        <v>277</v>
      </c>
      <c r="D19" s="251" t="s">
        <v>278</v>
      </c>
      <c r="E19" s="252"/>
      <c r="F19" s="252"/>
      <c r="G19" s="253"/>
      <c r="H19" s="254"/>
    </row>
    <row r="20" spans="1:8" ht="12.75" customHeight="1">
      <c r="A20" s="209" t="s">
        <v>279</v>
      </c>
      <c r="B20" s="210" t="s">
        <v>280</v>
      </c>
      <c r="C20" s="211" t="s">
        <v>281</v>
      </c>
      <c r="D20" s="218" t="s">
        <v>282</v>
      </c>
      <c r="E20" s="214" t="e">
        <f>+#REF!-#REF!</f>
        <v>#REF!</v>
      </c>
      <c r="F20" s="214" t="e">
        <f>+#REF!-#REF!</f>
        <v>#REF!</v>
      </c>
      <c r="G20" s="220">
        <v>0</v>
      </c>
      <c r="H20" s="220">
        <v>0</v>
      </c>
    </row>
    <row r="21" spans="1:8" ht="12.75" customHeight="1">
      <c r="A21" s="209" t="s">
        <v>283</v>
      </c>
      <c r="B21" s="210" t="s">
        <v>284</v>
      </c>
      <c r="C21" s="211" t="s">
        <v>285</v>
      </c>
      <c r="D21" s="218" t="s">
        <v>286</v>
      </c>
      <c r="E21" s="214" t="e">
        <f>+#REF!-#REF!</f>
        <v>#REF!</v>
      </c>
      <c r="F21" s="214" t="e">
        <f>+#REF!-#REF!</f>
        <v>#REF!</v>
      </c>
      <c r="G21" s="220">
        <v>929.16</v>
      </c>
      <c r="H21" s="220">
        <v>1003.25</v>
      </c>
    </row>
    <row r="22" spans="1:8" ht="12.75" customHeight="1">
      <c r="A22" s="209" t="s">
        <v>287</v>
      </c>
      <c r="B22" s="210" t="s">
        <v>288</v>
      </c>
      <c r="C22" s="211" t="s">
        <v>289</v>
      </c>
      <c r="D22" s="218"/>
      <c r="E22" s="214" t="e">
        <f>+#REF!-#REF!</f>
        <v>#REF!</v>
      </c>
      <c r="F22" s="214" t="e">
        <f>+#REF!-#REF!</f>
        <v>#REF!</v>
      </c>
      <c r="G22" s="220">
        <v>1620000</v>
      </c>
      <c r="H22" s="220">
        <v>945000</v>
      </c>
    </row>
    <row r="23" spans="1:8" ht="29.25" customHeight="1">
      <c r="A23" s="242">
        <v>13</v>
      </c>
      <c r="B23" s="243"/>
      <c r="C23" s="255" t="s">
        <v>290</v>
      </c>
      <c r="D23" s="229" t="s">
        <v>291</v>
      </c>
      <c r="E23" s="256" t="e">
        <f>+E18+E14+E9+E8+E7+E6+E5+E4+E3</f>
        <v>#REF!</v>
      </c>
      <c r="F23" s="256" t="e">
        <f>+F18+F14+F9+F8+F7+F6+F5+F4+F3</f>
        <v>#REF!</v>
      </c>
      <c r="G23" s="257">
        <f>G18</f>
        <v>1620929.16</v>
      </c>
      <c r="H23" s="257">
        <f>H18</f>
        <v>946003.25</v>
      </c>
    </row>
    <row r="24" spans="1:8" ht="24" customHeight="1">
      <c r="A24" s="200"/>
      <c r="B24" s="200"/>
      <c r="C24" s="258" t="s">
        <v>292</v>
      </c>
      <c r="D24" s="259" t="s">
        <v>293</v>
      </c>
      <c r="E24" s="260"/>
      <c r="F24" s="260"/>
      <c r="G24" s="261">
        <f>G15+G18</f>
        <v>-212679.16000000015</v>
      </c>
      <c r="H24" s="261">
        <f>H15+H18</f>
        <v>-103996.75</v>
      </c>
    </row>
    <row r="25" spans="1:8" ht="12.75" customHeight="1">
      <c r="A25" s="248">
        <v>14</v>
      </c>
      <c r="B25" s="249"/>
      <c r="C25" s="205" t="s">
        <v>294</v>
      </c>
      <c r="D25" s="251" t="s">
        <v>295</v>
      </c>
      <c r="E25" s="207" t="e">
        <f>+E23</f>
        <v>#REF!</v>
      </c>
      <c r="F25" s="207" t="e">
        <f>+F23</f>
        <v>#REF!</v>
      </c>
      <c r="G25" s="239">
        <v>0</v>
      </c>
      <c r="H25" s="239">
        <v>0</v>
      </c>
    </row>
    <row r="26" spans="1:8" ht="12.75" customHeight="1">
      <c r="A26" s="262">
        <v>15</v>
      </c>
      <c r="B26" s="263"/>
      <c r="C26" s="264" t="s">
        <v>296</v>
      </c>
      <c r="D26" s="229" t="s">
        <v>297</v>
      </c>
      <c r="E26" s="230" t="e">
        <f>IF(E25&lt;=0,0,E25*10%)</f>
        <v>#REF!</v>
      </c>
      <c r="F26" s="230" t="e">
        <f>IF(F25&lt;=0,0,F25*20%)</f>
        <v>#REF!</v>
      </c>
      <c r="G26" s="245">
        <f>G24+G25</f>
        <v>-212679.16000000015</v>
      </c>
      <c r="H26" s="245">
        <f>H24+H25</f>
        <v>-103996.75</v>
      </c>
    </row>
    <row r="27" spans="1:8" ht="24.75" customHeight="1">
      <c r="A27" s="200"/>
      <c r="B27" s="200"/>
      <c r="C27" s="259"/>
      <c r="D27" s="265" t="s">
        <v>298</v>
      </c>
      <c r="E27" s="266"/>
      <c r="F27" s="200"/>
      <c r="G27" s="260"/>
      <c r="H27" s="267"/>
    </row>
  </sheetData>
  <mergeCells count="5">
    <mergeCell ref="A1:A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sqref="A1:XFD1048576"/>
    </sheetView>
  </sheetViews>
  <sheetFormatPr defaultRowHeight="15"/>
  <cols>
    <col min="1" max="1" width="5.42578125" style="6" customWidth="1"/>
    <col min="2" max="2" width="0.140625" style="6" customWidth="1"/>
    <col min="3" max="3" width="46.8554687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3.5703125" style="6" customWidth="1"/>
    <col min="8" max="8" width="19.28515625" style="6" customWidth="1"/>
    <col min="9" max="16384" width="9.140625" style="6"/>
  </cols>
  <sheetData>
    <row r="1" spans="1:8" ht="22.5" customHeight="1">
      <c r="A1" s="114" t="s">
        <v>142</v>
      </c>
      <c r="B1" s="115" t="s">
        <v>1</v>
      </c>
      <c r="C1" s="114" t="s">
        <v>315</v>
      </c>
      <c r="D1" s="114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16"/>
      <c r="B2" s="117" t="s">
        <v>6</v>
      </c>
      <c r="C2" s="116"/>
      <c r="D2" s="116"/>
      <c r="E2" s="10"/>
      <c r="F2" s="9"/>
      <c r="G2" s="11" t="s">
        <v>7</v>
      </c>
      <c r="H2" s="11" t="s">
        <v>8</v>
      </c>
    </row>
    <row r="3" spans="1:8" ht="28.5" customHeight="1">
      <c r="A3" s="15" t="s">
        <v>9</v>
      </c>
      <c r="B3" s="15"/>
      <c r="C3" s="14"/>
      <c r="D3" s="15"/>
      <c r="E3" s="16"/>
      <c r="F3" s="15"/>
      <c r="G3" s="118"/>
      <c r="H3" s="297"/>
    </row>
    <row r="4" spans="1:8" ht="17.25" customHeight="1">
      <c r="A4" s="298">
        <v>1</v>
      </c>
      <c r="B4" s="298"/>
      <c r="C4" s="139" t="s">
        <v>316</v>
      </c>
      <c r="D4" s="299">
        <f>SUM(D5:D10)</f>
        <v>0</v>
      </c>
      <c r="E4" s="299">
        <f>SUM(E5:E10)</f>
        <v>0</v>
      </c>
      <c r="F4" s="298"/>
      <c r="G4" s="104">
        <f>G10</f>
        <v>-218370.92</v>
      </c>
      <c r="H4" s="104">
        <f>H10</f>
        <v>-88996.73</v>
      </c>
    </row>
    <row r="5" spans="1:8" ht="12.75" customHeight="1">
      <c r="A5" s="300" t="s">
        <v>21</v>
      </c>
      <c r="B5" s="301"/>
      <c r="C5" s="302" t="s">
        <v>317</v>
      </c>
      <c r="D5" s="303"/>
      <c r="E5" s="303"/>
      <c r="F5" s="301"/>
      <c r="G5" s="304"/>
      <c r="H5" s="304">
        <v>0</v>
      </c>
    </row>
    <row r="6" spans="1:8" ht="12.75" customHeight="1">
      <c r="A6" s="305" t="s">
        <v>25</v>
      </c>
      <c r="B6" s="306"/>
      <c r="C6" s="307" t="s">
        <v>318</v>
      </c>
      <c r="D6" s="308"/>
      <c r="E6" s="308"/>
      <c r="F6" s="307"/>
      <c r="G6" s="220">
        <v>-218363.92</v>
      </c>
      <c r="H6" s="220">
        <f>-88084.73-912</f>
        <v>-88996.73</v>
      </c>
    </row>
    <row r="7" spans="1:8" ht="12.75" customHeight="1">
      <c r="A7" s="305" t="s">
        <v>41</v>
      </c>
      <c r="B7" s="306"/>
      <c r="C7" s="307" t="s">
        <v>319</v>
      </c>
      <c r="D7" s="308"/>
      <c r="E7" s="308"/>
      <c r="F7" s="307"/>
      <c r="G7" s="220">
        <v>0</v>
      </c>
      <c r="H7" s="220">
        <v>0</v>
      </c>
    </row>
    <row r="8" spans="1:8" ht="12.75" customHeight="1">
      <c r="A8" s="305" t="s">
        <v>44</v>
      </c>
      <c r="B8" s="306"/>
      <c r="C8" s="307" t="s">
        <v>320</v>
      </c>
      <c r="D8" s="308"/>
      <c r="E8" s="308"/>
      <c r="F8" s="307"/>
      <c r="G8" s="220">
        <v>-7</v>
      </c>
      <c r="H8" s="220">
        <v>0</v>
      </c>
    </row>
    <row r="9" spans="1:8" ht="12.75" customHeight="1">
      <c r="A9" s="309" t="s">
        <v>65</v>
      </c>
      <c r="B9" s="310"/>
      <c r="C9" s="311" t="s">
        <v>321</v>
      </c>
      <c r="D9" s="312"/>
      <c r="E9" s="312"/>
      <c r="F9" s="313"/>
      <c r="G9" s="314"/>
      <c r="H9" s="314">
        <v>0</v>
      </c>
    </row>
    <row r="10" spans="1:8" ht="21" customHeight="1">
      <c r="A10" s="315"/>
      <c r="B10" s="315"/>
      <c r="C10" s="51" t="s">
        <v>322</v>
      </c>
      <c r="D10" s="299"/>
      <c r="E10" s="299"/>
      <c r="F10" s="316"/>
      <c r="G10" s="317">
        <f>SUM(G5:G9)</f>
        <v>-218370.92</v>
      </c>
      <c r="H10" s="317">
        <f>SUM(H5:H9)</f>
        <v>-88996.73</v>
      </c>
    </row>
    <row r="11" spans="1:8" ht="15.75" customHeight="1">
      <c r="A11" s="315"/>
      <c r="B11" s="315"/>
      <c r="C11" s="51"/>
      <c r="D11" s="299"/>
      <c r="E11" s="299"/>
      <c r="F11" s="316"/>
      <c r="G11" s="318"/>
      <c r="H11" s="319"/>
    </row>
    <row r="12" spans="1:8" ht="17.25" customHeight="1">
      <c r="A12" s="315">
        <v>2</v>
      </c>
      <c r="B12" s="132"/>
      <c r="C12" s="139" t="s">
        <v>323</v>
      </c>
      <c r="D12" s="299">
        <f>SUM(D13:D18)</f>
        <v>0</v>
      </c>
      <c r="E12" s="299">
        <f>SUM(E13:E18)</f>
        <v>0</v>
      </c>
      <c r="F12" s="316"/>
      <c r="G12" s="168">
        <f>G18</f>
        <v>0</v>
      </c>
      <c r="H12" s="168">
        <f>H18</f>
        <v>0</v>
      </c>
    </row>
    <row r="13" spans="1:8" ht="12.75" customHeight="1">
      <c r="A13" s="300" t="s">
        <v>21</v>
      </c>
      <c r="B13" s="320"/>
      <c r="C13" s="302" t="s">
        <v>324</v>
      </c>
      <c r="D13" s="303"/>
      <c r="E13" s="303"/>
      <c r="F13" s="302"/>
      <c r="G13" s="304"/>
      <c r="H13" s="321"/>
    </row>
    <row r="14" spans="1:8" ht="12.75" customHeight="1">
      <c r="A14" s="305" t="s">
        <v>25</v>
      </c>
      <c r="B14" s="306"/>
      <c r="C14" s="307" t="s">
        <v>325</v>
      </c>
      <c r="D14" s="308"/>
      <c r="E14" s="308"/>
      <c r="F14" s="307"/>
      <c r="G14" s="220"/>
      <c r="H14" s="220">
        <v>0</v>
      </c>
    </row>
    <row r="15" spans="1:8" ht="12.75" customHeight="1">
      <c r="A15" s="305" t="s">
        <v>41</v>
      </c>
      <c r="B15" s="306"/>
      <c r="C15" s="307" t="s">
        <v>326</v>
      </c>
      <c r="D15" s="308"/>
      <c r="E15" s="308"/>
      <c r="F15" s="307"/>
      <c r="G15" s="240"/>
      <c r="H15" s="241">
        <v>0</v>
      </c>
    </row>
    <row r="16" spans="1:8" ht="12.75" customHeight="1">
      <c r="A16" s="305" t="s">
        <v>44</v>
      </c>
      <c r="B16" s="306"/>
      <c r="C16" s="307" t="s">
        <v>327</v>
      </c>
      <c r="D16" s="308"/>
      <c r="E16" s="308"/>
      <c r="F16" s="307"/>
      <c r="G16" s="220">
        <v>0</v>
      </c>
      <c r="H16" s="220">
        <v>0</v>
      </c>
    </row>
    <row r="17" spans="1:8" ht="12.75" customHeight="1">
      <c r="A17" s="309" t="s">
        <v>65</v>
      </c>
      <c r="B17" s="322"/>
      <c r="C17" s="311" t="s">
        <v>328</v>
      </c>
      <c r="D17" s="312"/>
      <c r="E17" s="312"/>
      <c r="F17" s="311"/>
      <c r="G17" s="314">
        <v>0</v>
      </c>
      <c r="H17" s="314">
        <v>0</v>
      </c>
    </row>
    <row r="18" spans="1:8" ht="21" customHeight="1">
      <c r="A18" s="315"/>
      <c r="B18" s="315"/>
      <c r="C18" s="51" t="s">
        <v>329</v>
      </c>
      <c r="D18" s="299"/>
      <c r="E18" s="299"/>
      <c r="F18" s="316"/>
      <c r="G18" s="323">
        <f>SUM(G13:G17)</f>
        <v>0</v>
      </c>
      <c r="H18" s="323">
        <f>SUM(H13:H17)</f>
        <v>0</v>
      </c>
    </row>
    <row r="19" spans="1:8" ht="12.75" customHeight="1">
      <c r="A19" s="324"/>
      <c r="B19" s="324"/>
      <c r="C19" s="51"/>
      <c r="D19" s="299"/>
      <c r="E19" s="299"/>
      <c r="F19" s="316"/>
      <c r="G19" s="325"/>
      <c r="H19" s="326"/>
    </row>
    <row r="20" spans="1:8" ht="17.25" customHeight="1">
      <c r="A20" s="327">
        <v>3</v>
      </c>
      <c r="B20" s="327"/>
      <c r="C20" s="139" t="s">
        <v>330</v>
      </c>
      <c r="D20" s="299">
        <f>SUM(D21:D25)</f>
        <v>0</v>
      </c>
      <c r="E20" s="299">
        <f>SUM(E21:E25)</f>
        <v>0</v>
      </c>
      <c r="F20" s="328"/>
      <c r="G20" s="247">
        <f>G25</f>
        <v>212210</v>
      </c>
      <c r="H20" s="247">
        <f>H25</f>
        <v>95000</v>
      </c>
    </row>
    <row r="21" spans="1:8" ht="12.75" customHeight="1">
      <c r="A21" s="300" t="s">
        <v>21</v>
      </c>
      <c r="B21" s="301"/>
      <c r="C21" s="302" t="s">
        <v>331</v>
      </c>
      <c r="D21" s="303"/>
      <c r="E21" s="303"/>
      <c r="F21" s="302"/>
      <c r="G21" s="304">
        <v>0</v>
      </c>
      <c r="H21" s="321">
        <v>0</v>
      </c>
    </row>
    <row r="22" spans="1:8" ht="14.25" customHeight="1">
      <c r="A22" s="305" t="s">
        <v>25</v>
      </c>
      <c r="B22" s="329"/>
      <c r="C22" s="307" t="s">
        <v>332</v>
      </c>
      <c r="D22" s="308"/>
      <c r="E22" s="308"/>
      <c r="F22" s="330"/>
      <c r="G22" s="220">
        <v>0</v>
      </c>
      <c r="H22" s="331">
        <v>0</v>
      </c>
    </row>
    <row r="23" spans="1:8" ht="12.75" customHeight="1">
      <c r="A23" s="305" t="s">
        <v>41</v>
      </c>
      <c r="B23" s="307"/>
      <c r="C23" s="307" t="s">
        <v>333</v>
      </c>
      <c r="D23" s="308"/>
      <c r="E23" s="308"/>
      <c r="F23" s="307"/>
      <c r="G23" s="220">
        <v>0</v>
      </c>
      <c r="H23" s="220">
        <v>0</v>
      </c>
    </row>
    <row r="24" spans="1:8" ht="12.75" customHeight="1">
      <c r="A24" s="309" t="s">
        <v>44</v>
      </c>
      <c r="B24" s="332"/>
      <c r="C24" s="311" t="s">
        <v>334</v>
      </c>
      <c r="D24" s="312"/>
      <c r="E24" s="312"/>
      <c r="F24" s="313"/>
      <c r="G24" s="314">
        <v>212210</v>
      </c>
      <c r="H24" s="314">
        <v>95000</v>
      </c>
    </row>
    <row r="25" spans="1:8" ht="21" customHeight="1">
      <c r="A25" s="333"/>
      <c r="B25" s="333"/>
      <c r="C25" s="51" t="s">
        <v>335</v>
      </c>
      <c r="D25" s="299"/>
      <c r="E25" s="299"/>
      <c r="F25" s="316"/>
      <c r="G25" s="323">
        <f>SUM(G21:G24)</f>
        <v>212210</v>
      </c>
      <c r="H25" s="323">
        <f>SUM(H21:H24)</f>
        <v>95000</v>
      </c>
    </row>
    <row r="26" spans="1:8" ht="12.75" customHeight="1">
      <c r="A26" s="333"/>
      <c r="B26" s="333"/>
      <c r="C26" s="51"/>
      <c r="D26" s="299"/>
      <c r="E26" s="299"/>
      <c r="F26" s="316"/>
      <c r="G26" s="318"/>
      <c r="H26" s="319"/>
    </row>
    <row r="27" spans="1:8" ht="12.75" customHeight="1">
      <c r="A27" s="158">
        <v>4</v>
      </c>
      <c r="B27" s="158"/>
      <c r="C27" s="298" t="s">
        <v>336</v>
      </c>
      <c r="D27" s="299">
        <f>D20+D12+D4</f>
        <v>0</v>
      </c>
      <c r="E27" s="299">
        <f>E20+E12+E4</f>
        <v>0</v>
      </c>
      <c r="F27" s="316"/>
      <c r="G27" s="168">
        <f>G10+G18+G25</f>
        <v>-6160.9200000000128</v>
      </c>
      <c r="H27" s="168">
        <f>H10+H18+H25</f>
        <v>6003.2700000000041</v>
      </c>
    </row>
    <row r="28" spans="1:8" ht="12.75" customHeight="1">
      <c r="A28" s="167">
        <v>5</v>
      </c>
      <c r="B28" s="167"/>
      <c r="C28" s="298" t="s">
        <v>337</v>
      </c>
      <c r="D28" s="299"/>
      <c r="E28" s="299"/>
      <c r="F28" s="316"/>
      <c r="G28" s="142">
        <f>H29</f>
        <v>219940.27000000002</v>
      </c>
      <c r="H28" s="334">
        <v>213937</v>
      </c>
    </row>
    <row r="29" spans="1:8" ht="12.75" customHeight="1">
      <c r="A29" s="167">
        <v>6</v>
      </c>
      <c r="B29" s="167"/>
      <c r="C29" s="298" t="s">
        <v>338</v>
      </c>
      <c r="D29" s="299">
        <f>D28+D27</f>
        <v>0</v>
      </c>
      <c r="E29" s="299">
        <f>E28+E27</f>
        <v>0</v>
      </c>
      <c r="F29" s="316"/>
      <c r="G29" s="334">
        <f>G28+G27</f>
        <v>213779.35</v>
      </c>
      <c r="H29" s="334">
        <f>H28+H27</f>
        <v>219940.27000000002</v>
      </c>
    </row>
    <row r="30" spans="1:8" ht="18.75" customHeight="1">
      <c r="A30" s="150"/>
      <c r="B30" s="150"/>
      <c r="C30" s="73"/>
      <c r="D30" s="73"/>
      <c r="E30" s="335"/>
      <c r="F30" s="73"/>
      <c r="G30" s="74">
        <f>G29</f>
        <v>213779.35</v>
      </c>
      <c r="H30" s="74">
        <f>H29</f>
        <v>219940.27000000002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sqref="A1:XFD1048576"/>
    </sheetView>
  </sheetViews>
  <sheetFormatPr defaultRowHeight="11.25"/>
  <cols>
    <col min="1" max="1" width="31.42578125" style="271" customWidth="1"/>
    <col min="2" max="2" width="11.42578125" style="271" customWidth="1"/>
    <col min="3" max="3" width="8.140625" style="271" customWidth="1"/>
    <col min="4" max="4" width="9.85546875" style="271" customWidth="1"/>
    <col min="5" max="5" width="9.140625" style="271" customWidth="1"/>
    <col min="6" max="6" width="11.7109375" style="271" customWidth="1"/>
    <col min="7" max="7" width="11.5703125" style="271" customWidth="1"/>
    <col min="8" max="16384" width="9.140625" style="271"/>
  </cols>
  <sheetData>
    <row r="1" spans="1:7" ht="33.75">
      <c r="A1" s="268" t="s">
        <v>299</v>
      </c>
      <c r="B1" s="269" t="s">
        <v>300</v>
      </c>
      <c r="C1" s="269" t="s">
        <v>208</v>
      </c>
      <c r="D1" s="269" t="s">
        <v>301</v>
      </c>
      <c r="E1" s="269" t="s">
        <v>302</v>
      </c>
      <c r="F1" s="269" t="s">
        <v>303</v>
      </c>
      <c r="G1" s="270" t="s">
        <v>187</v>
      </c>
    </row>
    <row r="2" spans="1:7" ht="21.75" customHeight="1">
      <c r="A2" s="272"/>
      <c r="B2" s="272"/>
      <c r="C2" s="272"/>
      <c r="D2" s="272"/>
      <c r="E2" s="272"/>
      <c r="F2" s="272"/>
      <c r="G2" s="273"/>
    </row>
    <row r="3" spans="1:7" ht="26.25" customHeight="1">
      <c r="A3" s="274" t="s">
        <v>304</v>
      </c>
      <c r="B3" s="275">
        <v>100000</v>
      </c>
      <c r="C3" s="275"/>
      <c r="D3" s="275"/>
      <c r="E3" s="275">
        <v>0</v>
      </c>
      <c r="F3" s="275">
        <v>-948932</v>
      </c>
      <c r="G3" s="275">
        <f>B3+C3+D3+E3+F3</f>
        <v>-848932</v>
      </c>
    </row>
    <row r="4" spans="1:7" ht="18" customHeight="1">
      <c r="A4" s="276" t="s">
        <v>305</v>
      </c>
      <c r="B4" s="277"/>
      <c r="C4" s="277"/>
      <c r="D4" s="277"/>
      <c r="E4" s="277"/>
      <c r="F4" s="277"/>
      <c r="G4" s="278"/>
    </row>
    <row r="5" spans="1:7" ht="18" customHeight="1">
      <c r="A5" s="279" t="s">
        <v>306</v>
      </c>
      <c r="B5" s="280"/>
      <c r="C5" s="281"/>
      <c r="D5" s="280"/>
      <c r="E5" s="280"/>
      <c r="F5" s="280">
        <v>0</v>
      </c>
      <c r="G5" s="280">
        <v>0</v>
      </c>
    </row>
    <row r="6" spans="1:7" ht="18" customHeight="1">
      <c r="A6" s="282" t="s">
        <v>307</v>
      </c>
      <c r="B6" s="283"/>
      <c r="C6" s="283"/>
      <c r="D6" s="283"/>
      <c r="E6" s="283"/>
      <c r="F6" s="283">
        <v>0</v>
      </c>
      <c r="G6" s="283">
        <v>0</v>
      </c>
    </row>
    <row r="7" spans="1:7" ht="18" customHeight="1">
      <c r="A7" s="282" t="s">
        <v>308</v>
      </c>
      <c r="B7" s="283"/>
      <c r="C7" s="283"/>
      <c r="D7" s="283"/>
      <c r="E7" s="283"/>
      <c r="F7" s="283"/>
      <c r="G7" s="284"/>
    </row>
    <row r="8" spans="1:7" ht="18" customHeight="1">
      <c r="A8" s="282" t="s">
        <v>309</v>
      </c>
      <c r="B8" s="283"/>
      <c r="C8" s="283"/>
      <c r="D8" s="283"/>
      <c r="E8" s="283"/>
      <c r="F8" s="283"/>
      <c r="G8" s="284"/>
    </row>
    <row r="9" spans="1:7" ht="18" customHeight="1">
      <c r="A9" s="285" t="s">
        <v>310</v>
      </c>
      <c r="B9" s="286"/>
      <c r="C9" s="286"/>
      <c r="D9" s="286"/>
      <c r="E9" s="286"/>
      <c r="F9" s="286"/>
      <c r="G9" s="287"/>
    </row>
    <row r="10" spans="1:7" ht="20.100000000000001" customHeight="1">
      <c r="A10" s="288" t="s">
        <v>311</v>
      </c>
      <c r="B10" s="289">
        <v>100000</v>
      </c>
      <c r="C10" s="289">
        <f t="shared" ref="C10:D10" si="0">C3</f>
        <v>0</v>
      </c>
      <c r="D10" s="289">
        <f t="shared" si="0"/>
        <v>0</v>
      </c>
      <c r="E10" s="289">
        <v>0</v>
      </c>
      <c r="F10" s="289">
        <f>F3-103997</f>
        <v>-1052929</v>
      </c>
      <c r="G10" s="289">
        <f>B10+C10+D10+E10+F10</f>
        <v>-952929</v>
      </c>
    </row>
    <row r="11" spans="1:7" s="290" customFormat="1" ht="20.25" customHeight="1">
      <c r="A11" s="272"/>
      <c r="B11" s="272"/>
      <c r="C11" s="272"/>
      <c r="D11" s="272"/>
      <c r="E11" s="272"/>
      <c r="F11" s="272"/>
      <c r="G11" s="273"/>
    </row>
    <row r="12" spans="1:7" ht="18" customHeight="1">
      <c r="A12" s="276" t="s">
        <v>307</v>
      </c>
      <c r="B12" s="291"/>
      <c r="C12" s="291"/>
      <c r="D12" s="291"/>
      <c r="E12" s="291"/>
      <c r="F12" s="291">
        <v>0</v>
      </c>
      <c r="G12" s="291">
        <v>0</v>
      </c>
    </row>
    <row r="13" spans="1:7" ht="18" customHeight="1">
      <c r="A13" s="282" t="s">
        <v>308</v>
      </c>
      <c r="B13" s="292"/>
      <c r="C13" s="292"/>
      <c r="D13" s="292"/>
      <c r="E13" s="292"/>
      <c r="F13" s="292"/>
      <c r="G13" s="293"/>
    </row>
    <row r="14" spans="1:7" ht="18" customHeight="1">
      <c r="A14" s="282" t="s">
        <v>312</v>
      </c>
      <c r="B14" s="292"/>
      <c r="C14" s="292"/>
      <c r="D14" s="292"/>
      <c r="E14" s="292"/>
      <c r="F14" s="292"/>
      <c r="G14" s="293"/>
    </row>
    <row r="15" spans="1:7" ht="18" customHeight="1">
      <c r="A15" s="285" t="s">
        <v>313</v>
      </c>
      <c r="B15" s="294"/>
      <c r="C15" s="294"/>
      <c r="D15" s="294"/>
      <c r="E15" s="294"/>
      <c r="F15" s="294"/>
      <c r="G15" s="295"/>
    </row>
    <row r="16" spans="1:7" ht="20.100000000000001" customHeight="1">
      <c r="A16" s="274" t="s">
        <v>314</v>
      </c>
      <c r="B16" s="296">
        <f>B10</f>
        <v>100000</v>
      </c>
      <c r="C16" s="296">
        <f>C10</f>
        <v>0</v>
      </c>
      <c r="D16" s="296">
        <f>D10</f>
        <v>0</v>
      </c>
      <c r="E16" s="296">
        <f>E10</f>
        <v>0</v>
      </c>
      <c r="F16" s="296">
        <f>F10-212679.16</f>
        <v>-1265608.1599999999</v>
      </c>
      <c r="G16" s="275">
        <f>B16+C16+D16+E16+F16</f>
        <v>-1165608.1599999999</v>
      </c>
    </row>
    <row r="17" spans="1:7" ht="21.75" customHeight="1">
      <c r="A17" s="272"/>
      <c r="B17" s="272"/>
      <c r="C17" s="272"/>
      <c r="D17" s="272"/>
      <c r="E17" s="272"/>
      <c r="F17" s="272"/>
      <c r="G17" s="2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2014-06-16T09:46:23Z</dcterms:modified>
</cp:coreProperties>
</file>