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0" windowWidth="19440" windowHeight="11760" tabRatio="970"/>
  </bookViews>
  <sheets>
    <sheet name="Kop." sheetId="1" r:id="rId1"/>
    <sheet name="TB 2015" sheetId="34" state="hidden" r:id="rId2"/>
    <sheet name="Aktivet" sheetId="4" r:id="rId3"/>
    <sheet name="Pasivet" sheetId="14" r:id="rId4"/>
    <sheet name="P.a.sh Rez 1" sheetId="15" r:id="rId5"/>
    <sheet name="Ardhurat gjithperfshirese" sheetId="70" state="hidden" r:id="rId6"/>
    <sheet name="Tax " sheetId="35" state="hidden" r:id="rId7"/>
    <sheet name="Fluksi - direkte " sheetId="62" state="hidden" r:id="rId8"/>
    <sheet name="PASh Rez 02" sheetId="61" state="hidden" r:id="rId9"/>
    <sheet name="Fluksi - indirekte " sheetId="26" r:id="rId10"/>
    <sheet name="Kapitali 1" sheetId="20" state="hidden" r:id="rId11"/>
    <sheet name="Kapitali 2" sheetId="63" r:id="rId12"/>
    <sheet name="Am AAM" sheetId="33" r:id="rId13"/>
    <sheet name="P shtese -AAM  " sheetId="41" r:id="rId14"/>
    <sheet name="Shenime 01  " sheetId="73" state="hidden" r:id="rId15"/>
    <sheet name="Shenime fdp " sheetId="74" state="hidden" r:id="rId16"/>
    <sheet name="411-2015" sheetId="69" state="hidden" r:id="rId17"/>
    <sheet name="401-2015" sheetId="68" state="hidden" r:id="rId18"/>
    <sheet name="SKK 8" sheetId="75" r:id="rId19"/>
  </sheets>
  <externalReferences>
    <externalReference r:id="rId20"/>
    <externalReference r:id="rId21"/>
    <externalReference r:id="rId22"/>
    <externalReference r:id="rId23"/>
    <externalReference r:id="rId24"/>
    <externalReference r:id="rId25"/>
  </externalReferences>
  <definedNames>
    <definedName name="_xlnm._FilterDatabase" localSheetId="16" hidden="1">'411-2015'!$A$20:$I$49</definedName>
    <definedName name="_xlnm._FilterDatabase" localSheetId="1" hidden="1">'TB 2015'!$A$5:$H$276</definedName>
    <definedName name="_xlnm.Print_Area" localSheetId="17">'401-2015'!$A$1:$E$79</definedName>
    <definedName name="_xlnm.Print_Area" localSheetId="2">Aktivet!$B$1:$H$54</definedName>
    <definedName name="_xlnm.Print_Area" localSheetId="12">'Am AAM'!$A$1:$L$30</definedName>
    <definedName name="_xlnm.Print_Area" localSheetId="7">'Fluksi - direkte '!$A$1:$G$39</definedName>
    <definedName name="_xlnm.Print_Area" localSheetId="9">'Fluksi - indirekte '!$B$2:$G$47</definedName>
    <definedName name="_xlnm.Print_Area" localSheetId="10">'Kapitali 1'!$A$1:$N$28</definedName>
    <definedName name="_xlnm.Print_Area" localSheetId="11">'Kapitali 2'!$A$1:$L$27</definedName>
    <definedName name="_xlnm.Print_Area" localSheetId="0">Kop.!$B$1:$M$59</definedName>
    <definedName name="_xlnm.Print_Area" localSheetId="13">'P shtese -AAM  '!$B$1:$I$57</definedName>
    <definedName name="_xlnm.Print_Area" localSheetId="4">'P.a.sh Rez 1'!$B$1:$H$50</definedName>
    <definedName name="_xlnm.Print_Area" localSheetId="3">Pasivet!$B$1:$H$51</definedName>
    <definedName name="_xlnm.Print_Area" localSheetId="15">'Shenime fdp '!$A$1:$J$53</definedName>
    <definedName name="_xlnm.Print_Area" localSheetId="6">'Tax '!$B$1:$G$40</definedName>
    <definedName name="_xlnm.Print_Area" localSheetId="1">'TB 2015'!$A$1:$I$277</definedName>
  </definedNames>
  <calcPr calcId="125725"/>
  <fileRecoveryPr autoRecover="0"/>
</workbook>
</file>

<file path=xl/calcChain.xml><?xml version="1.0" encoding="utf-8"?>
<calcChain xmlns="http://schemas.openxmlformats.org/spreadsheetml/2006/main">
  <c r="G38" i="75"/>
  <c r="G37"/>
  <c r="G39" s="1"/>
  <c r="G21"/>
  <c r="G19"/>
  <c r="G22" s="1"/>
  <c r="E281" i="34" l="1"/>
  <c r="D281"/>
  <c r="F11" i="35"/>
  <c r="K30" i="74" l="1"/>
  <c r="E278" i="34" l="1"/>
  <c r="H283" l="1"/>
  <c r="H36" i="74"/>
  <c r="H32"/>
  <c r="H31"/>
  <c r="H20"/>
  <c r="H28" s="1"/>
  <c r="H22"/>
  <c r="H24"/>
  <c r="J24" s="1"/>
  <c r="H17"/>
  <c r="H16"/>
  <c r="H10"/>
  <c r="H9"/>
  <c r="H12" l="1"/>
  <c r="K12" s="1"/>
  <c r="H34" l="1"/>
  <c r="H30"/>
  <c r="H29"/>
  <c r="H18"/>
  <c r="H14" i="41"/>
  <c r="F29"/>
  <c r="F28"/>
  <c r="F27"/>
  <c r="F26"/>
  <c r="F25"/>
  <c r="E29"/>
  <c r="E28"/>
  <c r="E27"/>
  <c r="E26"/>
  <c r="E25"/>
  <c r="E24"/>
  <c r="F13"/>
  <c r="F8"/>
  <c r="E13"/>
  <c r="H13" s="1"/>
  <c r="E12"/>
  <c r="E11"/>
  <c r="E10"/>
  <c r="E9"/>
  <c r="E8"/>
  <c r="E17" s="1"/>
  <c r="H38" i="74" l="1"/>
  <c r="K18"/>
  <c r="J18"/>
  <c r="D252" i="34" l="1"/>
  <c r="E285"/>
  <c r="H36" i="15" l="1"/>
  <c r="H27"/>
  <c r="J27" s="1"/>
  <c r="H31" i="14" l="1"/>
  <c r="H17"/>
  <c r="H16"/>
  <c r="H19" i="4" l="1"/>
  <c r="L21" l="1"/>
  <c r="H47"/>
  <c r="H22" l="1"/>
  <c r="H23" i="14"/>
  <c r="H22" s="1"/>
  <c r="H41" i="4"/>
  <c r="H15"/>
  <c r="K10" i="63" l="1"/>
  <c r="H20" i="15" l="1"/>
  <c r="H17"/>
  <c r="F52" i="4"/>
  <c r="I48" i="34"/>
  <c r="H100"/>
  <c r="I145"/>
  <c r="I125"/>
  <c r="I129"/>
  <c r="I144"/>
  <c r="I143"/>
  <c r="F23" i="35"/>
  <c r="F40"/>
  <c r="F39"/>
  <c r="F31"/>
  <c r="F16" s="1"/>
  <c r="F30"/>
  <c r="F14" s="1"/>
  <c r="F34"/>
  <c r="F33"/>
  <c r="H205" i="34"/>
  <c r="H199"/>
  <c r="A199" s="1"/>
  <c r="H198"/>
  <c r="A198" s="1"/>
  <c r="D188"/>
  <c r="D180"/>
  <c r="H282" s="1"/>
  <c r="K56"/>
  <c r="H56"/>
  <c r="A56" s="1"/>
  <c r="H57"/>
  <c r="A57" s="1"/>
  <c r="D18" i="33"/>
  <c r="C12"/>
  <c r="J9"/>
  <c r="H188" i="34" l="1"/>
  <c r="A188" s="1"/>
  <c r="H284"/>
  <c r="F17" i="35"/>
  <c r="F38"/>
  <c r="F13" s="1"/>
  <c r="J180" i="34"/>
  <c r="J181" s="1"/>
  <c r="C75" i="68"/>
  <c r="D56"/>
  <c r="D305" i="34"/>
  <c r="E305"/>
  <c r="E298"/>
  <c r="F301"/>
  <c r="F302"/>
  <c r="F303"/>
  <c r="F304"/>
  <c r="F300"/>
  <c r="E56" i="68" l="1"/>
  <c r="E306" i="34"/>
  <c r="H211"/>
  <c r="H210"/>
  <c r="H209"/>
  <c r="H187"/>
  <c r="A187" s="1"/>
  <c r="H181"/>
  <c r="A181" s="1"/>
  <c r="H266"/>
  <c r="H265"/>
  <c r="H262"/>
  <c r="H261"/>
  <c r="H259"/>
  <c r="H255"/>
  <c r="H253"/>
  <c r="K266"/>
  <c r="M262"/>
  <c r="E260" s="1"/>
  <c r="D244"/>
  <c r="F32" i="35" s="1"/>
  <c r="D46" i="68"/>
  <c r="E10"/>
  <c r="E11"/>
  <c r="E12"/>
  <c r="E13"/>
  <c r="E14"/>
  <c r="E15"/>
  <c r="E16"/>
  <c r="E17"/>
  <c r="E18"/>
  <c r="E19"/>
  <c r="E20"/>
  <c r="E21"/>
  <c r="E22"/>
  <c r="E23"/>
  <c r="E24"/>
  <c r="E25"/>
  <c r="E26"/>
  <c r="E27"/>
  <c r="E28"/>
  <c r="E29"/>
  <c r="E30"/>
  <c r="E31"/>
  <c r="E32"/>
  <c r="E33"/>
  <c r="E34"/>
  <c r="E35"/>
  <c r="E36"/>
  <c r="E37"/>
  <c r="E38"/>
  <c r="E39"/>
  <c r="E40"/>
  <c r="E41"/>
  <c r="E42"/>
  <c r="E43"/>
  <c r="E44"/>
  <c r="E45"/>
  <c r="E9"/>
  <c r="E8"/>
  <c r="C56"/>
  <c r="C46"/>
  <c r="B77" s="1"/>
  <c r="E65"/>
  <c r="E66"/>
  <c r="E67"/>
  <c r="E68"/>
  <c r="E69"/>
  <c r="E70"/>
  <c r="E71"/>
  <c r="E72"/>
  <c r="E73"/>
  <c r="E74"/>
  <c r="E64"/>
  <c r="E63"/>
  <c r="C16" i="69"/>
  <c r="C49"/>
  <c r="D49"/>
  <c r="E48"/>
  <c r="E47"/>
  <c r="H260" i="34" l="1"/>
  <c r="A260" s="1"/>
  <c r="E283"/>
  <c r="A261"/>
  <c r="J261"/>
  <c r="C51" i="69"/>
  <c r="C53" s="1"/>
  <c r="E46" i="68"/>
  <c r="E57" s="1"/>
  <c r="F15" i="35"/>
  <c r="F28"/>
  <c r="J28" s="1"/>
  <c r="E75" i="68"/>
  <c r="C57"/>
  <c r="E46" i="69"/>
  <c r="E45"/>
  <c r="E44"/>
  <c r="E43"/>
  <c r="E42"/>
  <c r="E41"/>
  <c r="E40"/>
  <c r="E39"/>
  <c r="E38"/>
  <c r="E37"/>
  <c r="E36"/>
  <c r="E35"/>
  <c r="E34"/>
  <c r="E33"/>
  <c r="E32"/>
  <c r="E31"/>
  <c r="E30"/>
  <c r="E29"/>
  <c r="E28"/>
  <c r="E27"/>
  <c r="E26"/>
  <c r="E25"/>
  <c r="E24"/>
  <c r="E23"/>
  <c r="E22"/>
  <c r="E15"/>
  <c r="E14"/>
  <c r="E13"/>
  <c r="E12"/>
  <c r="E11"/>
  <c r="E10"/>
  <c r="E9"/>
  <c r="E8"/>
  <c r="B2"/>
  <c r="B1"/>
  <c r="B2" i="68"/>
  <c r="B1"/>
  <c r="E49" i="69" l="1"/>
  <c r="E77" i="68"/>
  <c r="E16" i="69"/>
  <c r="E81" i="34" l="1"/>
  <c r="H81" s="1"/>
  <c r="H182"/>
  <c r="A182" s="1"/>
  <c r="H180"/>
  <c r="A180" s="1"/>
  <c r="H175"/>
  <c r="A175" s="1"/>
  <c r="D21" i="33"/>
  <c r="J16"/>
  <c r="J8"/>
  <c r="E21"/>
  <c r="F21"/>
  <c r="G21"/>
  <c r="H21"/>
  <c r="C21"/>
  <c r="D12"/>
  <c r="J57" i="34" l="1"/>
  <c r="H39" i="14"/>
  <c r="H96" i="34"/>
  <c r="H97"/>
  <c r="H98"/>
  <c r="H93"/>
  <c r="H94"/>
  <c r="H95"/>
  <c r="H194"/>
  <c r="H195"/>
  <c r="H196"/>
  <c r="H197"/>
  <c r="H200"/>
  <c r="H201"/>
  <c r="H202"/>
  <c r="H203"/>
  <c r="H204"/>
  <c r="H206"/>
  <c r="H207"/>
  <c r="H208"/>
  <c r="H212"/>
  <c r="H213"/>
  <c r="H214"/>
  <c r="H215"/>
  <c r="H216"/>
  <c r="H217"/>
  <c r="H218"/>
  <c r="H219"/>
  <c r="H220"/>
  <c r="H221"/>
  <c r="H222"/>
  <c r="H223"/>
  <c r="H224"/>
  <c r="H225"/>
  <c r="H226"/>
  <c r="H227"/>
  <c r="H228"/>
  <c r="H229"/>
  <c r="H231"/>
  <c r="H232"/>
  <c r="H233"/>
  <c r="H234"/>
  <c r="H235"/>
  <c r="H236"/>
  <c r="H237"/>
  <c r="H238"/>
  <c r="H239"/>
  <c r="H240"/>
  <c r="H241"/>
  <c r="H242"/>
  <c r="H245"/>
  <c r="H246"/>
  <c r="H247"/>
  <c r="H248"/>
  <c r="H249"/>
  <c r="H250"/>
  <c r="H251"/>
  <c r="H252"/>
  <c r="H254"/>
  <c r="H256"/>
  <c r="A256" s="1"/>
  <c r="H257"/>
  <c r="A257" s="1"/>
  <c r="H258"/>
  <c r="A258" s="1"/>
  <c r="A259"/>
  <c r="H263"/>
  <c r="A263" s="1"/>
  <c r="H264"/>
  <c r="A264" s="1"/>
  <c r="A265"/>
  <c r="A266"/>
  <c r="H267"/>
  <c r="A267" s="1"/>
  <c r="H268"/>
  <c r="A268" s="1"/>
  <c r="H269"/>
  <c r="H270"/>
  <c r="H271"/>
  <c r="H272"/>
  <c r="H273"/>
  <c r="J247" l="1"/>
  <c r="J233"/>
  <c r="H18" i="14"/>
  <c r="H8" s="1"/>
  <c r="C32" i="35" l="1"/>
  <c r="C31"/>
  <c r="A262" i="34" l="1"/>
  <c r="H88"/>
  <c r="H274"/>
  <c r="H8"/>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8"/>
  <c r="H59"/>
  <c r="H60"/>
  <c r="H61"/>
  <c r="H62"/>
  <c r="H63"/>
  <c r="H64"/>
  <c r="H65"/>
  <c r="H66"/>
  <c r="H67"/>
  <c r="A67" s="1"/>
  <c r="H68"/>
  <c r="H69"/>
  <c r="H70"/>
  <c r="H71"/>
  <c r="H72"/>
  <c r="H73"/>
  <c r="H74"/>
  <c r="H75"/>
  <c r="H76"/>
  <c r="H77"/>
  <c r="H78"/>
  <c r="H79"/>
  <c r="H80"/>
  <c r="H82"/>
  <c r="H83"/>
  <c r="H84"/>
  <c r="H85"/>
  <c r="H86"/>
  <c r="H87"/>
  <c r="H89"/>
  <c r="H90"/>
  <c r="H91"/>
  <c r="H92"/>
  <c r="H99"/>
  <c r="H101"/>
  <c r="H102"/>
  <c r="H103"/>
  <c r="H104"/>
  <c r="H105"/>
  <c r="H106"/>
  <c r="H107"/>
  <c r="H108"/>
  <c r="H109"/>
  <c r="H110"/>
  <c r="H111"/>
  <c r="H112"/>
  <c r="H113"/>
  <c r="H114"/>
  <c r="H115"/>
  <c r="H116"/>
  <c r="H117"/>
  <c r="H118"/>
  <c r="H119"/>
  <c r="H120"/>
  <c r="H121"/>
  <c r="H122"/>
  <c r="H123"/>
  <c r="H124"/>
  <c r="H125"/>
  <c r="H126"/>
  <c r="H127"/>
  <c r="H128"/>
  <c r="H129"/>
  <c r="H130"/>
  <c r="H131"/>
  <c r="H132"/>
  <c r="H133"/>
  <c r="H134"/>
  <c r="H135"/>
  <c r="H136"/>
  <c r="H137"/>
  <c r="H138"/>
  <c r="H139"/>
  <c r="H140"/>
  <c r="H141"/>
  <c r="H142"/>
  <c r="H143"/>
  <c r="H144"/>
  <c r="H145"/>
  <c r="H146"/>
  <c r="H147"/>
  <c r="H148"/>
  <c r="H149"/>
  <c r="H150"/>
  <c r="H151"/>
  <c r="H152"/>
  <c r="H153"/>
  <c r="H154"/>
  <c r="H155"/>
  <c r="H156"/>
  <c r="H157"/>
  <c r="H158"/>
  <c r="H159"/>
  <c r="H160"/>
  <c r="H161"/>
  <c r="H162"/>
  <c r="H163"/>
  <c r="H164"/>
  <c r="H165"/>
  <c r="H166"/>
  <c r="H167"/>
  <c r="H168"/>
  <c r="H169"/>
  <c r="H170"/>
  <c r="H171"/>
  <c r="H172"/>
  <c r="H173"/>
  <c r="H174"/>
  <c r="H176"/>
  <c r="H177"/>
  <c r="H178"/>
  <c r="H179"/>
  <c r="H183"/>
  <c r="H184"/>
  <c r="H185"/>
  <c r="H186"/>
  <c r="H189"/>
  <c r="H190"/>
  <c r="H191"/>
  <c r="H192"/>
  <c r="H193"/>
  <c r="H7"/>
  <c r="L270"/>
  <c r="K270"/>
  <c r="L263"/>
  <c r="L266" s="1"/>
  <c r="E275" l="1"/>
  <c r="K271"/>
  <c r="L271" s="1"/>
  <c r="A233" l="1"/>
  <c r="A246"/>
  <c r="K243"/>
  <c r="D230"/>
  <c r="H230" s="1"/>
  <c r="N68"/>
  <c r="N67"/>
  <c r="J67"/>
  <c r="H243" l="1"/>
  <c r="H244"/>
  <c r="J68"/>
  <c r="A255"/>
  <c r="A269"/>
  <c r="A270"/>
  <c r="A271"/>
  <c r="A272"/>
  <c r="A273"/>
  <c r="A183"/>
  <c r="A197"/>
  <c r="A132"/>
  <c r="A133"/>
  <c r="A134"/>
  <c r="A135"/>
  <c r="A136"/>
  <c r="A137"/>
  <c r="A138"/>
  <c r="A139"/>
  <c r="A140"/>
  <c r="A141"/>
  <c r="A123"/>
  <c r="A124"/>
  <c r="A125"/>
  <c r="A126"/>
  <c r="A127"/>
  <c r="A128"/>
  <c r="A129"/>
  <c r="A130"/>
  <c r="A131"/>
  <c r="A142"/>
  <c r="A143"/>
  <c r="A121"/>
  <c r="A122"/>
  <c r="A153"/>
  <c r="A212"/>
  <c r="A213"/>
  <c r="A68"/>
  <c r="A69"/>
  <c r="A70"/>
  <c r="A55"/>
  <c r="D283" l="1"/>
  <c r="D275"/>
  <c r="E276" s="1"/>
  <c r="J16" i="63"/>
  <c r="L16" s="1"/>
  <c r="J8"/>
  <c r="L11"/>
  <c r="L12"/>
  <c r="L13"/>
  <c r="L14"/>
  <c r="L15"/>
  <c r="L9"/>
  <c r="D8"/>
  <c r="E8"/>
  <c r="F8"/>
  <c r="G8"/>
  <c r="H8"/>
  <c r="I8"/>
  <c r="K8"/>
  <c r="L7"/>
  <c r="C6"/>
  <c r="C8" s="1"/>
  <c r="F44" i="26"/>
  <c r="F30"/>
  <c r="F21"/>
  <c r="I11"/>
  <c r="G19" i="35"/>
  <c r="G11"/>
  <c r="H9" i="15"/>
  <c r="H15" s="1"/>
  <c r="H41" s="1"/>
  <c r="L25" i="14"/>
  <c r="L31" s="1"/>
  <c r="H34" i="4"/>
  <c r="H30"/>
  <c r="H8"/>
  <c r="G5" i="1"/>
  <c r="D17" i="63"/>
  <c r="D18" s="1"/>
  <c r="E17"/>
  <c r="F17"/>
  <c r="F18" s="1"/>
  <c r="G17"/>
  <c r="H17"/>
  <c r="H18" s="1"/>
  <c r="I17"/>
  <c r="C17"/>
  <c r="L17" s="1"/>
  <c r="L19"/>
  <c r="L21"/>
  <c r="L26"/>
  <c r="F42" i="26"/>
  <c r="F43" s="1"/>
  <c r="F46" s="1"/>
  <c r="J18" i="63" l="1"/>
  <c r="F49" i="26"/>
  <c r="E44"/>
  <c r="G10" i="35"/>
  <c r="C18" i="63"/>
  <c r="C27" s="1"/>
  <c r="I18"/>
  <c r="I27" s="1"/>
  <c r="G18"/>
  <c r="G27" s="1"/>
  <c r="E18"/>
  <c r="E282" i="34"/>
  <c r="E286" s="1"/>
  <c r="K18" i="63"/>
  <c r="H27"/>
  <c r="D27"/>
  <c r="L6"/>
  <c r="L8" s="1"/>
  <c r="P8" s="1"/>
  <c r="E27"/>
  <c r="F27"/>
  <c r="L18" l="1"/>
  <c r="P18" s="1"/>
  <c r="A54" i="34"/>
  <c r="A58"/>
  <c r="A59"/>
  <c r="A60"/>
  <c r="A154"/>
  <c r="A177"/>
  <c r="A179"/>
  <c r="A186"/>
  <c r="A189"/>
  <c r="A190"/>
  <c r="A192"/>
  <c r="A195"/>
  <c r="A203"/>
  <c r="A204"/>
  <c r="A206"/>
  <c r="A207"/>
  <c r="A208"/>
  <c r="A209"/>
  <c r="A210"/>
  <c r="A211"/>
  <c r="A219"/>
  <c r="A220"/>
  <c r="A225"/>
  <c r="A226"/>
  <c r="A229"/>
  <c r="A234"/>
  <c r="A238"/>
  <c r="A247"/>
  <c r="A240"/>
  <c r="A242"/>
  <c r="A244"/>
  <c r="A245"/>
  <c r="A248"/>
  <c r="A252"/>
  <c r="A176"/>
  <c r="A253"/>
  <c r="A250"/>
  <c r="A235"/>
  <c r="A231"/>
  <c r="A205"/>
  <c r="A200"/>
  <c r="A191"/>
  <c r="A251"/>
  <c r="A254"/>
  <c r="A274"/>
  <c r="A237"/>
  <c r="A239"/>
  <c r="A241"/>
  <c r="A243"/>
  <c r="A249"/>
  <c r="A230"/>
  <c r="A236"/>
  <c r="A224"/>
  <c r="A227"/>
  <c r="A228"/>
  <c r="A216"/>
  <c r="A222"/>
  <c r="A214"/>
  <c r="A215"/>
  <c r="A217"/>
  <c r="A218"/>
  <c r="A221"/>
  <c r="A223"/>
  <c r="A196"/>
  <c r="A201"/>
  <c r="A202"/>
  <c r="A194"/>
  <c r="A193"/>
  <c r="A184"/>
  <c r="A185"/>
  <c r="A232" l="1"/>
  <c r="A146"/>
  <c r="A145"/>
  <c r="A152"/>
  <c r="A144" l="1"/>
  <c r="A120"/>
  <c r="A21" l="1"/>
  <c r="A22"/>
  <c r="A23"/>
  <c r="A24"/>
  <c r="H11" i="4" l="1"/>
  <c r="H7" s="1"/>
  <c r="A46" i="34" l="1"/>
  <c r="A7"/>
  <c r="A11"/>
  <c r="A12"/>
  <c r="A13"/>
  <c r="A14"/>
  <c r="A15"/>
  <c r="A16"/>
  <c r="A17"/>
  <c r="A18"/>
  <c r="A19"/>
  <c r="A20"/>
  <c r="A25"/>
  <c r="A26"/>
  <c r="A27"/>
  <c r="A28"/>
  <c r="A29"/>
  <c r="A30"/>
  <c r="A31"/>
  <c r="A32"/>
  <c r="A33"/>
  <c r="A34"/>
  <c r="A35"/>
  <c r="A36"/>
  <c r="A39"/>
  <c r="A40"/>
  <c r="A41"/>
  <c r="A42"/>
  <c r="A43"/>
  <c r="A44"/>
  <c r="A45"/>
  <c r="A47"/>
  <c r="A48"/>
  <c r="A49"/>
  <c r="A50"/>
  <c r="A51"/>
  <c r="A52"/>
  <c r="A53"/>
  <c r="A61"/>
  <c r="A62"/>
  <c r="A63"/>
  <c r="A64"/>
  <c r="A65"/>
  <c r="A66"/>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47"/>
  <c r="A148"/>
  <c r="A149"/>
  <c r="A150"/>
  <c r="A151"/>
  <c r="A155"/>
  <c r="A156"/>
  <c r="A157"/>
  <c r="A158"/>
  <c r="A159"/>
  <c r="A160"/>
  <c r="A161"/>
  <c r="A162"/>
  <c r="A163"/>
  <c r="A164"/>
  <c r="A165"/>
  <c r="A166"/>
  <c r="A167"/>
  <c r="A168"/>
  <c r="A169"/>
  <c r="A170"/>
  <c r="A171"/>
  <c r="A172"/>
  <c r="A173"/>
  <c r="A174"/>
  <c r="A178"/>
  <c r="H6"/>
  <c r="L10" i="63" l="1"/>
  <c r="H275" i="34"/>
  <c r="H280" s="1"/>
  <c r="A8"/>
  <c r="A9"/>
  <c r="A10"/>
  <c r="B3" i="14" l="1"/>
  <c r="C2" i="34"/>
  <c r="C1"/>
  <c r="J15" i="33" l="1"/>
  <c r="J10"/>
  <c r="J11"/>
  <c r="E12"/>
  <c r="F12"/>
  <c r="J17"/>
  <c r="D2" i="41"/>
  <c r="D1"/>
  <c r="J21" i="33" l="1"/>
  <c r="N21" s="1"/>
  <c r="J12"/>
  <c r="F6" i="35" l="1"/>
  <c r="F19"/>
  <c r="F33" i="41"/>
  <c r="G33"/>
  <c r="G17"/>
  <c r="F17"/>
  <c r="H25"/>
  <c r="E41"/>
  <c r="E43"/>
  <c r="E44"/>
  <c r="E45"/>
  <c r="E46"/>
  <c r="E40"/>
  <c r="H27"/>
  <c r="H28"/>
  <c r="H29"/>
  <c r="H31"/>
  <c r="H26"/>
  <c r="E42"/>
  <c r="H12" i="33" l="1"/>
  <c r="H18"/>
  <c r="F18"/>
  <c r="F23" s="1"/>
  <c r="H23" l="1"/>
  <c r="G12"/>
  <c r="I170" i="34" l="1"/>
  <c r="I168"/>
  <c r="I166"/>
  <c r="I169"/>
  <c r="I165"/>
  <c r="G8" i="15" l="1"/>
  <c r="I21" i="33" l="1"/>
  <c r="E18"/>
  <c r="E23" s="1"/>
  <c r="G18"/>
  <c r="G23" s="1"/>
  <c r="I18"/>
  <c r="D23"/>
  <c r="B2" i="15" l="1"/>
  <c r="B1"/>
  <c r="B2" i="14"/>
  <c r="B1"/>
  <c r="B2" i="4"/>
  <c r="B1"/>
  <c r="A6" i="34" l="1"/>
  <c r="G31" i="14" l="1"/>
  <c r="G16" i="4"/>
  <c r="G19"/>
  <c r="I19" s="1"/>
  <c r="G20"/>
  <c r="I20" s="1"/>
  <c r="G25" i="14"/>
  <c r="I25" s="1"/>
  <c r="G39" i="15"/>
  <c r="G25"/>
  <c r="E12" i="26" s="1"/>
  <c r="G32" i="15"/>
  <c r="G26"/>
  <c r="G13" i="14"/>
  <c r="I13" s="1"/>
  <c r="G42" i="4"/>
  <c r="G48"/>
  <c r="G15" i="14"/>
  <c r="I15" s="1"/>
  <c r="G14"/>
  <c r="I14" s="1"/>
  <c r="G16"/>
  <c r="I16" s="1"/>
  <c r="E20" i="26" s="1"/>
  <c r="G31" i="4"/>
  <c r="I31" s="1"/>
  <c r="G37"/>
  <c r="I37" s="1"/>
  <c r="G28"/>
  <c r="I28" s="1"/>
  <c r="G27"/>
  <c r="I27" s="1"/>
  <c r="G23"/>
  <c r="G26"/>
  <c r="I26" s="1"/>
  <c r="G25"/>
  <c r="I25" s="1"/>
  <c r="G24"/>
  <c r="I24" s="1"/>
  <c r="G9"/>
  <c r="G12" i="15"/>
  <c r="G11"/>
  <c r="G14"/>
  <c r="G16"/>
  <c r="G10"/>
  <c r="G48" i="14"/>
  <c r="I48" s="1"/>
  <c r="G24" i="15"/>
  <c r="G22"/>
  <c r="G19"/>
  <c r="G23"/>
  <c r="G21"/>
  <c r="G18"/>
  <c r="I31" i="14"/>
  <c r="G9"/>
  <c r="G47"/>
  <c r="I47" s="1"/>
  <c r="G36"/>
  <c r="I36" s="1"/>
  <c r="G33"/>
  <c r="I33" s="1"/>
  <c r="G27"/>
  <c r="I27" s="1"/>
  <c r="G29"/>
  <c r="I29" s="1"/>
  <c r="G21"/>
  <c r="I21" s="1"/>
  <c r="G19"/>
  <c r="I19" s="1"/>
  <c r="G11"/>
  <c r="G17"/>
  <c r="G51" i="4"/>
  <c r="I51" s="1"/>
  <c r="G50"/>
  <c r="I50" s="1"/>
  <c r="G43"/>
  <c r="I43" s="1"/>
  <c r="G45"/>
  <c r="I45" s="1"/>
  <c r="G36"/>
  <c r="I36" s="1"/>
  <c r="G38"/>
  <c r="I38" s="1"/>
  <c r="G40"/>
  <c r="I40" s="1"/>
  <c r="G29"/>
  <c r="I29" s="1"/>
  <c r="G17"/>
  <c r="I17" s="1"/>
  <c r="G14"/>
  <c r="G10"/>
  <c r="G13" i="15"/>
  <c r="G46" i="14"/>
  <c r="I46" s="1"/>
  <c r="G45"/>
  <c r="I45" s="1"/>
  <c r="G37"/>
  <c r="I37" s="1"/>
  <c r="G35"/>
  <c r="I35" s="1"/>
  <c r="G32"/>
  <c r="I32" s="1"/>
  <c r="G26"/>
  <c r="I26" s="1"/>
  <c r="G28"/>
  <c r="I28" s="1"/>
  <c r="G30"/>
  <c r="I30" s="1"/>
  <c r="G24"/>
  <c r="G20"/>
  <c r="I20" s="1"/>
  <c r="G10"/>
  <c r="G12"/>
  <c r="I12" s="1"/>
  <c r="G49" i="4"/>
  <c r="I49" s="1"/>
  <c r="G44"/>
  <c r="I44" s="1"/>
  <c r="G39"/>
  <c r="I39" s="1"/>
  <c r="G35"/>
  <c r="G18"/>
  <c r="I18" s="1"/>
  <c r="G21"/>
  <c r="G13"/>
  <c r="I13" s="1"/>
  <c r="G12"/>
  <c r="G37" i="15"/>
  <c r="I9" i="14" l="1"/>
  <c r="G8"/>
  <c r="G36" i="15"/>
  <c r="G23" i="14"/>
  <c r="I16" i="4"/>
  <c r="E16" i="26" s="1"/>
  <c r="G15" i="4"/>
  <c r="I35"/>
  <c r="G34"/>
  <c r="I23"/>
  <c r="E18" i="26" s="1"/>
  <c r="G22" i="4"/>
  <c r="I48"/>
  <c r="G47"/>
  <c r="I42"/>
  <c r="E17" i="26"/>
  <c r="G17" i="15"/>
  <c r="G20"/>
  <c r="J44" i="4"/>
  <c r="E38" i="26"/>
  <c r="E42" s="1"/>
  <c r="N16" i="33"/>
  <c r="J45" i="4"/>
  <c r="G9" i="15"/>
  <c r="G15" s="1"/>
  <c r="G44" i="14"/>
  <c r="I44" s="1"/>
  <c r="G11" i="4"/>
  <c r="G34" i="14"/>
  <c r="I34" s="1"/>
  <c r="H46" i="4"/>
  <c r="H33" s="1"/>
  <c r="H52" s="1"/>
  <c r="G46"/>
  <c r="K45" l="1"/>
  <c r="E25" i="26" s="1"/>
  <c r="E30" s="1"/>
  <c r="I46" i="4"/>
  <c r="G22" i="14"/>
  <c r="I12" i="33" l="1"/>
  <c r="H48" i="41" l="1"/>
  <c r="E47"/>
  <c r="H47" s="1"/>
  <c r="F49"/>
  <c r="H46"/>
  <c r="G49"/>
  <c r="H39"/>
  <c r="E39"/>
  <c r="E33"/>
  <c r="H32"/>
  <c r="H24"/>
  <c r="H23"/>
  <c r="E23"/>
  <c r="H16"/>
  <c r="H15"/>
  <c r="H10"/>
  <c r="H42" s="1"/>
  <c r="H9"/>
  <c r="H8"/>
  <c r="H11"/>
  <c r="H43" s="1"/>
  <c r="H12"/>
  <c r="H44" s="1"/>
  <c r="A41" i="14"/>
  <c r="G41" s="1"/>
  <c r="B2" i="33"/>
  <c r="B1"/>
  <c r="C2" i="35"/>
  <c r="C1"/>
  <c r="C18" i="33"/>
  <c r="C23" s="1"/>
  <c r="I23"/>
  <c r="H41" i="41" l="1"/>
  <c r="H40"/>
  <c r="I41" i="14"/>
  <c r="H33" i="41"/>
  <c r="J18" i="33"/>
  <c r="J23" s="1"/>
  <c r="A42" i="14"/>
  <c r="G42" s="1"/>
  <c r="I42" s="1"/>
  <c r="M16" i="33"/>
  <c r="I33" i="41" l="1"/>
  <c r="A43" i="14"/>
  <c r="H17" i="41"/>
  <c r="I17" s="1"/>
  <c r="A44" i="14" l="1"/>
  <c r="G43"/>
  <c r="H45" i="41"/>
  <c r="H49" s="1"/>
  <c r="E49"/>
  <c r="E58" s="1"/>
  <c r="I43" i="14" l="1"/>
  <c r="G32" i="4" l="1"/>
  <c r="G34" i="15"/>
  <c r="G41" i="4"/>
  <c r="G30" i="15"/>
  <c r="G28"/>
  <c r="G33" i="4" l="1"/>
  <c r="J49" i="41"/>
  <c r="H58"/>
  <c r="N23" i="33"/>
  <c r="G27" i="15"/>
  <c r="G30" i="4"/>
  <c r="G8"/>
  <c r="I8" s="1"/>
  <c r="I54" s="1"/>
  <c r="G7" i="14"/>
  <c r="G38" s="1"/>
  <c r="G41" i="15" l="1"/>
  <c r="E8" i="26" s="1"/>
  <c r="I27" i="15"/>
  <c r="I41"/>
  <c r="G7" i="4"/>
  <c r="G52" s="1"/>
  <c r="F10" i="35" l="1"/>
  <c r="J10" s="1"/>
  <c r="F18" l="1"/>
  <c r="F20" s="1"/>
  <c r="F22" s="1"/>
  <c r="G43" i="15" s="1"/>
  <c r="G42" s="1"/>
  <c r="E11" i="26" l="1"/>
  <c r="F24" i="35"/>
  <c r="J25" s="1"/>
  <c r="G46" i="15"/>
  <c r="I17" i="14"/>
  <c r="J31" l="1"/>
  <c r="E19" i="26"/>
  <c r="H7" i="14"/>
  <c r="H38" s="1"/>
  <c r="E21" i="26" l="1"/>
  <c r="E43" s="1"/>
  <c r="E46" s="1"/>
  <c r="H20"/>
  <c r="H50" i="14"/>
  <c r="H55" l="1"/>
  <c r="H56" i="4"/>
  <c r="J100" i="34"/>
  <c r="J103" s="1"/>
  <c r="J101" l="1"/>
  <c r="E49" i="26"/>
  <c r="G49" i="14" l="1"/>
  <c r="K20" i="63"/>
  <c r="K27" s="1"/>
  <c r="I49" i="14" l="1"/>
  <c r="G39"/>
  <c r="G50" s="1"/>
  <c r="G56" i="4" s="1"/>
  <c r="J27" i="63"/>
  <c r="L20"/>
  <c r="L27" s="1"/>
  <c r="I52" i="14" l="1"/>
  <c r="I56" i="4" s="1"/>
  <c r="P27" i="63"/>
  <c r="G55" i="14"/>
  <c r="G18" i="35"/>
  <c r="I55" i="14" l="1"/>
  <c r="G20" i="35"/>
  <c r="G22" l="1"/>
  <c r="H43" i="15" s="1"/>
  <c r="H46" s="1"/>
  <c r="J46" s="1"/>
  <c r="H42" l="1"/>
  <c r="G24" i="35"/>
</calcChain>
</file>

<file path=xl/comments1.xml><?xml version="1.0" encoding="utf-8"?>
<comments xmlns="http://schemas.openxmlformats.org/spreadsheetml/2006/main">
  <authors>
    <author>User</author>
  </authors>
  <commentList>
    <comment ref="H20" authorId="0">
      <text>
        <r>
          <rPr>
            <b/>
            <sz val="9"/>
            <color indexed="81"/>
            <rFont val="Tahoma"/>
            <family val="2"/>
          </rPr>
          <t>User:</t>
        </r>
        <r>
          <rPr>
            <sz val="9"/>
            <color indexed="81"/>
            <rFont val="Tahoma"/>
            <family val="2"/>
          </rPr>
          <t xml:space="preserve">
Tatim Fitimi per tu kthyer nga Tatime Elbasan-gjyqi</t>
        </r>
      </text>
    </comment>
  </commentList>
</comments>
</file>

<file path=xl/sharedStrings.xml><?xml version="1.0" encoding="utf-8"?>
<sst xmlns="http://schemas.openxmlformats.org/spreadsheetml/2006/main" count="1574" uniqueCount="989">
  <si>
    <t>Data e krijimit</t>
  </si>
  <si>
    <t>Nr. i  Regjistrit  Tregetar</t>
  </si>
  <si>
    <t>Nr</t>
  </si>
  <si>
    <t>I</t>
  </si>
  <si>
    <t>II</t>
  </si>
  <si>
    <t>Ndertesa</t>
  </si>
  <si>
    <t>Adresa e Selise</t>
  </si>
  <si>
    <t>P A S Q Y R A T     F I N A N C I A R E</t>
  </si>
  <si>
    <t>A   K   T   I   V   E   T</t>
  </si>
  <si>
    <t>Shenime</t>
  </si>
  <si>
    <t>Aktivet  monetare</t>
  </si>
  <si>
    <t>A K T I V E T    A F A T G J A T A</t>
  </si>
  <si>
    <t>Banka</t>
  </si>
  <si>
    <t>Arka</t>
  </si>
  <si>
    <t>Veprimtaria  Kryesore</t>
  </si>
  <si>
    <t>III</t>
  </si>
  <si>
    <t xml:space="preserve">K A P I T A L I </t>
  </si>
  <si>
    <t>PASIVET  DHE  KAPITALI</t>
  </si>
  <si>
    <t>P A S I V E T      A F A T G J A T A</t>
  </si>
  <si>
    <t>T O T A L I     A K T I V E V E   ( I + II )</t>
  </si>
  <si>
    <t>Ligjit Nr. 9228 Date 29.04.2004     Per Kontabilitetin dhe Pasqyrat Financiare  )</t>
  </si>
  <si>
    <t>NIPT -i</t>
  </si>
  <si>
    <t>Pasqyra Financiare jane te shprehura ne</t>
  </si>
  <si>
    <t>Pasqyra Financiare jane te rumbullakosura ne</t>
  </si>
  <si>
    <t>Nga</t>
  </si>
  <si>
    <t>Deri</t>
  </si>
  <si>
    <t xml:space="preserve">  Data  e  mbylljes se Pasqyrave Financiare</t>
  </si>
  <si>
    <t>Pasqyra Financiare jane individuale</t>
  </si>
  <si>
    <t xml:space="preserve">  Periudha  Kontabel e Pasqyrave Financiare</t>
  </si>
  <si>
    <t>Dividente per tu paguar</t>
  </si>
  <si>
    <t>Pershkrimi  i  Elementeve</t>
  </si>
  <si>
    <t>Periudha</t>
  </si>
  <si>
    <t>P A S I V E T      A F A T S H K U R T R A</t>
  </si>
  <si>
    <t>Derivative dhe aktive te mbajtura per tregtim</t>
  </si>
  <si>
    <t>Produkte te gatshme</t>
  </si>
  <si>
    <t>A K T I V E T    A F A T S H K U R T R A</t>
  </si>
  <si>
    <t>Emertimi dhe Forma ligjore</t>
  </si>
  <si>
    <t>Leke</t>
  </si>
  <si>
    <t>Shtesa</t>
  </si>
  <si>
    <t>Mirembajtje dhe riparime</t>
  </si>
  <si>
    <t>Shpenzime te tjera per personelin</t>
  </si>
  <si>
    <t>Nr.</t>
  </si>
  <si>
    <t>Monedha e huaj</t>
  </si>
  <si>
    <t>Shuma leke</t>
  </si>
  <si>
    <t>a</t>
  </si>
  <si>
    <t>b</t>
  </si>
  <si>
    <t>c</t>
  </si>
  <si>
    <t>HUMBJE E MBARTUR</t>
  </si>
  <si>
    <t>LOSS BROUGHT FORWARD</t>
  </si>
  <si>
    <t xml:space="preserve">FROM YEAR  </t>
  </si>
  <si>
    <t>Fitimi neto para tatimit</t>
  </si>
  <si>
    <t>NET BOOK PROFIT BEFORE TAX</t>
  </si>
  <si>
    <t>Shpenzime te panjohura fiskalisht</t>
  </si>
  <si>
    <t>NON-DEDUCTIBLE EXPENSES (+)</t>
  </si>
  <si>
    <t>Amortizim pertej normave te lejuara</t>
  </si>
  <si>
    <t>EXCESS DEPRECIATION</t>
  </si>
  <si>
    <t>Shpenzime jo te zbritshme (*)</t>
  </si>
  <si>
    <t xml:space="preserve">EXPENSES NOT ADMITTED </t>
  </si>
  <si>
    <t>Gjoba penalitete</t>
  </si>
  <si>
    <t>PENALTIES (A/C 657)</t>
  </si>
  <si>
    <t>d</t>
  </si>
  <si>
    <t>Provizione</t>
  </si>
  <si>
    <t>PROVISIONS</t>
  </si>
  <si>
    <t>e</t>
  </si>
  <si>
    <t xml:space="preserve">OTHER(1) </t>
  </si>
  <si>
    <t>Fitimi I tatueshem</t>
  </si>
  <si>
    <t>TAXABLE PROFIT (2+3)</t>
  </si>
  <si>
    <t>Minus humbjen e mbartur</t>
  </si>
  <si>
    <t>LOSS BROUGHT FORWARD (-)</t>
  </si>
  <si>
    <t>FITIMI I TATUESHEM</t>
  </si>
  <si>
    <t>TAXABLE PROFIT/(LOSS CARRIED FORWARD)</t>
  </si>
  <si>
    <t>INCOME TAX 10%</t>
  </si>
  <si>
    <t>Parapagime gjate vitit</t>
  </si>
  <si>
    <t>PREPAYMENTS (A/C 444101)</t>
  </si>
  <si>
    <t>BALANCE TO BE PAID</t>
  </si>
  <si>
    <t>Kodi</t>
  </si>
  <si>
    <t>Llogaria</t>
  </si>
  <si>
    <t>Emertimi</t>
  </si>
  <si>
    <t>Debi</t>
  </si>
  <si>
    <t>Kredi</t>
  </si>
  <si>
    <t>101</t>
  </si>
  <si>
    <t>Kapitali i paguar</t>
  </si>
  <si>
    <t>1071</t>
  </si>
  <si>
    <t>Rezerva ligjore</t>
  </si>
  <si>
    <t>108</t>
  </si>
  <si>
    <t>Fitim / humbja e pashperndare</t>
  </si>
  <si>
    <t>Koncesione, te drejta, patenta Licensa</t>
  </si>
  <si>
    <t>Toka, troje, terrene</t>
  </si>
  <si>
    <t>2121</t>
  </si>
  <si>
    <t>2135</t>
  </si>
  <si>
    <t>Instrumente dhe vegla</t>
  </si>
  <si>
    <t>215</t>
  </si>
  <si>
    <t>Mjete transporti</t>
  </si>
  <si>
    <t>2181</t>
  </si>
  <si>
    <t>Mobilje dhe pajisje zyre</t>
  </si>
  <si>
    <t>2182</t>
  </si>
  <si>
    <t>Pajisje informative</t>
  </si>
  <si>
    <t>2188</t>
  </si>
  <si>
    <t>Te tjera aktive afat gjate</t>
  </si>
  <si>
    <t>2321</t>
  </si>
  <si>
    <t>2812</t>
  </si>
  <si>
    <t>Amortz. Akum. per ndertesat</t>
  </si>
  <si>
    <t>2813</t>
  </si>
  <si>
    <t>Amortz. Akum. Per makinerite, pajisje</t>
  </si>
  <si>
    <t>2815</t>
  </si>
  <si>
    <t>Amortz. Akum. per mjete transporti</t>
  </si>
  <si>
    <t>28181</t>
  </si>
  <si>
    <t>Amortz. Akum. per Mobilje Pajisje Zyre</t>
  </si>
  <si>
    <t>28182</t>
  </si>
  <si>
    <t xml:space="preserve">Amortz. Akum. Per Pajisje  Informatike </t>
  </si>
  <si>
    <t>2818</t>
  </si>
  <si>
    <t>311</t>
  </si>
  <si>
    <t>3123</t>
  </si>
  <si>
    <t>327</t>
  </si>
  <si>
    <t>Inventar i imet</t>
  </si>
  <si>
    <t>351</t>
  </si>
  <si>
    <t>Mallra</t>
  </si>
  <si>
    <t>401</t>
  </si>
  <si>
    <t>Furnitore per mallra, produkte e sherbime</t>
  </si>
  <si>
    <t>404</t>
  </si>
  <si>
    <t>Furnitore per aktivet afatgjate</t>
  </si>
  <si>
    <t>411</t>
  </si>
  <si>
    <t>Kliente per mallra, produkte e sherbime</t>
  </si>
  <si>
    <t>Parapagime te dhena</t>
  </si>
  <si>
    <t>421</t>
  </si>
  <si>
    <t>Detyrime ndaj personelit</t>
  </si>
  <si>
    <t>431</t>
  </si>
  <si>
    <t>Sigurime shoqerore dhe shendetsore</t>
  </si>
  <si>
    <t>442</t>
  </si>
  <si>
    <t>Tatim  mbi te ardhurat e personale</t>
  </si>
  <si>
    <t>444</t>
  </si>
  <si>
    <t>4453</t>
  </si>
  <si>
    <t>Shteti-TVSH per tu paguar</t>
  </si>
  <si>
    <t>n/a</t>
  </si>
  <si>
    <t>4455</t>
  </si>
  <si>
    <t>TVSH e zbriteshme</t>
  </si>
  <si>
    <t>4456</t>
  </si>
  <si>
    <t xml:space="preserve">TVSH e paguaeshme </t>
  </si>
  <si>
    <t>4461</t>
  </si>
  <si>
    <t>4491</t>
  </si>
  <si>
    <t xml:space="preserve">Tatim mbi dividendin </t>
  </si>
  <si>
    <t>4492</t>
  </si>
  <si>
    <t>Tatim qera 10%</t>
  </si>
  <si>
    <t>4493</t>
  </si>
  <si>
    <t>Tatim ne burim 10%</t>
  </si>
  <si>
    <t>455</t>
  </si>
  <si>
    <t>457</t>
  </si>
  <si>
    <t>Hua bankare afat gjate</t>
  </si>
  <si>
    <t>486</t>
  </si>
  <si>
    <t>488</t>
  </si>
  <si>
    <t>Te ardhura te periudhave te ardhme</t>
  </si>
  <si>
    <t>51211</t>
  </si>
  <si>
    <t>51212</t>
  </si>
  <si>
    <t>51213</t>
  </si>
  <si>
    <t>51214</t>
  </si>
  <si>
    <t>512411</t>
  </si>
  <si>
    <t>512412</t>
  </si>
  <si>
    <t>512414</t>
  </si>
  <si>
    <t>Overdraft</t>
  </si>
  <si>
    <t>5193</t>
  </si>
  <si>
    <t>5311</t>
  </si>
  <si>
    <t>Xhirime te brendshme</t>
  </si>
  <si>
    <t xml:space="preserve">Xhirime te brendshme- arke </t>
  </si>
  <si>
    <t>Xhirime te brendshme- banka</t>
  </si>
  <si>
    <t>601</t>
  </si>
  <si>
    <t>6021</t>
  </si>
  <si>
    <t>6027</t>
  </si>
  <si>
    <t xml:space="preserve">Blerje /shpenzime iventar imet </t>
  </si>
  <si>
    <t>6031</t>
  </si>
  <si>
    <t>Ndrysh.gjend.mater.para</t>
  </si>
  <si>
    <t>6032</t>
  </si>
  <si>
    <t>60327</t>
  </si>
  <si>
    <t xml:space="preserve">Ndrysh.gjend.iventar imet </t>
  </si>
  <si>
    <t>6035</t>
  </si>
  <si>
    <t>Ndrysh.gjend.mallra</t>
  </si>
  <si>
    <t>604</t>
  </si>
  <si>
    <t>Bl.energji,avull,uje</t>
  </si>
  <si>
    <t>605</t>
  </si>
  <si>
    <t>Blerje /shpenzime mallra, sherbimesh</t>
  </si>
  <si>
    <t>6111</t>
  </si>
  <si>
    <t>6112</t>
  </si>
  <si>
    <t>6113</t>
  </si>
  <si>
    <t>6131</t>
  </si>
  <si>
    <t xml:space="preserve">Qera Makine </t>
  </si>
  <si>
    <t>6132</t>
  </si>
  <si>
    <t xml:space="preserve">Qera Zyre </t>
  </si>
  <si>
    <t>6133</t>
  </si>
  <si>
    <t>Qera magazina</t>
  </si>
  <si>
    <t>615</t>
  </si>
  <si>
    <t>616</t>
  </si>
  <si>
    <t>Siguracione</t>
  </si>
  <si>
    <t>617</t>
  </si>
  <si>
    <t>6181</t>
  </si>
  <si>
    <t>6182</t>
  </si>
  <si>
    <t>6183</t>
  </si>
  <si>
    <t>6184</t>
  </si>
  <si>
    <t>6186</t>
  </si>
  <si>
    <t xml:space="preserve">Shpenz. Doganore </t>
  </si>
  <si>
    <t>6187</t>
  </si>
  <si>
    <t xml:space="preserve">Shpenz. Te ndryshme </t>
  </si>
  <si>
    <t>621</t>
  </si>
  <si>
    <t>Personel nga jashte ndermarjes</t>
  </si>
  <si>
    <t>624</t>
  </si>
  <si>
    <t>Publicitet, reklama</t>
  </si>
  <si>
    <t>625</t>
  </si>
  <si>
    <t>Transferime, udhetim, dieta</t>
  </si>
  <si>
    <t>6251</t>
  </si>
  <si>
    <t>626</t>
  </si>
  <si>
    <t>Shpz.postare e telekom.</t>
  </si>
  <si>
    <t>6271</t>
  </si>
  <si>
    <t>6273</t>
  </si>
  <si>
    <t xml:space="preserve">Shpenz. Blerje nafte </t>
  </si>
  <si>
    <t>628</t>
  </si>
  <si>
    <t>Sherbime bankare</t>
  </si>
  <si>
    <t>634</t>
  </si>
  <si>
    <t>Taksa dhe tarifa vendore</t>
  </si>
  <si>
    <t>635</t>
  </si>
  <si>
    <t>638</t>
  </si>
  <si>
    <t>641</t>
  </si>
  <si>
    <t>Pagat dhe shperblimet e personelit</t>
  </si>
  <si>
    <t>644</t>
  </si>
  <si>
    <t>Sigurimet shoqerore dhe shendetesore</t>
  </si>
  <si>
    <t>648</t>
  </si>
  <si>
    <t>652</t>
  </si>
  <si>
    <t>Vlera kont. e AQ te shitura</t>
  </si>
  <si>
    <t>654</t>
  </si>
  <si>
    <t>Shpenzime per pritje dhe perfaqesime</t>
  </si>
  <si>
    <t>657</t>
  </si>
  <si>
    <t>Gjoba dhe demshperblime</t>
  </si>
  <si>
    <t>658</t>
  </si>
  <si>
    <t xml:space="preserve">Shpenzime te tjera-donacione </t>
  </si>
  <si>
    <t>667</t>
  </si>
  <si>
    <t>669</t>
  </si>
  <si>
    <t>Humbje nga kembimet valutore</t>
  </si>
  <si>
    <t>6811</t>
  </si>
  <si>
    <t>Amortizim i AQ afatgjate</t>
  </si>
  <si>
    <t>694</t>
  </si>
  <si>
    <t>Tatime mbi fitimet</t>
  </si>
  <si>
    <t>704</t>
  </si>
  <si>
    <t>Shitje e punimeve dhe e sherbimeve</t>
  </si>
  <si>
    <t xml:space="preserve">Konsulence Ligjore </t>
  </si>
  <si>
    <t>707</t>
  </si>
  <si>
    <t>Shitje materiale e furnitura</t>
  </si>
  <si>
    <t>7081</t>
  </si>
  <si>
    <t>Te ardhura nga Qeraja</t>
  </si>
  <si>
    <t>713</t>
  </si>
  <si>
    <t>752</t>
  </si>
  <si>
    <t>Te ardh.nga shitja AQ</t>
  </si>
  <si>
    <t>754</t>
  </si>
  <si>
    <t>Dhurata e ndihma te marra</t>
  </si>
  <si>
    <t>767</t>
  </si>
  <si>
    <t>Te ardhura nga interesat</t>
  </si>
  <si>
    <t>769</t>
  </si>
  <si>
    <t>Fitim nga kembimet valutore</t>
  </si>
  <si>
    <t xml:space="preserve">Shpenzimet </t>
  </si>
  <si>
    <t>Ardhurat</t>
  </si>
  <si>
    <t>Toka</t>
  </si>
  <si>
    <t>Makineri Dhe Pajisje</t>
  </si>
  <si>
    <t>Mjete Transporti</t>
  </si>
  <si>
    <t>Pajisje Elektronike</t>
  </si>
  <si>
    <t>Pajisje Zyrash</t>
  </si>
  <si>
    <t>Aktive ne Proces</t>
  </si>
  <si>
    <t>Totali</t>
  </si>
  <si>
    <t>Vlera Bruto</t>
  </si>
  <si>
    <t>Transferime</t>
  </si>
  <si>
    <t>Pakesime</t>
  </si>
  <si>
    <t>Amortizimi Akumuluar</t>
  </si>
  <si>
    <t xml:space="preserve">Shtesa </t>
  </si>
  <si>
    <t xml:space="preserve">Vlera Neto </t>
  </si>
  <si>
    <t>A I</t>
  </si>
  <si>
    <t xml:space="preserve">     Kuadri ligjor: Ligjit 9228 dt 29.04.2004 "Per Kontabilitetin dhe Pasqyrat Financiare"</t>
  </si>
  <si>
    <t xml:space="preserve">        a) NJESIA EKONOMIKE RAPORTUSE ka mbajtur ne llogarite e saj aktivet,pasivet dhe</t>
  </si>
  <si>
    <t>transaksionet ekonomike te veta.</t>
  </si>
  <si>
    <t xml:space="preserve">        b) VIJIMESIA e veprimtarise ekonomike te njesise sone raportuse eshte e siguruar duke</t>
  </si>
  <si>
    <t>mos pasur ne plan ose nevoje nderprerjen  e aktivitetit te saj.</t>
  </si>
  <si>
    <t xml:space="preserve">        c) KOMPENSIM midis nje aktivi dhe nje pasivi nuk ka , ndersa midis te ardhurave dhe </t>
  </si>
  <si>
    <t>shpenzimeve ka vetem ne rastet qe lejohen nga SKK.</t>
  </si>
  <si>
    <t xml:space="preserve">        d) KUPTUSHMERIA e Pasqyrave Financiare eshte realizuar ne masen e plote per te </t>
  </si>
  <si>
    <t xml:space="preserve">qene te qarta dhe te kuptushme per perdorues te jashtem qe kane njohuri te pergjitheshme te </t>
  </si>
  <si>
    <t>mjaftueshme ne fushen e kontabilitetit.</t>
  </si>
  <si>
    <t xml:space="preserve">        e) MATERIALITETI eshte vleresuar nga ana jone dhe ne baze te tij Pasqyrat Financiare</t>
  </si>
  <si>
    <t>jane hartuar vetem per zera materiale.</t>
  </si>
  <si>
    <t xml:space="preserve">         f) BESUSHMERIA per hartimin e Pasqyrave Financiare eshte e siguruar pasi nuk ka</t>
  </si>
  <si>
    <t>gabime materiale duke zbatuar parimet e meposhteme :</t>
  </si>
  <si>
    <t>a-</t>
  </si>
  <si>
    <t>(   ________________  )</t>
  </si>
  <si>
    <t>Gjendje</t>
  </si>
  <si>
    <t>Ndertime</t>
  </si>
  <si>
    <t>Makineri,paisje</t>
  </si>
  <si>
    <t>Kompjuterike</t>
  </si>
  <si>
    <t xml:space="preserve">             TOTALI</t>
  </si>
  <si>
    <t>Makineri,paisje,vegla</t>
  </si>
  <si>
    <t xml:space="preserve">  TOTALI   PASIVEVE   DHE   KAPITALIT  (I+II+III)</t>
  </si>
  <si>
    <t>Pajisje Zyre</t>
  </si>
  <si>
    <t xml:space="preserve">Euro </t>
  </si>
  <si>
    <t xml:space="preserve">Teprica </t>
  </si>
  <si>
    <t xml:space="preserve">Te tjera aktive  jo materiale -Fonde Tregtare </t>
  </si>
  <si>
    <t xml:space="preserve">Ndertesa industriale    </t>
  </si>
  <si>
    <t xml:space="preserve">Ndertesa civile </t>
  </si>
  <si>
    <t>Instalime ,makineri &amp; Pajisje (per Fabriken)</t>
  </si>
  <si>
    <t>Amortz. Akum. Per te tjera AA materiale</t>
  </si>
  <si>
    <t>Lende e pare (fabriken)</t>
  </si>
  <si>
    <t>Alpha Bank ALL</t>
  </si>
  <si>
    <t>Credins Banka ALL</t>
  </si>
  <si>
    <t>BKT  ALL</t>
  </si>
  <si>
    <t>Tirana Bank ALL</t>
  </si>
  <si>
    <t>Alpha Bank EURO</t>
  </si>
  <si>
    <t>Credins Banka EURO</t>
  </si>
  <si>
    <t>512413</t>
  </si>
  <si>
    <t xml:space="preserve">BKT  EURO </t>
  </si>
  <si>
    <t>Tirana Bank EURO</t>
  </si>
  <si>
    <t xml:space="preserve">Arka ALL </t>
  </si>
  <si>
    <t>Arka EURO</t>
  </si>
  <si>
    <t xml:space="preserve">Emertimi I Klientit </t>
  </si>
  <si>
    <t>Makineri dhe pajisje pune (per Ndertimin )</t>
  </si>
  <si>
    <t>Materiale ndihmese (fabriken)</t>
  </si>
  <si>
    <t>Punime ne proces (ndertimi) Sit SKK Nr 08</t>
  </si>
  <si>
    <t>Parapagime nga Kliente Pall Elbasan</t>
  </si>
  <si>
    <t>7041</t>
  </si>
  <si>
    <t>7042</t>
  </si>
  <si>
    <t>7043</t>
  </si>
  <si>
    <t>Nen/kontraktore Punime -OB SHKOZE</t>
  </si>
  <si>
    <t>Nen/kontraktore Punime -OB NEWS 24</t>
  </si>
  <si>
    <t>6151</t>
  </si>
  <si>
    <t xml:space="preserve">Mirembajtje &amp; Servis Makinash </t>
  </si>
  <si>
    <t>6152</t>
  </si>
  <si>
    <t>Mirembajtje &amp; Servis te #</t>
  </si>
  <si>
    <t>6153</t>
  </si>
  <si>
    <t>Servise mjetesh ne ndertim</t>
  </si>
  <si>
    <t>Shpenz Noterizime &amp; Ligjore</t>
  </si>
  <si>
    <t xml:space="preserve">Sigurime &amp; Ruajtje Objekti </t>
  </si>
  <si>
    <t>6188</t>
  </si>
  <si>
    <t>Shpenz Panjohura Fiskale</t>
  </si>
  <si>
    <t xml:space="preserve">Shpenz Interneti </t>
  </si>
  <si>
    <t>6261</t>
  </si>
  <si>
    <t xml:space="preserve">Shpenz tel Amc </t>
  </si>
  <si>
    <t>6262</t>
  </si>
  <si>
    <t>Shpenz Postare</t>
  </si>
  <si>
    <t xml:space="preserve">Penalitete,gjoba Tatimore </t>
  </si>
  <si>
    <t xml:space="preserve">Penalitete,gjoba te # </t>
  </si>
  <si>
    <t>Penalitete kredie</t>
  </si>
  <si>
    <t>Interesa Kredise C.Bank  (830 ml leke)</t>
  </si>
  <si>
    <t>Erioni Shpk (hua)</t>
  </si>
  <si>
    <t>Birra Korca (hua)</t>
  </si>
  <si>
    <t>Fokus Group (hua)</t>
  </si>
  <si>
    <t>Albanian Distributor (hua)</t>
  </si>
  <si>
    <t xml:space="preserve">Dega Tatim Taksave Elbasan </t>
  </si>
  <si>
    <t>Hua Bankare _Tirana Bank / 89.89ml Leke</t>
  </si>
  <si>
    <t>Principal mat _Tirana Bank/ 89.89ml Leke</t>
  </si>
  <si>
    <t>Interes mat _Tirana Bank/ 89.89ml Leke</t>
  </si>
  <si>
    <t xml:space="preserve">Hua Bankare _Credins Bank/ 830ml Leke </t>
  </si>
  <si>
    <t xml:space="preserve">Principal mat _Credins Bank/ 830ml Leke </t>
  </si>
  <si>
    <t xml:space="preserve">Interesa Papaguar _Credins Bank/ 830ml Leke </t>
  </si>
  <si>
    <t xml:space="preserve">Blerje /Bl.Materiale Ndertimi </t>
  </si>
  <si>
    <t xml:space="preserve">Blerje /Bl.materiale te Stokueshme </t>
  </si>
  <si>
    <t>Studime dhe kerkime</t>
  </si>
  <si>
    <t xml:space="preserve">Taksa e regjistrimit -automjete </t>
  </si>
  <si>
    <t>Tatime te tjera- kuota &amp; tarifa te #</t>
  </si>
  <si>
    <t xml:space="preserve">Shitje  mall </t>
  </si>
  <si>
    <t>Llog Sistemimi  Ardhura (SKK  08)</t>
  </si>
  <si>
    <t xml:space="preserve">Ndrysh.gjend. Prodh. Proces </t>
  </si>
  <si>
    <t>Ndrysh.gjend.  Prod. Gat.</t>
  </si>
  <si>
    <t>Shpenz Kancelari</t>
  </si>
  <si>
    <t xml:space="preserve">Shpenzime  per interesa bankare </t>
  </si>
  <si>
    <t>F5</t>
  </si>
  <si>
    <t>VJOLETA PASHAJ</t>
  </si>
  <si>
    <t>FADIL&amp;MEJREME XHELO</t>
  </si>
  <si>
    <t>RAMADAN SHULI</t>
  </si>
  <si>
    <t>ALBERT ALLA</t>
  </si>
  <si>
    <t>HYSNI DEMNUSHI</t>
  </si>
  <si>
    <t>REXHEP KASMI</t>
  </si>
  <si>
    <t>DRANE DOCI</t>
  </si>
  <si>
    <t>ROBERT SHORE</t>
  </si>
  <si>
    <t xml:space="preserve">SELIM HYSALIU </t>
  </si>
  <si>
    <t>RABIJE BIRACI</t>
  </si>
  <si>
    <t>DESHIRA AGOLLI</t>
  </si>
  <si>
    <t>GRAMOZ SOKOLAJ</t>
  </si>
  <si>
    <t>Nga viti  2012</t>
  </si>
  <si>
    <t>f</t>
  </si>
  <si>
    <t>A II</t>
  </si>
  <si>
    <t xml:space="preserve">Administratori </t>
  </si>
  <si>
    <t xml:space="preserve">Rezultati i ushtrimit  </t>
  </si>
  <si>
    <t>Union Bank ALL</t>
  </si>
  <si>
    <t>Banka NBG EURO</t>
  </si>
  <si>
    <t>Union Bank EURO</t>
  </si>
  <si>
    <t>Shpenz Kolaudim karabina,Topografike</t>
  </si>
  <si>
    <t xml:space="preserve">Shpenz te natyrave te  # </t>
  </si>
  <si>
    <t>Te ardhura  te tjera (Sistemime)</t>
  </si>
  <si>
    <t>Viti  2014</t>
  </si>
  <si>
    <t xml:space="preserve">Materiale ndihmese </t>
  </si>
  <si>
    <t xml:space="preserve">Fatura te pamberritura </t>
  </si>
  <si>
    <t xml:space="preserve">Tatim mbi fitimin </t>
  </si>
  <si>
    <t xml:space="preserve">Debitore ,kreditore te tjere </t>
  </si>
  <si>
    <t>Shpenz. te periudhave te ardhme</t>
  </si>
  <si>
    <t xml:space="preserve">Te ardhura te llogaritura  </t>
  </si>
  <si>
    <t xml:space="preserve">Te ardhura nga Shitja e produkteve te veta </t>
  </si>
  <si>
    <t>Te drejta dhe detyrime ndaj ortakeve dhe aksionereve</t>
  </si>
  <si>
    <t xml:space="preserve">Blerje /Bl.Materiale </t>
  </si>
  <si>
    <t>Erjoni Shpk</t>
  </si>
  <si>
    <t xml:space="preserve">Balanca per tu paguar </t>
  </si>
  <si>
    <t>Tatimi mbi fitimin (15%)</t>
  </si>
  <si>
    <t>Interesi kredie  panjohura   (*)</t>
  </si>
  <si>
    <t>Në tituj pronësie të njësive ekonomike brenda grupit</t>
  </si>
  <si>
    <t>Aksionet e veta</t>
  </si>
  <si>
    <t>Te tjera Financiare</t>
  </si>
  <si>
    <t>Të drejta të arkëtueshme</t>
  </si>
  <si>
    <t>Nga aktiviteti i shfrytëzimit</t>
  </si>
  <si>
    <t>Kapital i nënshkruar i papaguar</t>
  </si>
  <si>
    <t>Inventarët</t>
  </si>
  <si>
    <t>►</t>
  </si>
  <si>
    <t>Lëndë e parë dhe materiale të konsumueshme</t>
  </si>
  <si>
    <t>Prodhime në proces dhe gjysëmprodukte</t>
  </si>
  <si>
    <t xml:space="preserve">Produkte të gatshme </t>
  </si>
  <si>
    <t xml:space="preserve">Mallra                                                        </t>
  </si>
  <si>
    <t>Aktive Biologjike (Gjë e gjallë në rritje e majmëri)</t>
  </si>
  <si>
    <t>Parapagime për inventar</t>
  </si>
  <si>
    <t>Shpenzime të shtyra</t>
  </si>
  <si>
    <t>Të arkëtueshme nga të ardhurat e konstatuara</t>
  </si>
  <si>
    <t>Aktivet materiale</t>
  </si>
  <si>
    <t>Tituj pronësie në njësitë ekonomike brenda grupit</t>
  </si>
  <si>
    <t xml:space="preserve">Tituj të huadhënies në njësitë ekonomike brenda grupit </t>
  </si>
  <si>
    <t xml:space="preserve">Tituj të tjerë të mbajtur si aktive afatgjata </t>
  </si>
  <si>
    <t>Tituj të tjerë të huadhënies</t>
  </si>
  <si>
    <t>Aktive financiare</t>
  </si>
  <si>
    <t>Toka dhe ndërtesa</t>
  </si>
  <si>
    <t xml:space="preserve">Parapagime për aktive materiale dhe në proces </t>
  </si>
  <si>
    <t>Ativet biologjike</t>
  </si>
  <si>
    <t>Aktive jo materiale:</t>
  </si>
  <si>
    <t>Koncesione,patenta,liçenca,marka tregtare,të drejta dhe aktive të ngjashme</t>
  </si>
  <si>
    <t xml:space="preserve">Parapagime për AAJM                                                                 </t>
  </si>
  <si>
    <t>Aktive tatimore të shtyra</t>
  </si>
  <si>
    <t xml:space="preserve">(  Ne zbatim te Standartit Kombetar te Kontabilitetit Nr.2 te Permiresuar dhe </t>
  </si>
  <si>
    <t>Viti   2015</t>
  </si>
  <si>
    <t>Pasqyra Finanicare jane te konsoliduara</t>
  </si>
  <si>
    <t>leke</t>
  </si>
  <si>
    <t>01.01.2015</t>
  </si>
  <si>
    <t>31.12.2015</t>
  </si>
  <si>
    <t>31,03,2016</t>
  </si>
  <si>
    <t>Bilanci vertetues per vitin ushtrimor te mbyllur me    dt.   31,12,2015</t>
  </si>
  <si>
    <t>Pasqyra e Pozicionit Financiar (Bilanci)</t>
  </si>
  <si>
    <t>Viti  2015</t>
  </si>
  <si>
    <t>Detyrime afatshkurtra:</t>
  </si>
  <si>
    <t>Titujt e huamarrjes</t>
  </si>
  <si>
    <t>Detyrime ndaj institucioneve të kredisë</t>
  </si>
  <si>
    <t xml:space="preserve">Arkëtime në avancë për porosi </t>
  </si>
  <si>
    <t>Të pagueshme për aktivitetin e shfrytëzimit</t>
  </si>
  <si>
    <t>Dëftesa të pagueshme</t>
  </si>
  <si>
    <t>Të pagueshme ndaj njësive ekonomike brenda grupit</t>
  </si>
  <si>
    <t>Të pagueshme ndaj  njësive ekonomike ku ka interesa pjesëmarrëse</t>
  </si>
  <si>
    <t>Të pagueshme ndaj punonjësve dhe sigurimeve shoqërore/shëndetsore</t>
  </si>
  <si>
    <t>Të pagueshme për shpenzime të konstatuara</t>
  </si>
  <si>
    <t xml:space="preserve">Të ardhura të shtyra </t>
  </si>
  <si>
    <t>Detyrime afatgjata:</t>
  </si>
  <si>
    <t xml:space="preserve">Arkëtimet në avancë për porosi </t>
  </si>
  <si>
    <t xml:space="preserve">Të pagueshme për shpenzime të konstatuara </t>
  </si>
  <si>
    <t>Të ardhura të shtyra</t>
  </si>
  <si>
    <t>Provizione:</t>
  </si>
  <si>
    <t xml:space="preserve">Provizione  për pensionet </t>
  </si>
  <si>
    <t>Provizione të tjera</t>
  </si>
  <si>
    <t>Detyrime tatimore të shtyra</t>
  </si>
  <si>
    <t>T O T A L I      I  D E T Y R I M E V E     ( I+II )</t>
  </si>
  <si>
    <t>Kapitali dhe Rezervat</t>
  </si>
  <si>
    <t>Kapitali i Nënshkruar</t>
  </si>
  <si>
    <t>Primi i lidhur me kapitalin</t>
  </si>
  <si>
    <t>Rezerva rivlerësimi</t>
  </si>
  <si>
    <t>Rezerva të tjera</t>
  </si>
  <si>
    <t xml:space="preserve">Rezerva ligjore </t>
  </si>
  <si>
    <t>Rezerva statutore</t>
  </si>
  <si>
    <t xml:space="preserve">Fitimi i pashpërndarë </t>
  </si>
  <si>
    <t>Fitim / Humbja e  Vitit</t>
  </si>
  <si>
    <t>Pasqyra e Performancës</t>
  </si>
  <si>
    <t>(Pasqyra e të ardhurave dhe shpenzimeve)</t>
  </si>
  <si>
    <t xml:space="preserve"> (Shpenzimet e shfrytëzimit të klasifikuara sipas natyrës)</t>
  </si>
  <si>
    <t>Të ardhura nga aktiviteti i shfrytëzimit</t>
  </si>
  <si>
    <t>Ndryshimi në inventarin e produkteve të gatshme dhe prodhimit në proces</t>
  </si>
  <si>
    <t>Puna e kryer nga njësia ekonomike dhe e kapitalizuar</t>
  </si>
  <si>
    <t>Të ardhura të tjera të shfrytëzimit</t>
  </si>
  <si>
    <t xml:space="preserve">Lënda e parë dhe materiale të konsumueshme </t>
  </si>
  <si>
    <t xml:space="preserve">Të tjera shpenzime </t>
  </si>
  <si>
    <t>Shpenzime të personelit</t>
  </si>
  <si>
    <t>Paga dhe shpërblime</t>
  </si>
  <si>
    <t xml:space="preserve">Shpenzime të sigurimeve shoqërore/shëndetsore (paraqitur veçmas </t>
  </si>
  <si>
    <t>nga shpenzimet për pensionet)</t>
  </si>
  <si>
    <t>Zhvlerësimi i aktiveve afatgjata materiale</t>
  </si>
  <si>
    <t>Shpenzime konsumi dhe amortizimi</t>
  </si>
  <si>
    <t>Shpenzime të tjera shfrytëzimi</t>
  </si>
  <si>
    <t xml:space="preserve">Të ardhura të tjera </t>
  </si>
  <si>
    <t xml:space="preserve">Të ardhura nga njësitë ekonomike ku ka interesa pjesëmarrëse (paraqitur </t>
  </si>
  <si>
    <t>veçmas të ardhurat   nga njësitë ekonomike brenda grupit)</t>
  </si>
  <si>
    <t>Të ardhura nga investimet dhe huatë e tjera pjesë e aktiveve afatgjata</t>
  </si>
  <si>
    <t>(paraqitur veçmas të ardhurat nga njësitë ekonomike brenda grupit)</t>
  </si>
  <si>
    <t xml:space="preserve">Interesa të arkëtueshëm dhe të ardhura të tjera të ngjashme (paraqitur </t>
  </si>
  <si>
    <t>veçmas të ardhurat nga njësitë ekonomike brenda grupit)</t>
  </si>
  <si>
    <t xml:space="preserve">Zhvlerësimi i aktiveve  financiare dhe investimeve financiare të mbajtura si </t>
  </si>
  <si>
    <t xml:space="preserve">Zhvlerësimi i aktiveve  financiare dhe investimeve financiare </t>
  </si>
  <si>
    <t xml:space="preserve">të mbajtura si  aktive afatshkurtra </t>
  </si>
  <si>
    <t>Shpenzime financiare</t>
  </si>
  <si>
    <t>Shpenzime interesi dhe shpenzime  të ngjashme (paraqitur veçmas</t>
  </si>
  <si>
    <t>shpenzimet për t'u paguar tek njësitë ekonomike brenda grupit)</t>
  </si>
  <si>
    <t>Shpenzime të tjera financiare</t>
  </si>
  <si>
    <t xml:space="preserve">Pjesa e fitimit/humbjes nga pjesëmarrjet </t>
  </si>
  <si>
    <t>Fitimi/Humbja para tatimit</t>
  </si>
  <si>
    <t>Shpenzimi i tatimit mbi fitimin</t>
  </si>
  <si>
    <t>Shpenzimi aktual i tatimit mbi fitimin</t>
  </si>
  <si>
    <t>Shpenzimi i tatim fitimit të shtyrë</t>
  </si>
  <si>
    <t>Pjesa e tatim fitimit të  pjesëmarrjeve</t>
  </si>
  <si>
    <t>Fitimi/Humbja e vitit</t>
  </si>
  <si>
    <t>Fitimi/Humbja për:</t>
  </si>
  <si>
    <t>Pronarët e njësisë ekonomike mëmë</t>
  </si>
  <si>
    <t>Interesat jo-kontrolluese</t>
  </si>
  <si>
    <t xml:space="preserve">Pasqyra e të Ardhurave Gjithëpërfshirëse  </t>
  </si>
  <si>
    <t>X</t>
  </si>
  <si>
    <t>Të ardhura të tjera gjithëpërfshirëse për vitin:</t>
  </si>
  <si>
    <t>Diferencat (+/-) nga përkthimi i monedhës në veprimtari të huaja</t>
  </si>
  <si>
    <t>Diferencat (+/-) nga rivlerësimi i aktiveve afatgjata materiale</t>
  </si>
  <si>
    <t>Diferencat (+/-) nga rivlerësimi i aktivet financiare të mbajtura për shitje</t>
  </si>
  <si>
    <t>Pjesa e të ardhurave gjithëpërfshirëse nga pjesëmarrjet</t>
  </si>
  <si>
    <t>Totali i të ardhurave të tjera gjithëpërfshirëse për vitin</t>
  </si>
  <si>
    <t>Totali i të ardhurave gjithëpërfshirëse për vitin</t>
  </si>
  <si>
    <t>Totali i të ardhurave/humbjeve gjithëpërfshirëse për:</t>
  </si>
  <si>
    <t xml:space="preserve">Fitimi/Humbja e Vitit </t>
  </si>
  <si>
    <t>Vitit  2015</t>
  </si>
  <si>
    <t>Vitit  2014</t>
  </si>
  <si>
    <t>Formati 2 – Shpenzimet e shfrytëzimit të klasifikuara sipas funksionit</t>
  </si>
  <si>
    <r>
      <t>Kosto të shitjeve</t>
    </r>
    <r>
      <rPr>
        <i/>
        <sz val="10"/>
        <rFont val="Arial"/>
        <family val="2"/>
      </rPr>
      <t xml:space="preserve"> (përfshirë shpenzime të amortizimit dhe zhvlerësimit)</t>
    </r>
  </si>
  <si>
    <t>( X )</t>
  </si>
  <si>
    <t>Fitimi/humbja bruto</t>
  </si>
  <si>
    <r>
      <t>Shpenzime të shpërndarjes</t>
    </r>
    <r>
      <rPr>
        <i/>
        <sz val="10"/>
        <rFont val="Arial"/>
        <family val="2"/>
      </rPr>
      <t xml:space="preserve"> (përfshirë shpenzime të amortizimit dhe zhvlerësimit)</t>
    </r>
  </si>
  <si>
    <r>
      <t xml:space="preserve">Shpenzime administrative </t>
    </r>
    <r>
      <rPr>
        <i/>
        <sz val="10"/>
        <rFont val="Arial"/>
        <family val="2"/>
      </rPr>
      <t>(përfshirë shpenzime të amortizimit dhe zhvlerësimit)</t>
    </r>
  </si>
  <si>
    <t xml:space="preserve">Të ardhura nga njësitë ekonomike ku ka interesa pjesëmarrëse </t>
  </si>
  <si>
    <t>(paraqitur veçmas të ardhurat   nga njësitë ekonomike brenda grupit)</t>
  </si>
  <si>
    <t>Interesa të arkëtueshëm dhe të ardhura të tjera të ngjashme</t>
  </si>
  <si>
    <t>aktive afatshkurtra</t>
  </si>
  <si>
    <t>Pasqyra   e   Fluksit   te Mjeteve   Monetare</t>
  </si>
  <si>
    <t>(metoda indirekte)</t>
  </si>
  <si>
    <t>Fluksi i Mjeteve Monetare nga/(përdorur në) aktivitetin e shfrytëzimit</t>
  </si>
  <si>
    <t>Fitim / Humbja e vitit</t>
  </si>
  <si>
    <t>Rregullimet për shpenzimet jomonetare:</t>
  </si>
  <si>
    <t>Shpenzimet financiare jomonetare</t>
  </si>
  <si>
    <t>Shpenzimet për tatimin mbi fitimin jomonetar</t>
  </si>
  <si>
    <t>Fluksi i mjeteve monetare i përfshirë në aktivitetet investuese:</t>
  </si>
  <si>
    <t>Fitim nga shitja e aktiveve afatgjata materiale</t>
  </si>
  <si>
    <t>Ndryshimet në aktivet dhe detyrimet e shfrytëzimit:</t>
  </si>
  <si>
    <t>Rënie/(rritje) në të drejtat e arkëtueshme dhe të tjera</t>
  </si>
  <si>
    <t>Rënie/(rritje) në inventarë</t>
  </si>
  <si>
    <t>Rritje/(rënie) në detyrimet e pagueshme</t>
  </si>
  <si>
    <t>Rritje/(rënie) në detyrime për punonjësit</t>
  </si>
  <si>
    <t>Mjete monetare neto nga/(përdorur në) aktivitetin e shfrytëzimit</t>
  </si>
  <si>
    <t>Fluksi i Mjeteve Monetare nga/(përdorur në) aktivitetin e investimit</t>
  </si>
  <si>
    <t>Para neto të përdorura për blerjen e filialeve</t>
  </si>
  <si>
    <t>Para neto të arkëtuara nga shitja e filialeve</t>
  </si>
  <si>
    <t>Pagesa për blerjen e aktiveve afatgjata materiale</t>
  </si>
  <si>
    <t>Arkëtime nga shitja e aktiveve afatgjata materiale</t>
  </si>
  <si>
    <t>Pagesa për blerjen e investimeve të tjera</t>
  </si>
  <si>
    <t>Arkëtime nga shitja e investimeve të tjera</t>
  </si>
  <si>
    <t>Dividentë të arkëtuar</t>
  </si>
  <si>
    <t>Mjete monetare neto nga/(përdorur në) aktivitetin e investimit</t>
  </si>
  <si>
    <t>Fluksi i Mjeteve Monetare nga/(përdorur në) aktivitetin e  financimit</t>
  </si>
  <si>
    <t>Arkëtime nga emetimi i kapitalit aksionar</t>
  </si>
  <si>
    <t>Arkëtime nga emetimi i aksioneve të përdorura si kolateral</t>
  </si>
  <si>
    <t>Hua të arkëtuara</t>
  </si>
  <si>
    <t>Pagesa e kostove të transaksionit që lidhen me kreditë dhe huatë</t>
  </si>
  <si>
    <t>Riblerje e aksioneve të veta</t>
  </si>
  <si>
    <t>Pagesa e aksioneve të përdorura si kolateral</t>
  </si>
  <si>
    <t>Pagesa e huave</t>
  </si>
  <si>
    <t>Pagesë e detyrimeve të qirasë financiare</t>
  </si>
  <si>
    <t>Interes i paguar</t>
  </si>
  <si>
    <t>Dividendë të paguar</t>
  </si>
  <si>
    <t>Mjete monetare neto nga/(përdorur në) aktivitetin e financimit</t>
  </si>
  <si>
    <t>Rritje/(rënie) neto në mjete monetare dhe ekuivalentë të mjeteve monetare</t>
  </si>
  <si>
    <t>Mjete monetare dhe ekuivalentë të mjeteve monetare më 1 janar</t>
  </si>
  <si>
    <t>Efekti i luhatjeve të kursit të këmbimit të mjeteve monetare</t>
  </si>
  <si>
    <t>Mjete monetare dhe ekuivalentë të mjeteve monetare më 31 dhjetor</t>
  </si>
  <si>
    <t>(metoda direkte)</t>
  </si>
  <si>
    <t>Të arkëtuara nga të drejtat e arkëtueshme</t>
  </si>
  <si>
    <t>Të paguara për detyrimet e pagueshme dhe detyrimet ndaj punonjësve</t>
  </si>
  <si>
    <t>Pagesa të tjera</t>
  </si>
  <si>
    <t>Mjete monetare të gjeneruara nga aktiviteti i shfrytëzimit</t>
  </si>
  <si>
    <t>Tatim fitimi i paguar</t>
  </si>
  <si>
    <t>Pasqyra e Ndryshimeve në Kapitalin Neto</t>
  </si>
  <si>
    <t>Kapitali i nënshkruar</t>
  </si>
  <si>
    <t>Rezerva Rivlerësimi</t>
  </si>
  <si>
    <t>Rezerva Ligjore</t>
  </si>
  <si>
    <t>Rezerva Statutore</t>
  </si>
  <si>
    <t>Fitimet e Pashpërndara</t>
  </si>
  <si>
    <t>Interesa Jo-Kontrollues</t>
  </si>
  <si>
    <t>Efekti i ndryshimeve në politikat kontabël</t>
  </si>
  <si>
    <t>(X)</t>
  </si>
  <si>
    <t>Të ardhura totale gjithëpërfshirëse për vitin:</t>
  </si>
  <si>
    <t>Fitimi / Humbja e vitit</t>
  </si>
  <si>
    <t>Të ardhura të tjera gjithëpërfshirëse:</t>
  </si>
  <si>
    <t>Totali i të ardhura gjithëpërfshirëse për vitin:</t>
  </si>
  <si>
    <t>Transaksionet me pronarët e njësisë ekonomike të njohura direkt në kapital:</t>
  </si>
  <si>
    <t>Emetimi i kapitalit të nënshkruar</t>
  </si>
  <si>
    <t>Totali i transaksioneve me pronarët e njësisë ekonomike</t>
  </si>
  <si>
    <t>Shtojca 4</t>
  </si>
  <si>
    <t>(Pasqyra e konsoliduar)</t>
  </si>
  <si>
    <t>Diferencat nga përkthimi i monedhës në veprimatari të huaja</t>
  </si>
  <si>
    <t>Pozicioni financiar më 31 dhjetor  2014</t>
  </si>
  <si>
    <t>Pozicioni financiar i rideklaruar më 1 janar 2014</t>
  </si>
  <si>
    <t>Pozicioni financiar i rideklaruar më 1 janar 2015</t>
  </si>
  <si>
    <t>Pozicioni financiar më 31 dhjetor 2015</t>
  </si>
  <si>
    <t>Pozicioni financiar i rideklaruar më 31 dhjetor 2014</t>
  </si>
  <si>
    <t>Shpenzimi aktual i tatimit mbi fitimin  (15%)</t>
  </si>
  <si>
    <t>Kapitali i nenshkruar i papaguar</t>
  </si>
  <si>
    <t>Aksione te thesarit</t>
  </si>
  <si>
    <t>Prime te lidhura me kapitalin</t>
  </si>
  <si>
    <t>Zbritje te lidhura me kapitalin</t>
  </si>
  <si>
    <t>Rezerva nga rivlersimi</t>
  </si>
  <si>
    <t>Rezerva te tjera</t>
  </si>
  <si>
    <t xml:space="preserve">Emri I mire </t>
  </si>
  <si>
    <t>Shpenzime  te zhvillimit</t>
  </si>
  <si>
    <t>Koncesione, te drejta te ngjashme,licensa dhe te ngjashme</t>
  </si>
  <si>
    <t>Vepra infrastrukture</t>
  </si>
  <si>
    <t>Instalime teknike specifike</t>
  </si>
  <si>
    <t>Instalime teknike komplekse</t>
  </si>
  <si>
    <t>Ndertime mbi token e tjetrit</t>
  </si>
  <si>
    <t>AA materiale ne proces</t>
  </si>
  <si>
    <t>AA jo materiale ne proces</t>
  </si>
  <si>
    <t>AA biologjike</t>
  </si>
  <si>
    <t>AA te mbajtura per shitje</t>
  </si>
  <si>
    <t>Aksione te shoqerive te lidhura</t>
  </si>
  <si>
    <t>Aksione te tjera dhe letra me vlere</t>
  </si>
  <si>
    <t>Huadhenie afatgjate</t>
  </si>
  <si>
    <t>Te drejta te tjera afatgjate</t>
  </si>
  <si>
    <t>Per emrin e mire</t>
  </si>
  <si>
    <t>Per shpenzimet e  zhvillimit</t>
  </si>
  <si>
    <t>Lende djegese</t>
  </si>
  <si>
    <t>Pjese nderrimi</t>
  </si>
  <si>
    <t>Materiale  ambalazhimi..</t>
  </si>
  <si>
    <t>Materiale te tjera</t>
  </si>
  <si>
    <t>Mater. te tjera te stokueshme</t>
  </si>
  <si>
    <t>Konsum i obj. te inventarit</t>
  </si>
  <si>
    <t>Sherbime ne proces</t>
  </si>
  <si>
    <t>Produkte te ndermjetme</t>
  </si>
  <si>
    <t>Aktive biologjike ( afatshkurter)</t>
  </si>
  <si>
    <t>Mallra (dhe produkte)per shitje</t>
  </si>
  <si>
    <t>Zhvleresim i inventareve</t>
  </si>
  <si>
    <t>Zhvleresim i materialeve te para</t>
  </si>
  <si>
    <t>Zhvleresim i materialeve te tjera</t>
  </si>
  <si>
    <t>Premtim, pagesa te pagueshme</t>
  </si>
  <si>
    <t>Paradhenie per furnizim</t>
  </si>
  <si>
    <t>Paradhenie per ambalazhe</t>
  </si>
  <si>
    <t>Paradhenie te tjera</t>
  </si>
  <si>
    <t>Materiale te para (i pamberritur ose tek te tretet)</t>
  </si>
  <si>
    <t>Materiale te tjera (i pamberritur ose tek te tretet)</t>
  </si>
  <si>
    <t>Produkte te gatshme (i pamberritur ose tek te tretet)</t>
  </si>
  <si>
    <t>Premtim pagesa te arketueshme</t>
  </si>
  <si>
    <t>Kliente per aktivet afatgjate</t>
  </si>
  <si>
    <t>Klient per tu arketuar nga proceset gjyqesore</t>
  </si>
  <si>
    <t>Paradhenie per punonjesit</t>
  </si>
  <si>
    <t>Organizma te tjera shoqerore</t>
  </si>
  <si>
    <t>Detyrime te tjera (Leje Lindje)</t>
  </si>
  <si>
    <t>Tatime te tjera per punonjesit</t>
  </si>
  <si>
    <t>Det. per takse dog. etvsh ne  dogane</t>
  </si>
  <si>
    <t>Te tjera tatime per tu paguar dhe per tu kthyer</t>
  </si>
  <si>
    <t>Tatime te shtyra</t>
  </si>
  <si>
    <t>Te drejta dhe detyrime ndaj pjestareve te tjere te grupit</t>
  </si>
  <si>
    <t>Te drejta ndaj pronareve per kapitalin e nenshkruar</t>
  </si>
  <si>
    <t>Debitore&amp;Kreditore te ndryshem</t>
  </si>
  <si>
    <t>Qera financiare</t>
  </si>
  <si>
    <t>Provizionet</t>
  </si>
  <si>
    <t>Detyrime per blerjen e Letrave me Vlere</t>
  </si>
  <si>
    <t>Te drejta per tu arketuar nga shitjet e letrave me vlere</t>
  </si>
  <si>
    <t xml:space="preserve">Grante </t>
  </si>
  <si>
    <t>Huamarrje afatgjate</t>
  </si>
  <si>
    <t>Huadhenie afatshkurter</t>
  </si>
  <si>
    <t xml:space="preserve">Shpenzime te llogaritura </t>
  </si>
  <si>
    <t xml:space="preserve">Interesa aktive te llogaritura </t>
  </si>
  <si>
    <t>Interesa pasive te llogaritura</t>
  </si>
  <si>
    <t>Provizione per faturat e klienteve</t>
  </si>
  <si>
    <t>Parashikime per zhvleresim</t>
  </si>
  <si>
    <t>Provizione per faturat per arketim brenda grupit</t>
  </si>
  <si>
    <t>Provizione per debitore te ndryshem</t>
  </si>
  <si>
    <t>Per Te tjera aktive  jo materiale</t>
  </si>
  <si>
    <t>Bl.materiale te stokueshme</t>
  </si>
  <si>
    <t>Bl.pastokueshme, mater..</t>
  </si>
  <si>
    <t xml:space="preserve">Duhet mbyllur ?? Dif mujore </t>
  </si>
  <si>
    <t xml:space="preserve">Vlera monetare ne banke LEKE </t>
  </si>
  <si>
    <t>Blerje /Bl.mallra</t>
  </si>
  <si>
    <t xml:space="preserve">Arka dollare </t>
  </si>
  <si>
    <t xml:space="preserve">LISTA ANALITIKE </t>
  </si>
  <si>
    <t>Pozicioni financiar më 31 dhjetor   2015</t>
  </si>
  <si>
    <t>Mjete monetare dhe ekuivalentë të mjeteve monetare më 1 janar 2015</t>
  </si>
  <si>
    <t>Mjete monetare dhe ekuivalentë të mjeteve monetare më 31 dhjetor 2015</t>
  </si>
  <si>
    <t>Pozicioni financiar më 31 dhjetor 2013</t>
  </si>
  <si>
    <t>Pozicioni financiar i rideklaruar më             1 janar 2014</t>
  </si>
  <si>
    <t>Pozicioni financiar më 31 dhjetor 2014</t>
  </si>
  <si>
    <t xml:space="preserve"> " EGNATIA GROUP  " SHA </t>
  </si>
  <si>
    <t>NIPT -I K 33315201 I</t>
  </si>
  <si>
    <t xml:space="preserve">Veprimtari private ne sferen Ndertimore te Projektimit </t>
  </si>
  <si>
    <t>Imp-Eksport Tregtim Pije Alkolike ..etj .</t>
  </si>
  <si>
    <t xml:space="preserve">Panorama Group </t>
  </si>
  <si>
    <t>Hysenbelliu Shpk</t>
  </si>
  <si>
    <t xml:space="preserve">Aksionet te Birra Korca </t>
  </si>
  <si>
    <t>*1) Shpenzime jo te zbritshme(panjohura)</t>
  </si>
  <si>
    <t>Debitore /kreditore te tjere (dif TB )</t>
  </si>
  <si>
    <t xml:space="preserve">Universiteti Luarasi </t>
  </si>
  <si>
    <t>Katerina Malollari (Marre Borxh )</t>
  </si>
  <si>
    <t>ALB MS 97 Sha</t>
  </si>
  <si>
    <t xml:space="preserve">Hua Bankare _Credins Bank/ 910ml Leke </t>
  </si>
  <si>
    <t xml:space="preserve">Principal mat __Credins Bank/ 910ml Leke </t>
  </si>
  <si>
    <t xml:space="preserve">Interesa Papaguar _Credins Bank/ 910ml Leke </t>
  </si>
  <si>
    <t>Hua Bankare _Tirana Bank /454,615.35EURO</t>
  </si>
  <si>
    <t>Principal mat _Tirana Bank /454,615.35EURO</t>
  </si>
  <si>
    <t>Interes mat _Tirana Bank /454,615.35EURO</t>
  </si>
  <si>
    <t>Shitje produkti</t>
  </si>
  <si>
    <t>Ardhura Dorezim punimesh</t>
  </si>
  <si>
    <t>Ardhura nga Kontratat sipas % Realizim punimeve 2015</t>
  </si>
  <si>
    <t>Shifra e Afarizimit  - Ardhurat neto TOTALE</t>
  </si>
  <si>
    <t>Nga viti  2013</t>
  </si>
  <si>
    <t>Nga viti 2011</t>
  </si>
  <si>
    <t>Pasqyra e rezultatit tatimor per periudhen e mbyllur me dt.31-12-2015</t>
  </si>
  <si>
    <t>Veprime me fitimin e viteve te kaluara</t>
  </si>
  <si>
    <t>Aksione te Shoqerise te kontrolluar  (Birra Korca )</t>
  </si>
  <si>
    <t>Prodhime ne proces (fabrika Elbasan)</t>
  </si>
  <si>
    <t xml:space="preserve">Sip  totale </t>
  </si>
  <si>
    <t xml:space="preserve">Kos/pronarin </t>
  </si>
  <si>
    <t>Kostoja</t>
  </si>
  <si>
    <t>Sip  pronari</t>
  </si>
  <si>
    <t>Kos/shitje</t>
  </si>
  <si>
    <t>Sip  shitur</t>
  </si>
  <si>
    <t>Vlera monetare ne banke EURO</t>
  </si>
  <si>
    <t>Nen/kontraktore Punime -SHTYPSHKRONJA</t>
  </si>
  <si>
    <t xml:space="preserve">Shpenz Autditimi /Kontabiliteti </t>
  </si>
  <si>
    <t>Prime Sigurimi (sig / kredine  )</t>
  </si>
  <si>
    <t>Prime Sigurimi (sig  dogane elbasan  )</t>
  </si>
  <si>
    <t xml:space="preserve">Shpenz Prova Laboratorike </t>
  </si>
  <si>
    <t xml:space="preserve">Transporte per blerje materiale ndertimi per objekt </t>
  </si>
  <si>
    <t xml:space="preserve">Tatime mbi qarkullimin dhe akcizat </t>
  </si>
  <si>
    <t>Shpenz te tjera (leje ndertimi, projektimi etje)</t>
  </si>
  <si>
    <t xml:space="preserve">Interesa Kredise C. Bank/ 910ml Leke </t>
  </si>
  <si>
    <t>Interesa Kredise T. Bank /454,615.35EURO</t>
  </si>
  <si>
    <t xml:space="preserve">Dorezim punime e sherbime/News 24 </t>
  </si>
  <si>
    <t xml:space="preserve">Dorezim Punimesh Situacioni /Ndertim Shkoze </t>
  </si>
  <si>
    <t xml:space="preserve">Dorezim Punimesh Situacioni /Shtypshkronja </t>
  </si>
  <si>
    <t xml:space="preserve">Huadhenie afatshkurter  </t>
  </si>
  <si>
    <t xml:space="preserve">Punime ne proces (ndertimi )Pall .SHKOZE </t>
  </si>
  <si>
    <t xml:space="preserve">konvertim ne euro </t>
  </si>
  <si>
    <t>Shpenz per tu shperndare  (kosto fillestare Pll)</t>
  </si>
  <si>
    <t xml:space="preserve">Taksa ndertese fab </t>
  </si>
  <si>
    <t xml:space="preserve">Shpenzime te tjera-tatim burim Katerina </t>
  </si>
  <si>
    <t xml:space="preserve">finance keste </t>
  </si>
  <si>
    <t>ssk8</t>
  </si>
  <si>
    <t xml:space="preserve">bilanc </t>
  </si>
  <si>
    <t>Te ardhura  te tjera (Ekzekutim Vendim Gjyqesor- Elbasan)</t>
  </si>
  <si>
    <t>Shpenz Interes kredi (panjohura)</t>
  </si>
  <si>
    <t xml:space="preserve">Të tjera të pagueshme </t>
  </si>
  <si>
    <t xml:space="preserve">blerje </t>
  </si>
  <si>
    <t>31 Dhjetor 2014</t>
  </si>
  <si>
    <t>31 Dhjetor 2015</t>
  </si>
  <si>
    <t>Aktive Afatgjata Materiale  VITI 2015</t>
  </si>
  <si>
    <t>Gjendja Furnitore   me  31.12.2014</t>
  </si>
  <si>
    <t>Emertimi I Furnitorti</t>
  </si>
  <si>
    <t>Erioni Shpk</t>
  </si>
  <si>
    <t xml:space="preserve">Birra Korca </t>
  </si>
  <si>
    <t>Euro Tirana Studio</t>
  </si>
  <si>
    <t>Mosektier Moket Shpk</t>
  </si>
  <si>
    <t xml:space="preserve">Intersig Vig Sha </t>
  </si>
  <si>
    <t>Pelikan Security (roje)</t>
  </si>
  <si>
    <t>Flexo ALB (etiketa)</t>
  </si>
  <si>
    <t>Star 2009 Shpk</t>
  </si>
  <si>
    <t xml:space="preserve">Ferro Beton </t>
  </si>
  <si>
    <t>Ermira Aliko</t>
  </si>
  <si>
    <t xml:space="preserve">Timex </t>
  </si>
  <si>
    <t xml:space="preserve">Alb-Trans 2010 </t>
  </si>
  <si>
    <t>Malaj Company Shpk</t>
  </si>
  <si>
    <t>Derveni Shpk (Alumini)</t>
  </si>
  <si>
    <t>Yzo -Shpk (Suvatime)</t>
  </si>
  <si>
    <t>Eniketa Kokoli (Notere)</t>
  </si>
  <si>
    <t>Suka Shpk (FV Kangjella)</t>
  </si>
  <si>
    <t xml:space="preserve">Eltec Shpk </t>
  </si>
  <si>
    <t>Emireli Shpk</t>
  </si>
  <si>
    <t>Bami Shpk</t>
  </si>
  <si>
    <t>VolAlba  shpk ( tulla )</t>
  </si>
  <si>
    <t xml:space="preserve">Ikona ( hekur) </t>
  </si>
  <si>
    <t>Sheme Hoxhallari (armature)</t>
  </si>
  <si>
    <t xml:space="preserve">Atlantik Sha </t>
  </si>
  <si>
    <t>Eurogrips (Suvatime)</t>
  </si>
  <si>
    <t>Delta (pllaka&amp;hidrosanitare)</t>
  </si>
  <si>
    <t>Rakip Balla (FV Dyer)</t>
  </si>
  <si>
    <t>Luan Balla (FV Hidraulike)</t>
  </si>
  <si>
    <t>Elektro 2A Shpk (FV Elektrike)</t>
  </si>
  <si>
    <t>Derveni -01 Shpk (Shtresa)</t>
  </si>
  <si>
    <t xml:space="preserve">Kristaq Puleri </t>
  </si>
  <si>
    <t>Al -Tec Shpk</t>
  </si>
  <si>
    <t xml:space="preserve">AMD Group </t>
  </si>
  <si>
    <t>Liftech (ashensore)</t>
  </si>
  <si>
    <t xml:space="preserve">AKSIONERET </t>
  </si>
  <si>
    <t xml:space="preserve">Emertimi I Aksioniret </t>
  </si>
  <si>
    <t>Thoma Boshka (Aks. Birra Korca )</t>
  </si>
  <si>
    <t>Koco Pojani (Aks. Birra Korca )</t>
  </si>
  <si>
    <t>Vasil Pashko (Aks. Birra Korca )</t>
  </si>
  <si>
    <t>Minella Cami(Aks. Birra Korca )</t>
  </si>
  <si>
    <t>Kajmak Bardollari (Aks. Birra Korca )</t>
  </si>
  <si>
    <t>Gaqo Menkshi (Aks. Birra Korca )</t>
  </si>
  <si>
    <t>Mina Kote (Aks. Birra Korca )</t>
  </si>
  <si>
    <t>Romeo Veriga  (Aks. Birra Korca )</t>
  </si>
  <si>
    <t>Gjergji Mirlika (Aks. Birra Korca )</t>
  </si>
  <si>
    <t>Mihallaq Qeleshi (Aks. Birra Korca )</t>
  </si>
  <si>
    <t>Verka Goxhaj (Aks. Birra Korca )</t>
  </si>
  <si>
    <t>Katerian Malollari (Aksioner)</t>
  </si>
  <si>
    <t>TOTAL 401</t>
  </si>
  <si>
    <t xml:space="preserve">BILANC </t>
  </si>
  <si>
    <t xml:space="preserve">Albanian Distribution </t>
  </si>
  <si>
    <t>Alb MS 97</t>
  </si>
  <si>
    <t xml:space="preserve">Ches sha </t>
  </si>
  <si>
    <t xml:space="preserve">Fokus Media News 24 </t>
  </si>
  <si>
    <t>Sinani Shpk</t>
  </si>
  <si>
    <t xml:space="preserve">PARAPAGIME PALLATI </t>
  </si>
  <si>
    <t xml:space="preserve">Emertimi </t>
  </si>
  <si>
    <t xml:space="preserve">c </t>
  </si>
  <si>
    <t xml:space="preserve">d </t>
  </si>
  <si>
    <t xml:space="preserve">e </t>
  </si>
  <si>
    <t xml:space="preserve">EDMOND DOSTI </t>
  </si>
  <si>
    <t xml:space="preserve">SPARTAK KOKA </t>
  </si>
  <si>
    <t xml:space="preserve">RUSTEM HYSENAJ  </t>
  </si>
  <si>
    <t xml:space="preserve">SHKELQIM AHMETI </t>
  </si>
  <si>
    <t>PANDI NUSHI</t>
  </si>
  <si>
    <t xml:space="preserve">SELAMI BAJRAMAJ </t>
  </si>
  <si>
    <t xml:space="preserve">FATOS ABAZAJ </t>
  </si>
  <si>
    <t xml:space="preserve">LULZIM TAFA </t>
  </si>
  <si>
    <t xml:space="preserve">ELONA  TAFA </t>
  </si>
  <si>
    <t xml:space="preserve">PREDUSH DODAJ </t>
  </si>
  <si>
    <t xml:space="preserve">ARDIANA MERDARI </t>
  </si>
  <si>
    <t>SULEJMAN BAJRA</t>
  </si>
  <si>
    <t xml:space="preserve">ARTUR ZOTKA </t>
  </si>
  <si>
    <t>TOTAL 411</t>
  </si>
  <si>
    <t>Gjendja Kliente    me  31.12.2015</t>
  </si>
  <si>
    <t>411-15</t>
  </si>
  <si>
    <t xml:space="preserve">DRITA GUMA </t>
  </si>
  <si>
    <t xml:space="preserve">LUAN BALLA </t>
  </si>
  <si>
    <t>GJENDJA  31.12.2015</t>
  </si>
  <si>
    <t>-</t>
  </si>
  <si>
    <t>Bahas Shpk</t>
  </si>
  <si>
    <t>Furnitore te ndryshme (delijorgji )</t>
  </si>
  <si>
    <t xml:space="preserve">Shqiponja GMK shpk </t>
  </si>
  <si>
    <t xml:space="preserve">Deuscholor Sha </t>
  </si>
  <si>
    <t xml:space="preserve">Selmani Imp&amp;Exp shpk </t>
  </si>
  <si>
    <t xml:space="preserve">Nika Shpk </t>
  </si>
  <si>
    <t xml:space="preserve">Alba Road </t>
  </si>
  <si>
    <t xml:space="preserve">Inda Shpk </t>
  </si>
  <si>
    <t>Ar &amp;Lo</t>
  </si>
  <si>
    <t>Pirraci -06 shpk</t>
  </si>
  <si>
    <t>Marko 02 Shpk</t>
  </si>
  <si>
    <t>Dorezim Pagesa Kestet(anullim ft )</t>
  </si>
  <si>
    <t xml:space="preserve"> BANKAT  </t>
  </si>
  <si>
    <t xml:space="preserve"> Lek Shqiptar </t>
  </si>
  <si>
    <t xml:space="preserve"> ALPHA BANK_ALL </t>
  </si>
  <si>
    <t xml:space="preserve"> BKT _ALL(Garanci ) </t>
  </si>
  <si>
    <t xml:space="preserve"> - </t>
  </si>
  <si>
    <t xml:space="preserve"> CREDINS BANK_ALL </t>
  </si>
  <si>
    <t xml:space="preserve"> BKT_ALL </t>
  </si>
  <si>
    <t xml:space="preserve"> NBG Albania Leke </t>
  </si>
  <si>
    <t xml:space="preserve"> UNION BANK _ALL </t>
  </si>
  <si>
    <t xml:space="preserve"> Euro </t>
  </si>
  <si>
    <t xml:space="preserve"> ALPHA BANK_EURO </t>
  </si>
  <si>
    <t xml:space="preserve"> CREDINS BANK_EURO </t>
  </si>
  <si>
    <t xml:space="preserve"> BKT_EURO </t>
  </si>
  <si>
    <t xml:space="preserve"> NBG Albania Euro </t>
  </si>
  <si>
    <t xml:space="preserve"> UNION BANK _EURO </t>
  </si>
  <si>
    <t xml:space="preserve">Blerje /Bl.Materiale Ndertimi-Hekuri 18.000 euro -panjohura  </t>
  </si>
  <si>
    <t xml:space="preserve">Blerje /Bl.Materiale - panjohura DF 3 mangesi inventari </t>
  </si>
  <si>
    <t xml:space="preserve">Blerje /Bl.Materiale ndihmese-pije alkolike </t>
  </si>
  <si>
    <t xml:space="preserve">Blerje /Bl.Materiale -pije alkolike </t>
  </si>
  <si>
    <t xml:space="preserve">Ndrysh.gjend.mater.tjera- pije alkolike </t>
  </si>
  <si>
    <t>Te tjera (tatim burim K.Malollari</t>
  </si>
  <si>
    <t>Te tjera (tBlerje hekur ,mangesi inven pije )</t>
  </si>
  <si>
    <t>OK</t>
  </si>
  <si>
    <t xml:space="preserve">Fokus Group (hua)-euro </t>
  </si>
  <si>
    <t xml:space="preserve">Universiteti Luarasi -euro </t>
  </si>
  <si>
    <t>ALB MS 97 Sha (leke ,euro)</t>
  </si>
  <si>
    <t>Hysenbelliu Shpk(leke ,euro)</t>
  </si>
  <si>
    <t>Nga njësitë ekonomike brenda grupit</t>
  </si>
  <si>
    <t xml:space="preserve">Nga  njësitë ekonomike ku ka interesa pjesëmarrëse </t>
  </si>
  <si>
    <t>Materiale te para (ndertimi Shkoze)</t>
  </si>
  <si>
    <t>Materiale te para (ndertimi  Shtypshkronja)</t>
  </si>
  <si>
    <t>Materiale te nxjerra jashte konsmit (mangesi pije alkolike)</t>
  </si>
  <si>
    <t>Blerje mat te para (blerje hekur pa ft tatimore)</t>
  </si>
  <si>
    <t>TOTAL pazbirtshme</t>
  </si>
  <si>
    <t xml:space="preserve">Tituj të huadhënies  në njësitë ekonomike ku ka interesa pjesëmarrëse </t>
  </si>
  <si>
    <t>Tituj pronësie  në njësitë ekonomike ku ka interesa pjesëmarrëse  (Birra Korca)</t>
  </si>
  <si>
    <t>Të pagueshme për detyrimet tatimore (Tatim fitimi+Tvsh+tap )</t>
  </si>
  <si>
    <t>Emri i Mirë (Fonde tregtare)</t>
  </si>
  <si>
    <t>Të Tjere</t>
  </si>
  <si>
    <t xml:space="preserve">Shenime </t>
  </si>
  <si>
    <t>S H E N I M E T          S H P J E G U E S E</t>
  </si>
  <si>
    <t xml:space="preserve">Politikat kontabel te ndjekura </t>
  </si>
  <si>
    <t xml:space="preserve">Per llogaritjen  e  Ardhura te kontratave te ndertimit eshte perdorur SKK 08 </t>
  </si>
  <si>
    <t xml:space="preserve">Mbeshtetur ne SKK 08 (Te Ardhurat ) vlersimi I te ardhurave nga ndertimi dhe kontratat e ndertimit  eshte bere sipas </t>
  </si>
  <si>
    <t>Te ardhurat nga kryerja e nje sherbimi njihen mbi bazen e metodes se fazes se perfunduar .</t>
  </si>
  <si>
    <t xml:space="preserve"> e llogaritur per cdo kontrate porosie deri me 31.12.2014.</t>
  </si>
  <si>
    <t>(Aktive afatshkurtra te mbajtura per rishitje)</t>
  </si>
  <si>
    <t xml:space="preserve">B-Kerkesa  te Arketueshme ne shumen prej </t>
  </si>
  <si>
    <t xml:space="preserve">perfaqeson  detyrimin qe kane klientet kundrejt Shoqerise  e  arketuar me pak   sipas % te realizimit te punimeve </t>
  </si>
  <si>
    <t xml:space="preserve">Kjo ne kontabilitet  eshte llogaritur : </t>
  </si>
  <si>
    <t xml:space="preserve">Hartuesi i pasqyrave Financiare </t>
  </si>
  <si>
    <t>ERMIRA ALIKO</t>
  </si>
  <si>
    <t xml:space="preserve">PERLA KOCIASI </t>
  </si>
  <si>
    <t xml:space="preserve">        (   ______________________  )</t>
  </si>
  <si>
    <t>(   ______________________  )</t>
  </si>
  <si>
    <t>Llogaritja e ARDHURAVE SIPAS SKK 08 dhe efektet ne te Ardhura 2015</t>
  </si>
  <si>
    <t xml:space="preserve">Kosto e arritur deri ne 31.12.2015 (Punimi ne proces ) </t>
  </si>
  <si>
    <t>Kjo shume perfaqeson Koston  qe ngelet per Sip e pashitura te Objektit 31.12.2015</t>
  </si>
  <si>
    <t>01/01/20145</t>
  </si>
  <si>
    <t>Aktivet Afatgjata Materiale  me vlere fillestare   2015</t>
  </si>
  <si>
    <t>Amortizimi A.A.Materiale   2015</t>
  </si>
  <si>
    <t>Vlera Kontabel Neto e A.A.Materiale  201315</t>
  </si>
  <si>
    <t xml:space="preserve">ADMINISTRATORE </t>
  </si>
  <si>
    <t xml:space="preserve">Informacion i përgjithshëm dhe politikat e ndjekura </t>
  </si>
  <si>
    <t xml:space="preserve">     Kuadri kontabel i aplikuar : SKK</t>
  </si>
  <si>
    <t xml:space="preserve">     Baza e pergatitjes se PF : Te drejtat dhe detyrimet e konstatuara.</t>
  </si>
  <si>
    <t xml:space="preserve">     Parimet dhe karakteristikat cilesore te perdorura per hartimin e P.F. :</t>
  </si>
  <si>
    <r>
      <t>Per percaktimin e  kostos se inventareve eshte zgjedhur metoda</t>
    </r>
    <r>
      <rPr>
        <b/>
        <sz val="12"/>
        <rFont val="Arial"/>
        <family val="2"/>
      </rPr>
      <t xml:space="preserve"> "FIFO  " ( SKK 4 :  15 )</t>
    </r>
  </si>
  <si>
    <t>(Hyrja e pare ,dalja e pare )</t>
  </si>
  <si>
    <t>Vleresimi fillestar  I elementeve te AAM qe ploteson kritertet per njohe si Aktiv ne Bilanc ,</t>
  </si>
  <si>
    <r>
      <t xml:space="preserve">eshte vleresuar </t>
    </r>
    <r>
      <rPr>
        <b/>
        <sz val="12"/>
        <rFont val="Arial"/>
        <family val="2"/>
      </rPr>
      <t xml:space="preserve">me kosto (SKK 5 : 11) </t>
    </r>
  </si>
  <si>
    <t xml:space="preserve">Per prodhimin ose krijimin e AMM kur ajo financohet nga hua ,kostot e huamarrjes (edhe interesat ) </t>
  </si>
  <si>
    <r>
      <t xml:space="preserve">eshte </t>
    </r>
    <r>
      <rPr>
        <b/>
        <sz val="12"/>
        <color indexed="8"/>
        <rFont val="Arial"/>
        <family val="2"/>
      </rPr>
      <t>medota e kapitalizimit ne Koston e Aktivit</t>
    </r>
    <r>
      <rPr>
        <sz val="12"/>
        <color indexed="8"/>
        <rFont val="Arial"/>
        <family val="2"/>
      </rPr>
      <t xml:space="preserve"> per periudhen e investimit </t>
    </r>
    <r>
      <rPr>
        <b/>
        <sz val="12"/>
        <color indexed="8"/>
        <rFont val="Arial"/>
        <family val="2"/>
      </rPr>
      <t xml:space="preserve"> (SKK 5 : 16)</t>
    </r>
  </si>
  <si>
    <t xml:space="preserve">Per vleresimin e mepasshem AAM , eshte zgjedhur modeli I kostos e aktivit duke i paraqitur ne Bilanc </t>
  </si>
  <si>
    <r>
      <t xml:space="preserve">me vlere neto te tyre (kosto minus amortizimin e akumuluar  </t>
    </r>
    <r>
      <rPr>
        <b/>
        <sz val="12"/>
        <rFont val="Arial"/>
        <family val="2"/>
      </rPr>
      <t>(SKK 5 :21)</t>
    </r>
  </si>
  <si>
    <t xml:space="preserve">Per llogaritjen e amortizimit te AAM (SKK :38 ) njesia ekonomike ka percaktuar si metode te amortizimit </t>
  </si>
  <si>
    <t xml:space="preserve">si per ndertesat edhe  per AMM e tjera metode e amortizimit mbi  bazen e vleres se mbetur </t>
  </si>
  <si>
    <t xml:space="preserve">Per ndertesat  me  5 % vleren e mbetur </t>
  </si>
  <si>
    <t xml:space="preserve">Per  makineri e pajisje  me  5 % vleren e mbetur </t>
  </si>
  <si>
    <t xml:space="preserve">Per  mjete transporti me  20 % vleren e mbetur </t>
  </si>
  <si>
    <t xml:space="preserve">Per  Pajisje Informatike  me  25% vleren e mbetur </t>
  </si>
  <si>
    <t xml:space="preserve">Per  te tjera AAM   me  20% vleren e mbetur </t>
  </si>
  <si>
    <t>(  ______________________ )</t>
  </si>
  <si>
    <t xml:space="preserve">Shenime per  ardhurat sipas FDP te dorezuar ne Tatime </t>
  </si>
  <si>
    <t>A-</t>
  </si>
  <si>
    <t>Sipas  Sitemimit Tatimore te Ardhurat e Deklaruara jane :</t>
  </si>
  <si>
    <t>1-</t>
  </si>
  <si>
    <t xml:space="preserve">Shitje te perjashtuara </t>
  </si>
  <si>
    <t>2-</t>
  </si>
  <si>
    <t xml:space="preserve">Shitje te tatueshme </t>
  </si>
  <si>
    <t xml:space="preserve">TOTALI   Ardhura Sipas Sistemi Tatimor (FDP) </t>
  </si>
  <si>
    <t>Shitjet e perjashtuara perfshihen :</t>
  </si>
  <si>
    <t>Ardhura nga Kestet e Arketuar per shitje Apartemente</t>
  </si>
  <si>
    <t>b-</t>
  </si>
  <si>
    <t>Ardhura nga Qira Ambjenti magazina Elbasan.</t>
  </si>
  <si>
    <t>Shitjet te Tatueshme perfshihen :</t>
  </si>
  <si>
    <t>Shitje Produktve te veta (Vere +Mat ndertimi )</t>
  </si>
  <si>
    <t>c-</t>
  </si>
  <si>
    <t>Ardhura Dorezim Punimesh (Objekti  Shkoze)</t>
  </si>
  <si>
    <t>d-</t>
  </si>
  <si>
    <t>Ardhura Dorezim Punimesh (Objekti Shtyshkronja )</t>
  </si>
  <si>
    <t>e-</t>
  </si>
  <si>
    <t>Ardhura Dorezim Punimesh (Objekti  News 24 )</t>
  </si>
  <si>
    <t>B-</t>
  </si>
  <si>
    <t>Sipas  Ardhurave  te deklaruara nga Shoqeria ne Pasqyren e Ardhurave  dhe Shpenzimeve :</t>
  </si>
  <si>
    <t>Shitje Produkti</t>
  </si>
  <si>
    <t>Ardhura Dorezim Punimesh</t>
  </si>
  <si>
    <t xml:space="preserve">Ardhura nga Qira </t>
  </si>
  <si>
    <t xml:space="preserve">Ardhura nga Shitja e Aqt </t>
  </si>
  <si>
    <t>f-</t>
  </si>
  <si>
    <t>Korrigjimi I punimit ne proces  me Kosto realizuar ne vitin  2015  (SSK 08)</t>
  </si>
  <si>
    <t>12.10.</t>
  </si>
  <si>
    <t>Korrigjimi I Ardhura te  realizuar ne vitin  2015  Sipas  SSK 08</t>
  </si>
  <si>
    <t xml:space="preserve">Ardhurat qe I takojne Vitit Ushtrimor 2015 nga Kontrata e shitjes </t>
  </si>
  <si>
    <t>Dorezim Pagesa Kestet(Objekti Shkoze  )</t>
  </si>
  <si>
    <t>Ardhura nga Kontratat  e porosise (Kestet arketuara vitin  2015)</t>
  </si>
  <si>
    <t>Ketu  jane perfshire edhe arketimet per Shitjet e vitit 2014 te cilat jane perfshire ne te Ardhura  ne vitin 2014</t>
  </si>
  <si>
    <t xml:space="preserve">Keto jane  Sistemuar me Ardhura nga Kontratat  per Shitjet e Reja per vitin 2015 </t>
  </si>
  <si>
    <t>TOTALI  Ardhura Sipas Shoqerise per vitin 2015</t>
  </si>
  <si>
    <t>Arketimet nga Kestet e Shitjeve Apartamenteve te objektit Shkoze  per 2015</t>
  </si>
  <si>
    <t xml:space="preserve">Të tjera te arketueshme </t>
  </si>
  <si>
    <t>Të tjera  (Shteti)</t>
  </si>
  <si>
    <r>
      <t>AAGJM të mbajtura për shitje</t>
    </r>
    <r>
      <rPr>
        <b/>
        <sz val="14"/>
        <rFont val="Arial"/>
        <family val="2"/>
      </rPr>
      <t xml:space="preserve"> (punime ne proces -pll shkoze)</t>
    </r>
  </si>
  <si>
    <r>
      <t xml:space="preserve">Shpenzime te periudhave te ardhshme </t>
    </r>
    <r>
      <rPr>
        <b/>
        <sz val="14"/>
        <rFont val="Arial"/>
        <family val="2"/>
      </rPr>
      <t>(Kosto fill pall shkoze)</t>
    </r>
  </si>
  <si>
    <r>
      <t>Impiante dhe makineri (</t>
    </r>
    <r>
      <rPr>
        <b/>
        <sz val="14"/>
        <rFont val="Arial"/>
        <family val="2"/>
      </rPr>
      <t>instal +makineri)</t>
    </r>
  </si>
  <si>
    <r>
      <t>Të tjera Instalime dhe pajisje (</t>
    </r>
    <r>
      <rPr>
        <b/>
        <sz val="14"/>
        <rFont val="Arial"/>
        <family val="2"/>
      </rPr>
      <t>Mjete tranporti,mobilje,infomatike</t>
    </r>
    <r>
      <rPr>
        <sz val="14"/>
        <rFont val="Arial"/>
        <family val="2"/>
      </rPr>
      <t>)</t>
    </r>
  </si>
  <si>
    <t>JO</t>
  </si>
  <si>
    <t>PO</t>
  </si>
  <si>
    <r>
      <t>Nenit  24</t>
    </r>
    <r>
      <rPr>
        <b/>
        <sz val="18"/>
        <color rgb="FFFF0000"/>
        <rFont val="Arial"/>
        <family val="2"/>
      </rPr>
      <t xml:space="preserve"> </t>
    </r>
    <r>
      <rPr>
        <b/>
        <sz val="18"/>
        <rFont val="Arial"/>
        <family val="2"/>
      </rPr>
      <t>dhe 28-34</t>
    </r>
    <r>
      <rPr>
        <b/>
        <sz val="18"/>
        <rFont val="Arial"/>
        <family val="2"/>
      </rPr>
      <t>.</t>
    </r>
  </si>
  <si>
    <t>24)</t>
  </si>
  <si>
    <t>Kur rezultati i nje kontrate ndertimi mund te vleresohet ne menyre te besueshme, nje njesi ekonomike do te njohe te</t>
  </si>
  <si>
    <t>ardhurat dhe kostot qe lidhen me kontraten e ndertimit si te ardhura dhe shpenzime perkatesisht duke iu referuar fazes se</t>
  </si>
  <si>
    <t>perfundimit te aktivitetit te kontrates ne fund te periudhes raportuese.</t>
  </si>
  <si>
    <t xml:space="preserve">Vleresimi i besueshem i rezultatit kerkon vleresime te besueshme te fazes se perfundimit, kostove te ardhshme dhe </t>
  </si>
  <si>
    <t>arketueshmerise se faturave.</t>
  </si>
  <si>
    <t>46)</t>
  </si>
  <si>
    <t>Tepricat që rezultojnë nga kontratat e papërfunduara të shërbimeve dhe të ndërtimit duhet të paraqiten si më poshtë: (a) shuma totale e tepricave pozitive të punës në proces përfshihet në aktivet afatshkurtra në një zë më vete në pasqyrën e pozicionit financiar. Këto teprica përfaqësojnë shumat e papaguara nga klientët; (b)shuma totale e tepricave negative të punës në proces përfshihen në detyrimet afatshkurtra brenda grupit të detyrimeve të pagueshme nga aktiviteti dhe detyrime të tjera të pagueshme. Këto teprica përfaqësojnë të ardhura të shtyra dhe duhet të përshkruhen si shuma që njësia ekonomike u detyrohet klientëve; (c) shumat e faturuara klientëve, pagesat e të cilave nuk janë marrë në datën e raportimit paraqiten si kërkesa të arkëtueshme nga aktiviteti.</t>
  </si>
  <si>
    <t>(Kerkesa te arketushme - Kliente )</t>
  </si>
  <si>
    <t>36)</t>
  </si>
  <si>
    <t>Te ardhurat nga kontratat e sherbimeve dhe te ndertimit shpesh ndikohen nga ngjarje qe ndodhin ne te ardhmen, prandaj</t>
  </si>
  <si>
    <t>te ardhurat e vleresuara te kontrates duhet te rishikohen ne cdo date raportimi. Ndryshime ne te ardhurat e kontrates</t>
  </si>
  <si>
    <t>mund te shkaktohen, per shmebull nga ndyshimet ne qellimin/shtirjen e kontrates, tarifat shtese ose gjobat per perfundime</t>
  </si>
  <si>
    <t>te parakohshme apo te vonuara te projektit, si dhe arsye te tjera te ngjashme me keto.</t>
  </si>
</sst>
</file>

<file path=xl/styles.xml><?xml version="1.0" encoding="utf-8"?>
<styleSheet xmlns="http://schemas.openxmlformats.org/spreadsheetml/2006/main">
  <numFmts count="17">
    <numFmt numFmtId="41" formatCode="_(* #,##0_);_(* \(#,##0\);_(* &quot;-&quot;_);_(@_)"/>
    <numFmt numFmtId="43" formatCode="_(* #,##0.00_);_(* \(#,##0.00\);_(* &quot;-&quot;??_);_(@_)"/>
    <numFmt numFmtId="164" formatCode="_-* #,##0.00_-;\-* #,##0.00_-;_-* &quot;-&quot;??_-;_-@_-"/>
    <numFmt numFmtId="165" formatCode="_-* #,##0.00_L_e_k_-;\-* #,##0.00_L_e_k_-;_-* &quot;-&quot;??_L_e_k_-;_-@_-"/>
    <numFmt numFmtId="166" formatCode="_(* #,##0_);_(* \(#,##0\);_(* &quot;-&quot;??_);_(@_)"/>
    <numFmt numFmtId="167" formatCode="[$-409]mmm\-yy;@"/>
    <numFmt numFmtId="168" formatCode="[$-409]dd\-mmm\-yy;@"/>
    <numFmt numFmtId="169" formatCode="#,##0.0_);\(#,##0.0\)"/>
    <numFmt numFmtId="170" formatCode="0.0%"/>
    <numFmt numFmtId="171" formatCode="0_);\(0\)"/>
    <numFmt numFmtId="172" formatCode="_ * #,##0.00_)\ [$€-1]_ ;_ * \(#,##0.00\)\ [$€-1]_ ;_ * &quot;-&quot;??_)\ [$€-1]_ ;_ @_ "/>
    <numFmt numFmtId="173" formatCode="_-* #,##0_L_e_k_-;\-* #,##0_L_e_k_-;_-* &quot;-&quot;??_L_e_k_-;_-@_-"/>
    <numFmt numFmtId="174" formatCode="_-[$€-2]\ * #,##0.00_-;\-[$€-2]\ * #,##0.00_-;_-[$€-2]\ * &quot;-&quot;??_-;_-@_-"/>
    <numFmt numFmtId="175" formatCode="#,##0.00\ [$€-1]"/>
    <numFmt numFmtId="176" formatCode="#,##0.0\ [$€-1]"/>
    <numFmt numFmtId="177" formatCode="_-* #,##0.00\ [$€-1]_-;\-* #,##0.00\ [$€-1]_-;_-* &quot;-&quot;??\ [$€-1]_-;_-@_-"/>
    <numFmt numFmtId="178" formatCode="#,##0.000000000000000"/>
  </numFmts>
  <fonts count="130">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Garamond"/>
      <family val="1"/>
    </font>
    <font>
      <sz val="11"/>
      <name val="Garamond"/>
      <family val="1"/>
    </font>
    <font>
      <u/>
      <sz val="11"/>
      <name val="Garamond"/>
      <family val="1"/>
    </font>
    <font>
      <b/>
      <sz val="11"/>
      <name val="Garamond"/>
      <family val="1"/>
    </font>
    <font>
      <i/>
      <sz val="11"/>
      <name val="Garamond"/>
      <family val="1"/>
    </font>
    <font>
      <sz val="11"/>
      <name val="Arial"/>
      <family val="2"/>
    </font>
    <font>
      <b/>
      <sz val="11"/>
      <name val="Arial"/>
      <family val="2"/>
    </font>
    <font>
      <sz val="10"/>
      <name val="Garamond"/>
      <family val="1"/>
    </font>
    <font>
      <sz val="10"/>
      <name val="Arial"/>
      <family val="2"/>
    </font>
    <font>
      <b/>
      <sz val="14"/>
      <name val="Arial"/>
      <family val="2"/>
    </font>
    <font>
      <b/>
      <sz val="10"/>
      <name val="Arial"/>
      <family val="2"/>
    </font>
    <font>
      <sz val="11"/>
      <color indexed="9"/>
      <name val="Calibri"/>
      <family val="2"/>
    </font>
    <font>
      <b/>
      <sz val="14"/>
      <name val="Garamond"/>
      <family val="1"/>
    </font>
    <font>
      <b/>
      <sz val="12"/>
      <name val="Garamond"/>
      <family val="1"/>
    </font>
    <font>
      <sz val="9"/>
      <name val="Garamond"/>
      <family val="1"/>
    </font>
    <font>
      <sz val="12"/>
      <name val="Times New Roman"/>
      <family val="1"/>
    </font>
    <font>
      <sz val="9"/>
      <name val="Tahoma"/>
      <family val="2"/>
    </font>
    <font>
      <sz val="12"/>
      <name val="Garamond"/>
      <family val="1"/>
    </font>
    <font>
      <sz val="11"/>
      <color indexed="8"/>
      <name val="Garamond"/>
      <family val="1"/>
    </font>
    <font>
      <sz val="14"/>
      <name val="Garamond"/>
      <family val="1"/>
    </font>
    <font>
      <i/>
      <sz val="10"/>
      <name val="Garamond"/>
      <family val="1"/>
    </font>
    <font>
      <sz val="11"/>
      <color theme="1"/>
      <name val="Calibri"/>
      <family val="2"/>
      <scheme val="minor"/>
    </font>
    <font>
      <sz val="11"/>
      <color theme="0"/>
      <name val="Calibri"/>
      <family val="2"/>
      <scheme val="minor"/>
    </font>
    <font>
      <sz val="11"/>
      <color theme="1"/>
      <name val="Garamond"/>
      <family val="1"/>
    </font>
    <font>
      <b/>
      <sz val="11"/>
      <color theme="1"/>
      <name val="Garamond"/>
      <family val="1"/>
    </font>
    <font>
      <sz val="11"/>
      <color rgb="FFFF0000"/>
      <name val="Garamond"/>
      <family val="1"/>
    </font>
    <font>
      <b/>
      <sz val="11"/>
      <color indexed="8"/>
      <name val="Garamond"/>
      <family val="1"/>
    </font>
    <font>
      <b/>
      <sz val="11"/>
      <color rgb="FFFF0000"/>
      <name val="Garamond"/>
      <family val="1"/>
    </font>
    <font>
      <sz val="11"/>
      <color rgb="FFFF0000"/>
      <name val="Calibri"/>
      <family val="2"/>
      <scheme val="minor"/>
    </font>
    <font>
      <b/>
      <sz val="11"/>
      <color theme="1"/>
      <name val="Calibri"/>
      <family val="2"/>
      <scheme val="minor"/>
    </font>
    <font>
      <sz val="11"/>
      <name val="Calibri"/>
      <family val="2"/>
      <scheme val="minor"/>
    </font>
    <font>
      <b/>
      <sz val="11"/>
      <color rgb="FFFF0000"/>
      <name val="Calibri"/>
      <family val="2"/>
      <scheme val="minor"/>
    </font>
    <font>
      <b/>
      <sz val="11"/>
      <name val="Calibri"/>
      <family val="2"/>
      <scheme val="minor"/>
    </font>
    <font>
      <sz val="9"/>
      <name val="Times New Roman"/>
      <family val="1"/>
    </font>
    <font>
      <b/>
      <u/>
      <sz val="10"/>
      <name val="Arial"/>
      <family val="2"/>
    </font>
    <font>
      <b/>
      <i/>
      <sz val="10"/>
      <name val="Arial"/>
      <family val="2"/>
    </font>
    <font>
      <sz val="10"/>
      <name val="Arial"/>
      <family val="2"/>
    </font>
    <font>
      <sz val="14"/>
      <name val="Arial"/>
      <family val="2"/>
    </font>
    <font>
      <sz val="12"/>
      <color rgb="FFFF0000"/>
      <name val="Garamond"/>
      <family val="1"/>
    </font>
    <font>
      <b/>
      <sz val="12"/>
      <name val="Arial"/>
      <family val="2"/>
    </font>
    <font>
      <b/>
      <sz val="12"/>
      <color rgb="FFFF0000"/>
      <name val="Garamond"/>
      <family val="1"/>
    </font>
    <font>
      <i/>
      <u/>
      <sz val="11"/>
      <name val="Arial"/>
      <family val="2"/>
    </font>
    <font>
      <i/>
      <sz val="12"/>
      <name val="Arial"/>
      <family val="2"/>
    </font>
    <font>
      <sz val="12"/>
      <name val="Arial"/>
      <family val="2"/>
    </font>
    <font>
      <sz val="11"/>
      <color rgb="FFFF0000"/>
      <name val="Arial"/>
      <family val="2"/>
    </font>
    <font>
      <b/>
      <i/>
      <sz val="12"/>
      <name val="Arial"/>
      <family val="2"/>
    </font>
    <font>
      <b/>
      <u/>
      <sz val="12"/>
      <name val="Arial"/>
      <family val="2"/>
    </font>
    <font>
      <u/>
      <sz val="12"/>
      <name val="Garamond"/>
      <family val="1"/>
    </font>
    <font>
      <b/>
      <i/>
      <u/>
      <sz val="12"/>
      <name val="Garamond"/>
      <family val="1"/>
    </font>
    <font>
      <b/>
      <sz val="14"/>
      <color rgb="FFFF0000"/>
      <name val="Garamond"/>
      <family val="1"/>
    </font>
    <font>
      <i/>
      <sz val="10"/>
      <name val="Arial"/>
      <family val="2"/>
    </font>
    <font>
      <i/>
      <sz val="11"/>
      <name val="Arial"/>
      <family val="2"/>
    </font>
    <font>
      <b/>
      <sz val="14"/>
      <name val="Times New Roman"/>
      <family val="1"/>
    </font>
    <font>
      <sz val="9"/>
      <name val="Arial"/>
      <family val="2"/>
    </font>
    <font>
      <b/>
      <sz val="26"/>
      <name val="Arial"/>
      <family val="2"/>
    </font>
    <font>
      <b/>
      <sz val="12"/>
      <name val="Times New Roman"/>
      <family val="1"/>
    </font>
    <font>
      <b/>
      <sz val="13"/>
      <name val="Garamond"/>
      <family val="1"/>
    </font>
    <font>
      <u/>
      <sz val="12"/>
      <name val="Arial"/>
      <family val="2"/>
    </font>
    <font>
      <u/>
      <sz val="10"/>
      <name val="Arial"/>
      <family val="2"/>
    </font>
    <font>
      <u/>
      <sz val="14"/>
      <name val="Arial"/>
      <family val="2"/>
    </font>
    <font>
      <i/>
      <sz val="14"/>
      <name val="Arial"/>
      <family val="2"/>
    </font>
    <font>
      <sz val="12"/>
      <name val="Calibri"/>
      <family val="2"/>
      <scheme val="minor"/>
    </font>
    <font>
      <b/>
      <sz val="14"/>
      <name val="Calibri"/>
      <family val="2"/>
      <scheme val="minor"/>
    </font>
    <font>
      <i/>
      <sz val="14"/>
      <name val="Calibri"/>
      <family val="2"/>
      <scheme val="minor"/>
    </font>
    <font>
      <b/>
      <u/>
      <sz val="14"/>
      <name val="Arial"/>
      <family val="2"/>
    </font>
    <font>
      <b/>
      <sz val="12"/>
      <name val="Calibri"/>
      <family val="2"/>
      <scheme val="minor"/>
    </font>
    <font>
      <u val="singleAccounting"/>
      <sz val="11"/>
      <name val="Calibri"/>
      <family val="2"/>
      <scheme val="minor"/>
    </font>
    <font>
      <i/>
      <u val="singleAccounting"/>
      <sz val="11"/>
      <name val="Calibri"/>
      <family val="2"/>
      <scheme val="minor"/>
    </font>
    <font>
      <sz val="10"/>
      <name val="Arial"/>
      <family val="2"/>
    </font>
    <font>
      <b/>
      <sz val="9"/>
      <name val="Arial"/>
      <family val="2"/>
    </font>
    <font>
      <b/>
      <i/>
      <sz val="8"/>
      <name val="Arial"/>
      <family val="2"/>
    </font>
    <font>
      <i/>
      <u/>
      <sz val="10"/>
      <name val="Arial"/>
      <family val="2"/>
    </font>
    <font>
      <sz val="11"/>
      <color theme="1"/>
      <name val="Arial"/>
      <family val="2"/>
    </font>
    <font>
      <sz val="9"/>
      <color indexed="81"/>
      <name val="Tahoma"/>
      <family val="2"/>
    </font>
    <font>
      <b/>
      <sz val="9"/>
      <color indexed="81"/>
      <name val="Tahoma"/>
      <family val="2"/>
    </font>
    <font>
      <sz val="12"/>
      <color rgb="FFFF0000"/>
      <name val="Calibri"/>
      <family val="2"/>
      <scheme val="minor"/>
    </font>
    <font>
      <sz val="12"/>
      <color theme="1"/>
      <name val="Garamond"/>
      <family val="1"/>
    </font>
    <font>
      <sz val="11"/>
      <color rgb="FF0000CC"/>
      <name val="Calibri"/>
      <family val="2"/>
      <scheme val="minor"/>
    </font>
    <font>
      <b/>
      <sz val="11"/>
      <name val="Times New Roman"/>
      <family val="1"/>
    </font>
    <font>
      <i/>
      <sz val="12"/>
      <name val="Calibri"/>
      <family val="2"/>
      <scheme val="minor"/>
    </font>
    <font>
      <b/>
      <sz val="12"/>
      <color rgb="FFFF0000"/>
      <name val="Calibri"/>
      <family val="2"/>
      <scheme val="minor"/>
    </font>
    <font>
      <b/>
      <i/>
      <sz val="14"/>
      <name val="Arial"/>
      <family val="2"/>
    </font>
    <font>
      <i/>
      <u/>
      <sz val="14"/>
      <name val="Garamond"/>
      <family val="1"/>
    </font>
    <font>
      <i/>
      <sz val="12"/>
      <name val="Garamond"/>
      <family val="1"/>
    </font>
    <font>
      <b/>
      <i/>
      <sz val="14"/>
      <name val="Garamond"/>
      <family val="1"/>
    </font>
    <font>
      <sz val="14"/>
      <color rgb="FFFF0000"/>
      <name val="Garamond"/>
      <family val="1"/>
    </font>
    <font>
      <b/>
      <sz val="11"/>
      <color rgb="FFFF0000"/>
      <name val="Arial"/>
      <family val="2"/>
    </font>
    <font>
      <sz val="14"/>
      <color rgb="FFFF0000"/>
      <name val="Arial"/>
      <family val="2"/>
    </font>
    <font>
      <sz val="14"/>
      <color rgb="FFFF0000"/>
      <name val="Calibri"/>
      <family val="2"/>
      <scheme val="minor"/>
    </font>
    <font>
      <sz val="14"/>
      <name val="Calibri"/>
      <family val="2"/>
      <scheme val="minor"/>
    </font>
    <font>
      <i/>
      <u/>
      <sz val="12"/>
      <name val="Arial"/>
      <family val="2"/>
    </font>
    <font>
      <sz val="14"/>
      <color indexed="8"/>
      <name val="Garamond"/>
      <family val="1"/>
    </font>
    <font>
      <b/>
      <sz val="14"/>
      <color indexed="8"/>
      <name val="Garamond"/>
      <family val="1"/>
    </font>
    <font>
      <sz val="14"/>
      <name val="Times New Roman"/>
      <family val="1"/>
    </font>
    <font>
      <b/>
      <u/>
      <sz val="12"/>
      <name val="Garamond"/>
      <family val="1"/>
    </font>
    <font>
      <b/>
      <u/>
      <sz val="20"/>
      <name val="Arial"/>
      <family val="2"/>
    </font>
    <font>
      <b/>
      <sz val="12"/>
      <color theme="1"/>
      <name val="Arial"/>
      <family val="2"/>
    </font>
    <font>
      <i/>
      <u/>
      <sz val="20"/>
      <name val="Arial"/>
      <family val="2"/>
    </font>
    <font>
      <sz val="16"/>
      <name val="Arial"/>
      <family val="2"/>
    </font>
    <font>
      <b/>
      <sz val="18"/>
      <name val="Arial"/>
      <family val="2"/>
    </font>
    <font>
      <b/>
      <sz val="18"/>
      <color theme="1"/>
      <name val="Arial"/>
      <family val="2"/>
    </font>
    <font>
      <sz val="18"/>
      <name val="Arial"/>
      <family val="2"/>
    </font>
    <font>
      <b/>
      <sz val="20"/>
      <name val="Arial"/>
      <family val="2"/>
    </font>
    <font>
      <sz val="20"/>
      <name val="Arial"/>
      <family val="2"/>
    </font>
    <font>
      <b/>
      <sz val="16"/>
      <name val="Arial"/>
      <family val="2"/>
    </font>
    <font>
      <b/>
      <i/>
      <sz val="16"/>
      <name val="Arial"/>
      <family val="2"/>
    </font>
    <font>
      <b/>
      <u/>
      <sz val="11"/>
      <name val="Arial"/>
      <family val="2"/>
    </font>
    <font>
      <b/>
      <sz val="16"/>
      <color theme="1"/>
      <name val="Arial"/>
      <family val="2"/>
    </font>
    <font>
      <b/>
      <sz val="10"/>
      <color theme="1"/>
      <name val="Arial"/>
      <family val="2"/>
    </font>
    <font>
      <b/>
      <i/>
      <u/>
      <sz val="12"/>
      <name val="Arial"/>
      <family val="2"/>
    </font>
    <font>
      <b/>
      <i/>
      <u val="singleAccounting"/>
      <sz val="12"/>
      <name val="Arial"/>
      <family val="2"/>
    </font>
    <font>
      <sz val="12"/>
      <color indexed="8"/>
      <name val="Arial"/>
      <family val="2"/>
    </font>
    <font>
      <b/>
      <sz val="12"/>
      <color indexed="8"/>
      <name val="Arial"/>
      <family val="2"/>
    </font>
    <font>
      <sz val="12"/>
      <color theme="1"/>
      <name val="Arial"/>
      <family val="2"/>
    </font>
    <font>
      <b/>
      <u/>
      <sz val="18"/>
      <name val="Arial"/>
      <family val="2"/>
    </font>
    <font>
      <b/>
      <u/>
      <sz val="16"/>
      <name val="Arial"/>
      <family val="2"/>
    </font>
    <font>
      <b/>
      <u/>
      <sz val="22"/>
      <name val="Arial"/>
      <family val="2"/>
    </font>
    <font>
      <b/>
      <i/>
      <u/>
      <sz val="18"/>
      <name val="Arial"/>
      <family val="2"/>
    </font>
    <font>
      <b/>
      <sz val="20"/>
      <color indexed="8"/>
      <name val="Arial"/>
      <family val="2"/>
    </font>
    <font>
      <i/>
      <sz val="14"/>
      <name val="Garamond"/>
      <family val="1"/>
    </font>
    <font>
      <b/>
      <i/>
      <sz val="18"/>
      <name val="Arial"/>
      <family val="2"/>
    </font>
    <font>
      <b/>
      <i/>
      <u val="singleAccounting"/>
      <sz val="18"/>
      <name val="Arial"/>
      <family val="2"/>
    </font>
    <font>
      <b/>
      <sz val="18"/>
      <color rgb="FFFF0000"/>
      <name val="Arial"/>
      <family val="2"/>
    </font>
    <font>
      <sz val="18"/>
      <color indexed="8"/>
      <name val="Arial"/>
      <family val="2"/>
    </font>
  </fonts>
  <fills count="13">
    <fill>
      <patternFill patternType="none"/>
    </fill>
    <fill>
      <patternFill patternType="gray125"/>
    </fill>
    <fill>
      <patternFill patternType="solid">
        <fgColor indexed="36"/>
      </patternFill>
    </fill>
    <fill>
      <patternFill patternType="solid">
        <fgColor indexed="9"/>
        <bgColor indexed="64"/>
      </patternFill>
    </fill>
    <fill>
      <patternFill patternType="solid">
        <fgColor theme="7" tint="0.39997558519241921"/>
        <bgColor indexed="65"/>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0" tint="-4.9989318521683403E-2"/>
        <bgColor indexed="64"/>
      </patternFill>
    </fill>
  </fills>
  <borders count="11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double">
        <color indexed="64"/>
      </bottom>
      <diagonal/>
    </border>
    <border>
      <left style="thin">
        <color indexed="64"/>
      </left>
      <right style="thin">
        <color indexed="64"/>
      </right>
      <top/>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diagonal/>
    </border>
    <border>
      <left style="medium">
        <color indexed="64"/>
      </left>
      <right/>
      <top/>
      <bottom style="medium">
        <color indexed="64"/>
      </bottom>
      <diagonal/>
    </border>
    <border>
      <left/>
      <right/>
      <top/>
      <bottom style="medium">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hair">
        <color indexed="64"/>
      </right>
      <top style="double">
        <color indexed="64"/>
      </top>
      <bottom style="double">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diagonal/>
    </border>
    <border>
      <left style="hair">
        <color indexed="64"/>
      </left>
      <right style="hair">
        <color indexed="64"/>
      </right>
      <top style="double">
        <color indexed="64"/>
      </top>
      <bottom style="hair">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style="double">
        <color indexed="64"/>
      </bottom>
      <diagonal/>
    </border>
    <border>
      <left style="thin">
        <color indexed="64"/>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bottom style="double">
        <color indexed="64"/>
      </bottom>
      <diagonal/>
    </border>
    <border>
      <left style="hair">
        <color indexed="64"/>
      </left>
      <right style="double">
        <color indexed="64"/>
      </right>
      <top style="hair">
        <color indexed="64"/>
      </top>
      <bottom style="double">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s>
  <cellStyleXfs count="29">
    <xf numFmtId="0" fontId="0" fillId="0" borderId="0"/>
    <xf numFmtId="170" fontId="17" fillId="2" borderId="0" applyNumberFormat="0" applyBorder="0" applyAlignment="0" applyProtection="0"/>
    <xf numFmtId="0" fontId="28" fillId="4" borderId="0" applyNumberFormat="0" applyBorder="0" applyAlignment="0" applyProtection="0"/>
    <xf numFmtId="165" fontId="4" fillId="0" borderId="0" applyFont="0" applyFill="0" applyBorder="0" applyAlignment="0" applyProtection="0"/>
    <xf numFmtId="166" fontId="14" fillId="0" borderId="0" applyFont="0" applyFill="0" applyBorder="0" applyAlignment="0" applyProtection="0"/>
    <xf numFmtId="165" fontId="14" fillId="0" borderId="0" applyFont="0" applyFill="0" applyBorder="0" applyAlignment="0" applyProtection="0"/>
    <xf numFmtId="0" fontId="27" fillId="0" borderId="0"/>
    <xf numFmtId="0" fontId="14" fillId="0" borderId="0"/>
    <xf numFmtId="170" fontId="22" fillId="0" borderId="0" applyBorder="0" applyProtection="0">
      <alignment horizontal="left" vertical="top" wrapText="1"/>
      <protection locked="0"/>
    </xf>
    <xf numFmtId="167" fontId="14" fillId="0" borderId="0"/>
    <xf numFmtId="170" fontId="14" fillId="0" borderId="0"/>
    <xf numFmtId="167" fontId="21" fillId="0" borderId="0"/>
    <xf numFmtId="0" fontId="14" fillId="0" borderId="0"/>
    <xf numFmtId="169" fontId="14" fillId="0" borderId="0"/>
    <xf numFmtId="9" fontId="14" fillId="0" borderId="0" applyFont="0" applyFill="0" applyBorder="0" applyAlignment="0" applyProtection="0"/>
    <xf numFmtId="43" fontId="4" fillId="0" borderId="0" applyFont="0" applyFill="0" applyBorder="0" applyAlignment="0" applyProtection="0"/>
    <xf numFmtId="9" fontId="42" fillId="0" borderId="0" applyFont="0" applyFill="0" applyBorder="0" applyAlignment="0" applyProtection="0"/>
    <xf numFmtId="9" fontId="22" fillId="0" borderId="0" applyFont="0" applyFill="0" applyBorder="0" applyAlignment="0" applyProtection="0"/>
    <xf numFmtId="166" fontId="4" fillId="0" borderId="0" applyFont="0" applyFill="0" applyBorder="0" applyAlignment="0" applyProtection="0"/>
    <xf numFmtId="0" fontId="3" fillId="0" borderId="0"/>
    <xf numFmtId="0" fontId="4" fillId="0" borderId="0"/>
    <xf numFmtId="167" fontId="4" fillId="0" borderId="0"/>
    <xf numFmtId="170" fontId="4" fillId="0" borderId="0"/>
    <xf numFmtId="9" fontId="4" fillId="0" borderId="0" applyFont="0" applyFill="0" applyBorder="0" applyAlignment="0" applyProtection="0"/>
    <xf numFmtId="9" fontId="4"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41" fontId="74" fillId="0" borderId="0" applyFont="0" applyFill="0" applyBorder="0" applyAlignment="0" applyProtection="0"/>
  </cellStyleXfs>
  <cellXfs count="1090">
    <xf numFmtId="0" fontId="0" fillId="0" borderId="0" xfId="0"/>
    <xf numFmtId="0" fontId="7" fillId="0" borderId="0" xfId="0" applyFont="1"/>
    <xf numFmtId="3" fontId="7" fillId="0" borderId="0" xfId="0" applyNumberFormat="1" applyFont="1"/>
    <xf numFmtId="0" fontId="9" fillId="0" borderId="22" xfId="0" applyFont="1" applyBorder="1" applyAlignment="1">
      <alignment horizontal="center"/>
    </xf>
    <xf numFmtId="0" fontId="9" fillId="0" borderId="10" xfId="0" applyFont="1" applyBorder="1"/>
    <xf numFmtId="0" fontId="9" fillId="0" borderId="8" xfId="0" applyFont="1" applyBorder="1"/>
    <xf numFmtId="0" fontId="9" fillId="0" borderId="17" xfId="0" applyFont="1" applyBorder="1"/>
    <xf numFmtId="0" fontId="9" fillId="0" borderId="9" xfId="0" applyFont="1" applyBorder="1"/>
    <xf numFmtId="0" fontId="9" fillId="0" borderId="12" xfId="0" applyFont="1" applyBorder="1" applyAlignment="1">
      <alignment horizontal="center"/>
    </xf>
    <xf numFmtId="0" fontId="7" fillId="0" borderId="2" xfId="0" applyFont="1" applyBorder="1" applyAlignment="1">
      <alignment horizontal="center"/>
    </xf>
    <xf numFmtId="0" fontId="7" fillId="0" borderId="20" xfId="0" applyFont="1" applyBorder="1"/>
    <xf numFmtId="37" fontId="19" fillId="0" borderId="0" xfId="12" applyNumberFormat="1" applyFont="1" applyFill="1"/>
    <xf numFmtId="41" fontId="29" fillId="0" borderId="0" xfId="6" applyNumberFormat="1" applyFont="1" applyFill="1"/>
    <xf numFmtId="0" fontId="24" fillId="0" borderId="0" xfId="0" applyNumberFormat="1" applyFont="1" applyFill="1" applyAlignment="1" applyProtection="1">
      <alignment horizontal="center"/>
    </xf>
    <xf numFmtId="41" fontId="7" fillId="0" borderId="0" xfId="6" applyNumberFormat="1" applyFont="1" applyFill="1"/>
    <xf numFmtId="0" fontId="29" fillId="7" borderId="0" xfId="6" applyNumberFormat="1" applyFont="1" applyFill="1" applyAlignment="1">
      <alignment horizontal="center"/>
    </xf>
    <xf numFmtId="0" fontId="31" fillId="7" borderId="0" xfId="6" applyNumberFormat="1" applyFont="1" applyFill="1" applyAlignment="1">
      <alignment horizontal="center"/>
    </xf>
    <xf numFmtId="0" fontId="7" fillId="0" borderId="0" xfId="0" applyNumberFormat="1" applyFont="1" applyFill="1" applyAlignment="1" applyProtection="1">
      <alignment horizontal="center"/>
    </xf>
    <xf numFmtId="0" fontId="23" fillId="0" borderId="19" xfId="0" applyFont="1" applyBorder="1"/>
    <xf numFmtId="0" fontId="23" fillId="0" borderId="20" xfId="0" applyFont="1" applyBorder="1"/>
    <xf numFmtId="165" fontId="23" fillId="0" borderId="20" xfId="3" applyFont="1" applyBorder="1"/>
    <xf numFmtId="37" fontId="18" fillId="0" borderId="0" xfId="12" applyNumberFormat="1" applyFont="1" applyFill="1"/>
    <xf numFmtId="167" fontId="25" fillId="5" borderId="0" xfId="11" applyFont="1" applyFill="1"/>
    <xf numFmtId="167" fontId="18" fillId="5" borderId="0" xfId="2" applyNumberFormat="1" applyFont="1" applyFill="1" applyAlignment="1" applyProtection="1">
      <alignment horizontal="left" vertical="top"/>
      <protection locked="0"/>
    </xf>
    <xf numFmtId="167" fontId="25" fillId="5" borderId="0" xfId="8" applyNumberFormat="1" applyFont="1" applyFill="1">
      <alignment horizontal="left" vertical="top" wrapText="1"/>
      <protection locked="0"/>
    </xf>
    <xf numFmtId="167" fontId="18" fillId="5" borderId="34" xfId="11" applyFont="1" applyFill="1" applyBorder="1"/>
    <xf numFmtId="167" fontId="18" fillId="5" borderId="40" xfId="11" applyFont="1" applyFill="1" applyBorder="1" applyAlignment="1">
      <alignment horizontal="center" wrapText="1"/>
    </xf>
    <xf numFmtId="167" fontId="25" fillId="5" borderId="35" xfId="11" applyFont="1" applyFill="1" applyBorder="1"/>
    <xf numFmtId="167" fontId="18" fillId="5" borderId="36" xfId="11" applyFont="1" applyFill="1" applyBorder="1"/>
    <xf numFmtId="41" fontId="18" fillId="5" borderId="0" xfId="11" applyNumberFormat="1" applyFont="1" applyFill="1" applyBorder="1"/>
    <xf numFmtId="41" fontId="25" fillId="5" borderId="0" xfId="11" applyNumberFormat="1" applyFont="1" applyFill="1" applyBorder="1"/>
    <xf numFmtId="167" fontId="25" fillId="5" borderId="37" xfId="11" applyFont="1" applyFill="1" applyBorder="1"/>
    <xf numFmtId="167" fontId="25" fillId="5" borderId="36" xfId="11" applyFont="1" applyFill="1" applyBorder="1"/>
    <xf numFmtId="41" fontId="25" fillId="5" borderId="0" xfId="11" applyNumberFormat="1" applyFont="1" applyFill="1"/>
    <xf numFmtId="1" fontId="25" fillId="5" borderId="0" xfId="11" applyNumberFormat="1" applyFont="1" applyFill="1"/>
    <xf numFmtId="43" fontId="25" fillId="5" borderId="0" xfId="11" applyNumberFormat="1" applyFont="1" applyFill="1"/>
    <xf numFmtId="3" fontId="18" fillId="5" borderId="36" xfId="11" applyNumberFormat="1" applyFont="1" applyFill="1" applyBorder="1"/>
    <xf numFmtId="41" fontId="25" fillId="5" borderId="37" xfId="11" applyNumberFormat="1" applyFont="1" applyFill="1" applyBorder="1"/>
    <xf numFmtId="167" fontId="18" fillId="5" borderId="38" xfId="11" applyFont="1" applyFill="1" applyBorder="1"/>
    <xf numFmtId="41" fontId="18" fillId="5" borderId="21" xfId="11" applyNumberFormat="1" applyFont="1" applyFill="1" applyBorder="1"/>
    <xf numFmtId="167" fontId="25" fillId="5" borderId="39" xfId="11" applyFont="1" applyFill="1" applyBorder="1"/>
    <xf numFmtId="167" fontId="18" fillId="5" borderId="0" xfId="11" applyFont="1" applyFill="1" applyBorder="1"/>
    <xf numFmtId="167" fontId="25" fillId="5" borderId="0" xfId="11" applyFont="1" applyFill="1" applyBorder="1"/>
    <xf numFmtId="167" fontId="25" fillId="5" borderId="0" xfId="10" applyNumberFormat="1" applyFont="1" applyFill="1" applyBorder="1" applyAlignment="1">
      <alignment horizontal="justify" vertical="top" wrapText="1"/>
    </xf>
    <xf numFmtId="167" fontId="25" fillId="5" borderId="0" xfId="10" applyNumberFormat="1" applyFont="1" applyFill="1" applyBorder="1" applyAlignment="1">
      <alignment horizontal="center" vertical="top" wrapText="1"/>
    </xf>
    <xf numFmtId="167" fontId="18" fillId="5" borderId="0" xfId="10" applyNumberFormat="1" applyFont="1" applyFill="1" applyBorder="1" applyAlignment="1">
      <alignment horizontal="justify" vertical="top" wrapText="1"/>
    </xf>
    <xf numFmtId="167" fontId="18" fillId="5" borderId="0" xfId="10" applyNumberFormat="1" applyFont="1" applyFill="1" applyBorder="1" applyAlignment="1">
      <alignment horizontal="right" vertical="top" wrapText="1"/>
    </xf>
    <xf numFmtId="41" fontId="18" fillId="5" borderId="0" xfId="10" applyNumberFormat="1" applyFont="1" applyFill="1" applyBorder="1" applyAlignment="1">
      <alignment horizontal="right" vertical="top" wrapText="1"/>
    </xf>
    <xf numFmtId="41" fontId="25" fillId="5" borderId="0" xfId="10" applyNumberFormat="1" applyFont="1" applyFill="1" applyBorder="1" applyAlignment="1">
      <alignment horizontal="right" vertical="top" wrapText="1"/>
    </xf>
    <xf numFmtId="167" fontId="25" fillId="5" borderId="0" xfId="10" applyNumberFormat="1" applyFont="1" applyFill="1" applyBorder="1" applyAlignment="1">
      <alignment vertical="top" wrapText="1"/>
    </xf>
    <xf numFmtId="43" fontId="24" fillId="0" borderId="0" xfId="0" applyNumberFormat="1" applyFont="1" applyFill="1" applyAlignment="1" applyProtection="1">
      <alignment horizontal="center"/>
    </xf>
    <xf numFmtId="165" fontId="29" fillId="0" borderId="0" xfId="3" applyFont="1" applyFill="1"/>
    <xf numFmtId="165" fontId="23" fillId="0" borderId="20" xfId="3" applyFont="1" applyBorder="1" applyAlignment="1">
      <alignment horizontal="center"/>
    </xf>
    <xf numFmtId="41" fontId="30" fillId="0" borderId="0" xfId="6" applyNumberFormat="1" applyFont="1" applyFill="1"/>
    <xf numFmtId="0" fontId="7" fillId="0" borderId="62" xfId="0" applyFont="1" applyBorder="1"/>
    <xf numFmtId="0" fontId="7" fillId="0" borderId="63" xfId="0" applyFont="1" applyBorder="1"/>
    <xf numFmtId="0" fontId="12" fillId="0" borderId="0" xfId="0" applyFont="1"/>
    <xf numFmtId="43" fontId="35" fillId="0" borderId="2" xfId="3" applyNumberFormat="1" applyFont="1" applyBorder="1"/>
    <xf numFmtId="0" fontId="23" fillId="0" borderId="23" xfId="0" applyFont="1" applyBorder="1"/>
    <xf numFmtId="165" fontId="23" fillId="0" borderId="23" xfId="3" applyFont="1" applyBorder="1"/>
    <xf numFmtId="37" fontId="19" fillId="5" borderId="0" xfId="11" applyNumberFormat="1" applyFont="1" applyFill="1" applyBorder="1"/>
    <xf numFmtId="167" fontId="13" fillId="5" borderId="0" xfId="11" applyFont="1" applyFill="1"/>
    <xf numFmtId="43" fontId="13" fillId="5" borderId="0" xfId="3" applyNumberFormat="1" applyFont="1" applyFill="1"/>
    <xf numFmtId="0" fontId="25" fillId="5" borderId="0" xfId="0" applyNumberFormat="1" applyFont="1" applyFill="1" applyBorder="1" applyAlignment="1" applyProtection="1">
      <alignment horizontal="center"/>
    </xf>
    <xf numFmtId="165" fontId="19" fillId="0" borderId="64" xfId="3" applyFont="1" applyBorder="1"/>
    <xf numFmtId="0" fontId="11" fillId="0" borderId="0" xfId="0" applyFont="1"/>
    <xf numFmtId="165" fontId="23" fillId="0" borderId="23" xfId="3" applyFont="1" applyBorder="1" applyAlignment="1">
      <alignment horizontal="center"/>
    </xf>
    <xf numFmtId="0" fontId="23" fillId="0" borderId="60" xfId="0" applyFont="1" applyBorder="1"/>
    <xf numFmtId="165" fontId="23" fillId="0" borderId="60" xfId="3" applyFont="1" applyBorder="1" applyAlignment="1">
      <alignment horizontal="center"/>
    </xf>
    <xf numFmtId="1" fontId="23" fillId="0" borderId="60" xfId="0" applyNumberFormat="1" applyFont="1" applyBorder="1"/>
    <xf numFmtId="0" fontId="7" fillId="0" borderId="70" xfId="0" applyFont="1" applyBorder="1"/>
    <xf numFmtId="0" fontId="9" fillId="0" borderId="44" xfId="0" applyFont="1" applyBorder="1"/>
    <xf numFmtId="165" fontId="19" fillId="0" borderId="44" xfId="3" applyFont="1" applyBorder="1"/>
    <xf numFmtId="49" fontId="19" fillId="5" borderId="36" xfId="2" applyNumberFormat="1" applyFont="1" applyFill="1" applyBorder="1" applyAlignment="1" applyProtection="1">
      <alignment horizontal="left" vertical="top"/>
      <protection locked="0"/>
    </xf>
    <xf numFmtId="165" fontId="12" fillId="0" borderId="0" xfId="3" applyFont="1"/>
    <xf numFmtId="0" fontId="47" fillId="0" borderId="0" xfId="0" applyFont="1" applyAlignment="1">
      <alignment horizontal="center"/>
    </xf>
    <xf numFmtId="0" fontId="4" fillId="0" borderId="0" xfId="0" applyFont="1"/>
    <xf numFmtId="0" fontId="4" fillId="0" borderId="0" xfId="0" applyFont="1" applyAlignment="1">
      <alignment horizontal="center"/>
    </xf>
    <xf numFmtId="0" fontId="11" fillId="0" borderId="0" xfId="0" applyFont="1" applyAlignment="1">
      <alignment vertical="center"/>
    </xf>
    <xf numFmtId="0" fontId="11" fillId="0" borderId="0" xfId="0" applyFont="1" applyAlignment="1">
      <alignment horizontal="center"/>
    </xf>
    <xf numFmtId="3" fontId="11" fillId="0" borderId="0" xfId="0" applyNumberFormat="1" applyFont="1" applyAlignment="1">
      <alignment vertical="center"/>
    </xf>
    <xf numFmtId="3" fontId="12" fillId="0" borderId="0" xfId="0" applyNumberFormat="1" applyFont="1" applyAlignment="1">
      <alignment vertical="center"/>
    </xf>
    <xf numFmtId="3" fontId="11" fillId="0" borderId="0" xfId="0" applyNumberFormat="1" applyFont="1" applyAlignment="1">
      <alignment horizontal="center" vertical="center"/>
    </xf>
    <xf numFmtId="0" fontId="11" fillId="0" borderId="0" xfId="0" applyFont="1" applyAlignment="1">
      <alignment horizontal="center" vertical="center"/>
    </xf>
    <xf numFmtId="0" fontId="4" fillId="0" borderId="0" xfId="12" applyNumberFormat="1" applyFont="1" applyAlignment="1">
      <alignment horizontal="center"/>
    </xf>
    <xf numFmtId="43" fontId="11" fillId="0" borderId="0" xfId="0" applyNumberFormat="1" applyFont="1" applyAlignment="1">
      <alignment horizontal="center" vertical="center"/>
    </xf>
    <xf numFmtId="39" fontId="4" fillId="0" borderId="0" xfId="12" applyNumberFormat="1" applyFont="1" applyAlignment="1">
      <alignment horizontal="center"/>
    </xf>
    <xf numFmtId="0" fontId="49" fillId="0" borderId="0" xfId="0" applyNumberFormat="1" applyFont="1" applyBorder="1" applyAlignment="1" applyProtection="1">
      <alignment horizontal="center"/>
    </xf>
    <xf numFmtId="0" fontId="4" fillId="0" borderId="0" xfId="0" applyNumberFormat="1" applyFont="1" applyAlignment="1" applyProtection="1"/>
    <xf numFmtId="0" fontId="51" fillId="0" borderId="0" xfId="0" applyNumberFormat="1" applyFont="1" applyAlignment="1" applyProtection="1">
      <alignment horizontal="left" vertical="center"/>
    </xf>
    <xf numFmtId="0" fontId="41" fillId="0" borderId="0" xfId="0" applyNumberFormat="1" applyFont="1" applyAlignment="1" applyProtection="1"/>
    <xf numFmtId="0" fontId="49" fillId="0" borderId="0" xfId="0" applyNumberFormat="1" applyFont="1" applyAlignment="1" applyProtection="1"/>
    <xf numFmtId="0" fontId="49" fillId="0" borderId="17" xfId="0" applyNumberFormat="1" applyFont="1" applyBorder="1" applyAlignment="1" applyProtection="1">
      <alignment horizontal="center"/>
    </xf>
    <xf numFmtId="14" fontId="45" fillId="0" borderId="22" xfId="0" applyNumberFormat="1" applyFont="1" applyBorder="1" applyAlignment="1" applyProtection="1">
      <alignment horizontal="center"/>
    </xf>
    <xf numFmtId="0" fontId="4" fillId="0" borderId="0" xfId="0" applyNumberFormat="1" applyFont="1" applyBorder="1" applyAlignment="1" applyProtection="1"/>
    <xf numFmtId="0" fontId="49" fillId="0" borderId="2" xfId="0" applyNumberFormat="1" applyFont="1" applyBorder="1" applyAlignment="1" applyProtection="1">
      <alignment horizontal="center"/>
    </xf>
    <xf numFmtId="0" fontId="49" fillId="0" borderId="2" xfId="0" applyNumberFormat="1" applyFont="1" applyBorder="1" applyAlignment="1" applyProtection="1"/>
    <xf numFmtId="3" fontId="49" fillId="0" borderId="2" xfId="5" applyNumberFormat="1" applyFont="1" applyBorder="1"/>
    <xf numFmtId="3" fontId="5" fillId="0" borderId="0" xfId="0" applyNumberFormat="1" applyFont="1" applyBorder="1" applyAlignment="1" applyProtection="1"/>
    <xf numFmtId="3" fontId="4" fillId="0" borderId="0" xfId="0" applyNumberFormat="1" applyFont="1" applyBorder="1" applyAlignment="1" applyProtection="1"/>
    <xf numFmtId="0" fontId="49" fillId="0" borderId="17" xfId="0" applyNumberFormat="1" applyFont="1" applyBorder="1" applyAlignment="1" applyProtection="1"/>
    <xf numFmtId="3" fontId="49" fillId="0" borderId="17" xfId="5" applyNumberFormat="1" applyFont="1" applyBorder="1"/>
    <xf numFmtId="0" fontId="49" fillId="0" borderId="31" xfId="0" applyNumberFormat="1" applyFont="1" applyBorder="1" applyAlignment="1" applyProtection="1">
      <alignment vertical="center"/>
    </xf>
    <xf numFmtId="0" fontId="48" fillId="0" borderId="32" xfId="0" applyNumberFormat="1" applyFont="1" applyBorder="1" applyAlignment="1" applyProtection="1">
      <alignment vertical="center"/>
    </xf>
    <xf numFmtId="3" fontId="51" fillId="0" borderId="32" xfId="5" applyNumberFormat="1" applyFont="1" applyBorder="1" applyAlignment="1">
      <alignment vertical="center"/>
    </xf>
    <xf numFmtId="3" fontId="51" fillId="0" borderId="33" xfId="5" applyNumberFormat="1" applyFont="1" applyBorder="1" applyAlignment="1">
      <alignment vertical="center"/>
    </xf>
    <xf numFmtId="3" fontId="4" fillId="0" borderId="0" xfId="0" applyNumberFormat="1" applyFont="1" applyAlignment="1" applyProtection="1"/>
    <xf numFmtId="14" fontId="45" fillId="0" borderId="5" xfId="0" applyNumberFormat="1" applyFont="1" applyBorder="1" applyAlignment="1" applyProtection="1">
      <alignment horizontal="center"/>
    </xf>
    <xf numFmtId="166" fontId="49" fillId="0" borderId="2" xfId="3" applyNumberFormat="1" applyFont="1" applyBorder="1"/>
    <xf numFmtId="166" fontId="49" fillId="0" borderId="2" xfId="3" applyNumberFormat="1" applyFont="1" applyBorder="1" applyAlignment="1" applyProtection="1"/>
    <xf numFmtId="0" fontId="49" fillId="0" borderId="48" xfId="0" applyNumberFormat="1" applyFont="1" applyBorder="1" applyAlignment="1" applyProtection="1">
      <alignment vertical="center"/>
    </xf>
    <xf numFmtId="0" fontId="51" fillId="0" borderId="49" xfId="0" applyNumberFormat="1" applyFont="1" applyBorder="1" applyAlignment="1" applyProtection="1">
      <alignment vertical="center"/>
    </xf>
    <xf numFmtId="166" fontId="51" fillId="0" borderId="49" xfId="3" applyNumberFormat="1" applyFont="1" applyBorder="1" applyAlignment="1">
      <alignment vertical="center"/>
    </xf>
    <xf numFmtId="166" fontId="51" fillId="0" borderId="50" xfId="3" applyNumberFormat="1" applyFont="1" applyBorder="1" applyAlignment="1">
      <alignment vertical="center"/>
    </xf>
    <xf numFmtId="1" fontId="4" fillId="0" borderId="0" xfId="0" applyNumberFormat="1" applyFont="1" applyAlignment="1" applyProtection="1"/>
    <xf numFmtId="1" fontId="49" fillId="0" borderId="0" xfId="0" applyNumberFormat="1" applyFont="1" applyAlignment="1" applyProtection="1"/>
    <xf numFmtId="166" fontId="4" fillId="0" borderId="0" xfId="0" applyNumberFormat="1" applyFont="1" applyAlignment="1" applyProtection="1"/>
    <xf numFmtId="166" fontId="49" fillId="0" borderId="17" xfId="3" applyNumberFormat="1" applyFont="1" applyBorder="1"/>
    <xf numFmtId="0" fontId="51" fillId="0" borderId="32" xfId="0" applyNumberFormat="1" applyFont="1" applyBorder="1" applyAlignment="1" applyProtection="1">
      <alignment vertical="center"/>
    </xf>
    <xf numFmtId="0" fontId="16" fillId="0" borderId="0" xfId="0" applyNumberFormat="1" applyFont="1" applyBorder="1" applyAlignment="1" applyProtection="1"/>
    <xf numFmtId="0" fontId="49" fillId="0" borderId="0" xfId="0" applyNumberFormat="1" applyFont="1" applyBorder="1" applyAlignment="1" applyProtection="1"/>
    <xf numFmtId="3" fontId="49" fillId="0" borderId="0" xfId="0" applyNumberFormat="1" applyFont="1" applyBorder="1" applyAlignment="1" applyProtection="1"/>
    <xf numFmtId="3" fontId="49" fillId="0" borderId="0" xfId="5" applyNumberFormat="1" applyFont="1" applyFill="1" applyBorder="1"/>
    <xf numFmtId="0" fontId="43" fillId="0" borderId="0" xfId="0" applyNumberFormat="1" applyFont="1" applyAlignment="1" applyProtection="1">
      <alignment horizontal="center"/>
    </xf>
    <xf numFmtId="0" fontId="49" fillId="0" borderId="0" xfId="0" applyNumberFormat="1" applyFont="1" applyAlignment="1" applyProtection="1">
      <alignment horizontal="center"/>
    </xf>
    <xf numFmtId="0" fontId="45" fillId="0" borderId="0" xfId="0" applyNumberFormat="1" applyFont="1" applyBorder="1" applyAlignment="1" applyProtection="1">
      <alignment horizontal="center"/>
    </xf>
    <xf numFmtId="37" fontId="4" fillId="0" borderId="0" xfId="0" applyNumberFormat="1" applyFont="1" applyAlignment="1" applyProtection="1"/>
    <xf numFmtId="3" fontId="4" fillId="3" borderId="0" xfId="9" applyNumberFormat="1" applyFont="1" applyFill="1"/>
    <xf numFmtId="3" fontId="4" fillId="3" borderId="0" xfId="9" applyNumberFormat="1" applyFont="1" applyFill="1" applyAlignment="1">
      <alignment vertical="center"/>
    </xf>
    <xf numFmtId="0" fontId="4" fillId="0" borderId="0" xfId="0" applyFont="1" applyBorder="1"/>
    <xf numFmtId="0" fontId="23" fillId="0" borderId="0" xfId="0" applyFont="1"/>
    <xf numFmtId="3" fontId="23" fillId="0" borderId="0" xfId="9" applyNumberFormat="1" applyFont="1" applyFill="1" applyAlignment="1">
      <alignment horizontal="center"/>
    </xf>
    <xf numFmtId="0" fontId="7" fillId="0" borderId="0" xfId="0" applyFont="1" applyAlignment="1">
      <alignment vertical="center"/>
    </xf>
    <xf numFmtId="0" fontId="7" fillId="0" borderId="0" xfId="0" applyFont="1" applyAlignment="1">
      <alignment horizontal="center"/>
    </xf>
    <xf numFmtId="3" fontId="31" fillId="0" borderId="0" xfId="0" applyNumberFormat="1" applyFont="1" applyAlignment="1">
      <alignment vertical="center"/>
    </xf>
    <xf numFmtId="0" fontId="23" fillId="0" borderId="2" xfId="0" applyFont="1" applyBorder="1" applyAlignment="1">
      <alignment horizontal="center" vertical="center"/>
    </xf>
    <xf numFmtId="0" fontId="23" fillId="0" borderId="2" xfId="0" applyFont="1" applyBorder="1" applyAlignment="1">
      <alignment vertical="center"/>
    </xf>
    <xf numFmtId="0" fontId="7" fillId="0" borderId="0" xfId="0" applyFont="1" applyBorder="1" applyAlignment="1">
      <alignment vertical="center"/>
    </xf>
    <xf numFmtId="0" fontId="23" fillId="0" borderId="0" xfId="0" applyFont="1" applyAlignment="1">
      <alignment vertical="center"/>
    </xf>
    <xf numFmtId="0" fontId="8" fillId="0" borderId="0" xfId="0" applyFont="1" applyAlignment="1">
      <alignment horizontal="center" vertical="center"/>
    </xf>
    <xf numFmtId="3" fontId="13" fillId="3" borderId="0" xfId="9" applyNumberFormat="1" applyFont="1" applyFill="1" applyAlignment="1">
      <alignment horizontal="center"/>
    </xf>
    <xf numFmtId="37" fontId="19" fillId="5" borderId="0" xfId="12" applyNumberFormat="1" applyFont="1" applyFill="1"/>
    <xf numFmtId="3" fontId="23" fillId="5" borderId="0" xfId="9" applyNumberFormat="1" applyFont="1" applyFill="1" applyAlignment="1">
      <alignment horizontal="center"/>
    </xf>
    <xf numFmtId="3" fontId="13" fillId="3" borderId="0" xfId="9" applyNumberFormat="1" applyFont="1" applyFill="1"/>
    <xf numFmtId="3" fontId="13" fillId="5" borderId="0" xfId="9" applyNumberFormat="1" applyFont="1" applyFill="1" applyAlignment="1">
      <alignment horizontal="center"/>
    </xf>
    <xf numFmtId="37" fontId="18" fillId="0" borderId="0" xfId="12" applyNumberFormat="1" applyFont="1"/>
    <xf numFmtId="3" fontId="13" fillId="3" borderId="0" xfId="9" applyNumberFormat="1" applyFont="1" applyFill="1" applyAlignment="1">
      <alignment horizontal="center" vertical="center"/>
    </xf>
    <xf numFmtId="168" fontId="9" fillId="3" borderId="66" xfId="9" applyNumberFormat="1" applyFont="1" applyFill="1" applyBorder="1" applyAlignment="1">
      <alignment horizontal="center" vertical="center"/>
    </xf>
    <xf numFmtId="166" fontId="9" fillId="3" borderId="71" xfId="3" applyNumberFormat="1" applyFont="1" applyFill="1" applyBorder="1" applyAlignment="1">
      <alignment vertical="center"/>
    </xf>
    <xf numFmtId="166" fontId="9" fillId="3" borderId="72" xfId="3" applyNumberFormat="1" applyFont="1" applyFill="1" applyBorder="1"/>
    <xf numFmtId="166" fontId="7" fillId="3" borderId="72" xfId="3" applyNumberFormat="1" applyFont="1" applyFill="1" applyBorder="1"/>
    <xf numFmtId="166" fontId="19" fillId="3" borderId="72" xfId="3" applyNumberFormat="1" applyFont="1" applyFill="1" applyBorder="1"/>
    <xf numFmtId="166" fontId="23" fillId="3" borderId="72" xfId="3" applyNumberFormat="1" applyFont="1" applyFill="1" applyBorder="1"/>
    <xf numFmtId="166" fontId="19" fillId="3" borderId="73" xfId="3" applyNumberFormat="1" applyFont="1" applyFill="1" applyBorder="1"/>
    <xf numFmtId="3" fontId="13" fillId="3" borderId="0" xfId="9" applyNumberFormat="1" applyFont="1" applyFill="1" applyBorder="1" applyAlignment="1">
      <alignment horizontal="center"/>
    </xf>
    <xf numFmtId="3" fontId="13" fillId="3" borderId="0" xfId="9" applyNumberFormat="1" applyFont="1" applyFill="1" applyBorder="1"/>
    <xf numFmtId="0" fontId="13" fillId="3" borderId="0" xfId="9" applyNumberFormat="1" applyFont="1" applyFill="1" applyAlignment="1">
      <alignment horizontal="left"/>
    </xf>
    <xf numFmtId="3" fontId="13" fillId="0" borderId="0" xfId="9" applyNumberFormat="1" applyFont="1" applyFill="1" applyBorder="1" applyAlignment="1">
      <alignment horizontal="center"/>
    </xf>
    <xf numFmtId="3" fontId="13" fillId="0" borderId="0" xfId="9" applyNumberFormat="1" applyFont="1" applyFill="1" applyBorder="1"/>
    <xf numFmtId="0" fontId="26" fillId="0" borderId="0" xfId="0" applyFont="1" applyFill="1" applyBorder="1"/>
    <xf numFmtId="0" fontId="32" fillId="0" borderId="0" xfId="0" applyNumberFormat="1" applyFont="1" applyFill="1" applyBorder="1" applyAlignment="1" applyProtection="1"/>
    <xf numFmtId="0" fontId="19" fillId="0" borderId="0" xfId="0" applyFont="1" applyAlignment="1">
      <alignment horizontal="center" vertical="center"/>
    </xf>
    <xf numFmtId="3" fontId="23" fillId="0" borderId="0" xfId="9" applyNumberFormat="1" applyFont="1" applyFill="1"/>
    <xf numFmtId="0" fontId="23" fillId="0" borderId="0" xfId="0" applyFont="1" applyAlignment="1">
      <alignment horizontal="center"/>
    </xf>
    <xf numFmtId="0" fontId="23" fillId="0" borderId="3" xfId="0" applyFont="1" applyBorder="1" applyAlignment="1">
      <alignment horizontal="center" vertical="center"/>
    </xf>
    <xf numFmtId="0" fontId="23" fillId="0" borderId="0" xfId="0" applyFont="1" applyBorder="1" applyAlignment="1">
      <alignment horizontal="center" vertical="center"/>
    </xf>
    <xf numFmtId="0" fontId="23" fillId="0" borderId="0" xfId="0" applyFont="1" applyBorder="1" applyAlignment="1">
      <alignment vertical="center"/>
    </xf>
    <xf numFmtId="0" fontId="23" fillId="0" borderId="0" xfId="7" applyFont="1" applyAlignment="1">
      <alignment horizontal="center"/>
    </xf>
    <xf numFmtId="3" fontId="23" fillId="0" borderId="0" xfId="0" applyNumberFormat="1" applyFont="1" applyAlignment="1">
      <alignment vertical="center"/>
    </xf>
    <xf numFmtId="0" fontId="19" fillId="0" borderId="2" xfId="0" applyFont="1" applyBorder="1" applyAlignment="1">
      <alignment vertical="center"/>
    </xf>
    <xf numFmtId="0" fontId="23" fillId="0" borderId="53" xfId="0" applyFont="1" applyBorder="1" applyAlignment="1">
      <alignment horizontal="center" vertical="center"/>
    </xf>
    <xf numFmtId="0" fontId="23" fillId="0" borderId="0" xfId="0" applyFont="1" applyBorder="1" applyAlignment="1">
      <alignment horizontal="right" vertical="center"/>
    </xf>
    <xf numFmtId="0" fontId="23" fillId="0" borderId="0" xfId="0" applyFont="1" applyBorder="1" applyAlignment="1">
      <alignment horizontal="center"/>
    </xf>
    <xf numFmtId="0" fontId="23" fillId="0" borderId="0" xfId="0" applyFont="1" applyBorder="1" applyAlignment="1">
      <alignment horizontal="right"/>
    </xf>
    <xf numFmtId="0" fontId="23" fillId="0" borderId="0" xfId="0" applyFont="1" applyBorder="1"/>
    <xf numFmtId="0" fontId="53" fillId="0" borderId="0" xfId="0" applyFont="1" applyAlignment="1">
      <alignment horizontal="center" vertical="center"/>
    </xf>
    <xf numFmtId="0" fontId="54" fillId="0" borderId="0" xfId="0" applyFont="1" applyAlignment="1">
      <alignment vertical="center"/>
    </xf>
    <xf numFmtId="0" fontId="23" fillId="0" borderId="0" xfId="0" applyFont="1" applyBorder="1" applyAlignment="1">
      <alignment horizontal="left" vertical="center"/>
    </xf>
    <xf numFmtId="0" fontId="18" fillId="0" borderId="0" xfId="0" applyNumberFormat="1" applyFont="1" applyBorder="1" applyAlignment="1" applyProtection="1"/>
    <xf numFmtId="9" fontId="11" fillId="0" borderId="0" xfId="0" applyNumberFormat="1" applyFont="1" applyAlignment="1">
      <alignment horizontal="center" vertical="center"/>
    </xf>
    <xf numFmtId="10" fontId="4" fillId="0" borderId="0" xfId="12" applyNumberFormat="1" applyFont="1" applyAlignment="1">
      <alignment horizontal="center"/>
    </xf>
    <xf numFmtId="0" fontId="23" fillId="0" borderId="2" xfId="0" applyFont="1" applyBorder="1" applyAlignment="1">
      <alignment horizontal="left" vertical="center"/>
    </xf>
    <xf numFmtId="0" fontId="56" fillId="0" borderId="7" xfId="0" applyFont="1" applyBorder="1" applyAlignment="1">
      <alignment vertical="center"/>
    </xf>
    <xf numFmtId="0" fontId="57" fillId="0" borderId="7" xfId="0" applyFont="1" applyBorder="1" applyAlignment="1">
      <alignment vertical="center"/>
    </xf>
    <xf numFmtId="0" fontId="56" fillId="0" borderId="6" xfId="0" applyFont="1" applyBorder="1" applyAlignment="1">
      <alignment vertical="center"/>
    </xf>
    <xf numFmtId="0" fontId="59" fillId="0" borderId="0" xfId="0" applyFont="1"/>
    <xf numFmtId="0" fontId="59" fillId="0" borderId="0" xfId="0" applyFont="1" applyBorder="1"/>
    <xf numFmtId="0" fontId="59" fillId="0" borderId="11" xfId="0" applyFont="1" applyBorder="1"/>
    <xf numFmtId="0" fontId="59" fillId="0" borderId="1" xfId="0" applyFont="1" applyBorder="1" applyAlignment="1">
      <alignment horizontal="center"/>
    </xf>
    <xf numFmtId="0" fontId="59" fillId="0" borderId="1" xfId="0" applyFont="1" applyBorder="1"/>
    <xf numFmtId="0" fontId="59" fillId="0" borderId="6" xfId="0" applyFont="1" applyBorder="1"/>
    <xf numFmtId="0" fontId="49" fillId="0" borderId="0" xfId="0" applyFont="1"/>
    <xf numFmtId="0" fontId="49" fillId="0" borderId="0" xfId="0" applyFont="1" applyBorder="1"/>
    <xf numFmtId="0" fontId="10" fillId="0" borderId="6" xfId="0" applyFont="1" applyBorder="1" applyAlignment="1">
      <alignment horizontal="center" vertical="center"/>
    </xf>
    <xf numFmtId="0" fontId="25" fillId="0" borderId="7" xfId="0" applyFont="1" applyBorder="1" applyAlignment="1">
      <alignment vertical="center"/>
    </xf>
    <xf numFmtId="0" fontId="4" fillId="0" borderId="6" xfId="0" applyFont="1" applyBorder="1" applyAlignment="1">
      <alignment horizontal="center" vertical="center"/>
    </xf>
    <xf numFmtId="0" fontId="18" fillId="0" borderId="0" xfId="0" applyFont="1" applyAlignment="1">
      <alignment vertical="center"/>
    </xf>
    <xf numFmtId="0" fontId="45" fillId="0" borderId="0" xfId="0" applyFont="1" applyAlignment="1">
      <alignment vertical="center" wrapText="1"/>
    </xf>
    <xf numFmtId="0" fontId="16" fillId="0" borderId="4" xfId="0" applyFont="1" applyBorder="1" applyAlignment="1">
      <alignment horizontal="left" vertical="center"/>
    </xf>
    <xf numFmtId="0" fontId="4" fillId="0" borderId="6" xfId="0" applyFont="1" applyBorder="1" applyAlignment="1">
      <alignment horizontal="left" vertical="center"/>
    </xf>
    <xf numFmtId="0" fontId="45" fillId="0" borderId="2" xfId="0" applyFont="1" applyBorder="1" applyAlignment="1">
      <alignment horizontal="center" vertical="center"/>
    </xf>
    <xf numFmtId="0" fontId="16" fillId="0" borderId="13" xfId="0" applyFont="1" applyBorder="1" applyAlignment="1">
      <alignment horizontal="left" vertical="center"/>
    </xf>
    <xf numFmtId="0" fontId="45" fillId="0" borderId="5" xfId="0" applyFont="1" applyBorder="1" applyAlignment="1">
      <alignment horizontal="center" vertical="center"/>
    </xf>
    <xf numFmtId="0" fontId="4" fillId="0" borderId="0" xfId="0" applyFont="1" applyAlignment="1">
      <alignment vertical="center"/>
    </xf>
    <xf numFmtId="0" fontId="16" fillId="0" borderId="9" xfId="0" applyFont="1" applyBorder="1" applyAlignment="1">
      <alignment vertical="center"/>
    </xf>
    <xf numFmtId="0" fontId="56" fillId="0" borderId="9" xfId="0" applyFont="1" applyBorder="1" applyAlignment="1">
      <alignment horizontal="left" vertical="center"/>
    </xf>
    <xf numFmtId="0" fontId="56" fillId="0" borderId="14" xfId="0" applyFont="1" applyBorder="1" applyAlignment="1">
      <alignment horizontal="left" vertical="center"/>
    </xf>
    <xf numFmtId="0" fontId="16" fillId="0" borderId="8" xfId="0" applyFont="1" applyBorder="1" applyAlignment="1">
      <alignment horizontal="left" vertical="center"/>
    </xf>
    <xf numFmtId="0" fontId="49" fillId="0" borderId="17" xfId="0" applyFont="1" applyBorder="1" applyAlignment="1">
      <alignment horizontal="center" vertical="center"/>
    </xf>
    <xf numFmtId="0" fontId="4" fillId="0" borderId="8" xfId="0" applyFont="1" applyBorder="1" applyAlignment="1">
      <alignment horizontal="left" vertical="center"/>
    </xf>
    <xf numFmtId="0" fontId="49" fillId="0" borderId="5" xfId="0" applyFont="1" applyBorder="1" applyAlignment="1">
      <alignment horizontal="center" vertical="center"/>
    </xf>
    <xf numFmtId="0" fontId="4" fillId="0" borderId="13" xfId="0" applyFont="1" applyBorder="1" applyAlignment="1">
      <alignment horizontal="left" vertical="center"/>
    </xf>
    <xf numFmtId="0" fontId="49" fillId="0" borderId="2" xfId="0" applyFont="1" applyBorder="1" applyAlignment="1">
      <alignment horizontal="center" vertical="center"/>
    </xf>
    <xf numFmtId="0" fontId="4" fillId="0" borderId="4" xfId="0" applyFont="1" applyBorder="1" applyAlignment="1">
      <alignment horizontal="left" vertical="center"/>
    </xf>
    <xf numFmtId="0" fontId="56" fillId="0" borderId="7" xfId="0" applyFont="1" applyBorder="1" applyAlignment="1">
      <alignment horizontal="left" vertical="center"/>
    </xf>
    <xf numFmtId="0" fontId="45" fillId="0" borderId="17" xfId="0" applyFont="1" applyBorder="1" applyAlignment="1">
      <alignment vertical="center"/>
    </xf>
    <xf numFmtId="0" fontId="49" fillId="0" borderId="0" xfId="0" applyFont="1" applyAlignment="1">
      <alignment horizontal="center"/>
    </xf>
    <xf numFmtId="3" fontId="4" fillId="0" borderId="0" xfId="0" applyNumberFormat="1" applyFont="1"/>
    <xf numFmtId="1" fontId="16" fillId="0" borderId="2" xfId="0" applyNumberFormat="1" applyFont="1" applyBorder="1" applyAlignment="1">
      <alignment horizontal="center" vertical="center"/>
    </xf>
    <xf numFmtId="0" fontId="4" fillId="0" borderId="4" xfId="0" applyFont="1" applyBorder="1" applyAlignment="1">
      <alignment horizontal="left"/>
    </xf>
    <xf numFmtId="0" fontId="4" fillId="0" borderId="6" xfId="0" applyFont="1" applyBorder="1" applyAlignment="1">
      <alignment horizontal="center"/>
    </xf>
    <xf numFmtId="0" fontId="4" fillId="0" borderId="7" xfId="0" applyFont="1" applyBorder="1"/>
    <xf numFmtId="3" fontId="16" fillId="0" borderId="2" xfId="0" applyNumberFormat="1" applyFont="1" applyBorder="1" applyAlignment="1">
      <alignment horizontal="center" vertical="center"/>
    </xf>
    <xf numFmtId="0" fontId="49" fillId="0" borderId="2" xfId="0" applyFont="1" applyBorder="1" applyAlignment="1">
      <alignment horizontal="center"/>
    </xf>
    <xf numFmtId="3" fontId="4" fillId="0" borderId="2" xfId="0" applyNumberFormat="1" applyFont="1" applyBorder="1"/>
    <xf numFmtId="0" fontId="45" fillId="0" borderId="16" xfId="0" applyFont="1" applyBorder="1" applyAlignment="1">
      <alignment vertical="center"/>
    </xf>
    <xf numFmtId="0" fontId="23" fillId="0" borderId="54" xfId="0" applyFont="1" applyBorder="1" applyAlignment="1">
      <alignment horizontal="left" vertical="center"/>
    </xf>
    <xf numFmtId="0" fontId="45" fillId="0" borderId="27" xfId="0" applyFont="1" applyBorder="1" applyAlignment="1">
      <alignment horizontal="center" vertical="center"/>
    </xf>
    <xf numFmtId="0" fontId="11" fillId="0" borderId="52" xfId="0" applyFont="1" applyBorder="1" applyAlignment="1">
      <alignment vertical="center"/>
    </xf>
    <xf numFmtId="0" fontId="45" fillId="0" borderId="53" xfId="0" applyFont="1" applyBorder="1" applyAlignment="1">
      <alignment vertical="center"/>
    </xf>
    <xf numFmtId="0" fontId="19" fillId="0" borderId="4" xfId="0" applyFont="1" applyBorder="1" applyAlignment="1">
      <alignment vertical="center"/>
    </xf>
    <xf numFmtId="0" fontId="62" fillId="0" borderId="6" xfId="0" applyFont="1" applyBorder="1" applyAlignment="1">
      <alignment horizontal="left" vertical="center"/>
    </xf>
    <xf numFmtId="0" fontId="63" fillId="0" borderId="0" xfId="0" applyFont="1" applyAlignment="1">
      <alignment horizontal="center" vertical="center"/>
    </xf>
    <xf numFmtId="0" fontId="63" fillId="0" borderId="0" xfId="0" applyFont="1" applyAlignment="1">
      <alignment horizontal="left" vertical="center"/>
    </xf>
    <xf numFmtId="0" fontId="64" fillId="0" borderId="0" xfId="0" applyFont="1" applyAlignment="1">
      <alignment horizontal="center" vertical="center"/>
    </xf>
    <xf numFmtId="0" fontId="65" fillId="0" borderId="0" xfId="0" applyFont="1" applyAlignment="1">
      <alignment vertical="center"/>
    </xf>
    <xf numFmtId="3" fontId="4" fillId="0" borderId="0" xfId="0" applyNumberFormat="1" applyFont="1" applyAlignment="1">
      <alignment horizontal="center" vertical="center"/>
    </xf>
    <xf numFmtId="3" fontId="4" fillId="0" borderId="0" xfId="0" applyNumberFormat="1" applyFont="1" applyAlignment="1">
      <alignment vertical="center"/>
    </xf>
    <xf numFmtId="0" fontId="5" fillId="0" borderId="0" xfId="0" applyFont="1" applyAlignment="1">
      <alignment horizontal="center" vertical="center"/>
    </xf>
    <xf numFmtId="0" fontId="5" fillId="0" borderId="0" xfId="0" applyFont="1" applyAlignment="1">
      <alignment horizontal="center"/>
    </xf>
    <xf numFmtId="0" fontId="16" fillId="0" borderId="17" xfId="0" applyFont="1" applyBorder="1" applyAlignment="1">
      <alignment horizontal="center" vertical="center"/>
    </xf>
    <xf numFmtId="1" fontId="16" fillId="0" borderId="9" xfId="0" applyNumberFormat="1" applyFont="1" applyBorder="1" applyAlignment="1">
      <alignment horizontal="center" vertical="center"/>
    </xf>
    <xf numFmtId="0" fontId="4" fillId="0" borderId="7" xfId="0" applyFont="1" applyBorder="1" applyAlignment="1">
      <alignment horizontal="left" vertical="center"/>
    </xf>
    <xf numFmtId="3" fontId="4" fillId="0" borderId="17" xfId="0" applyNumberFormat="1" applyFont="1" applyBorder="1" applyAlignment="1">
      <alignment horizontal="center" vertical="center"/>
    </xf>
    <xf numFmtId="0" fontId="56" fillId="0" borderId="9" xfId="0" applyFont="1" applyBorder="1" applyAlignment="1">
      <alignment vertical="center"/>
    </xf>
    <xf numFmtId="0" fontId="56" fillId="0" borderId="14" xfId="0" applyFont="1" applyBorder="1" applyAlignment="1">
      <alignment vertical="center"/>
    </xf>
    <xf numFmtId="0" fontId="49" fillId="0" borderId="22" xfId="0" applyFont="1" applyBorder="1" applyAlignment="1">
      <alignment horizontal="center" vertical="center"/>
    </xf>
    <xf numFmtId="0" fontId="4" fillId="0" borderId="10" xfId="0" applyFont="1" applyBorder="1" applyAlignment="1">
      <alignment horizontal="left" vertical="center"/>
    </xf>
    <xf numFmtId="0" fontId="56" fillId="0" borderId="0" xfId="0" applyFont="1" applyBorder="1" applyAlignment="1">
      <alignment horizontal="center" vertical="center"/>
    </xf>
    <xf numFmtId="0" fontId="56" fillId="0" borderId="12" xfId="0" applyFont="1" applyBorder="1" applyAlignment="1">
      <alignment vertical="center"/>
    </xf>
    <xf numFmtId="3" fontId="4" fillId="0" borderId="22" xfId="0" applyNumberFormat="1" applyFont="1" applyBorder="1" applyAlignment="1">
      <alignment horizontal="center" vertical="center"/>
    </xf>
    <xf numFmtId="0" fontId="56" fillId="0" borderId="1" xfId="0" applyFont="1" applyBorder="1" applyAlignment="1">
      <alignment vertical="center"/>
    </xf>
    <xf numFmtId="0" fontId="56" fillId="0" borderId="11" xfId="0" applyFont="1" applyBorder="1" applyAlignment="1">
      <alignment vertical="center"/>
    </xf>
    <xf numFmtId="0" fontId="45" fillId="0" borderId="17" xfId="0" applyFont="1" applyBorder="1" applyAlignment="1">
      <alignment horizontal="center" vertical="center"/>
    </xf>
    <xf numFmtId="3" fontId="4" fillId="0" borderId="2" xfId="0" applyNumberFormat="1" applyFont="1" applyBorder="1" applyAlignment="1">
      <alignment vertical="center"/>
    </xf>
    <xf numFmtId="0" fontId="58" fillId="0" borderId="2" xfId="0" applyFont="1" applyBorder="1" applyAlignment="1">
      <alignment horizontal="center" vertical="center"/>
    </xf>
    <xf numFmtId="3" fontId="4" fillId="0" borderId="2" xfId="0" applyNumberFormat="1" applyFont="1" applyBorder="1" applyAlignment="1">
      <alignment horizontal="center" vertical="center"/>
    </xf>
    <xf numFmtId="0" fontId="16" fillId="0" borderId="0" xfId="0" applyFont="1" applyAlignment="1">
      <alignment horizontal="left"/>
    </xf>
    <xf numFmtId="0" fontId="45" fillId="0" borderId="2" xfId="0" applyFont="1" applyBorder="1" applyAlignment="1">
      <alignment vertical="center"/>
    </xf>
    <xf numFmtId="0" fontId="16" fillId="0" borderId="4" xfId="0" applyFont="1" applyBorder="1" applyAlignment="1">
      <alignment horizontal="left"/>
    </xf>
    <xf numFmtId="0" fontId="56" fillId="0" borderId="7" xfId="0" applyFont="1" applyBorder="1" applyAlignment="1">
      <alignment horizontal="center"/>
    </xf>
    <xf numFmtId="0" fontId="56" fillId="0" borderId="7" xfId="0" applyFont="1" applyBorder="1" applyAlignment="1">
      <alignment horizontal="left"/>
    </xf>
    <xf numFmtId="0" fontId="45" fillId="0" borderId="0" xfId="0" applyFont="1" applyAlignment="1">
      <alignment horizontal="left" vertical="center"/>
    </xf>
    <xf numFmtId="0" fontId="16" fillId="0" borderId="0" xfId="0" applyFont="1" applyAlignment="1">
      <alignment vertical="center"/>
    </xf>
    <xf numFmtId="167" fontId="67" fillId="0" borderId="0" xfId="9" applyFont="1"/>
    <xf numFmtId="167" fontId="67" fillId="0" borderId="0" xfId="9" applyFont="1" applyAlignment="1">
      <alignment vertical="center"/>
    </xf>
    <xf numFmtId="167" fontId="67" fillId="0" borderId="2" xfId="9" applyFont="1" applyBorder="1"/>
    <xf numFmtId="167" fontId="21" fillId="0" borderId="2" xfId="9" applyFont="1" applyBorder="1" applyAlignment="1">
      <alignment vertical="center" textRotation="90" wrapText="1"/>
    </xf>
    <xf numFmtId="167" fontId="61" fillId="0" borderId="2" xfId="9" applyFont="1" applyBorder="1" applyAlignment="1">
      <alignment horizontal="center" vertical="center" textRotation="90"/>
    </xf>
    <xf numFmtId="167" fontId="61" fillId="0" borderId="2" xfId="9" applyFont="1" applyBorder="1" applyAlignment="1">
      <alignment horizontal="center" vertical="center" textRotation="90" wrapText="1"/>
    </xf>
    <xf numFmtId="167" fontId="61" fillId="0" borderId="2" xfId="9" applyFont="1" applyBorder="1" applyAlignment="1">
      <alignment vertical="center" wrapText="1"/>
    </xf>
    <xf numFmtId="167" fontId="61" fillId="0" borderId="2" xfId="9" applyFont="1" applyBorder="1" applyAlignment="1">
      <alignment horizontal="center" vertical="center" wrapText="1"/>
    </xf>
    <xf numFmtId="167" fontId="21" fillId="0" borderId="2" xfId="9" applyFont="1" applyBorder="1" applyAlignment="1">
      <alignment vertical="center" wrapText="1"/>
    </xf>
    <xf numFmtId="167" fontId="21" fillId="0" borderId="2" xfId="9" applyFont="1" applyBorder="1" applyAlignment="1">
      <alignment horizontal="center" vertical="center" wrapText="1"/>
    </xf>
    <xf numFmtId="167" fontId="23" fillId="0" borderId="2" xfId="9" applyFont="1" applyBorder="1" applyAlignment="1">
      <alignment vertical="center" wrapText="1"/>
    </xf>
    <xf numFmtId="0" fontId="0" fillId="0" borderId="0" xfId="0"/>
    <xf numFmtId="165" fontId="7" fillId="0" borderId="0" xfId="3" applyFont="1" applyFill="1" applyAlignment="1" applyProtection="1">
      <alignment horizontal="center"/>
    </xf>
    <xf numFmtId="3" fontId="23" fillId="3" borderId="2" xfId="9" applyNumberFormat="1" applyFont="1" applyFill="1" applyBorder="1"/>
    <xf numFmtId="3" fontId="25" fillId="3" borderId="62" xfId="9" applyNumberFormat="1" applyFont="1" applyFill="1" applyBorder="1" applyAlignment="1">
      <alignment horizontal="center" vertical="center"/>
    </xf>
    <xf numFmtId="3" fontId="25" fillId="3" borderId="63" xfId="9" applyNumberFormat="1" applyFont="1" applyFill="1" applyBorder="1" applyAlignment="1">
      <alignment horizontal="center" vertical="center"/>
    </xf>
    <xf numFmtId="3" fontId="25" fillId="3" borderId="63" xfId="9" applyNumberFormat="1" applyFont="1" applyFill="1" applyBorder="1" applyAlignment="1">
      <alignment vertical="center"/>
    </xf>
    <xf numFmtId="168" fontId="18" fillId="3" borderId="63" xfId="9" applyNumberFormat="1" applyFont="1" applyFill="1" applyBorder="1" applyAlignment="1">
      <alignment horizontal="center" vertical="center"/>
    </xf>
    <xf numFmtId="168" fontId="18" fillId="3" borderId="64" xfId="9" applyNumberFormat="1" applyFont="1" applyFill="1" applyBorder="1" applyAlignment="1">
      <alignment horizontal="center" vertical="center"/>
    </xf>
    <xf numFmtId="0" fontId="31" fillId="0" borderId="0" xfId="0" applyNumberFormat="1" applyFont="1" applyFill="1" applyAlignment="1" applyProtection="1">
      <alignment horizontal="center"/>
    </xf>
    <xf numFmtId="41" fontId="31" fillId="0" borderId="0" xfId="6" applyNumberFormat="1" applyFont="1" applyFill="1"/>
    <xf numFmtId="0" fontId="50" fillId="0" borderId="0" xfId="0" applyFont="1" applyAlignment="1">
      <alignment vertical="center"/>
    </xf>
    <xf numFmtId="43" fontId="31" fillId="0" borderId="0" xfId="0" applyNumberFormat="1" applyFont="1" applyFill="1" applyAlignment="1" applyProtection="1">
      <alignment horizontal="center"/>
    </xf>
    <xf numFmtId="0" fontId="7" fillId="7" borderId="0" xfId="6" applyNumberFormat="1" applyFont="1" applyFill="1" applyAlignment="1">
      <alignment horizontal="center"/>
    </xf>
    <xf numFmtId="43" fontId="7" fillId="0" borderId="0" xfId="0" applyNumberFormat="1" applyFont="1" applyFill="1" applyAlignment="1" applyProtection="1">
      <alignment horizontal="center"/>
    </xf>
    <xf numFmtId="166" fontId="9" fillId="0" borderId="0" xfId="0" applyNumberFormat="1" applyFont="1" applyFill="1" applyAlignment="1" applyProtection="1"/>
    <xf numFmtId="43" fontId="9" fillId="0" borderId="0" xfId="0" applyNumberFormat="1" applyFont="1" applyFill="1" applyAlignment="1" applyProtection="1">
      <alignment horizontal="center"/>
    </xf>
    <xf numFmtId="172" fontId="9" fillId="7" borderId="0" xfId="3" applyNumberFormat="1" applyFont="1" applyFill="1" applyAlignment="1">
      <alignment horizontal="center"/>
    </xf>
    <xf numFmtId="165" fontId="9" fillId="0" borderId="0" xfId="3" applyFont="1" applyFill="1" applyAlignment="1" applyProtection="1">
      <alignment horizontal="center"/>
    </xf>
    <xf numFmtId="172" fontId="9" fillId="7" borderId="21" xfId="3" applyNumberFormat="1" applyFont="1" applyFill="1" applyBorder="1" applyAlignment="1">
      <alignment horizontal="center"/>
    </xf>
    <xf numFmtId="0" fontId="7" fillId="0" borderId="21" xfId="0" applyNumberFormat="1" applyFont="1" applyFill="1" applyBorder="1" applyAlignment="1" applyProtection="1">
      <alignment horizontal="center"/>
    </xf>
    <xf numFmtId="0" fontId="7" fillId="0" borderId="0" xfId="7" applyFont="1" applyAlignment="1">
      <alignment horizontal="center"/>
    </xf>
    <xf numFmtId="0" fontId="9" fillId="0" borderId="0" xfId="7" applyFont="1" applyAlignment="1">
      <alignment horizontal="center"/>
    </xf>
    <xf numFmtId="0" fontId="31" fillId="0" borderId="0" xfId="7" applyFont="1" applyAlignment="1">
      <alignment horizontal="center"/>
    </xf>
    <xf numFmtId="166" fontId="33" fillId="0" borderId="0" xfId="0" applyNumberFormat="1" applyFont="1" applyFill="1" applyAlignment="1" applyProtection="1"/>
    <xf numFmtId="43" fontId="33" fillId="0" borderId="0" xfId="0" applyNumberFormat="1" applyFont="1" applyFill="1" applyAlignment="1" applyProtection="1">
      <alignment horizontal="center"/>
    </xf>
    <xf numFmtId="0" fontId="33" fillId="0" borderId="0" xfId="0" applyNumberFormat="1" applyFont="1" applyFill="1" applyAlignment="1" applyProtection="1">
      <alignment horizontal="center"/>
    </xf>
    <xf numFmtId="165" fontId="33" fillId="0" borderId="0" xfId="3" applyFont="1" applyFill="1" applyAlignment="1" applyProtection="1"/>
    <xf numFmtId="3" fontId="50" fillId="0" borderId="0" xfId="0" applyNumberFormat="1" applyFont="1" applyAlignment="1">
      <alignment vertical="center"/>
    </xf>
    <xf numFmtId="3" fontId="7" fillId="0" borderId="0" xfId="0" applyNumberFormat="1" applyFont="1" applyAlignment="1">
      <alignment vertical="center"/>
    </xf>
    <xf numFmtId="166" fontId="7" fillId="0" borderId="0" xfId="0" applyNumberFormat="1" applyFont="1"/>
    <xf numFmtId="41" fontId="67" fillId="0" borderId="0" xfId="6" applyNumberFormat="1" applyFont="1" applyFill="1" applyAlignment="1">
      <alignment horizontal="center"/>
    </xf>
    <xf numFmtId="3" fontId="71" fillId="0" borderId="0" xfId="12" applyNumberFormat="1" applyFont="1" applyAlignment="1">
      <alignment horizontal="left"/>
    </xf>
    <xf numFmtId="41" fontId="67" fillId="0" borderId="0" xfId="6" applyNumberFormat="1" applyFont="1" applyFill="1"/>
    <xf numFmtId="41" fontId="71" fillId="0" borderId="43" xfId="6" applyNumberFormat="1" applyFont="1" applyFill="1" applyBorder="1" applyAlignment="1">
      <alignment horizontal="center"/>
    </xf>
    <xf numFmtId="41" fontId="71" fillId="0" borderId="44" xfId="6" applyNumberFormat="1" applyFont="1" applyFill="1" applyBorder="1" applyAlignment="1">
      <alignment horizontal="center"/>
    </xf>
    <xf numFmtId="41" fontId="71" fillId="0" borderId="44" xfId="6" applyNumberFormat="1" applyFont="1" applyFill="1" applyBorder="1"/>
    <xf numFmtId="0" fontId="36" fillId="6" borderId="68" xfId="0" applyNumberFormat="1" applyFont="1" applyFill="1" applyBorder="1" applyAlignment="1" applyProtection="1">
      <alignment horizontal="center"/>
    </xf>
    <xf numFmtId="0" fontId="36" fillId="0" borderId="20" xfId="0" applyNumberFormat="1" applyFont="1" applyFill="1" applyBorder="1" applyAlignment="1" applyProtection="1">
      <alignment horizontal="center"/>
    </xf>
    <xf numFmtId="43" fontId="36" fillId="0" borderId="20" xfId="3" applyNumberFormat="1" applyFont="1" applyFill="1" applyBorder="1"/>
    <xf numFmtId="0" fontId="67" fillId="0" borderId="46" xfId="0" applyNumberFormat="1" applyFont="1" applyFill="1" applyBorder="1" applyAlignment="1" applyProtection="1">
      <alignment horizontal="center"/>
    </xf>
    <xf numFmtId="41" fontId="36" fillId="0" borderId="69" xfId="6" applyNumberFormat="1" applyFont="1" applyFill="1" applyBorder="1"/>
    <xf numFmtId="0" fontId="67" fillId="0" borderId="43" xfId="0" applyNumberFormat="1" applyFont="1" applyFill="1" applyBorder="1" applyAlignment="1" applyProtection="1">
      <alignment horizontal="center"/>
    </xf>
    <xf numFmtId="41" fontId="67" fillId="0" borderId="44" xfId="6" applyNumberFormat="1" applyFont="1" applyFill="1" applyBorder="1" applyAlignment="1">
      <alignment horizontal="center"/>
    </xf>
    <xf numFmtId="41" fontId="67" fillId="0" borderId="44" xfId="6" applyNumberFormat="1" applyFont="1" applyFill="1" applyBorder="1"/>
    <xf numFmtId="41" fontId="36" fillId="0" borderId="0" xfId="6" applyNumberFormat="1" applyFont="1" applyFill="1"/>
    <xf numFmtId="0" fontId="67" fillId="0" borderId="20" xfId="0" applyNumberFormat="1" applyFont="1" applyFill="1" applyBorder="1" applyAlignment="1" applyProtection="1"/>
    <xf numFmtId="0" fontId="67" fillId="0" borderId="75" xfId="0" applyNumberFormat="1" applyFont="1" applyFill="1" applyBorder="1" applyAlignment="1" applyProtection="1">
      <alignment horizontal="center"/>
    </xf>
    <xf numFmtId="0" fontId="60" fillId="0" borderId="0" xfId="0" applyFont="1" applyBorder="1" applyAlignment="1">
      <alignment horizontal="center"/>
    </xf>
    <xf numFmtId="0" fontId="59" fillId="0" borderId="11" xfId="0" applyFont="1" applyBorder="1" applyAlignment="1">
      <alignment horizontal="center"/>
    </xf>
    <xf numFmtId="41" fontId="67" fillId="0" borderId="0" xfId="6" applyNumberFormat="1" applyFont="1" applyFill="1" applyAlignment="1">
      <alignment horizontal="center"/>
    </xf>
    <xf numFmtId="165" fontId="7" fillId="0" borderId="0" xfId="3" applyFont="1" applyFill="1" applyAlignment="1" applyProtection="1">
      <alignment horizontal="center"/>
    </xf>
    <xf numFmtId="0" fontId="49" fillId="0" borderId="0" xfId="0" applyFont="1" applyBorder="1" applyAlignment="1">
      <alignment horizontal="center"/>
    </xf>
    <xf numFmtId="41" fontId="36" fillId="0" borderId="45" xfId="6" applyNumberFormat="1" applyFont="1" applyFill="1" applyBorder="1" applyAlignment="1">
      <alignment horizontal="center"/>
    </xf>
    <xf numFmtId="41" fontId="36" fillId="0" borderId="45" xfId="6" applyNumberFormat="1" applyFont="1" applyFill="1" applyBorder="1"/>
    <xf numFmtId="39" fontId="36" fillId="0" borderId="0" xfId="6" applyNumberFormat="1" applyFont="1" applyFill="1"/>
    <xf numFmtId="0" fontId="36" fillId="0" borderId="0" xfId="0" applyNumberFormat="1" applyFont="1" applyFill="1" applyAlignment="1" applyProtection="1">
      <alignment horizontal="center"/>
    </xf>
    <xf numFmtId="39" fontId="72" fillId="0" borderId="44" xfId="6" applyNumberFormat="1" applyFont="1" applyFill="1" applyBorder="1" applyAlignment="1">
      <alignment horizontal="center"/>
    </xf>
    <xf numFmtId="43" fontId="36" fillId="0" borderId="75" xfId="3" applyNumberFormat="1" applyFont="1" applyFill="1" applyBorder="1"/>
    <xf numFmtId="0" fontId="36" fillId="0" borderId="46" xfId="0" applyNumberFormat="1" applyFont="1" applyFill="1" applyBorder="1" applyAlignment="1" applyProtection="1">
      <alignment horizontal="center"/>
    </xf>
    <xf numFmtId="39" fontId="36" fillId="0" borderId="20" xfId="0" applyNumberFormat="1" applyFont="1" applyBorder="1" applyAlignment="1">
      <alignment horizontal="right" vertical="top"/>
    </xf>
    <xf numFmtId="166" fontId="38" fillId="0" borderId="44" xfId="3" applyNumberFormat="1" applyFont="1" applyFill="1" applyBorder="1"/>
    <xf numFmtId="0" fontId="36" fillId="0" borderId="44" xfId="0" applyNumberFormat="1" applyFont="1" applyFill="1" applyBorder="1" applyAlignment="1" applyProtection="1">
      <alignment horizontal="center"/>
    </xf>
    <xf numFmtId="43" fontId="36" fillId="0" borderId="0" xfId="3" applyNumberFormat="1" applyFont="1" applyFill="1"/>
    <xf numFmtId="166" fontId="36" fillId="0" borderId="0" xfId="3" applyNumberFormat="1" applyFont="1" applyFill="1"/>
    <xf numFmtId="166" fontId="73" fillId="0" borderId="0" xfId="3" applyNumberFormat="1" applyFont="1" applyFill="1" applyAlignment="1">
      <alignment horizontal="center"/>
    </xf>
    <xf numFmtId="166" fontId="38" fillId="0" borderId="0" xfId="3" applyNumberFormat="1" applyFont="1" applyFill="1"/>
    <xf numFmtId="166" fontId="36" fillId="0" borderId="0" xfId="0" applyNumberFormat="1" applyFont="1" applyFill="1" applyAlignment="1" applyProtection="1">
      <alignment horizontal="center"/>
    </xf>
    <xf numFmtId="41" fontId="36" fillId="8" borderId="0" xfId="6" applyNumberFormat="1" applyFont="1" applyFill="1" applyAlignment="1">
      <alignment horizontal="center"/>
    </xf>
    <xf numFmtId="0" fontId="38" fillId="0" borderId="0" xfId="0" applyNumberFormat="1" applyFont="1" applyFill="1" applyAlignment="1" applyProtection="1">
      <alignment horizontal="center"/>
    </xf>
    <xf numFmtId="39" fontId="38" fillId="0" borderId="0" xfId="6" applyNumberFormat="1" applyFont="1" applyFill="1"/>
    <xf numFmtId="41" fontId="38" fillId="8" borderId="0" xfId="6" applyNumberFormat="1" applyFont="1" applyFill="1"/>
    <xf numFmtId="0" fontId="19" fillId="0" borderId="0" xfId="7" applyFont="1" applyAlignment="1">
      <alignment horizontal="center"/>
    </xf>
    <xf numFmtId="165" fontId="7" fillId="8" borderId="0" xfId="0" applyNumberFormat="1" applyFont="1" applyFill="1" applyAlignment="1" applyProtection="1">
      <alignment horizontal="center"/>
    </xf>
    <xf numFmtId="0" fontId="11" fillId="0" borderId="0" xfId="0" applyFont="1" applyBorder="1"/>
    <xf numFmtId="0" fontId="11" fillId="0" borderId="0" xfId="0" applyFont="1" applyBorder="1" applyAlignment="1">
      <alignment horizontal="center"/>
    </xf>
    <xf numFmtId="0" fontId="49" fillId="0" borderId="11" xfId="0" applyFont="1" applyBorder="1"/>
    <xf numFmtId="0" fontId="49" fillId="0" borderId="11" xfId="0" applyFont="1" applyBorder="1" applyAlignment="1">
      <alignment horizontal="right"/>
    </xf>
    <xf numFmtId="0" fontId="49" fillId="0" borderId="1" xfId="0" applyFont="1" applyBorder="1" applyAlignment="1">
      <alignment horizontal="right"/>
    </xf>
    <xf numFmtId="0" fontId="49" fillId="0" borderId="0" xfId="0" applyNumberFormat="1" applyFont="1" applyBorder="1" applyAlignment="1">
      <alignment horizontal="center"/>
    </xf>
    <xf numFmtId="0" fontId="49" fillId="0" borderId="6" xfId="0" applyFont="1" applyBorder="1"/>
    <xf numFmtId="0" fontId="4" fillId="0" borderId="51" xfId="0" applyFont="1" applyBorder="1"/>
    <xf numFmtId="0" fontId="4" fillId="0" borderId="52" xfId="0" applyFont="1" applyBorder="1"/>
    <xf numFmtId="0" fontId="4" fillId="0" borderId="76" xfId="0" applyFont="1" applyBorder="1"/>
    <xf numFmtId="0" fontId="59" fillId="0" borderId="77" xfId="0" applyFont="1" applyBorder="1"/>
    <xf numFmtId="0" fontId="59" fillId="0" borderId="78" xfId="0" applyFont="1" applyBorder="1"/>
    <xf numFmtId="0" fontId="4" fillId="0" borderId="77" xfId="0" applyFont="1" applyBorder="1"/>
    <xf numFmtId="0" fontId="4" fillId="0" borderId="78" xfId="0" applyFont="1" applyBorder="1"/>
    <xf numFmtId="0" fontId="49" fillId="0" borderId="77" xfId="0" applyFont="1" applyBorder="1"/>
    <xf numFmtId="0" fontId="49" fillId="0" borderId="78" xfId="0" applyFont="1" applyBorder="1"/>
    <xf numFmtId="0" fontId="4" fillId="0" borderId="41" xfId="0" applyFont="1" applyBorder="1"/>
    <xf numFmtId="0" fontId="4" fillId="0" borderId="42" xfId="0" applyFont="1" applyBorder="1"/>
    <xf numFmtId="0" fontId="4" fillId="0" borderId="79" xfId="0" applyFont="1" applyBorder="1"/>
    <xf numFmtId="43" fontId="4" fillId="0" borderId="0" xfId="12" applyNumberFormat="1" applyFont="1" applyAlignment="1">
      <alignment horizontal="center"/>
    </xf>
    <xf numFmtId="0" fontId="63" fillId="0" borderId="31" xfId="0" applyFont="1" applyBorder="1" applyAlignment="1">
      <alignment horizontal="left" vertical="center"/>
    </xf>
    <xf numFmtId="0" fontId="16" fillId="0" borderId="80" xfId="0" applyFont="1" applyBorder="1" applyAlignment="1">
      <alignment vertical="center"/>
    </xf>
    <xf numFmtId="0" fontId="58" fillId="0" borderId="27" xfId="0" applyFont="1" applyBorder="1" applyAlignment="1">
      <alignment horizontal="center" vertical="center"/>
    </xf>
    <xf numFmtId="0" fontId="4" fillId="0" borderId="3" xfId="0" applyFont="1" applyBorder="1" applyAlignment="1">
      <alignment horizontal="center" vertical="center"/>
    </xf>
    <xf numFmtId="0" fontId="58" fillId="0" borderId="3" xfId="0" applyFont="1" applyBorder="1" applyAlignment="1">
      <alignment horizontal="center" vertical="center"/>
    </xf>
    <xf numFmtId="43" fontId="4" fillId="0" borderId="0" xfId="0" applyNumberFormat="1" applyFont="1" applyAlignment="1">
      <alignment vertical="center"/>
    </xf>
    <xf numFmtId="173" fontId="7" fillId="0" borderId="0" xfId="3" applyNumberFormat="1" applyFont="1" applyAlignment="1">
      <alignment vertical="center"/>
    </xf>
    <xf numFmtId="0" fontId="16" fillId="0" borderId="2" xfId="0" applyFont="1" applyBorder="1" applyAlignment="1">
      <alignment vertical="center"/>
    </xf>
    <xf numFmtId="165" fontId="67" fillId="0" borderId="0" xfId="3" applyFont="1"/>
    <xf numFmtId="43" fontId="36" fillId="8" borderId="20" xfId="3" applyNumberFormat="1" applyFont="1" applyFill="1" applyBorder="1"/>
    <xf numFmtId="0" fontId="36" fillId="6" borderId="84" xfId="0" applyNumberFormat="1" applyFont="1" applyFill="1" applyBorder="1" applyAlignment="1" applyProtection="1">
      <alignment horizontal="center"/>
    </xf>
    <xf numFmtId="0" fontId="67" fillId="0" borderId="46" xfId="0" applyNumberFormat="1" applyFont="1" applyFill="1" applyBorder="1" applyAlignment="1" applyProtection="1"/>
    <xf numFmtId="43" fontId="36" fillId="0" borderId="46" xfId="3" applyNumberFormat="1" applyFont="1" applyFill="1" applyBorder="1"/>
    <xf numFmtId="0" fontId="36" fillId="6" borderId="85" xfId="0" applyNumberFormat="1" applyFont="1" applyFill="1" applyBorder="1" applyAlignment="1" applyProtection="1">
      <alignment horizontal="center"/>
    </xf>
    <xf numFmtId="0" fontId="67" fillId="0" borderId="60" xfId="0" applyNumberFormat="1" applyFont="1" applyFill="1" applyBorder="1" applyAlignment="1" applyProtection="1">
      <alignment horizontal="center"/>
    </xf>
    <xf numFmtId="0" fontId="67" fillId="0" borderId="60" xfId="0" applyNumberFormat="1" applyFont="1" applyFill="1" applyBorder="1" applyAlignment="1" applyProtection="1"/>
    <xf numFmtId="39" fontId="36" fillId="0" borderId="60" xfId="0" applyNumberFormat="1" applyFont="1" applyBorder="1" applyAlignment="1">
      <alignment horizontal="right" vertical="top"/>
    </xf>
    <xf numFmtId="43" fontId="36" fillId="0" borderId="60" xfId="3" applyNumberFormat="1" applyFont="1" applyFill="1" applyBorder="1"/>
    <xf numFmtId="0" fontId="36" fillId="0" borderId="61" xfId="0" applyNumberFormat="1" applyFont="1" applyFill="1" applyBorder="1" applyAlignment="1" applyProtection="1">
      <alignment horizontal="center"/>
    </xf>
    <xf numFmtId="41" fontId="67" fillId="0" borderId="0" xfId="6" applyNumberFormat="1" applyFont="1" applyFill="1" applyAlignment="1">
      <alignment horizontal="center"/>
    </xf>
    <xf numFmtId="0" fontId="45" fillId="0" borderId="11" xfId="0" applyFont="1" applyBorder="1"/>
    <xf numFmtId="14" fontId="12" fillId="0" borderId="11" xfId="0" applyNumberFormat="1" applyFont="1" applyBorder="1" applyAlignment="1">
      <alignment horizontal="right"/>
    </xf>
    <xf numFmtId="0" fontId="12" fillId="0" borderId="11" xfId="0" applyFont="1" applyBorder="1"/>
    <xf numFmtId="0" fontId="12" fillId="0" borderId="6" xfId="0" applyFont="1" applyBorder="1"/>
    <xf numFmtId="0" fontId="5" fillId="0" borderId="0" xfId="0" applyFont="1" applyAlignment="1">
      <alignment vertical="center"/>
    </xf>
    <xf numFmtId="173" fontId="59" fillId="0" borderId="0" xfId="3" applyNumberFormat="1" applyFont="1" applyAlignment="1">
      <alignment vertical="center"/>
    </xf>
    <xf numFmtId="173" fontId="59" fillId="0" borderId="11" xfId="3" applyNumberFormat="1" applyFont="1" applyBorder="1" applyAlignment="1">
      <alignment vertical="center"/>
    </xf>
    <xf numFmtId="0" fontId="5" fillId="0" borderId="11" xfId="0" applyFont="1" applyBorder="1" applyAlignment="1">
      <alignment vertical="center"/>
    </xf>
    <xf numFmtId="0" fontId="11" fillId="0" borderId="11" xfId="0" applyFont="1" applyBorder="1" applyAlignment="1">
      <alignment vertical="center"/>
    </xf>
    <xf numFmtId="0" fontId="13" fillId="0" borderId="0" xfId="0" applyFont="1"/>
    <xf numFmtId="0" fontId="13" fillId="0" borderId="0" xfId="0" applyFont="1" applyAlignment="1">
      <alignment vertical="center"/>
    </xf>
    <xf numFmtId="3" fontId="13" fillId="0" borderId="0" xfId="0" applyNumberFormat="1" applyFont="1" applyAlignment="1">
      <alignment vertical="center"/>
    </xf>
    <xf numFmtId="3" fontId="6" fillId="0" borderId="0" xfId="0" applyNumberFormat="1" applyFont="1" applyAlignment="1">
      <alignment vertical="center"/>
    </xf>
    <xf numFmtId="173" fontId="75" fillId="0" borderId="0" xfId="3" applyNumberFormat="1" applyFont="1" applyAlignment="1">
      <alignment vertical="center"/>
    </xf>
    <xf numFmtId="0" fontId="76" fillId="0" borderId="0" xfId="0" applyFont="1" applyAlignment="1">
      <alignment vertical="center"/>
    </xf>
    <xf numFmtId="173" fontId="59" fillId="0" borderId="0" xfId="3" applyNumberFormat="1" applyFont="1" applyAlignment="1">
      <alignment horizontal="right" vertical="center"/>
    </xf>
    <xf numFmtId="3" fontId="4" fillId="3" borderId="0" xfId="21" applyNumberFormat="1" applyFont="1" applyFill="1" applyBorder="1" applyAlignment="1">
      <alignment horizontal="center"/>
    </xf>
    <xf numFmtId="0" fontId="77" fillId="0" borderId="0" xfId="0" applyFont="1" applyBorder="1"/>
    <xf numFmtId="3" fontId="4" fillId="3" borderId="0" xfId="21" applyNumberFormat="1" applyFont="1" applyFill="1"/>
    <xf numFmtId="3" fontId="4" fillId="3" borderId="0" xfId="21" applyNumberFormat="1" applyFont="1" applyFill="1" applyAlignment="1">
      <alignment horizontal="center"/>
    </xf>
    <xf numFmtId="3" fontId="4" fillId="3" borderId="0" xfId="21" applyNumberFormat="1" applyFont="1" applyFill="1" applyBorder="1"/>
    <xf numFmtId="0" fontId="4" fillId="5" borderId="0" xfId="0" applyFont="1" applyFill="1" applyBorder="1"/>
    <xf numFmtId="41" fontId="78" fillId="0" borderId="47" xfId="6" applyNumberFormat="1" applyFont="1" applyFill="1" applyBorder="1"/>
    <xf numFmtId="0" fontId="12" fillId="0" borderId="0" xfId="0" applyFont="1" applyAlignment="1">
      <alignment vertical="center"/>
    </xf>
    <xf numFmtId="3" fontId="4" fillId="0" borderId="0" xfId="12" applyNumberFormat="1" applyFont="1" applyAlignment="1">
      <alignment horizontal="center"/>
    </xf>
    <xf numFmtId="166" fontId="11" fillId="0" borderId="0" xfId="0" applyNumberFormat="1" applyFont="1" applyAlignment="1">
      <alignment vertical="center"/>
    </xf>
    <xf numFmtId="37" fontId="4" fillId="0" borderId="0" xfId="0" applyNumberFormat="1" applyFont="1" applyAlignment="1">
      <alignment vertical="center"/>
    </xf>
    <xf numFmtId="165" fontId="4" fillId="0" borderId="0" xfId="3" applyFont="1" applyAlignment="1">
      <alignment vertical="center"/>
    </xf>
    <xf numFmtId="41" fontId="67" fillId="0" borderId="0" xfId="6" applyNumberFormat="1" applyFont="1" applyFill="1" applyAlignment="1">
      <alignment horizontal="center"/>
    </xf>
    <xf numFmtId="39" fontId="36" fillId="0" borderId="46" xfId="0" applyNumberFormat="1" applyFont="1" applyBorder="1" applyAlignment="1">
      <alignment horizontal="right" vertical="top"/>
    </xf>
    <xf numFmtId="0" fontId="81" fillId="0" borderId="20" xfId="0" applyNumberFormat="1" applyFont="1" applyFill="1" applyBorder="1" applyAlignment="1" applyProtection="1"/>
    <xf numFmtId="43" fontId="29" fillId="7" borderId="0" xfId="6" applyNumberFormat="1" applyFont="1" applyFill="1" applyAlignment="1">
      <alignment horizontal="center"/>
    </xf>
    <xf numFmtId="41" fontId="30" fillId="8" borderId="0" xfId="6" applyNumberFormat="1" applyFont="1" applyFill="1"/>
    <xf numFmtId="43" fontId="23" fillId="0" borderId="20" xfId="3" applyNumberFormat="1" applyFont="1" applyFill="1" applyBorder="1"/>
    <xf numFmtId="0" fontId="67" fillId="9" borderId="20" xfId="0" applyNumberFormat="1" applyFont="1" applyFill="1" applyBorder="1" applyAlignment="1" applyProtection="1"/>
    <xf numFmtId="165" fontId="29" fillId="10" borderId="0" xfId="3" applyFont="1" applyFill="1"/>
    <xf numFmtId="0" fontId="7" fillId="9" borderId="0" xfId="0" applyNumberFormat="1" applyFont="1" applyFill="1" applyAlignment="1" applyProtection="1">
      <alignment horizontal="center"/>
    </xf>
    <xf numFmtId="164" fontId="7" fillId="0" borderId="0" xfId="0" applyNumberFormat="1" applyFont="1" applyFill="1" applyAlignment="1" applyProtection="1">
      <alignment horizontal="center"/>
    </xf>
    <xf numFmtId="173" fontId="7" fillId="0" borderId="0" xfId="3" applyNumberFormat="1" applyFont="1" applyFill="1" applyAlignment="1" applyProtection="1">
      <alignment horizontal="center"/>
    </xf>
    <xf numFmtId="173" fontId="9" fillId="0" borderId="0" xfId="0" applyNumberFormat="1" applyFont="1" applyFill="1" applyAlignment="1" applyProtection="1">
      <alignment horizontal="center"/>
    </xf>
    <xf numFmtId="173" fontId="7" fillId="0" borderId="21" xfId="3" applyNumberFormat="1" applyFont="1" applyFill="1" applyBorder="1" applyAlignment="1" applyProtection="1">
      <alignment horizontal="center"/>
    </xf>
    <xf numFmtId="41" fontId="7" fillId="0" borderId="21" xfId="6" applyNumberFormat="1" applyFont="1" applyFill="1" applyBorder="1"/>
    <xf numFmtId="43" fontId="37" fillId="0" borderId="46" xfId="3" applyNumberFormat="1" applyFont="1" applyFill="1" applyBorder="1"/>
    <xf numFmtId="173" fontId="32" fillId="0" borderId="0" xfId="3" applyNumberFormat="1" applyFont="1" applyFill="1" applyAlignment="1" applyProtection="1">
      <alignment horizontal="center"/>
    </xf>
    <xf numFmtId="0" fontId="24" fillId="0" borderId="21" xfId="0" applyNumberFormat="1" applyFont="1" applyFill="1" applyBorder="1" applyAlignment="1" applyProtection="1">
      <alignment horizontal="center"/>
    </xf>
    <xf numFmtId="4" fontId="24" fillId="0" borderId="0" xfId="0" applyNumberFormat="1" applyFont="1" applyFill="1" applyAlignment="1" applyProtection="1">
      <alignment horizontal="center"/>
    </xf>
    <xf numFmtId="41" fontId="24" fillId="0" borderId="0" xfId="0" applyNumberFormat="1" applyFont="1" applyFill="1" applyAlignment="1" applyProtection="1">
      <alignment horizontal="center"/>
    </xf>
    <xf numFmtId="0" fontId="36" fillId="0" borderId="21" xfId="0" applyNumberFormat="1" applyFont="1" applyFill="1" applyBorder="1" applyAlignment="1" applyProtection="1">
      <alignment horizontal="center"/>
    </xf>
    <xf numFmtId="165" fontId="36" fillId="0" borderId="0" xfId="3" applyFont="1" applyFill="1"/>
    <xf numFmtId="0" fontId="83" fillId="0" borderId="0" xfId="0" applyFont="1"/>
    <xf numFmtId="166" fontId="38" fillId="0" borderId="0" xfId="0" applyNumberFormat="1" applyFont="1" applyFill="1"/>
    <xf numFmtId="166" fontId="38" fillId="0" borderId="21" xfId="0" applyNumberFormat="1" applyFont="1" applyFill="1" applyBorder="1"/>
    <xf numFmtId="0" fontId="46" fillId="0" borderId="0" xfId="7" applyFont="1" applyAlignment="1">
      <alignment horizontal="center"/>
    </xf>
    <xf numFmtId="0" fontId="11" fillId="0" borderId="2" xfId="0" applyFont="1" applyBorder="1" applyAlignment="1">
      <alignment vertical="center"/>
    </xf>
    <xf numFmtId="0" fontId="49" fillId="0" borderId="2" xfId="0" applyFont="1" applyBorder="1" applyAlignment="1">
      <alignment vertical="center"/>
    </xf>
    <xf numFmtId="41" fontId="36" fillId="0" borderId="0" xfId="6" applyNumberFormat="1" applyFont="1" applyFill="1" applyAlignment="1">
      <alignment horizontal="center"/>
    </xf>
    <xf numFmtId="3" fontId="13" fillId="0" borderId="0" xfId="0" applyNumberFormat="1" applyFont="1"/>
    <xf numFmtId="3" fontId="84" fillId="11" borderId="2" xfId="0" applyNumberFormat="1" applyFont="1" applyFill="1" applyBorder="1"/>
    <xf numFmtId="0" fontId="81" fillId="8" borderId="20" xfId="0" applyNumberFormat="1" applyFont="1" applyFill="1" applyBorder="1" applyAlignment="1" applyProtection="1"/>
    <xf numFmtId="0" fontId="81" fillId="8" borderId="46" xfId="0" applyNumberFormat="1" applyFont="1" applyFill="1" applyBorder="1" applyAlignment="1" applyProtection="1">
      <alignment horizontal="center"/>
    </xf>
    <xf numFmtId="167" fontId="23" fillId="5" borderId="0" xfId="11" applyFont="1" applyFill="1"/>
    <xf numFmtId="167" fontId="9" fillId="5" borderId="0" xfId="2" applyNumberFormat="1" applyFont="1" applyFill="1" applyAlignment="1" applyProtection="1">
      <alignment horizontal="left" vertical="top"/>
      <protection locked="0"/>
    </xf>
    <xf numFmtId="167" fontId="20" fillId="5" borderId="0" xfId="8" applyNumberFormat="1" applyFont="1" applyFill="1">
      <alignment horizontal="left" vertical="top" wrapText="1"/>
      <protection locked="0"/>
    </xf>
    <xf numFmtId="0" fontId="9" fillId="0" borderId="51" xfId="0" applyFont="1" applyBorder="1"/>
    <xf numFmtId="0" fontId="9" fillId="0" borderId="25" xfId="0" applyFont="1" applyBorder="1"/>
    <xf numFmtId="0" fontId="9" fillId="0" borderId="57" xfId="0" applyFont="1" applyBorder="1"/>
    <xf numFmtId="0" fontId="9" fillId="0" borderId="77" xfId="0" applyFont="1" applyBorder="1"/>
    <xf numFmtId="0" fontId="23" fillId="0" borderId="87" xfId="0" applyFont="1" applyBorder="1"/>
    <xf numFmtId="165" fontId="23" fillId="0" borderId="47" xfId="3" applyFont="1" applyBorder="1" applyAlignment="1">
      <alignment horizontal="center"/>
    </xf>
    <xf numFmtId="1" fontId="23" fillId="0" borderId="47" xfId="0" applyNumberFormat="1" applyFont="1" applyBorder="1"/>
    <xf numFmtId="9" fontId="4" fillId="0" borderId="0" xfId="0" applyNumberFormat="1" applyFont="1"/>
    <xf numFmtId="1" fontId="23" fillId="0" borderId="20" xfId="0" applyNumberFormat="1" applyFont="1" applyBorder="1"/>
    <xf numFmtId="165" fontId="23" fillId="0" borderId="47" xfId="3" applyFont="1" applyBorder="1"/>
    <xf numFmtId="175" fontId="23" fillId="0" borderId="47" xfId="3" applyNumberFormat="1" applyFont="1" applyBorder="1" applyAlignment="1">
      <alignment horizontal="center"/>
    </xf>
    <xf numFmtId="176" fontId="4" fillId="0" borderId="0" xfId="0" applyNumberFormat="1" applyFont="1"/>
    <xf numFmtId="172" fontId="23" fillId="0" borderId="47" xfId="3" applyNumberFormat="1" applyFont="1" applyBorder="1" applyAlignment="1">
      <alignment horizontal="center"/>
    </xf>
    <xf numFmtId="0" fontId="7" fillId="0" borderId="47" xfId="0" applyFont="1" applyBorder="1"/>
    <xf numFmtId="43" fontId="11" fillId="0" borderId="0" xfId="0" applyNumberFormat="1" applyFont="1"/>
    <xf numFmtId="165" fontId="7" fillId="0" borderId="20" xfId="3" applyFont="1" applyBorder="1" applyAlignment="1">
      <alignment horizontal="center"/>
    </xf>
    <xf numFmtId="164" fontId="11" fillId="0" borderId="0" xfId="0" applyNumberFormat="1" applyFont="1"/>
    <xf numFmtId="165" fontId="19" fillId="8" borderId="65" xfId="3" applyFont="1" applyFill="1" applyBorder="1"/>
    <xf numFmtId="165" fontId="19" fillId="0" borderId="0" xfId="3" applyFont="1" applyBorder="1"/>
    <xf numFmtId="165" fontId="11" fillId="0" borderId="0" xfId="3" applyFont="1"/>
    <xf numFmtId="0" fontId="23" fillId="0" borderId="46" xfId="0" applyFont="1" applyBorder="1"/>
    <xf numFmtId="165" fontId="23" fillId="0" borderId="46" xfId="3" applyFont="1" applyBorder="1"/>
    <xf numFmtId="0" fontId="9" fillId="0" borderId="34" xfId="0" applyFont="1" applyBorder="1"/>
    <xf numFmtId="0" fontId="9" fillId="0" borderId="90" xfId="0" applyFont="1" applyBorder="1"/>
    <xf numFmtId="0" fontId="9" fillId="0" borderId="93" xfId="0" applyFont="1" applyBorder="1"/>
    <xf numFmtId="0" fontId="9" fillId="0" borderId="38" xfId="0" applyFont="1" applyBorder="1"/>
    <xf numFmtId="0" fontId="9" fillId="0" borderId="94" xfId="0" applyFont="1" applyBorder="1" applyAlignment="1">
      <alignment horizontal="center"/>
    </xf>
    <xf numFmtId="0" fontId="9" fillId="0" borderId="95" xfId="0" applyFont="1" applyBorder="1" applyAlignment="1">
      <alignment horizontal="center"/>
    </xf>
    <xf numFmtId="0" fontId="9" fillId="0" borderId="96" xfId="0" applyFont="1" applyBorder="1" applyAlignment="1">
      <alignment horizontal="center"/>
    </xf>
    <xf numFmtId="0" fontId="7" fillId="0" borderId="97" xfId="0" applyFont="1" applyBorder="1" applyAlignment="1">
      <alignment horizontal="center"/>
    </xf>
    <xf numFmtId="0" fontId="7" fillId="0" borderId="90" xfId="0" applyFont="1" applyBorder="1" applyAlignment="1">
      <alignment horizontal="center"/>
    </xf>
    <xf numFmtId="0" fontId="7" fillId="0" borderId="93" xfId="0" applyFont="1" applyBorder="1" applyAlignment="1">
      <alignment horizontal="center"/>
    </xf>
    <xf numFmtId="0" fontId="23" fillId="0" borderId="68" xfId="0" applyFont="1" applyBorder="1"/>
    <xf numFmtId="0" fontId="39" fillId="0" borderId="20" xfId="3" applyNumberFormat="1" applyFont="1" applyFill="1" applyBorder="1"/>
    <xf numFmtId="165" fontId="23" fillId="0" borderId="69" xfId="3" applyFont="1" applyBorder="1"/>
    <xf numFmtId="0" fontId="39" fillId="0" borderId="47" xfId="3" applyNumberFormat="1" applyFont="1" applyFill="1" applyBorder="1"/>
    <xf numFmtId="0" fontId="7" fillId="0" borderId="43" xfId="0" applyFont="1" applyBorder="1"/>
    <xf numFmtId="165" fontId="19" fillId="0" borderId="45" xfId="3" applyFont="1" applyBorder="1"/>
    <xf numFmtId="0" fontId="9" fillId="0" borderId="98" xfId="0" applyFont="1" applyBorder="1"/>
    <xf numFmtId="0" fontId="9" fillId="0" borderId="36" xfId="0" applyFont="1" applyBorder="1"/>
    <xf numFmtId="0" fontId="9" fillId="0" borderId="99" xfId="0" applyFont="1" applyBorder="1" applyAlignment="1">
      <alignment horizontal="center"/>
    </xf>
    <xf numFmtId="0" fontId="7" fillId="0" borderId="100" xfId="0" applyFont="1" applyBorder="1" applyAlignment="1">
      <alignment horizontal="center"/>
    </xf>
    <xf numFmtId="0" fontId="7" fillId="0" borderId="101" xfId="0" applyFont="1" applyBorder="1" applyAlignment="1">
      <alignment horizontal="center"/>
    </xf>
    <xf numFmtId="0" fontId="23" fillId="0" borderId="102" xfId="0" applyFont="1" applyBorder="1"/>
    <xf numFmtId="0" fontId="23" fillId="0" borderId="84" xfId="0" applyFont="1" applyBorder="1"/>
    <xf numFmtId="165" fontId="23" fillId="0" borderId="69" xfId="3" applyFont="1" applyFill="1" applyBorder="1"/>
    <xf numFmtId="0" fontId="23" fillId="0" borderId="103" xfId="0" applyFont="1" applyBorder="1"/>
    <xf numFmtId="165" fontId="23" fillId="0" borderId="104" xfId="3" applyFont="1" applyBorder="1"/>
    <xf numFmtId="165" fontId="23" fillId="8" borderId="20" xfId="3" applyFont="1" applyFill="1" applyBorder="1"/>
    <xf numFmtId="173" fontId="19" fillId="0" borderId="47" xfId="3" applyNumberFormat="1"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173" fontId="19" fillId="0" borderId="89" xfId="3" applyNumberFormat="1" applyFont="1" applyBorder="1" applyAlignment="1">
      <alignment horizontal="center"/>
    </xf>
    <xf numFmtId="0" fontId="7" fillId="0" borderId="105" xfId="0" applyFont="1" applyBorder="1"/>
    <xf numFmtId="0" fontId="7" fillId="0" borderId="106" xfId="0" applyFont="1" applyBorder="1"/>
    <xf numFmtId="173" fontId="19" fillId="0" borderId="106" xfId="3" applyNumberFormat="1" applyFont="1" applyBorder="1" applyAlignment="1">
      <alignment horizontal="center"/>
    </xf>
    <xf numFmtId="173" fontId="19" fillId="0" borderId="107" xfId="3" applyNumberFormat="1" applyFont="1" applyBorder="1" applyAlignment="1">
      <alignment horizontal="center"/>
    </xf>
    <xf numFmtId="0" fontId="23" fillId="0" borderId="62" xfId="0" applyFont="1" applyBorder="1"/>
    <xf numFmtId="0" fontId="19" fillId="0" borderId="63" xfId="0" applyFont="1" applyBorder="1"/>
    <xf numFmtId="173" fontId="19" fillId="0" borderId="63" xfId="0" applyNumberFormat="1" applyFont="1" applyBorder="1"/>
    <xf numFmtId="0" fontId="23" fillId="0" borderId="63" xfId="0" applyFont="1" applyBorder="1"/>
    <xf numFmtId="43" fontId="34" fillId="0" borderId="20" xfId="3" applyNumberFormat="1" applyFont="1" applyFill="1" applyBorder="1"/>
    <xf numFmtId="43" fontId="34" fillId="8" borderId="20" xfId="3" applyNumberFormat="1" applyFont="1" applyFill="1" applyBorder="1"/>
    <xf numFmtId="41" fontId="67" fillId="0" borderId="0" xfId="6" applyNumberFormat="1" applyFont="1" applyFill="1" applyAlignment="1">
      <alignment horizontal="left"/>
    </xf>
    <xf numFmtId="165" fontId="36" fillId="0" borderId="0" xfId="3" applyFont="1" applyFill="1" applyAlignment="1">
      <alignment horizontal="center"/>
    </xf>
    <xf numFmtId="41" fontId="67" fillId="0" borderId="11" xfId="6" applyNumberFormat="1" applyFont="1" applyFill="1" applyBorder="1"/>
    <xf numFmtId="165" fontId="36" fillId="0" borderId="11" xfId="3" applyFont="1" applyFill="1" applyBorder="1"/>
    <xf numFmtId="39" fontId="36" fillId="0" borderId="11" xfId="6" applyNumberFormat="1" applyFont="1" applyFill="1" applyBorder="1"/>
    <xf numFmtId="165" fontId="38" fillId="0" borderId="0" xfId="3" applyFont="1" applyFill="1"/>
    <xf numFmtId="177" fontId="67" fillId="0" borderId="0" xfId="3" applyNumberFormat="1" applyFont="1" applyFill="1"/>
    <xf numFmtId="177" fontId="67" fillId="0" borderId="11" xfId="3" applyNumberFormat="1" applyFont="1" applyFill="1" applyBorder="1"/>
    <xf numFmtId="41" fontId="85" fillId="8" borderId="0" xfId="6" applyNumberFormat="1" applyFont="1" applyFill="1" applyAlignment="1">
      <alignment horizontal="left"/>
    </xf>
    <xf numFmtId="41" fontId="86" fillId="0" borderId="0" xfId="6" applyNumberFormat="1" applyFont="1" applyFill="1" applyAlignment="1">
      <alignment horizontal="center"/>
    </xf>
    <xf numFmtId="165" fontId="23" fillId="0" borderId="88" xfId="3" applyFont="1" applyBorder="1" applyAlignment="1">
      <alignment horizontal="center"/>
    </xf>
    <xf numFmtId="165" fontId="23" fillId="0" borderId="89" xfId="3" applyFont="1" applyBorder="1" applyAlignment="1">
      <alignment horizontal="center"/>
    </xf>
    <xf numFmtId="173" fontId="11" fillId="0" borderId="0" xfId="0" applyNumberFormat="1" applyFont="1"/>
    <xf numFmtId="0" fontId="9" fillId="8" borderId="26" xfId="0" applyFont="1" applyFill="1" applyBorder="1"/>
    <xf numFmtId="0" fontId="9" fillId="8" borderId="86" xfId="0" applyFont="1" applyFill="1" applyBorder="1" applyAlignment="1">
      <alignment horizontal="center"/>
    </xf>
    <xf numFmtId="43" fontId="37" fillId="0" borderId="20" xfId="3" applyNumberFormat="1" applyFont="1" applyFill="1" applyBorder="1"/>
    <xf numFmtId="4" fontId="7" fillId="0" borderId="0" xfId="0" applyNumberFormat="1" applyFont="1" applyFill="1" applyAlignment="1" applyProtection="1">
      <alignment horizontal="center"/>
    </xf>
    <xf numFmtId="43" fontId="31" fillId="7" borderId="0" xfId="6" applyNumberFormat="1" applyFont="1" applyFill="1" applyAlignment="1">
      <alignment horizontal="center"/>
    </xf>
    <xf numFmtId="166" fontId="36" fillId="0" borderId="44" xfId="3" applyNumberFormat="1" applyFont="1" applyFill="1" applyBorder="1"/>
    <xf numFmtId="0" fontId="23" fillId="0" borderId="0" xfId="6" applyNumberFormat="1" applyFont="1" applyFill="1" applyAlignment="1">
      <alignment horizontal="center"/>
    </xf>
    <xf numFmtId="0" fontId="19" fillId="8" borderId="0" xfId="6" applyNumberFormat="1" applyFont="1" applyFill="1" applyAlignment="1">
      <alignment horizontal="center"/>
    </xf>
    <xf numFmtId="0" fontId="19" fillId="0" borderId="0" xfId="6" applyNumberFormat="1" applyFont="1" applyFill="1" applyAlignment="1">
      <alignment horizontal="center"/>
    </xf>
    <xf numFmtId="0" fontId="44" fillId="7" borderId="0" xfId="6" applyNumberFormat="1" applyFont="1" applyFill="1" applyAlignment="1">
      <alignment horizontal="center"/>
    </xf>
    <xf numFmtId="0" fontId="82" fillId="7" borderId="0" xfId="6" applyNumberFormat="1" applyFont="1" applyFill="1" applyAlignment="1">
      <alignment horizontal="center"/>
    </xf>
    <xf numFmtId="0" fontId="23" fillId="7" borderId="0" xfId="6" applyNumberFormat="1" applyFont="1" applyFill="1" applyAlignment="1">
      <alignment horizontal="center"/>
    </xf>
    <xf numFmtId="174" fontId="19" fillId="7" borderId="0" xfId="3" applyNumberFormat="1" applyFont="1" applyFill="1" applyAlignment="1">
      <alignment horizontal="center"/>
    </xf>
    <xf numFmtId="172" fontId="19" fillId="7" borderId="0" xfId="3" applyNumberFormat="1" applyFont="1" applyFill="1" applyAlignment="1">
      <alignment horizontal="center"/>
    </xf>
    <xf numFmtId="41" fontId="23" fillId="0" borderId="0" xfId="6" applyNumberFormat="1" applyFont="1" applyFill="1"/>
    <xf numFmtId="41" fontId="23" fillId="0" borderId="0" xfId="6" applyNumberFormat="1" applyFont="1" applyFill="1" applyAlignment="1">
      <alignment horizontal="center"/>
    </xf>
    <xf numFmtId="39" fontId="38" fillId="0" borderId="0" xfId="6" applyNumberFormat="1" applyFont="1" applyFill="1" applyAlignment="1">
      <alignment horizontal="center"/>
    </xf>
    <xf numFmtId="165" fontId="19" fillId="7" borderId="0" xfId="3" applyFont="1" applyFill="1" applyAlignment="1">
      <alignment horizontal="center"/>
    </xf>
    <xf numFmtId="43" fontId="44" fillId="7" borderId="0" xfId="6" applyNumberFormat="1" applyFont="1" applyFill="1" applyAlignment="1">
      <alignment horizontal="center"/>
    </xf>
    <xf numFmtId="0" fontId="19" fillId="0" borderId="2" xfId="0" applyFont="1" applyBorder="1" applyAlignment="1">
      <alignment horizontal="left" vertical="center"/>
    </xf>
    <xf numFmtId="0" fontId="19" fillId="0" borderId="54" xfId="0" applyFont="1" applyBorder="1" applyAlignment="1">
      <alignment horizontal="left" vertical="center"/>
    </xf>
    <xf numFmtId="39" fontId="36" fillId="0" borderId="0" xfId="0" applyNumberFormat="1" applyFont="1" applyFill="1" applyAlignment="1" applyProtection="1">
      <alignment horizontal="center"/>
    </xf>
    <xf numFmtId="0" fontId="25" fillId="0" borderId="0" xfId="7" applyFont="1" applyAlignment="1">
      <alignment horizontal="center"/>
    </xf>
    <xf numFmtId="0" fontId="18" fillId="0" borderId="2" xfId="0" applyFont="1" applyBorder="1" applyAlignment="1">
      <alignment horizontal="left" vertical="center"/>
    </xf>
    <xf numFmtId="0" fontId="88" fillId="0" borderId="2" xfId="0" applyFont="1" applyBorder="1" applyAlignment="1">
      <alignment horizontal="center" vertical="center"/>
    </xf>
    <xf numFmtId="166" fontId="55" fillId="0" borderId="2" xfId="3" applyNumberFormat="1" applyFont="1" applyFill="1" applyBorder="1"/>
    <xf numFmtId="166" fontId="55" fillId="0" borderId="15" xfId="3" applyNumberFormat="1" applyFont="1" applyFill="1" applyBorder="1"/>
    <xf numFmtId="0" fontId="25" fillId="0" borderId="0" xfId="0" applyFont="1" applyAlignment="1">
      <alignment vertical="center"/>
    </xf>
    <xf numFmtId="3" fontId="43" fillId="0" borderId="0" xfId="0" applyNumberFormat="1" applyFont="1" applyAlignment="1">
      <alignment vertical="center"/>
    </xf>
    <xf numFmtId="0" fontId="43" fillId="0" borderId="0" xfId="0" applyFont="1" applyAlignment="1">
      <alignment vertical="center"/>
    </xf>
    <xf numFmtId="0" fontId="19" fillId="0" borderId="28" xfId="0"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left" vertical="center"/>
    </xf>
    <xf numFmtId="3" fontId="25" fillId="0" borderId="0" xfId="0" applyNumberFormat="1" applyFont="1" applyFill="1"/>
    <xf numFmtId="3" fontId="25" fillId="0" borderId="0" xfId="0" applyNumberFormat="1" applyFont="1" applyFill="1" applyAlignment="1">
      <alignment horizontal="center" vertical="center"/>
    </xf>
    <xf numFmtId="3" fontId="25" fillId="0" borderId="0" xfId="0" applyNumberFormat="1" applyFont="1"/>
    <xf numFmtId="3" fontId="18" fillId="0" borderId="25" xfId="0" applyNumberFormat="1" applyFont="1" applyBorder="1" applyAlignment="1">
      <alignment horizontal="center" vertical="center"/>
    </xf>
    <xf numFmtId="3" fontId="18" fillId="0" borderId="26" xfId="0" applyNumberFormat="1" applyFont="1" applyBorder="1" applyAlignment="1">
      <alignment horizontal="center" vertical="center"/>
    </xf>
    <xf numFmtId="3" fontId="18" fillId="0" borderId="2" xfId="0" applyNumberFormat="1" applyFont="1" applyBorder="1" applyAlignment="1">
      <alignment vertical="center"/>
    </xf>
    <xf numFmtId="3" fontId="18" fillId="0" borderId="15" xfId="0" applyNumberFormat="1" applyFont="1" applyBorder="1" applyAlignment="1">
      <alignment vertical="center"/>
    </xf>
    <xf numFmtId="3" fontId="25" fillId="0" borderId="2" xfId="0" applyNumberFormat="1" applyFont="1" applyBorder="1" applyAlignment="1">
      <alignment vertical="center"/>
    </xf>
    <xf numFmtId="3" fontId="25" fillId="0" borderId="15" xfId="0" applyNumberFormat="1" applyFont="1" applyBorder="1" applyAlignment="1">
      <alignment vertical="center"/>
    </xf>
    <xf numFmtId="0" fontId="43" fillId="0" borderId="78" xfId="0" applyFont="1" applyBorder="1" applyAlignment="1">
      <alignment vertical="center"/>
    </xf>
    <xf numFmtId="165" fontId="25" fillId="0" borderId="15" xfId="3" applyFont="1" applyBorder="1" applyAlignment="1">
      <alignment vertical="center"/>
    </xf>
    <xf numFmtId="3" fontId="25" fillId="0" borderId="0" xfId="0" applyNumberFormat="1" applyFont="1" applyBorder="1" applyAlignment="1">
      <alignment vertical="center"/>
    </xf>
    <xf numFmtId="166" fontId="18" fillId="0" borderId="15" xfId="3" applyNumberFormat="1" applyFont="1" applyFill="1" applyBorder="1"/>
    <xf numFmtId="166" fontId="18" fillId="0" borderId="2" xfId="3" applyNumberFormat="1" applyFont="1" applyFill="1" applyBorder="1"/>
    <xf numFmtId="3" fontId="25" fillId="0" borderId="0" xfId="0" applyNumberFormat="1" applyFont="1" applyBorder="1"/>
    <xf numFmtId="3" fontId="25" fillId="0" borderId="0" xfId="0" applyNumberFormat="1" applyFont="1" applyAlignment="1">
      <alignment horizontal="center" vertical="center"/>
    </xf>
    <xf numFmtId="3" fontId="25" fillId="0" borderId="0" xfId="0" applyNumberFormat="1" applyFont="1" applyAlignment="1">
      <alignment vertical="center"/>
    </xf>
    <xf numFmtId="3" fontId="18" fillId="0" borderId="28" xfId="0" applyNumberFormat="1" applyFont="1" applyBorder="1" applyAlignment="1">
      <alignment horizontal="center" vertical="center"/>
    </xf>
    <xf numFmtId="3" fontId="18" fillId="0" borderId="29" xfId="0" applyNumberFormat="1" applyFont="1" applyBorder="1" applyAlignment="1">
      <alignment horizontal="center" vertical="center"/>
    </xf>
    <xf numFmtId="166" fontId="25" fillId="0" borderId="2" xfId="3" applyNumberFormat="1" applyFont="1" applyFill="1" applyBorder="1"/>
    <xf numFmtId="166" fontId="25" fillId="0" borderId="15" xfId="3" applyNumberFormat="1" applyFont="1" applyFill="1" applyBorder="1"/>
    <xf numFmtId="3" fontId="90" fillId="0" borderId="15" xfId="0" applyNumberFormat="1" applyFont="1" applyFill="1" applyBorder="1" applyAlignment="1">
      <alignment vertical="center"/>
    </xf>
    <xf numFmtId="166" fontId="18" fillId="0" borderId="2" xfId="3" applyNumberFormat="1" applyFont="1" applyFill="1" applyBorder="1" applyAlignment="1">
      <alignment horizontal="center"/>
    </xf>
    <xf numFmtId="166" fontId="18" fillId="0" borderId="15" xfId="3" applyNumberFormat="1" applyFont="1" applyFill="1" applyBorder="1" applyAlignment="1">
      <alignment horizontal="center"/>
    </xf>
    <xf numFmtId="3" fontId="25" fillId="0" borderId="54" xfId="0" applyNumberFormat="1" applyFont="1" applyFill="1" applyBorder="1" applyAlignment="1">
      <alignment vertical="center"/>
    </xf>
    <xf numFmtId="3" fontId="25" fillId="0" borderId="55" xfId="0" applyNumberFormat="1" applyFont="1" applyFill="1" applyBorder="1" applyAlignment="1">
      <alignment vertical="center"/>
    </xf>
    <xf numFmtId="3" fontId="25" fillId="0" borderId="0" xfId="0" applyNumberFormat="1" applyFont="1" applyBorder="1" applyAlignment="1">
      <alignment horizontal="right" vertical="center"/>
    </xf>
    <xf numFmtId="165" fontId="18" fillId="0" borderId="0" xfId="3" applyFont="1" applyBorder="1" applyAlignment="1">
      <alignment vertical="center"/>
    </xf>
    <xf numFmtId="3" fontId="43" fillId="0" borderId="0" xfId="0" applyNumberFormat="1" applyFont="1"/>
    <xf numFmtId="166" fontId="18" fillId="0" borderId="54" xfId="3" applyNumberFormat="1" applyFont="1" applyFill="1" applyBorder="1"/>
    <xf numFmtId="166" fontId="18" fillId="0" borderId="55" xfId="3" applyNumberFormat="1" applyFont="1" applyFill="1" applyBorder="1"/>
    <xf numFmtId="3" fontId="23" fillId="3" borderId="27" xfId="9" applyNumberFormat="1" applyFont="1" applyFill="1" applyBorder="1" applyAlignment="1">
      <alignment horizontal="left" vertical="center"/>
    </xf>
    <xf numFmtId="0" fontId="19" fillId="0" borderId="28" xfId="0" applyFont="1" applyBorder="1" applyAlignment="1">
      <alignment horizontal="left" vertical="center"/>
    </xf>
    <xf numFmtId="3" fontId="19" fillId="3" borderId="28" xfId="9" applyNumberFormat="1" applyFont="1" applyFill="1" applyBorder="1" applyAlignment="1">
      <alignment vertical="center"/>
    </xf>
    <xf numFmtId="0" fontId="89" fillId="0" borderId="3" xfId="0" applyFont="1" applyBorder="1" applyAlignment="1">
      <alignment horizontal="center" vertical="center"/>
    </xf>
    <xf numFmtId="0" fontId="48" fillId="0" borderId="2" xfId="0" applyFont="1" applyBorder="1" applyAlignment="1">
      <alignment vertical="center"/>
    </xf>
    <xf numFmtId="3" fontId="19" fillId="3" borderId="2" xfId="9" applyNumberFormat="1" applyFont="1" applyFill="1" applyBorder="1"/>
    <xf numFmtId="3" fontId="23" fillId="3" borderId="3" xfId="9" applyNumberFormat="1" applyFont="1" applyFill="1" applyBorder="1" applyAlignment="1">
      <alignment horizontal="left" vertical="center"/>
    </xf>
    <xf numFmtId="3" fontId="23" fillId="3" borderId="3" xfId="9" applyNumberFormat="1" applyFont="1" applyFill="1" applyBorder="1" applyAlignment="1">
      <alignment horizontal="center"/>
    </xf>
    <xf numFmtId="3" fontId="19" fillId="3" borderId="53" xfId="9" applyNumberFormat="1" applyFont="1" applyFill="1" applyBorder="1" applyAlignment="1">
      <alignment horizontal="center"/>
    </xf>
    <xf numFmtId="3" fontId="23" fillId="3" borderId="54" xfId="9" applyNumberFormat="1" applyFont="1" applyFill="1" applyBorder="1"/>
    <xf numFmtId="166" fontId="18" fillId="3" borderId="28" xfId="3" applyNumberFormat="1" applyFont="1" applyFill="1" applyBorder="1" applyAlignment="1">
      <alignment vertical="center"/>
    </xf>
    <xf numFmtId="166" fontId="18" fillId="3" borderId="29" xfId="3" applyNumberFormat="1" applyFont="1" applyFill="1" applyBorder="1" applyAlignment="1">
      <alignment vertical="center"/>
    </xf>
    <xf numFmtId="166" fontId="25" fillId="3" borderId="2" xfId="3" applyNumberFormat="1" applyFont="1" applyFill="1" applyBorder="1"/>
    <xf numFmtId="166" fontId="25" fillId="3" borderId="15" xfId="3" applyNumberFormat="1" applyFont="1" applyFill="1" applyBorder="1"/>
    <xf numFmtId="166" fontId="18" fillId="3" borderId="2" xfId="3" applyNumberFormat="1" applyFont="1" applyFill="1" applyBorder="1"/>
    <xf numFmtId="166" fontId="18" fillId="3" borderId="15" xfId="3" applyNumberFormat="1" applyFont="1" applyFill="1" applyBorder="1"/>
    <xf numFmtId="3" fontId="25" fillId="3" borderId="78" xfId="9" applyNumberFormat="1" applyFont="1" applyFill="1" applyBorder="1"/>
    <xf numFmtId="166" fontId="55" fillId="0" borderId="54" xfId="3" applyNumberFormat="1" applyFont="1" applyFill="1" applyBorder="1"/>
    <xf numFmtId="166" fontId="55" fillId="3" borderId="55" xfId="3" applyNumberFormat="1" applyFont="1" applyFill="1" applyBorder="1"/>
    <xf numFmtId="165" fontId="12" fillId="3" borderId="0" xfId="3" applyFont="1" applyFill="1"/>
    <xf numFmtId="3" fontId="12" fillId="3" borderId="0" xfId="21" applyNumberFormat="1" applyFont="1" applyFill="1"/>
    <xf numFmtId="3" fontId="11" fillId="3" borderId="0" xfId="21" applyNumberFormat="1" applyFont="1" applyFill="1"/>
    <xf numFmtId="165" fontId="92" fillId="3" borderId="0" xfId="3" applyFont="1" applyFill="1"/>
    <xf numFmtId="3" fontId="25" fillId="3" borderId="0" xfId="9" applyNumberFormat="1" applyFont="1" applyFill="1"/>
    <xf numFmtId="174" fontId="18" fillId="3" borderId="0" xfId="9" applyNumberFormat="1" applyFont="1" applyFill="1" applyBorder="1"/>
    <xf numFmtId="3" fontId="18" fillId="3" borderId="0" xfId="13" applyNumberFormat="1" applyFont="1" applyFill="1" applyBorder="1"/>
    <xf numFmtId="3" fontId="25" fillId="3" borderId="0" xfId="9" applyNumberFormat="1" applyFont="1" applyFill="1" applyAlignment="1">
      <alignment horizontal="center"/>
    </xf>
    <xf numFmtId="3" fontId="15" fillId="3" borderId="0" xfId="21" applyNumberFormat="1" applyFont="1" applyFill="1"/>
    <xf numFmtId="3" fontId="43" fillId="3" borderId="0" xfId="21" applyNumberFormat="1" applyFont="1" applyFill="1"/>
    <xf numFmtId="3" fontId="93" fillId="3" borderId="0" xfId="21" applyNumberFormat="1" applyFont="1" applyFill="1"/>
    <xf numFmtId="165" fontId="93" fillId="3" borderId="0" xfId="3" applyFont="1" applyFill="1"/>
    <xf numFmtId="3" fontId="43" fillId="3" borderId="0" xfId="21" applyNumberFormat="1" applyFont="1" applyFill="1" applyAlignment="1">
      <alignment horizontal="right"/>
    </xf>
    <xf numFmtId="3" fontId="94" fillId="0" borderId="0" xfId="21" applyNumberFormat="1" applyFont="1" applyFill="1"/>
    <xf numFmtId="3" fontId="95" fillId="3" borderId="0" xfId="21" applyNumberFormat="1" applyFont="1" applyFill="1" applyAlignment="1">
      <alignment horizontal="right"/>
    </xf>
    <xf numFmtId="166" fontId="95" fillId="5" borderId="0" xfId="3" applyNumberFormat="1" applyFont="1" applyFill="1" applyBorder="1"/>
    <xf numFmtId="3" fontId="95" fillId="3" borderId="0" xfId="21" applyNumberFormat="1" applyFont="1" applyFill="1"/>
    <xf numFmtId="9" fontId="25" fillId="0" borderId="0" xfId="16" applyFont="1" applyFill="1" applyBorder="1"/>
    <xf numFmtId="3" fontId="25" fillId="0" borderId="0" xfId="9" applyNumberFormat="1" applyFont="1" applyFill="1" applyBorder="1"/>
    <xf numFmtId="3" fontId="18" fillId="0" borderId="0" xfId="9" applyNumberFormat="1" applyFont="1" applyFill="1" applyBorder="1"/>
    <xf numFmtId="9" fontId="18" fillId="0" borderId="0" xfId="16" applyFont="1" applyFill="1" applyBorder="1"/>
    <xf numFmtId="3" fontId="91" fillId="0" borderId="0" xfId="9" applyNumberFormat="1" applyFont="1" applyFill="1" applyBorder="1"/>
    <xf numFmtId="165" fontId="25" fillId="3" borderId="0" xfId="3" applyFont="1" applyFill="1"/>
    <xf numFmtId="0" fontId="96" fillId="0" borderId="0" xfId="0" applyFont="1" applyBorder="1"/>
    <xf numFmtId="166" fontId="18" fillId="3" borderId="59" xfId="3" applyNumberFormat="1" applyFont="1" applyFill="1" applyBorder="1"/>
    <xf numFmtId="166" fontId="25" fillId="3" borderId="59" xfId="3" applyNumberFormat="1" applyFont="1" applyFill="1" applyBorder="1"/>
    <xf numFmtId="0" fontId="45" fillId="0" borderId="81" xfId="0" applyFont="1" applyBorder="1" applyAlignment="1">
      <alignment vertical="center"/>
    </xf>
    <xf numFmtId="37" fontId="97" fillId="0" borderId="2" xfId="28" applyNumberFormat="1" applyFont="1" applyBorder="1" applyAlignment="1">
      <alignment horizontal="right"/>
    </xf>
    <xf numFmtId="37" fontId="97" fillId="0" borderId="15" xfId="28" applyNumberFormat="1" applyFont="1" applyBorder="1" applyAlignment="1">
      <alignment horizontal="right"/>
    </xf>
    <xf numFmtId="3" fontId="43" fillId="0" borderId="15" xfId="0" applyNumberFormat="1" applyFont="1" applyBorder="1" applyAlignment="1">
      <alignment horizontal="right" vertical="center"/>
    </xf>
    <xf numFmtId="167" fontId="95" fillId="0" borderId="0" xfId="9" applyFont="1" applyAlignment="1">
      <alignment vertical="center"/>
    </xf>
    <xf numFmtId="173" fontId="58" fillId="0" borderId="2" xfId="3" applyNumberFormat="1" applyFont="1" applyBorder="1" applyAlignment="1">
      <alignment horizontal="center" vertical="center" wrapText="1"/>
    </xf>
    <xf numFmtId="167" fontId="58" fillId="0" borderId="2" xfId="9" applyFont="1" applyBorder="1" applyAlignment="1">
      <alignment horizontal="center" vertical="center" wrapText="1"/>
    </xf>
    <xf numFmtId="165" fontId="99" fillId="0" borderId="2" xfId="3" applyFont="1" applyBorder="1" applyAlignment="1">
      <alignment horizontal="center" vertical="center" wrapText="1"/>
    </xf>
    <xf numFmtId="167" fontId="99" fillId="0" borderId="2" xfId="9" applyFont="1" applyBorder="1" applyAlignment="1">
      <alignment horizontal="center" vertical="center" wrapText="1"/>
    </xf>
    <xf numFmtId="166" fontId="43" fillId="0" borderId="2" xfId="3" applyNumberFormat="1" applyFont="1" applyFill="1" applyBorder="1"/>
    <xf numFmtId="173" fontId="58" fillId="12" borderId="2" xfId="3" applyNumberFormat="1" applyFont="1" applyFill="1" applyBorder="1" applyAlignment="1">
      <alignment horizontal="center" vertical="center" wrapText="1"/>
    </xf>
    <xf numFmtId="167" fontId="95" fillId="0" borderId="0" xfId="9" applyFont="1"/>
    <xf numFmtId="165" fontId="95" fillId="0" borderId="0" xfId="3" applyFont="1"/>
    <xf numFmtId="37" fontId="25" fillId="5" borderId="0" xfId="11" applyNumberFormat="1" applyFont="1" applyFill="1" applyBorder="1" applyAlignment="1">
      <alignment horizontal="right"/>
    </xf>
    <xf numFmtId="37" fontId="25" fillId="5" borderId="6" xfId="11" applyNumberFormat="1" applyFont="1" applyFill="1" applyBorder="1" applyAlignment="1">
      <alignment horizontal="right"/>
    </xf>
    <xf numFmtId="37" fontId="18" fillId="5" borderId="6" xfId="11" applyNumberFormat="1" applyFont="1" applyFill="1" applyBorder="1"/>
    <xf numFmtId="37" fontId="18" fillId="5" borderId="0" xfId="11" applyNumberFormat="1" applyFont="1" applyFill="1" applyBorder="1"/>
    <xf numFmtId="37" fontId="18" fillId="5" borderId="6" xfId="11" applyNumberFormat="1" applyFont="1" applyFill="1" applyBorder="1" applyAlignment="1">
      <alignment horizontal="right"/>
    </xf>
    <xf numFmtId="37" fontId="25" fillId="5" borderId="0" xfId="11" applyNumberFormat="1" applyFont="1" applyFill="1" applyBorder="1"/>
    <xf numFmtId="37" fontId="18" fillId="5" borderId="21" xfId="11" applyNumberFormat="1" applyFont="1" applyFill="1" applyBorder="1"/>
    <xf numFmtId="165" fontId="23" fillId="0" borderId="46" xfId="3" applyFont="1" applyBorder="1" applyAlignment="1">
      <alignment horizontal="center"/>
    </xf>
    <xf numFmtId="0" fontId="26" fillId="0" borderId="2" xfId="0" applyFont="1" applyBorder="1" applyAlignment="1">
      <alignment horizontal="center" vertical="center"/>
    </xf>
    <xf numFmtId="0" fontId="87" fillId="7" borderId="2" xfId="0" applyFont="1" applyFill="1" applyBorder="1" applyAlignment="1">
      <alignment vertical="center"/>
    </xf>
    <xf numFmtId="0" fontId="49" fillId="7" borderId="2" xfId="0" applyFont="1" applyFill="1" applyBorder="1" applyAlignment="1">
      <alignment vertical="center"/>
    </xf>
    <xf numFmtId="0" fontId="4" fillId="0" borderId="2" xfId="0" applyFont="1" applyBorder="1" applyAlignment="1">
      <alignment vertical="center"/>
    </xf>
    <xf numFmtId="0" fontId="10" fillId="0" borderId="2" xfId="0" applyFont="1" applyBorder="1" applyAlignment="1">
      <alignment horizontal="center" vertical="center"/>
    </xf>
    <xf numFmtId="0" fontId="4" fillId="0" borderId="2" xfId="0" applyFont="1" applyBorder="1" applyAlignment="1">
      <alignment horizontal="left" vertical="center"/>
    </xf>
    <xf numFmtId="166" fontId="25" fillId="0" borderId="2" xfId="3" applyNumberFormat="1" applyFont="1" applyFill="1" applyBorder="1" applyAlignment="1">
      <alignment horizontal="center"/>
    </xf>
    <xf numFmtId="3" fontId="25" fillId="0" borderId="2" xfId="0" applyNumberFormat="1" applyFont="1" applyFill="1" applyBorder="1" applyAlignment="1">
      <alignment vertical="center"/>
    </xf>
    <xf numFmtId="3" fontId="18" fillId="0" borderId="54" xfId="0" applyNumberFormat="1" applyFont="1" applyBorder="1" applyAlignment="1">
      <alignment horizontal="center" vertical="center"/>
    </xf>
    <xf numFmtId="3" fontId="18" fillId="0" borderId="55" xfId="0" applyNumberFormat="1" applyFont="1" applyBorder="1" applyAlignment="1">
      <alignment horizontal="center" vertical="center"/>
    </xf>
    <xf numFmtId="3" fontId="18" fillId="0" borderId="29" xfId="0" applyNumberFormat="1" applyFont="1" applyBorder="1" applyAlignment="1">
      <alignment horizontal="right" vertical="center"/>
    </xf>
    <xf numFmtId="3" fontId="25" fillId="0" borderId="15" xfId="0" applyNumberFormat="1" applyFont="1" applyBorder="1" applyAlignment="1">
      <alignment horizontal="right" vertical="center"/>
    </xf>
    <xf numFmtId="166" fontId="25" fillId="0" borderId="15" xfId="3" applyNumberFormat="1" applyFont="1" applyFill="1" applyBorder="1" applyAlignment="1">
      <alignment horizontal="center"/>
    </xf>
    <xf numFmtId="3" fontId="25" fillId="0" borderId="15" xfId="0" applyNumberFormat="1" applyFont="1" applyFill="1" applyBorder="1" applyAlignment="1">
      <alignment vertical="center"/>
    </xf>
    <xf numFmtId="167" fontId="61" fillId="0" borderId="7" xfId="9" applyFont="1" applyBorder="1" applyAlignment="1">
      <alignment horizontal="center" vertical="center" textRotation="90" wrapText="1"/>
    </xf>
    <xf numFmtId="167" fontId="58" fillId="0" borderId="7" xfId="9" applyFont="1" applyBorder="1" applyAlignment="1">
      <alignment horizontal="center" vertical="center" wrapText="1"/>
    </xf>
    <xf numFmtId="167" fontId="21" fillId="0" borderId="7" xfId="9" applyFont="1" applyBorder="1" applyAlignment="1">
      <alignment horizontal="center" vertical="center" wrapText="1"/>
    </xf>
    <xf numFmtId="167" fontId="61" fillId="0" borderId="7" xfId="9" applyFont="1" applyBorder="1" applyAlignment="1">
      <alignment horizontal="center" vertical="center" wrapText="1"/>
    </xf>
    <xf numFmtId="173" fontId="58" fillId="12" borderId="15" xfId="3" applyNumberFormat="1" applyFont="1" applyFill="1" applyBorder="1" applyAlignment="1">
      <alignment horizontal="center" vertical="center" wrapText="1"/>
    </xf>
    <xf numFmtId="167" fontId="67" fillId="0" borderId="3" xfId="9" applyFont="1" applyBorder="1"/>
    <xf numFmtId="165" fontId="58" fillId="0" borderId="15" xfId="3" applyFont="1" applyBorder="1" applyAlignment="1">
      <alignment horizontal="center" vertical="center" wrapText="1"/>
    </xf>
    <xf numFmtId="173" fontId="58" fillId="7" borderId="15" xfId="3" applyNumberFormat="1" applyFont="1" applyFill="1" applyBorder="1" applyAlignment="1">
      <alignment horizontal="center" vertical="center" wrapText="1"/>
    </xf>
    <xf numFmtId="167" fontId="95" fillId="0" borderId="0" xfId="9" applyFont="1" applyBorder="1" applyAlignment="1">
      <alignment vertical="center"/>
    </xf>
    <xf numFmtId="0" fontId="58" fillId="0" borderId="18" xfId="0" applyFont="1" applyBorder="1" applyAlignment="1">
      <alignment horizontal="center" vertical="center"/>
    </xf>
    <xf numFmtId="167" fontId="58" fillId="0" borderId="5" xfId="9" applyFont="1" applyBorder="1" applyAlignment="1">
      <alignment vertical="center" wrapText="1"/>
    </xf>
    <xf numFmtId="173" fontId="58" fillId="12" borderId="5" xfId="3" applyNumberFormat="1" applyFont="1" applyFill="1" applyBorder="1" applyAlignment="1">
      <alignment horizontal="center" vertical="center" wrapText="1"/>
    </xf>
    <xf numFmtId="173" fontId="58" fillId="12" borderId="30" xfId="3" applyNumberFormat="1" applyFont="1" applyFill="1" applyBorder="1" applyAlignment="1">
      <alignment horizontal="center" vertical="center" wrapText="1"/>
    </xf>
    <xf numFmtId="167" fontId="67" fillId="0" borderId="31" xfId="9" applyFont="1" applyBorder="1"/>
    <xf numFmtId="167" fontId="21" fillId="0" borderId="32" xfId="9" applyFont="1" applyBorder="1" applyAlignment="1">
      <alignment vertical="center" textRotation="90" wrapText="1"/>
    </xf>
    <xf numFmtId="167" fontId="58" fillId="0" borderId="32" xfId="9" applyFont="1" applyBorder="1" applyAlignment="1">
      <alignment horizontal="center" vertical="center" textRotation="90"/>
    </xf>
    <xf numFmtId="167" fontId="58" fillId="0" borderId="32" xfId="9" applyFont="1" applyBorder="1" applyAlignment="1">
      <alignment horizontal="center" vertical="center" textRotation="90" wrapText="1"/>
    </xf>
    <xf numFmtId="167" fontId="58" fillId="0" borderId="33" xfId="9" applyFont="1" applyBorder="1" applyAlignment="1">
      <alignment horizontal="center" vertical="center" textRotation="90" wrapText="1"/>
    </xf>
    <xf numFmtId="167" fontId="67" fillId="0" borderId="16" xfId="9" applyFont="1" applyBorder="1"/>
    <xf numFmtId="167" fontId="61" fillId="0" borderId="17" xfId="9" applyFont="1" applyBorder="1" applyAlignment="1">
      <alignment vertical="center" wrapText="1"/>
    </xf>
    <xf numFmtId="167" fontId="58" fillId="0" borderId="17" xfId="9" applyFont="1" applyBorder="1" applyAlignment="1">
      <alignment horizontal="center" vertical="center" wrapText="1"/>
    </xf>
    <xf numFmtId="165" fontId="58" fillId="0" borderId="74" xfId="3" applyFont="1" applyBorder="1" applyAlignment="1">
      <alignment horizontal="center" vertical="center" wrapText="1"/>
    </xf>
    <xf numFmtId="0" fontId="58" fillId="0" borderId="31" xfId="0" applyFont="1" applyBorder="1" applyAlignment="1">
      <alignment horizontal="center" vertical="center"/>
    </xf>
    <xf numFmtId="167" fontId="58" fillId="0" borderId="32" xfId="9" applyFont="1" applyBorder="1" applyAlignment="1">
      <alignment vertical="center" wrapText="1"/>
    </xf>
    <xf numFmtId="173" fontId="58" fillId="12" borderId="32" xfId="3" applyNumberFormat="1" applyFont="1" applyFill="1" applyBorder="1" applyAlignment="1">
      <alignment horizontal="center" vertical="center" wrapText="1"/>
    </xf>
    <xf numFmtId="173" fontId="58" fillId="12" borderId="33" xfId="3" applyNumberFormat="1" applyFont="1" applyFill="1" applyBorder="1" applyAlignment="1">
      <alignment horizontal="center" vertical="center" wrapText="1"/>
    </xf>
    <xf numFmtId="0" fontId="58" fillId="12" borderId="3" xfId="0" applyFont="1" applyFill="1" applyBorder="1" applyAlignment="1">
      <alignment horizontal="center" vertical="center"/>
    </xf>
    <xf numFmtId="167" fontId="58" fillId="12" borderId="2" xfId="9" applyFont="1" applyFill="1" applyBorder="1" applyAlignment="1">
      <alignment vertical="center" wrapText="1"/>
    </xf>
    <xf numFmtId="167" fontId="99" fillId="0" borderId="2" xfId="9" applyFont="1" applyBorder="1" applyAlignment="1">
      <alignment vertical="center" wrapText="1"/>
    </xf>
    <xf numFmtId="173" fontId="50" fillId="0" borderId="0" xfId="0" applyNumberFormat="1" applyFont="1" applyAlignment="1">
      <alignment vertical="center"/>
    </xf>
    <xf numFmtId="3" fontId="43" fillId="0" borderId="0" xfId="0" applyNumberFormat="1" applyFont="1" applyAlignment="1">
      <alignment horizontal="right"/>
    </xf>
    <xf numFmtId="1" fontId="15" fillId="0" borderId="81" xfId="0" applyNumberFormat="1" applyFont="1" applyBorder="1" applyAlignment="1">
      <alignment horizontal="right" vertical="center"/>
    </xf>
    <xf numFmtId="1" fontId="15" fillId="0" borderId="67" xfId="0" applyNumberFormat="1" applyFont="1" applyBorder="1" applyAlignment="1">
      <alignment horizontal="right" vertical="center"/>
    </xf>
    <xf numFmtId="0" fontId="25" fillId="0" borderId="28" xfId="0" applyFont="1" applyBorder="1" applyAlignment="1">
      <alignment horizontal="right" vertical="center"/>
    </xf>
    <xf numFmtId="3" fontId="43" fillId="0" borderId="29" xfId="0" applyNumberFormat="1" applyFont="1" applyBorder="1" applyAlignment="1">
      <alignment horizontal="right" vertical="center"/>
    </xf>
    <xf numFmtId="165" fontId="43" fillId="0" borderId="0" xfId="3" applyFont="1" applyAlignment="1">
      <alignment horizontal="right"/>
    </xf>
    <xf numFmtId="0" fontId="19" fillId="0" borderId="2" xfId="0" applyFont="1" applyBorder="1" applyAlignment="1">
      <alignment horizontal="left" vertical="center"/>
    </xf>
    <xf numFmtId="0" fontId="19" fillId="0" borderId="54" xfId="0" applyFont="1" applyBorder="1" applyAlignment="1">
      <alignment horizontal="left" vertical="center"/>
    </xf>
    <xf numFmtId="166" fontId="36" fillId="0" borderId="20" xfId="3" applyNumberFormat="1" applyFont="1" applyFill="1" applyBorder="1"/>
    <xf numFmtId="41" fontId="34" fillId="0" borderId="69" xfId="6" applyNumberFormat="1" applyFont="1" applyFill="1" applyBorder="1"/>
    <xf numFmtId="164" fontId="9" fillId="0" borderId="0" xfId="0" applyNumberFormat="1" applyFont="1" applyFill="1" applyAlignment="1" applyProtection="1">
      <alignment horizontal="center"/>
    </xf>
    <xf numFmtId="0" fontId="23" fillId="0" borderId="108" xfId="0" applyFont="1" applyBorder="1" applyAlignment="1">
      <alignment horizontal="center" vertical="center"/>
    </xf>
    <xf numFmtId="0" fontId="23" fillId="0" borderId="28" xfId="0" applyFont="1" applyBorder="1" applyAlignment="1">
      <alignment vertical="center"/>
    </xf>
    <xf numFmtId="3" fontId="18" fillId="0" borderId="28" xfId="0" applyNumberFormat="1" applyFont="1" applyBorder="1" applyAlignment="1">
      <alignment vertical="center"/>
    </xf>
    <xf numFmtId="3" fontId="18" fillId="0" borderId="29" xfId="0" applyNumberFormat="1" applyFont="1" applyBorder="1" applyAlignment="1">
      <alignment vertical="center"/>
    </xf>
    <xf numFmtId="0" fontId="18" fillId="0" borderId="108" xfId="0" applyFont="1" applyBorder="1" applyAlignment="1">
      <alignment horizontal="center" vertical="center"/>
    </xf>
    <xf numFmtId="0" fontId="58" fillId="0" borderId="108" xfId="0" applyFont="1" applyBorder="1" applyAlignment="1">
      <alignment horizontal="center" vertical="center"/>
    </xf>
    <xf numFmtId="0" fontId="100" fillId="0" borderId="0" xfId="0" applyFont="1" applyAlignment="1">
      <alignment vertical="center"/>
    </xf>
    <xf numFmtId="0" fontId="49" fillId="0" borderId="2" xfId="0" applyFont="1" applyBorder="1" applyAlignment="1">
      <alignment horizontal="left" vertical="center"/>
    </xf>
    <xf numFmtId="0" fontId="49" fillId="0" borderId="54" xfId="0" applyFont="1" applyBorder="1" applyAlignment="1">
      <alignment vertical="center"/>
    </xf>
    <xf numFmtId="0" fontId="13" fillId="0" borderId="2" xfId="0" applyFont="1" applyBorder="1" applyAlignment="1">
      <alignment horizontal="left" vertical="center"/>
    </xf>
    <xf numFmtId="0" fontId="11" fillId="0" borderId="54" xfId="0" applyFont="1" applyBorder="1" applyAlignment="1">
      <alignment vertical="center"/>
    </xf>
    <xf numFmtId="0" fontId="19" fillId="0" borderId="108"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4" fillId="0" borderId="0" xfId="20" applyFont="1" applyBorder="1"/>
    <xf numFmtId="0" fontId="70" fillId="0" borderId="51" xfId="20" applyFont="1" applyBorder="1" applyAlignment="1">
      <alignment vertical="center"/>
    </xf>
    <xf numFmtId="0" fontId="70" fillId="0" borderId="52" xfId="20" applyFont="1" applyBorder="1" applyAlignment="1">
      <alignment vertical="center"/>
    </xf>
    <xf numFmtId="0" fontId="70" fillId="0" borderId="76" xfId="20" applyFont="1" applyBorder="1" applyAlignment="1">
      <alignment vertical="center"/>
    </xf>
    <xf numFmtId="0" fontId="4" fillId="0" borderId="0" xfId="20" applyFont="1" applyBorder="1" applyAlignment="1">
      <alignment vertical="center"/>
    </xf>
    <xf numFmtId="0" fontId="4" fillId="0" borderId="77" xfId="20" applyFont="1" applyBorder="1"/>
    <xf numFmtId="0" fontId="49" fillId="0" borderId="0" xfId="20" applyFont="1" applyBorder="1"/>
    <xf numFmtId="0" fontId="11" fillId="0" borderId="0" xfId="20" applyFont="1" applyBorder="1"/>
    <xf numFmtId="0" fontId="4" fillId="0" borderId="78" xfId="20" applyFont="1" applyBorder="1"/>
    <xf numFmtId="0" fontId="102" fillId="0" borderId="0" xfId="0" applyNumberFormat="1" applyFont="1" applyBorder="1" applyAlignment="1" applyProtection="1"/>
    <xf numFmtId="0" fontId="101" fillId="0" borderId="77" xfId="0" applyNumberFormat="1" applyFont="1" applyBorder="1" applyAlignment="1" applyProtection="1">
      <alignment horizontal="right" vertical="center"/>
    </xf>
    <xf numFmtId="0" fontId="101" fillId="0" borderId="0" xfId="0" applyNumberFormat="1" applyFont="1" applyBorder="1" applyAlignment="1" applyProtection="1">
      <alignment vertical="center"/>
    </xf>
    <xf numFmtId="0" fontId="103" fillId="0" borderId="0" xfId="20" applyFont="1" applyBorder="1"/>
    <xf numFmtId="0" fontId="104" fillId="0" borderId="77" xfId="0" applyNumberFormat="1" applyFont="1" applyBorder="1" applyAlignment="1" applyProtection="1">
      <alignment horizontal="right"/>
    </xf>
    <xf numFmtId="0" fontId="104" fillId="0" borderId="0" xfId="0" applyNumberFormat="1" applyFont="1" applyFill="1" applyBorder="1" applyAlignment="1" applyProtection="1"/>
    <xf numFmtId="0" fontId="104" fillId="0" borderId="0" xfId="20" applyFont="1" applyBorder="1" applyAlignment="1">
      <alignment vertical="center"/>
    </xf>
    <xf numFmtId="0" fontId="104" fillId="0" borderId="0" xfId="20" applyFont="1" applyBorder="1" applyAlignment="1">
      <alignment horizontal="center"/>
    </xf>
    <xf numFmtId="0" fontId="104" fillId="0" borderId="0" xfId="20" applyFont="1" applyBorder="1" applyAlignment="1"/>
    <xf numFmtId="0" fontId="104" fillId="0" borderId="78" xfId="20" applyFont="1" applyBorder="1"/>
    <xf numFmtId="0" fontId="105" fillId="0" borderId="77" xfId="0" applyNumberFormat="1" applyFont="1" applyBorder="1" applyAlignment="1" applyProtection="1">
      <alignment horizontal="right" vertical="center"/>
    </xf>
    <xf numFmtId="39" fontId="106" fillId="0" borderId="0" xfId="6" applyNumberFormat="1" applyFont="1" applyFill="1" applyBorder="1"/>
    <xf numFmtId="3" fontId="105" fillId="0" borderId="0" xfId="21" applyNumberFormat="1" applyFont="1" applyFill="1" applyBorder="1"/>
    <xf numFmtId="3" fontId="105" fillId="0" borderId="0" xfId="20" applyNumberFormat="1" applyFont="1" applyFill="1" applyBorder="1"/>
    <xf numFmtId="0" fontId="105" fillId="0" borderId="0" xfId="20" applyFont="1" applyBorder="1"/>
    <xf numFmtId="0" fontId="107" fillId="0" borderId="78" xfId="20" applyFont="1" applyBorder="1"/>
    <xf numFmtId="0" fontId="107" fillId="0" borderId="77" xfId="20" applyFont="1" applyBorder="1"/>
    <xf numFmtId="0" fontId="107" fillId="0" borderId="0" xfId="20" applyFont="1" applyFill="1" applyBorder="1"/>
    <xf numFmtId="3" fontId="107" fillId="0" borderId="0" xfId="20" applyNumberFormat="1" applyFont="1" applyFill="1" applyBorder="1"/>
    <xf numFmtId="0" fontId="107" fillId="0" borderId="0" xfId="20" applyFont="1" applyBorder="1"/>
    <xf numFmtId="0" fontId="43" fillId="0" borderId="0" xfId="20" applyFont="1" applyBorder="1"/>
    <xf numFmtId="0" fontId="109" fillId="0" borderId="0" xfId="20" applyFont="1" applyBorder="1"/>
    <xf numFmtId="0" fontId="107" fillId="0" borderId="77" xfId="0" applyNumberFormat="1" applyFont="1" applyBorder="1" applyAlignment="1" applyProtection="1"/>
    <xf numFmtId="3" fontId="4" fillId="0" borderId="0" xfId="20" applyNumberFormat="1" applyFont="1" applyBorder="1"/>
    <xf numFmtId="43" fontId="4" fillId="0" borderId="0" xfId="20" applyNumberFormat="1" applyFont="1" applyBorder="1"/>
    <xf numFmtId="0" fontId="107" fillId="0" borderId="0" xfId="0" applyNumberFormat="1" applyFont="1" applyBorder="1" applyAlignment="1" applyProtection="1"/>
    <xf numFmtId="0" fontId="105" fillId="5" borderId="77" xfId="20" applyFont="1" applyFill="1" applyBorder="1"/>
    <xf numFmtId="178" fontId="4" fillId="0" borderId="0" xfId="20" applyNumberFormat="1" applyFont="1" applyBorder="1"/>
    <xf numFmtId="0" fontId="43" fillId="0" borderId="78" xfId="20" applyFont="1" applyBorder="1"/>
    <xf numFmtId="0" fontId="104" fillId="0" borderId="77" xfId="20" applyFont="1" applyBorder="1"/>
    <xf numFmtId="0" fontId="104" fillId="0" borderId="0" xfId="20" applyFont="1" applyBorder="1"/>
    <xf numFmtId="0" fontId="107" fillId="0" borderId="77" xfId="0" applyFont="1" applyBorder="1"/>
    <xf numFmtId="0" fontId="107" fillId="0" borderId="0" xfId="0" applyFont="1" applyBorder="1"/>
    <xf numFmtId="0" fontId="107" fillId="0" borderId="77" xfId="0" applyNumberFormat="1" applyFont="1" applyBorder="1" applyAlignment="1" applyProtection="1">
      <alignment horizontal="center"/>
    </xf>
    <xf numFmtId="0" fontId="104" fillId="0" borderId="77" xfId="0" applyNumberFormat="1" applyFont="1" applyBorder="1" applyAlignment="1" applyProtection="1">
      <alignment horizontal="center"/>
    </xf>
    <xf numFmtId="0" fontId="104" fillId="0" borderId="0" xfId="0" applyNumberFormat="1" applyFont="1" applyBorder="1" applyAlignment="1" applyProtection="1">
      <alignment horizontal="center"/>
    </xf>
    <xf numFmtId="0" fontId="104" fillId="0" borderId="78" xfId="0" applyNumberFormat="1" applyFont="1" applyBorder="1" applyAlignment="1" applyProtection="1">
      <alignment horizontal="center"/>
    </xf>
    <xf numFmtId="0" fontId="104" fillId="0" borderId="41" xfId="0" applyNumberFormat="1" applyFont="1" applyBorder="1" applyAlignment="1" applyProtection="1">
      <alignment horizontal="center"/>
    </xf>
    <xf numFmtId="0" fontId="104" fillId="0" borderId="42" xfId="0" applyNumberFormat="1" applyFont="1" applyBorder="1" applyAlignment="1" applyProtection="1">
      <alignment horizontal="center"/>
    </xf>
    <xf numFmtId="0" fontId="104" fillId="0" borderId="42" xfId="20" applyFont="1" applyBorder="1"/>
    <xf numFmtId="0" fontId="104" fillId="0" borderId="79" xfId="0" applyNumberFormat="1" applyFont="1" applyBorder="1" applyAlignment="1" applyProtection="1">
      <alignment horizontal="center"/>
    </xf>
    <xf numFmtId="0" fontId="4" fillId="0" borderId="0" xfId="20" applyFont="1"/>
    <xf numFmtId="0" fontId="4" fillId="0" borderId="51" xfId="20" applyFont="1" applyBorder="1" applyAlignment="1">
      <alignment vertical="center"/>
    </xf>
    <xf numFmtId="0" fontId="52" fillId="0" borderId="76" xfId="20" applyFont="1" applyBorder="1" applyAlignment="1">
      <alignment vertical="center"/>
    </xf>
    <xf numFmtId="0" fontId="52" fillId="0" borderId="0" xfId="20" applyFont="1" applyBorder="1" applyAlignment="1">
      <alignment vertical="center"/>
    </xf>
    <xf numFmtId="0" fontId="4" fillId="0" borderId="0" xfId="20" applyFont="1" applyAlignment="1">
      <alignment vertical="center"/>
    </xf>
    <xf numFmtId="0" fontId="112" fillId="0" borderId="0" xfId="0" applyNumberFormat="1" applyFont="1" applyBorder="1" applyAlignment="1" applyProtection="1">
      <alignment horizontal="right" vertical="center"/>
    </xf>
    <xf numFmtId="0" fontId="112" fillId="0" borderId="0" xfId="0" applyNumberFormat="1" applyFont="1" applyBorder="1" applyAlignment="1" applyProtection="1">
      <alignment vertical="center"/>
    </xf>
    <xf numFmtId="0" fontId="11" fillId="0" borderId="78" xfId="20" applyFont="1" applyBorder="1"/>
    <xf numFmtId="0" fontId="49" fillId="0" borderId="78" xfId="20" applyFont="1" applyBorder="1"/>
    <xf numFmtId="0" fontId="104" fillId="0" borderId="0" xfId="20" applyFont="1"/>
    <xf numFmtId="0" fontId="113" fillId="0" borderId="0" xfId="0" applyNumberFormat="1" applyFont="1" applyBorder="1" applyAlignment="1" applyProtection="1"/>
    <xf numFmtId="0" fontId="104" fillId="0" borderId="0" xfId="0" applyFont="1"/>
    <xf numFmtId="43" fontId="4" fillId="0" borderId="0" xfId="20" applyNumberFormat="1" applyFont="1"/>
    <xf numFmtId="0" fontId="4" fillId="0" borderId="41" xfId="20" applyFont="1" applyBorder="1"/>
    <xf numFmtId="0" fontId="43" fillId="0" borderId="79" xfId="20" applyFont="1" applyBorder="1"/>
    <xf numFmtId="0" fontId="40" fillId="0" borderId="52" xfId="20" applyFont="1" applyBorder="1" applyAlignment="1">
      <alignment vertical="center"/>
    </xf>
    <xf numFmtId="0" fontId="40" fillId="0" borderId="52" xfId="20" applyFont="1" applyBorder="1" applyAlignment="1">
      <alignment horizontal="center" vertical="center"/>
    </xf>
    <xf numFmtId="0" fontId="4" fillId="0" borderId="76" xfId="20" applyFont="1" applyBorder="1" applyAlignment="1">
      <alignment vertical="center"/>
    </xf>
    <xf numFmtId="0" fontId="4" fillId="0" borderId="77" xfId="20" applyFont="1" applyBorder="1" applyAlignment="1">
      <alignment vertical="center"/>
    </xf>
    <xf numFmtId="0" fontId="40" fillId="0" borderId="0" xfId="20" applyFont="1" applyBorder="1" applyAlignment="1">
      <alignment vertical="center"/>
    </xf>
    <xf numFmtId="0" fontId="40" fillId="0" borderId="0" xfId="20" applyFont="1" applyBorder="1" applyAlignment="1">
      <alignment horizontal="center" vertical="center"/>
    </xf>
    <xf numFmtId="0" fontId="4" fillId="0" borderId="78" xfId="20" applyFont="1" applyBorder="1" applyAlignment="1">
      <alignment vertical="center"/>
    </xf>
    <xf numFmtId="0" fontId="49" fillId="0" borderId="77" xfId="20" applyFont="1" applyBorder="1"/>
    <xf numFmtId="0" fontId="52" fillId="0" borderId="0" xfId="0" applyNumberFormat="1" applyFont="1" applyBorder="1" applyAlignment="1" applyProtection="1">
      <alignment horizontal="right" vertical="center"/>
    </xf>
    <xf numFmtId="0" fontId="52" fillId="0" borderId="0" xfId="0" applyNumberFormat="1" applyFont="1" applyBorder="1" applyAlignment="1" applyProtection="1">
      <alignment vertical="center"/>
    </xf>
    <xf numFmtId="0" fontId="114" fillId="0" borderId="0" xfId="0" applyNumberFormat="1" applyFont="1" applyBorder="1" applyAlignment="1" applyProtection="1"/>
    <xf numFmtId="0" fontId="49" fillId="0" borderId="0" xfId="0" applyNumberFormat="1" applyFont="1" applyBorder="1" applyAlignment="1" applyProtection="1">
      <alignment horizontal="right" vertical="center"/>
    </xf>
    <xf numFmtId="0" fontId="49" fillId="0" borderId="0" xfId="0" applyNumberFormat="1" applyFont="1" applyBorder="1" applyAlignment="1" applyProtection="1">
      <alignment horizontal="right"/>
    </xf>
    <xf numFmtId="0" fontId="49" fillId="0" borderId="0" xfId="0" applyNumberFormat="1" applyFont="1" applyFill="1" applyBorder="1" applyAlignment="1" applyProtection="1"/>
    <xf numFmtId="0" fontId="49" fillId="0" borderId="0" xfId="20" applyFont="1" applyBorder="1" applyAlignment="1">
      <alignment vertical="center"/>
    </xf>
    <xf numFmtId="0" fontId="49" fillId="0" borderId="0" xfId="20" applyFont="1" applyBorder="1" applyAlignment="1">
      <alignment horizontal="center"/>
    </xf>
    <xf numFmtId="0" fontId="49" fillId="0" borderId="0" xfId="20" applyFont="1" applyBorder="1" applyAlignment="1"/>
    <xf numFmtId="0" fontId="115" fillId="0" borderId="0" xfId="20" applyFont="1" applyBorder="1" applyAlignment="1"/>
    <xf numFmtId="0" fontId="51" fillId="0" borderId="0" xfId="0" applyFont="1" applyBorder="1" applyAlignment="1">
      <alignment horizontal="left" vertical="center"/>
    </xf>
    <xf numFmtId="166" fontId="116" fillId="0" borderId="0" xfId="0" applyNumberFormat="1" applyFont="1" applyBorder="1" applyAlignment="1">
      <alignment vertical="center"/>
    </xf>
    <xf numFmtId="166" fontId="49" fillId="0" borderId="0" xfId="3" applyNumberFormat="1" applyFont="1" applyBorder="1"/>
    <xf numFmtId="0" fontId="115" fillId="0" borderId="0" xfId="20" applyFont="1" applyBorder="1"/>
    <xf numFmtId="0" fontId="117" fillId="0" borderId="0" xfId="0" applyNumberFormat="1" applyFont="1" applyFill="1" applyBorder="1" applyAlignment="1" applyProtection="1"/>
    <xf numFmtId="0" fontId="49" fillId="0" borderId="0" xfId="0" applyFont="1" applyBorder="1" applyAlignment="1">
      <alignment vertical="center"/>
    </xf>
    <xf numFmtId="3" fontId="49" fillId="0" borderId="0" xfId="0" applyNumberFormat="1" applyFont="1" applyBorder="1"/>
    <xf numFmtId="37" fontId="4" fillId="0" borderId="0" xfId="20" applyNumberFormat="1" applyFont="1" applyBorder="1"/>
    <xf numFmtId="0" fontId="49" fillId="0" borderId="0" xfId="0" applyFont="1" applyBorder="1" applyAlignment="1">
      <alignment horizontal="left" vertical="center"/>
    </xf>
    <xf numFmtId="166" fontId="45" fillId="0" borderId="0" xfId="0" applyNumberFormat="1" applyFont="1" applyBorder="1" applyAlignment="1">
      <alignment vertical="center"/>
    </xf>
    <xf numFmtId="0" fontId="45" fillId="0" borderId="0" xfId="0" applyNumberFormat="1" applyFont="1" applyBorder="1" applyAlignment="1" applyProtection="1"/>
    <xf numFmtId="3" fontId="49" fillId="0" borderId="0" xfId="20" applyNumberFormat="1" applyFont="1" applyBorder="1"/>
    <xf numFmtId="39" fontId="119" fillId="0" borderId="0" xfId="6" applyNumberFormat="1" applyFont="1" applyFill="1" applyBorder="1" applyAlignment="1">
      <alignment horizontal="right"/>
    </xf>
    <xf numFmtId="0" fontId="49" fillId="0" borderId="0" xfId="20" applyFont="1" applyFill="1" applyBorder="1"/>
    <xf numFmtId="3" fontId="49" fillId="0" borderId="0" xfId="20" applyNumberFormat="1" applyFont="1" applyFill="1" applyBorder="1"/>
    <xf numFmtId="0" fontId="45" fillId="0" borderId="0" xfId="20" applyFont="1" applyBorder="1"/>
    <xf numFmtId="0" fontId="4" fillId="0" borderId="78" xfId="0" applyNumberFormat="1" applyFont="1" applyBorder="1" applyAlignment="1" applyProtection="1"/>
    <xf numFmtId="0" fontId="4" fillId="0" borderId="42" xfId="20" applyFont="1" applyBorder="1"/>
    <xf numFmtId="0" fontId="4" fillId="0" borderId="79" xfId="20" applyFont="1" applyBorder="1"/>
    <xf numFmtId="0" fontId="121" fillId="0" borderId="0" xfId="0" applyNumberFormat="1" applyFont="1" applyBorder="1" applyAlignment="1" applyProtection="1">
      <alignment horizontal="right" vertical="center"/>
    </xf>
    <xf numFmtId="0" fontId="104" fillId="0" borderId="0" xfId="20" applyFont="1" applyFill="1" applyBorder="1"/>
    <xf numFmtId="171" fontId="110" fillId="0" borderId="0" xfId="20" applyNumberFormat="1" applyFont="1" applyFill="1" applyBorder="1" applyAlignment="1">
      <alignment horizontal="center"/>
    </xf>
    <xf numFmtId="0" fontId="111" fillId="0" borderId="0" xfId="0" applyFont="1" applyFill="1" applyBorder="1" applyAlignment="1">
      <alignment horizontal="left" vertical="center"/>
    </xf>
    <xf numFmtId="0" fontId="111" fillId="0" borderId="0" xfId="0" applyFont="1" applyBorder="1"/>
    <xf numFmtId="0" fontId="105" fillId="7" borderId="0" xfId="20" applyFont="1" applyFill="1" applyBorder="1" applyAlignment="1">
      <alignment horizontal="center"/>
    </xf>
    <xf numFmtId="0" fontId="123" fillId="0" borderId="0" xfId="20" applyFont="1" applyBorder="1"/>
    <xf numFmtId="0" fontId="107" fillId="0" borderId="0" xfId="20" applyFont="1" applyBorder="1" applyAlignment="1">
      <alignment horizontal="right"/>
    </xf>
    <xf numFmtId="165" fontId="107" fillId="0" borderId="0" xfId="3" applyFont="1" applyBorder="1"/>
    <xf numFmtId="173" fontId="104" fillId="0" borderId="0" xfId="3" applyNumberFormat="1" applyFont="1" applyBorder="1"/>
    <xf numFmtId="173" fontId="43" fillId="0" borderId="0" xfId="3" applyNumberFormat="1" applyFont="1" applyBorder="1"/>
    <xf numFmtId="0" fontId="107" fillId="0" borderId="11" xfId="20" applyFont="1" applyFill="1" applyBorder="1"/>
    <xf numFmtId="0" fontId="107" fillId="0" borderId="11" xfId="20" applyFont="1" applyBorder="1"/>
    <xf numFmtId="0" fontId="104" fillId="0" borderId="11" xfId="20" applyFont="1" applyBorder="1"/>
    <xf numFmtId="0" fontId="105" fillId="7" borderId="0" xfId="20" applyFont="1" applyFill="1" applyBorder="1"/>
    <xf numFmtId="165" fontId="105" fillId="7" borderId="0" xfId="3" applyFont="1" applyFill="1" applyBorder="1"/>
    <xf numFmtId="173" fontId="108" fillId="7" borderId="0" xfId="3" applyNumberFormat="1" applyFont="1" applyFill="1" applyBorder="1"/>
    <xf numFmtId="0" fontId="105" fillId="0" borderId="0" xfId="20" applyFont="1" applyFill="1" applyBorder="1" applyAlignment="1">
      <alignment horizontal="center"/>
    </xf>
    <xf numFmtId="165" fontId="110" fillId="0" borderId="0" xfId="3" applyFont="1" applyBorder="1"/>
    <xf numFmtId="173" fontId="104" fillId="0" borderId="11" xfId="3" applyNumberFormat="1" applyFont="1" applyBorder="1"/>
    <xf numFmtId="173" fontId="105" fillId="0" borderId="0" xfId="3" applyNumberFormat="1" applyFont="1" applyFill="1" applyBorder="1"/>
    <xf numFmtId="164" fontId="4" fillId="0" borderId="0" xfId="20" applyNumberFormat="1" applyFont="1" applyBorder="1"/>
    <xf numFmtId="43" fontId="49" fillId="0" borderId="78" xfId="20" applyNumberFormat="1" applyFont="1" applyBorder="1"/>
    <xf numFmtId="164" fontId="4" fillId="0" borderId="0" xfId="20" applyNumberFormat="1" applyFont="1"/>
    <xf numFmtId="166" fontId="104" fillId="0" borderId="0" xfId="3" applyNumberFormat="1" applyFont="1" applyFill="1" applyBorder="1" applyAlignment="1">
      <alignment horizontal="left"/>
    </xf>
    <xf numFmtId="0" fontId="105" fillId="0" borderId="0" xfId="20" applyFont="1" applyBorder="1" applyAlignment="1">
      <alignment horizontal="right"/>
    </xf>
    <xf numFmtId="0" fontId="109" fillId="0" borderId="0" xfId="0" applyFont="1" applyBorder="1"/>
    <xf numFmtId="0" fontId="109" fillId="0" borderId="0" xfId="0" applyNumberFormat="1" applyFont="1" applyBorder="1" applyAlignment="1" applyProtection="1">
      <alignment horizontal="center"/>
    </xf>
    <xf numFmtId="0" fontId="49" fillId="0" borderId="78" xfId="0" applyNumberFormat="1" applyFont="1" applyBorder="1" applyAlignment="1" applyProtection="1"/>
    <xf numFmtId="0" fontId="108" fillId="0" borderId="0" xfId="0" applyNumberFormat="1" applyFont="1" applyBorder="1" applyAlignment="1" applyProtection="1">
      <alignment horizontal="center"/>
    </xf>
    <xf numFmtId="0" fontId="45" fillId="0" borderId="78" xfId="0" applyNumberFormat="1" applyFont="1" applyBorder="1" applyAlignment="1" applyProtection="1"/>
    <xf numFmtId="0" fontId="4" fillId="0" borderId="0" xfId="20" applyFont="1" applyAlignment="1"/>
    <xf numFmtId="0" fontId="109" fillId="0" borderId="42" xfId="20" applyFont="1" applyBorder="1"/>
    <xf numFmtId="0" fontId="124" fillId="0" borderId="42" xfId="0" applyNumberFormat="1" applyFont="1" applyFill="1" applyBorder="1" applyAlignment="1" applyProtection="1">
      <alignment horizontal="center"/>
    </xf>
    <xf numFmtId="0" fontId="7" fillId="0" borderId="2" xfId="0" applyFont="1" applyBorder="1" applyAlignment="1">
      <alignment horizontal="right" vertical="center"/>
    </xf>
    <xf numFmtId="3" fontId="25" fillId="0" borderId="0" xfId="9" applyNumberFormat="1" applyFont="1" applyFill="1" applyAlignment="1">
      <alignment horizontal="center"/>
    </xf>
    <xf numFmtId="3" fontId="25" fillId="0" borderId="0" xfId="9" applyNumberFormat="1" applyFont="1" applyFill="1"/>
    <xf numFmtId="0" fontId="19" fillId="0" borderId="11" xfId="0" applyFont="1" applyBorder="1" applyAlignment="1">
      <alignment horizontal="left" vertical="center"/>
    </xf>
    <xf numFmtId="3" fontId="18" fillId="0" borderId="49" xfId="0" applyNumberFormat="1" applyFont="1" applyBorder="1" applyAlignment="1">
      <alignment horizontal="center" vertical="center"/>
    </xf>
    <xf numFmtId="3" fontId="18" fillId="0" borderId="50" xfId="0" applyNumberFormat="1" applyFont="1" applyBorder="1" applyAlignment="1">
      <alignment horizontal="center" vertical="center"/>
    </xf>
    <xf numFmtId="0" fontId="58" fillId="0" borderId="111" xfId="0" applyFont="1" applyBorder="1" applyAlignment="1">
      <alignment horizontal="center" vertical="center"/>
    </xf>
    <xf numFmtId="0" fontId="25" fillId="0" borderId="9" xfId="0" applyFont="1" applyBorder="1" applyAlignment="1">
      <alignment vertical="center"/>
    </xf>
    <xf numFmtId="3" fontId="18" fillId="0" borderId="17" xfId="0" applyNumberFormat="1" applyFont="1" applyBorder="1" applyAlignment="1">
      <alignment vertical="center"/>
    </xf>
    <xf numFmtId="165" fontId="25" fillId="0" borderId="74" xfId="3" applyFont="1" applyBorder="1" applyAlignment="1">
      <alignment vertical="center"/>
    </xf>
    <xf numFmtId="0" fontId="23" fillId="0" borderId="112" xfId="0" applyFont="1" applyBorder="1" applyAlignment="1">
      <alignment vertical="center"/>
    </xf>
    <xf numFmtId="3" fontId="18" fillId="0" borderId="32" xfId="0" applyNumberFormat="1" applyFont="1" applyBorder="1" applyAlignment="1">
      <alignment vertical="center"/>
    </xf>
    <xf numFmtId="3" fontId="18" fillId="0" borderId="33" xfId="0" applyNumberFormat="1" applyFont="1" applyBorder="1" applyAlignment="1">
      <alignment vertical="center"/>
    </xf>
    <xf numFmtId="173" fontId="25" fillId="0" borderId="0" xfId="3" applyNumberFormat="1" applyFont="1"/>
    <xf numFmtId="0" fontId="61" fillId="0" borderId="58" xfId="0" applyFont="1" applyBorder="1" applyAlignment="1">
      <alignment horizontal="center" vertical="center"/>
    </xf>
    <xf numFmtId="0" fontId="62" fillId="0" borderId="58" xfId="0" applyFont="1" applyBorder="1" applyAlignment="1">
      <alignment horizontal="left" vertical="center"/>
    </xf>
    <xf numFmtId="37" fontId="9" fillId="0" borderId="0" xfId="12" applyNumberFormat="1" applyFont="1" applyFill="1"/>
    <xf numFmtId="0" fontId="9" fillId="0" borderId="0" xfId="0" applyFont="1" applyAlignment="1">
      <alignment vertical="center"/>
    </xf>
    <xf numFmtId="0" fontId="12" fillId="0" borderId="27" xfId="0" applyFont="1" applyBorder="1" applyAlignment="1">
      <alignment horizontal="center" vertical="center"/>
    </xf>
    <xf numFmtId="0" fontId="12" fillId="0" borderId="3" xfId="0" applyFont="1" applyBorder="1" applyAlignment="1">
      <alignment horizontal="center" vertical="center"/>
    </xf>
    <xf numFmtId="0" fontId="7" fillId="0" borderId="3" xfId="0" applyFont="1" applyBorder="1" applyAlignment="1">
      <alignment horizontal="center" vertical="center"/>
    </xf>
    <xf numFmtId="0" fontId="11" fillId="0" borderId="3" xfId="0" applyFont="1" applyBorder="1" applyAlignment="1">
      <alignment horizontal="center" vertical="center"/>
    </xf>
    <xf numFmtId="0" fontId="12" fillId="0" borderId="3" xfId="0" applyFont="1" applyBorder="1" applyAlignment="1">
      <alignment vertical="center"/>
    </xf>
    <xf numFmtId="0" fontId="7" fillId="0" borderId="53" xfId="0" applyFont="1" applyBorder="1" applyAlignment="1">
      <alignment horizontal="center" vertical="center"/>
    </xf>
    <xf numFmtId="0" fontId="7" fillId="0" borderId="0" xfId="0" applyFont="1" applyBorder="1" applyAlignment="1">
      <alignment horizontal="center" vertical="center"/>
    </xf>
    <xf numFmtId="0" fontId="23" fillId="0" borderId="17" xfId="0" applyFont="1" applyBorder="1" applyAlignment="1">
      <alignment horizontal="left" vertical="center"/>
    </xf>
    <xf numFmtId="0" fontId="49" fillId="0" borderId="17" xfId="0" applyFont="1" applyBorder="1" applyAlignment="1">
      <alignment horizontal="left" vertical="center"/>
    </xf>
    <xf numFmtId="0" fontId="19" fillId="0" borderId="5" xfId="0" applyFont="1" applyBorder="1" applyAlignment="1">
      <alignment vertical="center"/>
    </xf>
    <xf numFmtId="0" fontId="19" fillId="0" borderId="8" xfId="0" applyFont="1" applyBorder="1" applyAlignment="1">
      <alignment horizontal="left" vertical="center"/>
    </xf>
    <xf numFmtId="0" fontId="19" fillId="0" borderId="1" xfId="0" applyFont="1" applyBorder="1" applyAlignment="1">
      <alignment horizontal="left" vertical="center"/>
    </xf>
    <xf numFmtId="0" fontId="19" fillId="0" borderId="9" xfId="0" applyFont="1" applyBorder="1" applyAlignment="1">
      <alignment horizontal="left" vertical="center"/>
    </xf>
    <xf numFmtId="0" fontId="19" fillId="0" borderId="13" xfId="0" applyFont="1" applyBorder="1" applyAlignment="1">
      <alignment horizontal="left" vertical="center"/>
    </xf>
    <xf numFmtId="0" fontId="19" fillId="0" borderId="14" xfId="0" applyFont="1" applyBorder="1" applyAlignment="1">
      <alignment horizontal="left" vertical="center"/>
    </xf>
    <xf numFmtId="0" fontId="7" fillId="0" borderId="17" xfId="0" applyFont="1" applyBorder="1" applyAlignment="1">
      <alignment vertical="center"/>
    </xf>
    <xf numFmtId="173" fontId="4" fillId="0" borderId="0" xfId="20" applyNumberFormat="1" applyFont="1" applyBorder="1"/>
    <xf numFmtId="166" fontId="34" fillId="0" borderId="20" xfId="3" applyNumberFormat="1" applyFont="1" applyFill="1" applyBorder="1"/>
    <xf numFmtId="166" fontId="36" fillId="8" borderId="20" xfId="3" applyNumberFormat="1" applyFont="1" applyFill="1" applyBorder="1"/>
    <xf numFmtId="0" fontId="18" fillId="0" borderId="0" xfId="0" applyFont="1" applyAlignment="1">
      <alignment horizontal="center" vertical="center"/>
    </xf>
    <xf numFmtId="0" fontId="19" fillId="0" borderId="112" xfId="0" applyFont="1" applyBorder="1" applyAlignment="1">
      <alignment horizontal="center" vertical="center"/>
    </xf>
    <xf numFmtId="0" fontId="19" fillId="0" borderId="2" xfId="0" applyFont="1" applyBorder="1" applyAlignment="1">
      <alignment horizontal="left" vertical="center"/>
    </xf>
    <xf numFmtId="0" fontId="49" fillId="0" borderId="0" xfId="0" applyNumberFormat="1" applyFont="1" applyBorder="1" applyAlignment="1" applyProtection="1">
      <alignment horizontal="center"/>
    </xf>
    <xf numFmtId="0" fontId="107" fillId="0" borderId="78" xfId="0" applyNumberFormat="1" applyFont="1" applyBorder="1" applyAlignment="1" applyProtection="1">
      <alignment horizontal="center"/>
    </xf>
    <xf numFmtId="0" fontId="25" fillId="0" borderId="2" xfId="0" applyFont="1" applyBorder="1" applyAlignment="1">
      <alignment vertical="center"/>
    </xf>
    <xf numFmtId="0" fontId="25" fillId="0" borderId="108" xfId="0" applyFont="1" applyBorder="1" applyAlignment="1">
      <alignment horizontal="center" vertical="center"/>
    </xf>
    <xf numFmtId="0" fontId="18" fillId="0" borderId="6" xfId="0" applyFont="1" applyBorder="1" applyAlignment="1">
      <alignment horizontal="left" vertical="center"/>
    </xf>
    <xf numFmtId="3" fontId="18" fillId="0" borderId="2" xfId="0" applyNumberFormat="1" applyFont="1" applyBorder="1" applyAlignment="1">
      <alignment horizontal="center" vertical="center"/>
    </xf>
    <xf numFmtId="0" fontId="125" fillId="0" borderId="6" xfId="0" applyFont="1" applyBorder="1" applyAlignment="1">
      <alignment horizontal="center" vertical="center"/>
    </xf>
    <xf numFmtId="0" fontId="43" fillId="0" borderId="7" xfId="0" applyFont="1" applyBorder="1" applyAlignment="1">
      <alignment vertical="center"/>
    </xf>
    <xf numFmtId="0" fontId="25" fillId="0" borderId="2" xfId="0" applyFont="1" applyBorder="1" applyAlignment="1">
      <alignment horizontal="right" vertical="center"/>
    </xf>
    <xf numFmtId="0" fontId="25" fillId="0" borderId="111" xfId="0" applyFont="1" applyBorder="1" applyAlignment="1">
      <alignment horizontal="center" vertical="center"/>
    </xf>
    <xf numFmtId="0" fontId="18" fillId="0" borderId="1" xfId="0" applyFont="1" applyBorder="1" applyAlignment="1">
      <alignment horizontal="left" vertical="center"/>
    </xf>
    <xf numFmtId="0" fontId="25" fillId="0" borderId="17" xfId="0" applyFont="1" applyBorder="1" applyAlignment="1">
      <alignment vertical="center"/>
    </xf>
    <xf numFmtId="0" fontId="25" fillId="0" borderId="112" xfId="0" applyFont="1" applyBorder="1" applyAlignment="1">
      <alignment vertical="center"/>
    </xf>
    <xf numFmtId="3" fontId="25" fillId="0" borderId="32" xfId="0" applyNumberFormat="1" applyFont="1" applyBorder="1" applyAlignment="1">
      <alignment vertical="center"/>
    </xf>
    <xf numFmtId="0" fontId="18" fillId="0" borderId="2" xfId="0" applyFont="1" applyBorder="1" applyAlignment="1">
      <alignment horizontal="center" vertical="center"/>
    </xf>
    <xf numFmtId="165" fontId="25" fillId="0" borderId="2" xfId="3" applyFont="1" applyBorder="1" applyAlignment="1">
      <alignment vertical="center"/>
    </xf>
    <xf numFmtId="166" fontId="25" fillId="0" borderId="54" xfId="3" applyNumberFormat="1" applyFont="1" applyFill="1" applyBorder="1"/>
    <xf numFmtId="0" fontId="25" fillId="0" borderId="0" xfId="0" applyFont="1" applyBorder="1" applyAlignment="1">
      <alignment vertical="center"/>
    </xf>
    <xf numFmtId="0" fontId="25" fillId="0" borderId="0" xfId="0" applyFont="1" applyBorder="1"/>
    <xf numFmtId="0" fontId="25" fillId="0" borderId="0" xfId="0" applyFont="1"/>
    <xf numFmtId="0" fontId="126" fillId="5" borderId="0" xfId="0" applyFont="1" applyFill="1" applyBorder="1" applyAlignment="1">
      <alignment horizontal="left" vertical="center"/>
    </xf>
    <xf numFmtId="0" fontId="105" fillId="5" borderId="0" xfId="0" applyFont="1" applyFill="1" applyBorder="1"/>
    <xf numFmtId="166" fontId="127" fillId="5" borderId="0" xfId="0" applyNumberFormat="1" applyFont="1" applyFill="1" applyBorder="1" applyAlignment="1">
      <alignment vertical="center"/>
    </xf>
    <xf numFmtId="0" fontId="105" fillId="5" borderId="0" xfId="20" applyFont="1" applyFill="1" applyBorder="1"/>
    <xf numFmtId="0" fontId="107" fillId="5" borderId="0" xfId="20" applyFont="1" applyFill="1" applyBorder="1"/>
    <xf numFmtId="0" fontId="107" fillId="5" borderId="78" xfId="20" applyFont="1" applyFill="1" applyBorder="1"/>
    <xf numFmtId="0" fontId="107" fillId="5" borderId="0" xfId="0" applyFont="1" applyFill="1" applyBorder="1"/>
    <xf numFmtId="165" fontId="107" fillId="0" borderId="21" xfId="3" applyFont="1" applyBorder="1"/>
    <xf numFmtId="165" fontId="105" fillId="0" borderId="0" xfId="3" applyFont="1" applyBorder="1"/>
    <xf numFmtId="0" fontId="126" fillId="0" borderId="78" xfId="20" applyFont="1" applyBorder="1"/>
    <xf numFmtId="0" fontId="107" fillId="0" borderId="78" xfId="0" applyFont="1" applyBorder="1"/>
    <xf numFmtId="0" fontId="107" fillId="0" borderId="77" xfId="0" applyNumberFormat="1" applyFont="1" applyBorder="1" applyAlignment="1" applyProtection="1">
      <alignment horizontal="right" vertical="center"/>
    </xf>
    <xf numFmtId="0" fontId="129" fillId="0" borderId="0" xfId="0" applyNumberFormat="1" applyFont="1" applyFill="1" applyBorder="1" applyAlignment="1" applyProtection="1"/>
    <xf numFmtId="0" fontId="107" fillId="0" borderId="0" xfId="0" applyFont="1" applyBorder="1" applyAlignment="1">
      <alignment vertical="center"/>
    </xf>
    <xf numFmtId="3" fontId="107" fillId="0" borderId="0" xfId="0" applyNumberFormat="1" applyFont="1" applyBorder="1"/>
    <xf numFmtId="0" fontId="105" fillId="0" borderId="0" xfId="20" applyFont="1" applyFill="1" applyBorder="1" applyAlignment="1"/>
    <xf numFmtId="0" fontId="120" fillId="0" borderId="0" xfId="20" applyFont="1" applyBorder="1"/>
    <xf numFmtId="165" fontId="120" fillId="0" borderId="0" xfId="3" applyFont="1" applyBorder="1"/>
    <xf numFmtId="0" fontId="105" fillId="0" borderId="77" xfId="0" applyNumberFormat="1" applyFont="1" applyBorder="1" applyAlignment="1" applyProtection="1"/>
    <xf numFmtId="0" fontId="105" fillId="0" borderId="0" xfId="0" applyNumberFormat="1" applyFont="1" applyBorder="1" applyAlignment="1" applyProtection="1"/>
    <xf numFmtId="0" fontId="43" fillId="0" borderId="0" xfId="0" applyFont="1" applyBorder="1" applyAlignment="1"/>
    <xf numFmtId="0" fontId="61" fillId="0" borderId="2" xfId="0" applyFont="1" applyBorder="1" applyAlignment="1">
      <alignment horizontal="center" vertical="center"/>
    </xf>
    <xf numFmtId="0" fontId="7" fillId="0" borderId="2" xfId="0" applyFont="1" applyBorder="1" applyAlignment="1">
      <alignment horizontal="left" vertical="center"/>
    </xf>
    <xf numFmtId="0" fontId="62" fillId="0" borderId="2" xfId="0" applyFont="1" applyBorder="1" applyAlignment="1">
      <alignment horizontal="left" vertical="center"/>
    </xf>
    <xf numFmtId="3" fontId="18" fillId="0" borderId="5" xfId="0" applyNumberFormat="1" applyFont="1" applyBorder="1" applyAlignment="1">
      <alignment vertical="center"/>
    </xf>
    <xf numFmtId="0" fontId="25" fillId="0" borderId="32" xfId="0" applyFont="1" applyBorder="1" applyAlignment="1">
      <alignment vertical="center"/>
    </xf>
    <xf numFmtId="0" fontId="23" fillId="0" borderId="27" xfId="0" applyFont="1" applyBorder="1" applyAlignment="1">
      <alignment horizontal="center" vertical="center"/>
    </xf>
    <xf numFmtId="0" fontId="61" fillId="0" borderId="28" xfId="0" applyFont="1" applyBorder="1" applyAlignment="1">
      <alignment horizontal="center" vertical="center"/>
    </xf>
    <xf numFmtId="0" fontId="62" fillId="0" borderId="28" xfId="0" applyFont="1" applyBorder="1" applyAlignment="1">
      <alignment horizontal="left" vertical="center"/>
    </xf>
    <xf numFmtId="0" fontId="18" fillId="0" borderId="28" xfId="0" applyFont="1" applyBorder="1" applyAlignment="1">
      <alignment horizontal="center" vertical="center"/>
    </xf>
    <xf numFmtId="0" fontId="43" fillId="0" borderId="15" xfId="0" applyFont="1" applyBorder="1" applyAlignment="1">
      <alignment vertical="center"/>
    </xf>
    <xf numFmtId="0" fontId="25" fillId="0" borderId="114" xfId="0" applyFont="1" applyBorder="1" applyAlignment="1">
      <alignment horizontal="center" vertical="center"/>
    </xf>
    <xf numFmtId="0" fontId="18" fillId="0" borderId="114" xfId="0" applyFont="1" applyBorder="1" applyAlignment="1">
      <alignment horizontal="center" vertical="center"/>
    </xf>
    <xf numFmtId="0" fontId="18" fillId="0" borderId="11" xfId="0" applyFont="1" applyBorder="1" applyAlignment="1">
      <alignment horizontal="left" vertical="center"/>
    </xf>
    <xf numFmtId="0" fontId="25" fillId="0" borderId="14" xfId="0" applyFont="1" applyBorder="1" applyAlignment="1">
      <alignment vertical="center"/>
    </xf>
    <xf numFmtId="3" fontId="18" fillId="0" borderId="5" xfId="0" applyNumberFormat="1" applyFont="1" applyBorder="1" applyAlignment="1">
      <alignment horizontal="center" vertical="center"/>
    </xf>
    <xf numFmtId="3" fontId="18" fillId="0" borderId="30" xfId="0" applyNumberFormat="1" applyFont="1" applyBorder="1" applyAlignment="1">
      <alignment vertical="center"/>
    </xf>
    <xf numFmtId="0" fontId="18" fillId="0" borderId="112" xfId="0" applyFont="1" applyBorder="1" applyAlignment="1">
      <alignment horizontal="center" vertical="center"/>
    </xf>
    <xf numFmtId="0" fontId="4" fillId="0" borderId="16" xfId="0" applyFont="1" applyBorder="1" applyAlignment="1">
      <alignment horizontal="center" vertical="center"/>
    </xf>
    <xf numFmtId="0" fontId="16" fillId="0" borderId="17" xfId="0" applyFont="1" applyBorder="1" applyAlignment="1">
      <alignment vertical="center"/>
    </xf>
    <xf numFmtId="0" fontId="48" fillId="0" borderId="17" xfId="0" applyFont="1" applyBorder="1" applyAlignment="1">
      <alignment vertical="center"/>
    </xf>
    <xf numFmtId="37" fontId="97" fillId="0" borderId="17" xfId="28" applyNumberFormat="1" applyFont="1" applyBorder="1" applyAlignment="1">
      <alignment horizontal="right"/>
    </xf>
    <xf numFmtId="3" fontId="43" fillId="0" borderId="74" xfId="0" applyNumberFormat="1" applyFont="1" applyBorder="1" applyAlignment="1">
      <alignment horizontal="right" vertical="center"/>
    </xf>
    <xf numFmtId="0" fontId="4" fillId="0" borderId="31" xfId="0" applyFont="1" applyBorder="1" applyAlignment="1">
      <alignment horizontal="center" vertical="center"/>
    </xf>
    <xf numFmtId="0" fontId="19" fillId="0" borderId="32" xfId="0" applyFont="1" applyBorder="1" applyAlignment="1">
      <alignment vertical="center"/>
    </xf>
    <xf numFmtId="0" fontId="48" fillId="0" borderId="32" xfId="0" applyFont="1" applyBorder="1" applyAlignment="1">
      <alignment vertical="center"/>
    </xf>
    <xf numFmtId="37" fontId="98" fillId="0" borderId="33" xfId="28" applyNumberFormat="1" applyFont="1" applyBorder="1" applyAlignment="1">
      <alignment horizontal="right"/>
    </xf>
    <xf numFmtId="37" fontId="97" fillId="0" borderId="5" xfId="28" applyNumberFormat="1" applyFont="1" applyBorder="1" applyAlignment="1">
      <alignment horizontal="right"/>
    </xf>
    <xf numFmtId="37" fontId="97" fillId="0" borderId="30" xfId="28" applyNumberFormat="1" applyFont="1" applyBorder="1" applyAlignment="1">
      <alignment horizontal="right"/>
    </xf>
    <xf numFmtId="0" fontId="4" fillId="0" borderId="108" xfId="0" applyFont="1" applyBorder="1" applyAlignment="1">
      <alignment horizontal="center" vertical="center"/>
    </xf>
    <xf numFmtId="37" fontId="98" fillId="0" borderId="32" xfId="28" applyNumberFormat="1" applyFont="1" applyBorder="1" applyAlignment="1">
      <alignment horizontal="right"/>
    </xf>
    <xf numFmtId="0" fontId="45" fillId="0" borderId="0" xfId="0" applyFont="1" applyBorder="1" applyAlignment="1">
      <alignment horizontal="center"/>
    </xf>
    <xf numFmtId="0" fontId="60" fillId="0" borderId="77" xfId="0" applyFont="1" applyBorder="1" applyAlignment="1">
      <alignment horizontal="center"/>
    </xf>
    <xf numFmtId="0" fontId="60" fillId="0" borderId="0" xfId="0" applyFont="1" applyBorder="1" applyAlignment="1">
      <alignment horizontal="center"/>
    </xf>
    <xf numFmtId="0" fontId="60" fillId="0" borderId="78" xfId="0" applyFont="1" applyBorder="1" applyAlignment="1">
      <alignment horizontal="center"/>
    </xf>
    <xf numFmtId="0" fontId="11" fillId="0" borderId="6" xfId="0" applyFont="1" applyBorder="1" applyAlignment="1">
      <alignment horizontal="center"/>
    </xf>
    <xf numFmtId="46" fontId="45" fillId="0" borderId="0" xfId="0" applyNumberFormat="1" applyFont="1" applyBorder="1" applyAlignment="1">
      <alignment horizontal="center"/>
    </xf>
    <xf numFmtId="0" fontId="45" fillId="0" borderId="0" xfId="0" applyFont="1" applyBorder="1" applyAlignment="1">
      <alignment horizontal="center"/>
    </xf>
    <xf numFmtId="0" fontId="45" fillId="0" borderId="11" xfId="0" applyFont="1" applyBorder="1" applyAlignment="1">
      <alignment horizontal="center"/>
    </xf>
    <xf numFmtId="21" fontId="45" fillId="0" borderId="0" xfId="0" applyNumberFormat="1" applyFont="1" applyBorder="1" applyAlignment="1">
      <alignment horizontal="center"/>
    </xf>
    <xf numFmtId="0" fontId="11" fillId="0" borderId="11" xfId="0" applyFont="1" applyBorder="1" applyAlignment="1">
      <alignment horizontal="center"/>
    </xf>
    <xf numFmtId="165" fontId="7" fillId="0" borderId="0" xfId="3" applyFont="1" applyFill="1" applyAlignment="1" applyProtection="1">
      <alignment horizontal="center"/>
    </xf>
    <xf numFmtId="0" fontId="18" fillId="0" borderId="0" xfId="0" applyFont="1" applyAlignment="1">
      <alignment horizontal="center" vertical="center"/>
    </xf>
    <xf numFmtId="0" fontId="18" fillId="0" borderId="108" xfId="0" applyFont="1" applyBorder="1" applyAlignment="1">
      <alignment horizontal="left"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112" xfId="0" applyFont="1" applyBorder="1" applyAlignment="1">
      <alignment horizontal="center" vertical="center"/>
    </xf>
    <xf numFmtId="0" fontId="18" fillId="0" borderId="113" xfId="0" applyFont="1" applyBorder="1" applyAlignment="1">
      <alignment horizontal="center" vertical="center"/>
    </xf>
    <xf numFmtId="0" fontId="18" fillId="0" borderId="81" xfId="0" applyFont="1" applyBorder="1" applyAlignment="1">
      <alignment horizontal="center" vertical="center"/>
    </xf>
    <xf numFmtId="0" fontId="25" fillId="0" borderId="25" xfId="0" applyFont="1" applyBorder="1" applyAlignment="1">
      <alignment horizontal="center" vertical="center"/>
    </xf>
    <xf numFmtId="0" fontId="25" fillId="0" borderId="49" xfId="0" applyFont="1" applyBorder="1" applyAlignment="1">
      <alignment horizontal="center" vertical="center"/>
    </xf>
    <xf numFmtId="0" fontId="18" fillId="0" borderId="56" xfId="0" applyFont="1" applyBorder="1" applyAlignment="1">
      <alignment horizontal="center" vertical="center"/>
    </xf>
    <xf numFmtId="0" fontId="18" fillId="0" borderId="52" xfId="0" applyFont="1" applyBorder="1" applyAlignment="1">
      <alignment horizontal="center" vertical="center"/>
    </xf>
    <xf numFmtId="0" fontId="18" fillId="0" borderId="57" xfId="0" applyFont="1" applyBorder="1" applyAlignment="1">
      <alignment horizontal="center" vertical="center"/>
    </xf>
    <xf numFmtId="0" fontId="18" fillId="0" borderId="109" xfId="0" applyFont="1" applyBorder="1" applyAlignment="1">
      <alignment horizontal="center" vertical="center"/>
    </xf>
    <xf numFmtId="0" fontId="18" fillId="0" borderId="42" xfId="0" applyFont="1" applyBorder="1" applyAlignment="1">
      <alignment horizontal="center" vertical="center"/>
    </xf>
    <xf numFmtId="0" fontId="18" fillId="0" borderId="110" xfId="0" applyFont="1" applyBorder="1" applyAlignment="1">
      <alignment horizontal="center" vertical="center"/>
    </xf>
    <xf numFmtId="0" fontId="18" fillId="0" borderId="24" xfId="0" applyFont="1" applyBorder="1" applyAlignment="1">
      <alignment horizontal="center" vertical="center"/>
    </xf>
    <xf numFmtId="0" fontId="18" fillId="0" borderId="48" xfId="0" applyFont="1" applyBorder="1" applyAlignment="1">
      <alignment horizontal="center" vertical="center"/>
    </xf>
    <xf numFmtId="0" fontId="18" fillId="0" borderId="112" xfId="0" applyFont="1" applyBorder="1" applyAlignment="1">
      <alignment horizontal="left" vertical="center"/>
    </xf>
    <xf numFmtId="0" fontId="18" fillId="0" borderId="113" xfId="0" applyFont="1" applyBorder="1" applyAlignment="1">
      <alignment horizontal="left" vertical="center"/>
    </xf>
    <xf numFmtId="0" fontId="18" fillId="0" borderId="81" xfId="0" applyFont="1" applyBorder="1" applyAlignment="1">
      <alignment horizontal="left" vertical="center"/>
    </xf>
    <xf numFmtId="0" fontId="19" fillId="0" borderId="112" xfId="0" applyFont="1" applyBorder="1" applyAlignment="1">
      <alignment horizontal="center" vertical="center"/>
    </xf>
    <xf numFmtId="0" fontId="19" fillId="0" borderId="113" xfId="0" applyFont="1" applyBorder="1" applyAlignment="1">
      <alignment horizontal="center" vertical="center"/>
    </xf>
    <xf numFmtId="0" fontId="19" fillId="0" borderId="81" xfId="0" applyFont="1" applyBorder="1" applyAlignment="1">
      <alignment horizontal="center" vertical="center"/>
    </xf>
    <xf numFmtId="0" fontId="19" fillId="0" borderId="27" xfId="0" applyFont="1" applyBorder="1" applyAlignment="1">
      <alignment horizontal="center" vertical="center"/>
    </xf>
    <xf numFmtId="0" fontId="19" fillId="0" borderId="53" xfId="0" applyFont="1" applyBorder="1" applyAlignment="1">
      <alignment horizontal="center" vertical="center"/>
    </xf>
    <xf numFmtId="0" fontId="19" fillId="0" borderId="28" xfId="0" applyFont="1" applyBorder="1" applyAlignment="1">
      <alignment horizontal="center" vertical="center"/>
    </xf>
    <xf numFmtId="0" fontId="19" fillId="0" borderId="54" xfId="0"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left" vertical="center"/>
    </xf>
    <xf numFmtId="0" fontId="19" fillId="0" borderId="112" xfId="0" applyFont="1" applyBorder="1" applyAlignment="1">
      <alignment horizontal="left" vertical="center"/>
    </xf>
    <xf numFmtId="0" fontId="19" fillId="0" borderId="113" xfId="0" applyFont="1" applyBorder="1" applyAlignment="1">
      <alignment horizontal="left" vertical="center"/>
    </xf>
    <xf numFmtId="0" fontId="19" fillId="0" borderId="81" xfId="0" applyFont="1" applyBorder="1" applyAlignment="1">
      <alignment horizontal="left" vertical="center"/>
    </xf>
    <xf numFmtId="0" fontId="18" fillId="0" borderId="25" xfId="0" applyFont="1" applyBorder="1" applyAlignment="1">
      <alignment horizontal="center" vertical="center" wrapText="1"/>
    </xf>
    <xf numFmtId="0" fontId="18" fillId="0" borderId="49" xfId="0" applyFont="1" applyBorder="1" applyAlignment="1">
      <alignment horizontal="center" vertical="center" wrapText="1"/>
    </xf>
    <xf numFmtId="0" fontId="7" fillId="0" borderId="17" xfId="0" applyFont="1" applyBorder="1" applyAlignment="1">
      <alignment horizontal="right" vertical="center"/>
    </xf>
    <xf numFmtId="0" fontId="7" fillId="0" borderId="5" xfId="0" applyFont="1" applyBorder="1" applyAlignment="1">
      <alignment horizontal="right" vertical="center"/>
    </xf>
    <xf numFmtId="166" fontId="25" fillId="0" borderId="15" xfId="3" applyNumberFormat="1" applyFont="1" applyFill="1" applyBorder="1" applyAlignment="1">
      <alignment horizontal="center"/>
    </xf>
    <xf numFmtId="0" fontId="9" fillId="0" borderId="27" xfId="0" applyFont="1" applyBorder="1" applyAlignment="1">
      <alignment horizontal="center" vertical="center"/>
    </xf>
    <xf numFmtId="0" fontId="9" fillId="0" borderId="53" xfId="0" applyFont="1" applyBorder="1" applyAlignment="1">
      <alignment horizontal="center" vertical="center"/>
    </xf>
    <xf numFmtId="0" fontId="12" fillId="0" borderId="108" xfId="0" applyFont="1" applyBorder="1" applyAlignment="1">
      <alignment horizontal="center" vertical="center"/>
    </xf>
    <xf numFmtId="0" fontId="19" fillId="0" borderId="7" xfId="0" applyFont="1" applyBorder="1" applyAlignment="1">
      <alignment horizontal="center" vertical="center"/>
    </xf>
    <xf numFmtId="166" fontId="25" fillId="0" borderId="2" xfId="3" applyNumberFormat="1" applyFont="1" applyFill="1" applyBorder="1" applyAlignment="1">
      <alignment horizontal="center"/>
    </xf>
    <xf numFmtId="0" fontId="11" fillId="0" borderId="2" xfId="0" applyFont="1" applyBorder="1" applyAlignment="1">
      <alignment horizontal="center" vertical="center"/>
    </xf>
    <xf numFmtId="0" fontId="11" fillId="0" borderId="17" xfId="0" applyFont="1" applyBorder="1" applyAlignment="1">
      <alignment horizontal="center" vertical="center"/>
    </xf>
    <xf numFmtId="0" fontId="45" fillId="0" borderId="0" xfId="0" applyFont="1" applyAlignment="1">
      <alignment horizontal="center" vertical="center" wrapText="1"/>
    </xf>
    <xf numFmtId="0" fontId="19" fillId="0" borderId="28" xfId="0" applyFont="1" applyBorder="1" applyAlignment="1">
      <alignment horizontal="center" vertical="center" wrapText="1"/>
    </xf>
    <xf numFmtId="0" fontId="19" fillId="0" borderId="54" xfId="0" applyFont="1" applyBorder="1" applyAlignment="1">
      <alignment horizontal="center" vertical="center" wrapText="1"/>
    </xf>
    <xf numFmtId="0" fontId="48" fillId="0" borderId="0" xfId="0" applyFont="1" applyAlignment="1">
      <alignment horizontal="center"/>
    </xf>
    <xf numFmtId="0" fontId="23" fillId="0" borderId="0" xfId="0" applyFont="1" applyBorder="1" applyAlignment="1">
      <alignment horizontal="left" vertical="center"/>
    </xf>
    <xf numFmtId="0" fontId="16" fillId="0" borderId="28" xfId="0" applyFont="1" applyBorder="1" applyAlignment="1">
      <alignment horizontal="center" vertical="center"/>
    </xf>
    <xf numFmtId="0" fontId="19" fillId="0" borderId="54" xfId="0" applyFont="1" applyBorder="1" applyAlignment="1">
      <alignment horizontal="left" vertical="center"/>
    </xf>
    <xf numFmtId="0" fontId="19" fillId="0" borderId="4" xfId="0" applyFont="1" applyBorder="1" applyAlignment="1">
      <alignment horizontal="center" vertical="center"/>
    </xf>
    <xf numFmtId="0" fontId="43" fillId="0" borderId="0" xfId="0" applyFont="1" applyAlignment="1">
      <alignment horizontal="center" vertical="center"/>
    </xf>
    <xf numFmtId="0" fontId="66" fillId="0" borderId="0" xfId="0" applyFont="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56" fillId="0" borderId="1" xfId="0" applyFont="1" applyBorder="1" applyAlignment="1">
      <alignment horizontal="center" vertical="center"/>
    </xf>
    <xf numFmtId="0" fontId="56" fillId="0" borderId="11" xfId="0" applyFont="1" applyBorder="1" applyAlignment="1">
      <alignment horizontal="center" vertical="center"/>
    </xf>
    <xf numFmtId="3" fontId="4" fillId="0" borderId="17" xfId="0" applyNumberFormat="1" applyFont="1" applyBorder="1" applyAlignment="1">
      <alignment horizontal="center" vertical="center"/>
    </xf>
    <xf numFmtId="3" fontId="4" fillId="0" borderId="5" xfId="0" applyNumberFormat="1" applyFont="1" applyBorder="1" applyAlignment="1">
      <alignment horizontal="center" vertical="center"/>
    </xf>
    <xf numFmtId="0" fontId="16" fillId="0" borderId="2" xfId="0" applyFont="1" applyBorder="1" applyAlignment="1">
      <alignment horizontal="center" vertical="center"/>
    </xf>
    <xf numFmtId="0" fontId="45" fillId="0" borderId="17" xfId="0" applyFont="1" applyBorder="1" applyAlignment="1">
      <alignment horizontal="center" vertical="center"/>
    </xf>
    <xf numFmtId="0" fontId="45" fillId="0" borderId="5" xfId="0" applyFont="1" applyBorder="1" applyAlignment="1">
      <alignment horizontal="center" vertical="center"/>
    </xf>
    <xf numFmtId="3" fontId="16" fillId="0" borderId="17" xfId="0" applyNumberFormat="1" applyFont="1" applyBorder="1" applyAlignment="1">
      <alignment horizontal="center" vertical="center"/>
    </xf>
    <xf numFmtId="3" fontId="16" fillId="0" borderId="5" xfId="0" applyNumberFormat="1"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19" fillId="0" borderId="82" xfId="0" applyFont="1" applyBorder="1" applyAlignment="1">
      <alignment horizontal="center" vertical="center"/>
    </xf>
    <xf numFmtId="0" fontId="19" fillId="0" borderId="83" xfId="0" applyFont="1" applyBorder="1" applyAlignment="1">
      <alignment horizontal="center" vertical="center"/>
    </xf>
    <xf numFmtId="0" fontId="19" fillId="0" borderId="5"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167" fontId="68" fillId="0" borderId="0" xfId="9" applyFont="1" applyAlignment="1">
      <alignment horizontal="center"/>
    </xf>
    <xf numFmtId="167" fontId="69" fillId="0" borderId="0" xfId="9" applyFont="1" applyAlignment="1">
      <alignment horizontal="center"/>
    </xf>
    <xf numFmtId="0" fontId="52" fillId="0" borderId="0" xfId="0" applyNumberFormat="1" applyFont="1" applyAlignment="1" applyProtection="1">
      <alignment horizontal="center"/>
    </xf>
    <xf numFmtId="0" fontId="49" fillId="0" borderId="17" xfId="0" applyNumberFormat="1" applyFont="1" applyBorder="1" applyAlignment="1" applyProtection="1">
      <alignment horizontal="center" vertical="center"/>
    </xf>
    <xf numFmtId="0" fontId="49" fillId="0" borderId="22" xfId="0" applyNumberFormat="1" applyFont="1" applyBorder="1" applyAlignment="1" applyProtection="1">
      <alignment horizontal="center" vertical="center"/>
    </xf>
    <xf numFmtId="0" fontId="49" fillId="0" borderId="5" xfId="0" applyNumberFormat="1" applyFont="1" applyBorder="1" applyAlignment="1" applyProtection="1">
      <alignment horizontal="center" vertical="center"/>
    </xf>
    <xf numFmtId="0" fontId="49" fillId="0" borderId="0" xfId="0" applyNumberFormat="1" applyFont="1" applyBorder="1" applyAlignment="1" applyProtection="1">
      <alignment horizontal="center"/>
    </xf>
    <xf numFmtId="0" fontId="70" fillId="0" borderId="52" xfId="20" applyFont="1" applyBorder="1" applyAlignment="1">
      <alignment horizontal="center" vertical="center"/>
    </xf>
    <xf numFmtId="0" fontId="40" fillId="0" borderId="0" xfId="20" applyFont="1" applyBorder="1" applyAlignment="1">
      <alignment horizontal="center" vertical="center"/>
    </xf>
    <xf numFmtId="0" fontId="45" fillId="0" borderId="0" xfId="0" applyNumberFormat="1" applyFont="1" applyBorder="1" applyAlignment="1" applyProtection="1">
      <alignment horizontal="center"/>
    </xf>
    <xf numFmtId="0" fontId="107" fillId="0" borderId="77" xfId="0" applyNumberFormat="1" applyFont="1" applyBorder="1" applyAlignment="1" applyProtection="1">
      <alignment horizontal="left"/>
    </xf>
    <xf numFmtId="0" fontId="107" fillId="0" borderId="0" xfId="0" applyNumberFormat="1" applyFont="1" applyBorder="1" applyAlignment="1" applyProtection="1">
      <alignment horizontal="left"/>
    </xf>
    <xf numFmtId="0" fontId="107" fillId="0" borderId="0" xfId="0" applyNumberFormat="1" applyFont="1" applyBorder="1" applyAlignment="1" applyProtection="1">
      <alignment horizontal="center"/>
    </xf>
    <xf numFmtId="0" fontId="107" fillId="0" borderId="78" xfId="0" applyNumberFormat="1" applyFont="1" applyBorder="1" applyAlignment="1" applyProtection="1">
      <alignment horizontal="center"/>
    </xf>
    <xf numFmtId="0" fontId="101" fillId="0" borderId="52" xfId="20" applyFont="1" applyBorder="1" applyAlignment="1">
      <alignment horizontal="center" vertical="center"/>
    </xf>
    <xf numFmtId="0" fontId="70" fillId="0" borderId="0" xfId="20" applyFont="1" applyBorder="1" applyAlignment="1">
      <alignment horizontal="center" vertical="center"/>
    </xf>
    <xf numFmtId="0" fontId="105" fillId="0" borderId="77" xfId="0" applyNumberFormat="1" applyFont="1" applyBorder="1" applyAlignment="1" applyProtection="1">
      <alignment horizontal="center"/>
    </xf>
    <xf numFmtId="0" fontId="105" fillId="0" borderId="0" xfId="0" applyNumberFormat="1" applyFont="1" applyBorder="1" applyAlignment="1" applyProtection="1">
      <alignment horizontal="center"/>
    </xf>
    <xf numFmtId="0" fontId="105" fillId="0" borderId="78" xfId="0" applyNumberFormat="1" applyFont="1" applyBorder="1" applyAlignment="1" applyProtection="1">
      <alignment horizontal="center"/>
    </xf>
    <xf numFmtId="0" fontId="120" fillId="0" borderId="52" xfId="20" applyFont="1" applyBorder="1" applyAlignment="1">
      <alignment horizontal="center" vertical="center"/>
    </xf>
    <xf numFmtId="0" fontId="122" fillId="0" borderId="0" xfId="0" applyNumberFormat="1" applyFont="1" applyBorder="1" applyAlignment="1" applyProtection="1">
      <alignment horizontal="center" vertical="center"/>
    </xf>
    <xf numFmtId="0" fontId="109" fillId="0" borderId="0" xfId="0" applyNumberFormat="1" applyFont="1" applyBorder="1" applyAlignment="1" applyProtection="1">
      <alignment horizontal="center"/>
    </xf>
    <xf numFmtId="0" fontId="108" fillId="0" borderId="0" xfId="0" applyNumberFormat="1" applyFont="1" applyBorder="1" applyAlignment="1" applyProtection="1">
      <alignment horizontal="center"/>
    </xf>
    <xf numFmtId="0" fontId="109" fillId="0" borderId="78" xfId="0" applyNumberFormat="1" applyFont="1" applyBorder="1" applyAlignment="1" applyProtection="1">
      <alignment horizontal="center"/>
    </xf>
    <xf numFmtId="0" fontId="104" fillId="0" borderId="0" xfId="20" applyFont="1" applyBorder="1" applyAlignment="1">
      <alignment horizontal="center" wrapText="1"/>
    </xf>
    <xf numFmtId="0" fontId="45" fillId="0" borderId="0" xfId="0" applyFont="1" applyAlignment="1">
      <alignment horizontal="center"/>
    </xf>
    <xf numFmtId="0" fontId="9" fillId="8" borderId="91" xfId="0" applyFont="1" applyFill="1" applyBorder="1" applyAlignment="1">
      <alignment horizontal="center"/>
    </xf>
    <xf numFmtId="0" fontId="9" fillId="8" borderId="92" xfId="0" applyFont="1" applyFill="1" applyBorder="1" applyAlignment="1">
      <alignment horizontal="center"/>
    </xf>
    <xf numFmtId="0" fontId="105" fillId="0" borderId="0" xfId="20" applyFont="1" applyFill="1" applyBorder="1" applyAlignment="1">
      <alignment horizontal="center"/>
    </xf>
    <xf numFmtId="0" fontId="105" fillId="5" borderId="77" xfId="20" applyFont="1" applyFill="1" applyBorder="1" applyAlignment="1">
      <alignment vertical="center"/>
    </xf>
    <xf numFmtId="0" fontId="105" fillId="5" borderId="0" xfId="20" applyFont="1" applyFill="1" applyBorder="1" applyAlignment="1">
      <alignment horizontal="center" wrapText="1"/>
    </xf>
    <xf numFmtId="0" fontId="12" fillId="5" borderId="0" xfId="20" applyFont="1" applyFill="1" applyBorder="1" applyAlignment="1">
      <alignment horizontal="center" wrapText="1"/>
    </xf>
  </cellXfs>
  <cellStyles count="29">
    <cellStyle name="60% - Accent4 4" xfId="1"/>
    <cellStyle name="60% - Accent4 5" xfId="2"/>
    <cellStyle name="Comma" xfId="3" builtinId="3"/>
    <cellStyle name="Comma [0]" xfId="28" builtinId="6"/>
    <cellStyle name="Comma 2" xfId="15"/>
    <cellStyle name="Comma 3" xfId="27"/>
    <cellStyle name="Comma 8 2" xfId="4"/>
    <cellStyle name="Comma 8 2 2" xfId="18"/>
    <cellStyle name="Comma_21.Aktivet Afatgjata Materiale  09" xfId="5"/>
    <cellStyle name="Normal" xfId="0" builtinId="0"/>
    <cellStyle name="Normal 10" xfId="6"/>
    <cellStyle name="Normal 10 2" xfId="19"/>
    <cellStyle name="Normal 10 3" xfId="25"/>
    <cellStyle name="Normal 14" xfId="7"/>
    <cellStyle name="Normal 14 2" xfId="20"/>
    <cellStyle name="Normal 16" xfId="8"/>
    <cellStyle name="Normal 2" xfId="9"/>
    <cellStyle name="Normal 2 2" xfId="21"/>
    <cellStyle name="Normal 2 3" xfId="10"/>
    <cellStyle name="Normal 2 3 2" xfId="22"/>
    <cellStyle name="Normal 3" xfId="26"/>
    <cellStyle name="Normal_ALPHA TIRANA 2004 - Notes to fs - 27.01.2005 KSS FINAL" xfId="11"/>
    <cellStyle name="Normal_Profit &amp; Loss acc. Albavia" xfId="12"/>
    <cellStyle name="Normal_TAX" xfId="13"/>
    <cellStyle name="Percent" xfId="16" builtinId="5"/>
    <cellStyle name="Percent 2" xfId="24"/>
    <cellStyle name="Percent 3 2" xfId="14"/>
    <cellStyle name="Percent 3 2 2" xfId="23"/>
    <cellStyle name="Percent 4" xf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GN-Pasqyrat%20Financiare%20%202014%20%20(I%20ri%20%20%20Qershor%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5-%20Tabela%20e%20realizimit%20sip%20shitu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mbledhese%20%20TVSH%2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GN-Pasqyrat%20Financiare%20%202014%20%20(final%20Qershor%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gnatia%20-DOKUMENTA/EGNATIA%20Elbasani%202014%20%20-%20mira/BILANCI%202014/EGAN-Pasqyrat%20Financiare%20%2031-12-20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p111/Desktop/SKK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op."/>
      <sheetName val="TB 2011 "/>
      <sheetName val="TB 2012"/>
      <sheetName val="TB 2014"/>
      <sheetName val="TB 2011"/>
      <sheetName val="Aktivet"/>
      <sheetName val="Pasivet"/>
      <sheetName val="P.a.sh Rez 1"/>
      <sheetName val="Kapitali 2"/>
      <sheetName val="Fluksi 2"/>
      <sheetName val="Am AAM"/>
      <sheetName val="fdp "/>
      <sheetName val="Tax "/>
      <sheetName val="KAPITALI 2014 MESATAR"/>
      <sheetName val="P shtese -AAM  "/>
      <sheetName val="Shenime Bilanci "/>
      <sheetName val="Shenime PL"/>
      <sheetName val="Shenime 01  "/>
      <sheetName val="Shenime 02"/>
      <sheetName val="Shenime 03"/>
      <sheetName val="Shenime 04"/>
      <sheetName val="Inv gjendj.bank"/>
      <sheetName val="PASH F5 -2011"/>
      <sheetName val="Pasqyra 1"/>
      <sheetName val="Pasqyra 2"/>
      <sheetName val="Pasqyra 3"/>
      <sheetName val="401-2014"/>
      <sheetName val="411-2014"/>
      <sheetName val="Tabela e ndertimi "/>
      <sheetName val="611"/>
      <sheetName val="Automjete "/>
    </sheetNames>
    <sheetDataSet>
      <sheetData sheetId="0" refreshError="1">
        <row r="5">
          <cell r="F5" t="str">
            <v xml:space="preserve"> Tirane </v>
          </cell>
        </row>
      </sheetData>
      <sheetData sheetId="1" refreshError="1"/>
      <sheetData sheetId="2" refreshError="1"/>
      <sheetData sheetId="3" refreshError="1"/>
      <sheetData sheetId="4" refreshError="1"/>
      <sheetData sheetId="5" refreshError="1"/>
      <sheetData sheetId="6" refreshError="1"/>
      <sheetData sheetId="7" refreshError="1">
        <row r="48">
          <cell r="H48">
            <v>-40695088.779999986</v>
          </cell>
        </row>
      </sheetData>
      <sheetData sheetId="8" refreshError="1">
        <row r="14">
          <cell r="C14">
            <v>263000000</v>
          </cell>
          <cell r="I14">
            <v>62049000.32</v>
          </cell>
        </row>
      </sheetData>
      <sheetData sheetId="9" refreshError="1">
        <row r="35">
          <cell r="D35">
            <v>1348815.2899998724</v>
          </cell>
        </row>
        <row r="36">
          <cell r="D36">
            <v>58357.7920475602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it perfundimtar "/>
      <sheetName val="Tabela Permbledhese 2012 "/>
      <sheetName val="Llogarite 2012 "/>
      <sheetName val="Tabela Permbledhese 2013"/>
      <sheetName val="Llogarite 2013"/>
      <sheetName val="TVSH 2013"/>
      <sheetName val="Tabela Permbledhese 2014"/>
      <sheetName val="Evidenca e Shitjeve "/>
      <sheetName val="Llogarite 2014"/>
      <sheetName val="Shitje 2013"/>
      <sheetName val="Tabela Permbledhese 2015"/>
      <sheetName val="Llogarite 2015"/>
      <sheetName val="TVSH 2014"/>
      <sheetName val="Llog e Kostotove mes "/>
      <sheetName val="411- 2015-konvertimi "/>
    </sheetNames>
    <sheetDataSet>
      <sheetData sheetId="0"/>
      <sheetData sheetId="1"/>
      <sheetData sheetId="2"/>
      <sheetData sheetId="3"/>
      <sheetData sheetId="4"/>
      <sheetData sheetId="5"/>
      <sheetData sheetId="6"/>
      <sheetData sheetId="7"/>
      <sheetData sheetId="8"/>
      <sheetData sheetId="9"/>
      <sheetData sheetId="10">
        <row r="97">
          <cell r="D97">
            <v>6807.6660000000002</v>
          </cell>
        </row>
        <row r="108">
          <cell r="X108">
            <v>19046759.060000002</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it perfundimtar "/>
      <sheetName val="Tabela Permbledhese 2012 "/>
      <sheetName val="Llogarite 2012 "/>
      <sheetName val="Tabela Permbledhese 2013"/>
      <sheetName val="Llogarite 2013"/>
      <sheetName val="TVSH 2013"/>
      <sheetName val="Tabela Permbledhese 2014"/>
      <sheetName val="Evidenca e Shitjeve "/>
      <sheetName val="Llogarite 2014"/>
      <sheetName val="Shitje 2013"/>
      <sheetName val="TVSH 2015"/>
      <sheetName val="TVSH 2014"/>
    </sheetNames>
    <sheetDataSet>
      <sheetData sheetId="0"/>
      <sheetData sheetId="1"/>
      <sheetData sheetId="2"/>
      <sheetData sheetId="3"/>
      <sheetData sheetId="4"/>
      <sheetData sheetId="5"/>
      <sheetData sheetId="6"/>
      <sheetData sheetId="7"/>
      <sheetData sheetId="8"/>
      <sheetData sheetId="9"/>
      <sheetData sheetId="10">
        <row r="47">
          <cell r="C47">
            <v>74552964.210000008</v>
          </cell>
          <cell r="D47">
            <v>55769307.329999998</v>
          </cell>
        </row>
        <row r="50">
          <cell r="C50">
            <v>74510964.210000008</v>
          </cell>
        </row>
        <row r="51">
          <cell r="C51">
            <v>42000</v>
          </cell>
        </row>
        <row r="53">
          <cell r="C53">
            <v>55358066.329999998</v>
          </cell>
        </row>
        <row r="54">
          <cell r="C54">
            <v>411241</v>
          </cell>
        </row>
      </sheetData>
      <sheetData sheetId="1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Kop."/>
      <sheetName val="TB 2011 "/>
      <sheetName val="TB 2012"/>
      <sheetName val="TB 2014"/>
      <sheetName val="TB 2011"/>
      <sheetName val="Aktivet"/>
      <sheetName val="Pasivet"/>
      <sheetName val="P.a.sh Rez 1"/>
      <sheetName val="Kapitali 2"/>
      <sheetName val="Fluksi 2"/>
      <sheetName val="Am AAM"/>
      <sheetName val="fdp "/>
      <sheetName val="Tax "/>
      <sheetName val="KAPITALI 2014 MESATAR"/>
      <sheetName val="P shtese -AAM  "/>
      <sheetName val="Shenime Bilanci "/>
      <sheetName val="Shenime PL"/>
      <sheetName val="Shenime 01  "/>
      <sheetName val="Shenime 02"/>
      <sheetName val="Shenime 03"/>
      <sheetName val="Shenime 04"/>
      <sheetName val="Inv gjendj.bank"/>
      <sheetName val="PASH F5 -2011"/>
      <sheetName val="Pasqyra 1"/>
      <sheetName val="Pasqyra 2"/>
      <sheetName val="Pasqyra 3"/>
      <sheetName val="401-2014"/>
      <sheetName val="411-2014"/>
      <sheetName val="Tabela e ndertimi "/>
      <sheetName val="611"/>
      <sheetName val="Automjete "/>
    </sheetNames>
    <sheetDataSet>
      <sheetData sheetId="0">
        <row r="3">
          <cell r="F3" t="str">
            <v xml:space="preserve"> " EGNATIA GROUP  " SHA </v>
          </cell>
        </row>
        <row r="4">
          <cell r="F4" t="str">
            <v>NIPT -I K 33315201 I</v>
          </cell>
        </row>
      </sheetData>
      <sheetData sheetId="1"/>
      <sheetData sheetId="2"/>
      <sheetData sheetId="3">
        <row r="5">
          <cell r="A5" t="str">
            <v>Kodi</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Kop."/>
      <sheetName val="TB 2011"/>
      <sheetName val="TB 2012"/>
      <sheetName val="Aktivet"/>
      <sheetName val="Pasivet"/>
      <sheetName val="P.a.sh Rez 1"/>
      <sheetName val="Tax "/>
      <sheetName val="Fluksi 2"/>
      <sheetName val="Kapitali 2"/>
      <sheetName val="Am AAM"/>
      <sheetName val="Gjendj.401"/>
      <sheetName val="Gjendj 411"/>
      <sheetName val="Gjendj .Banka"/>
      <sheetName val="INV Mjet trasp"/>
      <sheetName val="PASH F5 -2011"/>
      <sheetName val="Shenime "/>
      <sheetName val="Pasqyra 1"/>
      <sheetName val="Pasqyra 2"/>
      <sheetName val="Pasqyra 3"/>
      <sheetName val="P shtese -AAM  "/>
      <sheetName val="pyetje .."/>
      <sheetName val="Celja 01-01-12"/>
    </sheetNames>
    <sheetDataSet>
      <sheetData sheetId="0" refreshError="1">
        <row r="3">
          <cell r="F3" t="str">
            <v xml:space="preserve"> " EGNATIA GROUP  " SHA </v>
          </cell>
        </row>
        <row r="4">
          <cell r="F4" t="str">
            <v>NIPT -I K 33315201 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TB 2015"/>
      <sheetName val="Ardhurat gjithperfshirese"/>
      <sheetName val="Tax "/>
      <sheetName val="Fluksi - direkte "/>
      <sheetName val="PASh Rez 02"/>
      <sheetName val="Kapitali 1"/>
      <sheetName val="Shenime 01  "/>
      <sheetName val="Shenime ___skk8"/>
      <sheetName val="Shenime fdp "/>
      <sheetName val="411-2015"/>
      <sheetName val="401-2015"/>
    </sheetNames>
    <sheetDataSet>
      <sheetData sheetId="0">
        <row r="67">
          <cell r="D67">
            <v>160543455.47999999</v>
          </cell>
        </row>
        <row r="68">
          <cell r="D68">
            <v>-40279003</v>
          </cell>
        </row>
        <row r="260">
          <cell r="E260">
            <v>-210302</v>
          </cell>
        </row>
        <row r="261">
          <cell r="E261">
            <v>55674508.539999999</v>
          </cell>
        </row>
        <row r="262">
          <cell r="E262">
            <v>-27980630.238009602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C1:L57"/>
  <sheetViews>
    <sheetView tabSelected="1" view="pageBreakPreview" topLeftCell="A28" zoomScaleSheetLayoutView="100" workbookViewId="0">
      <selection activeCell="G59" sqref="G59"/>
    </sheetView>
  </sheetViews>
  <sheetFormatPr defaultRowHeight="12.75"/>
  <cols>
    <col min="1" max="1" width="9.140625" style="76"/>
    <col min="2" max="2" width="5.7109375" style="76" customWidth="1"/>
    <col min="3" max="3" width="5" style="76" customWidth="1"/>
    <col min="4" max="4" width="12.42578125" style="76" customWidth="1"/>
    <col min="5" max="5" width="13" style="76" customWidth="1"/>
    <col min="6" max="6" width="11.42578125" style="76" customWidth="1"/>
    <col min="7" max="7" width="12.85546875" style="76" customWidth="1"/>
    <col min="8" max="8" width="11.85546875" style="76" customWidth="1"/>
    <col min="9" max="10" width="9.140625" style="76"/>
    <col min="11" max="11" width="7.5703125" style="76" customWidth="1"/>
    <col min="12" max="12" width="10.42578125" style="76" customWidth="1"/>
    <col min="13" max="13" width="8.28515625" style="76" customWidth="1"/>
    <col min="14" max="257" width="9.140625" style="76"/>
    <col min="258" max="258" width="16.140625" style="76" customWidth="1"/>
    <col min="259" max="260" width="9.140625" style="76"/>
    <col min="261" max="261" width="9.28515625" style="76" customWidth="1"/>
    <col min="262" max="262" width="11.42578125" style="76" customWidth="1"/>
    <col min="263" max="263" width="12.85546875" style="76" customWidth="1"/>
    <col min="264" max="264" width="5.42578125" style="76" customWidth="1"/>
    <col min="265" max="266" width="9.140625" style="76"/>
    <col min="267" max="267" width="3.140625" style="76" customWidth="1"/>
    <col min="268" max="268" width="9.140625" style="76"/>
    <col min="269" max="269" width="1.85546875" style="76" customWidth="1"/>
    <col min="270" max="513" width="9.140625" style="76"/>
    <col min="514" max="514" width="16.140625" style="76" customWidth="1"/>
    <col min="515" max="516" width="9.140625" style="76"/>
    <col min="517" max="517" width="9.28515625" style="76" customWidth="1"/>
    <col min="518" max="518" width="11.42578125" style="76" customWidth="1"/>
    <col min="519" max="519" width="12.85546875" style="76" customWidth="1"/>
    <col min="520" max="520" width="5.42578125" style="76" customWidth="1"/>
    <col min="521" max="522" width="9.140625" style="76"/>
    <col min="523" max="523" width="3.140625" style="76" customWidth="1"/>
    <col min="524" max="524" width="9.140625" style="76"/>
    <col min="525" max="525" width="1.85546875" style="76" customWidth="1"/>
    <col min="526" max="769" width="9.140625" style="76"/>
    <col min="770" max="770" width="16.140625" style="76" customWidth="1"/>
    <col min="771" max="772" width="9.140625" style="76"/>
    <col min="773" max="773" width="9.28515625" style="76" customWidth="1"/>
    <col min="774" max="774" width="11.42578125" style="76" customWidth="1"/>
    <col min="775" max="775" width="12.85546875" style="76" customWidth="1"/>
    <col min="776" max="776" width="5.42578125" style="76" customWidth="1"/>
    <col min="777" max="778" width="9.140625" style="76"/>
    <col min="779" max="779" width="3.140625" style="76" customWidth="1"/>
    <col min="780" max="780" width="9.140625" style="76"/>
    <col min="781" max="781" width="1.85546875" style="76" customWidth="1"/>
    <col min="782" max="1025" width="9.140625" style="76"/>
    <col min="1026" max="1026" width="16.140625" style="76" customWidth="1"/>
    <col min="1027" max="1028" width="9.140625" style="76"/>
    <col min="1029" max="1029" width="9.28515625" style="76" customWidth="1"/>
    <col min="1030" max="1030" width="11.42578125" style="76" customWidth="1"/>
    <col min="1031" max="1031" width="12.85546875" style="76" customWidth="1"/>
    <col min="1032" max="1032" width="5.42578125" style="76" customWidth="1"/>
    <col min="1033" max="1034" width="9.140625" style="76"/>
    <col min="1035" max="1035" width="3.140625" style="76" customWidth="1"/>
    <col min="1036" max="1036" width="9.140625" style="76"/>
    <col min="1037" max="1037" width="1.85546875" style="76" customWidth="1"/>
    <col min="1038" max="1281" width="9.140625" style="76"/>
    <col min="1282" max="1282" width="16.140625" style="76" customWidth="1"/>
    <col min="1283" max="1284" width="9.140625" style="76"/>
    <col min="1285" max="1285" width="9.28515625" style="76" customWidth="1"/>
    <col min="1286" max="1286" width="11.42578125" style="76" customWidth="1"/>
    <col min="1287" max="1287" width="12.85546875" style="76" customWidth="1"/>
    <col min="1288" max="1288" width="5.42578125" style="76" customWidth="1"/>
    <col min="1289" max="1290" width="9.140625" style="76"/>
    <col min="1291" max="1291" width="3.140625" style="76" customWidth="1"/>
    <col min="1292" max="1292" width="9.140625" style="76"/>
    <col min="1293" max="1293" width="1.85546875" style="76" customWidth="1"/>
    <col min="1294" max="1537" width="9.140625" style="76"/>
    <col min="1538" max="1538" width="16.140625" style="76" customWidth="1"/>
    <col min="1539" max="1540" width="9.140625" style="76"/>
    <col min="1541" max="1541" width="9.28515625" style="76" customWidth="1"/>
    <col min="1542" max="1542" width="11.42578125" style="76" customWidth="1"/>
    <col min="1543" max="1543" width="12.85546875" style="76" customWidth="1"/>
    <col min="1544" max="1544" width="5.42578125" style="76" customWidth="1"/>
    <col min="1545" max="1546" width="9.140625" style="76"/>
    <col min="1547" max="1547" width="3.140625" style="76" customWidth="1"/>
    <col min="1548" max="1548" width="9.140625" style="76"/>
    <col min="1549" max="1549" width="1.85546875" style="76" customWidth="1"/>
    <col min="1550" max="1793" width="9.140625" style="76"/>
    <col min="1794" max="1794" width="16.140625" style="76" customWidth="1"/>
    <col min="1795" max="1796" width="9.140625" style="76"/>
    <col min="1797" max="1797" width="9.28515625" style="76" customWidth="1"/>
    <col min="1798" max="1798" width="11.42578125" style="76" customWidth="1"/>
    <col min="1799" max="1799" width="12.85546875" style="76" customWidth="1"/>
    <col min="1800" max="1800" width="5.42578125" style="76" customWidth="1"/>
    <col min="1801" max="1802" width="9.140625" style="76"/>
    <col min="1803" max="1803" width="3.140625" style="76" customWidth="1"/>
    <col min="1804" max="1804" width="9.140625" style="76"/>
    <col min="1805" max="1805" width="1.85546875" style="76" customWidth="1"/>
    <col min="1806" max="2049" width="9.140625" style="76"/>
    <col min="2050" max="2050" width="16.140625" style="76" customWidth="1"/>
    <col min="2051" max="2052" width="9.140625" style="76"/>
    <col min="2053" max="2053" width="9.28515625" style="76" customWidth="1"/>
    <col min="2054" max="2054" width="11.42578125" style="76" customWidth="1"/>
    <col min="2055" max="2055" width="12.85546875" style="76" customWidth="1"/>
    <col min="2056" max="2056" width="5.42578125" style="76" customWidth="1"/>
    <col min="2057" max="2058" width="9.140625" style="76"/>
    <col min="2059" max="2059" width="3.140625" style="76" customWidth="1"/>
    <col min="2060" max="2060" width="9.140625" style="76"/>
    <col min="2061" max="2061" width="1.85546875" style="76" customWidth="1"/>
    <col min="2062" max="2305" width="9.140625" style="76"/>
    <col min="2306" max="2306" width="16.140625" style="76" customWidth="1"/>
    <col min="2307" max="2308" width="9.140625" style="76"/>
    <col min="2309" max="2309" width="9.28515625" style="76" customWidth="1"/>
    <col min="2310" max="2310" width="11.42578125" style="76" customWidth="1"/>
    <col min="2311" max="2311" width="12.85546875" style="76" customWidth="1"/>
    <col min="2312" max="2312" width="5.42578125" style="76" customWidth="1"/>
    <col min="2313" max="2314" width="9.140625" style="76"/>
    <col min="2315" max="2315" width="3.140625" style="76" customWidth="1"/>
    <col min="2316" max="2316" width="9.140625" style="76"/>
    <col min="2317" max="2317" width="1.85546875" style="76" customWidth="1"/>
    <col min="2318" max="2561" width="9.140625" style="76"/>
    <col min="2562" max="2562" width="16.140625" style="76" customWidth="1"/>
    <col min="2563" max="2564" width="9.140625" style="76"/>
    <col min="2565" max="2565" width="9.28515625" style="76" customWidth="1"/>
    <col min="2566" max="2566" width="11.42578125" style="76" customWidth="1"/>
    <col min="2567" max="2567" width="12.85546875" style="76" customWidth="1"/>
    <col min="2568" max="2568" width="5.42578125" style="76" customWidth="1"/>
    <col min="2569" max="2570" width="9.140625" style="76"/>
    <col min="2571" max="2571" width="3.140625" style="76" customWidth="1"/>
    <col min="2572" max="2572" width="9.140625" style="76"/>
    <col min="2573" max="2573" width="1.85546875" style="76" customWidth="1"/>
    <col min="2574" max="2817" width="9.140625" style="76"/>
    <col min="2818" max="2818" width="16.140625" style="76" customWidth="1"/>
    <col min="2819" max="2820" width="9.140625" style="76"/>
    <col min="2821" max="2821" width="9.28515625" style="76" customWidth="1"/>
    <col min="2822" max="2822" width="11.42578125" style="76" customWidth="1"/>
    <col min="2823" max="2823" width="12.85546875" style="76" customWidth="1"/>
    <col min="2824" max="2824" width="5.42578125" style="76" customWidth="1"/>
    <col min="2825" max="2826" width="9.140625" style="76"/>
    <col min="2827" max="2827" width="3.140625" style="76" customWidth="1"/>
    <col min="2828" max="2828" width="9.140625" style="76"/>
    <col min="2829" max="2829" width="1.85546875" style="76" customWidth="1"/>
    <col min="2830" max="3073" width="9.140625" style="76"/>
    <col min="3074" max="3074" width="16.140625" style="76" customWidth="1"/>
    <col min="3075" max="3076" width="9.140625" style="76"/>
    <col min="3077" max="3077" width="9.28515625" style="76" customWidth="1"/>
    <col min="3078" max="3078" width="11.42578125" style="76" customWidth="1"/>
    <col min="3079" max="3079" width="12.85546875" style="76" customWidth="1"/>
    <col min="3080" max="3080" width="5.42578125" style="76" customWidth="1"/>
    <col min="3081" max="3082" width="9.140625" style="76"/>
    <col min="3083" max="3083" width="3.140625" style="76" customWidth="1"/>
    <col min="3084" max="3084" width="9.140625" style="76"/>
    <col min="3085" max="3085" width="1.85546875" style="76" customWidth="1"/>
    <col min="3086" max="3329" width="9.140625" style="76"/>
    <col min="3330" max="3330" width="16.140625" style="76" customWidth="1"/>
    <col min="3331" max="3332" width="9.140625" style="76"/>
    <col min="3333" max="3333" width="9.28515625" style="76" customWidth="1"/>
    <col min="3334" max="3334" width="11.42578125" style="76" customWidth="1"/>
    <col min="3335" max="3335" width="12.85546875" style="76" customWidth="1"/>
    <col min="3336" max="3336" width="5.42578125" style="76" customWidth="1"/>
    <col min="3337" max="3338" width="9.140625" style="76"/>
    <col min="3339" max="3339" width="3.140625" style="76" customWidth="1"/>
    <col min="3340" max="3340" width="9.140625" style="76"/>
    <col min="3341" max="3341" width="1.85546875" style="76" customWidth="1"/>
    <col min="3342" max="3585" width="9.140625" style="76"/>
    <col min="3586" max="3586" width="16.140625" style="76" customWidth="1"/>
    <col min="3587" max="3588" width="9.140625" style="76"/>
    <col min="3589" max="3589" width="9.28515625" style="76" customWidth="1"/>
    <col min="3590" max="3590" width="11.42578125" style="76" customWidth="1"/>
    <col min="3591" max="3591" width="12.85546875" style="76" customWidth="1"/>
    <col min="3592" max="3592" width="5.42578125" style="76" customWidth="1"/>
    <col min="3593" max="3594" width="9.140625" style="76"/>
    <col min="3595" max="3595" width="3.140625" style="76" customWidth="1"/>
    <col min="3596" max="3596" width="9.140625" style="76"/>
    <col min="3597" max="3597" width="1.85546875" style="76" customWidth="1"/>
    <col min="3598" max="3841" width="9.140625" style="76"/>
    <col min="3842" max="3842" width="16.140625" style="76" customWidth="1"/>
    <col min="3843" max="3844" width="9.140625" style="76"/>
    <col min="3845" max="3845" width="9.28515625" style="76" customWidth="1"/>
    <col min="3846" max="3846" width="11.42578125" style="76" customWidth="1"/>
    <col min="3847" max="3847" width="12.85546875" style="76" customWidth="1"/>
    <col min="3848" max="3848" width="5.42578125" style="76" customWidth="1"/>
    <col min="3849" max="3850" width="9.140625" style="76"/>
    <col min="3851" max="3851" width="3.140625" style="76" customWidth="1"/>
    <col min="3852" max="3852" width="9.140625" style="76"/>
    <col min="3853" max="3853" width="1.85546875" style="76" customWidth="1"/>
    <col min="3854" max="4097" width="9.140625" style="76"/>
    <col min="4098" max="4098" width="16.140625" style="76" customWidth="1"/>
    <col min="4099" max="4100" width="9.140625" style="76"/>
    <col min="4101" max="4101" width="9.28515625" style="76" customWidth="1"/>
    <col min="4102" max="4102" width="11.42578125" style="76" customWidth="1"/>
    <col min="4103" max="4103" width="12.85546875" style="76" customWidth="1"/>
    <col min="4104" max="4104" width="5.42578125" style="76" customWidth="1"/>
    <col min="4105" max="4106" width="9.140625" style="76"/>
    <col min="4107" max="4107" width="3.140625" style="76" customWidth="1"/>
    <col min="4108" max="4108" width="9.140625" style="76"/>
    <col min="4109" max="4109" width="1.85546875" style="76" customWidth="1"/>
    <col min="4110" max="4353" width="9.140625" style="76"/>
    <col min="4354" max="4354" width="16.140625" style="76" customWidth="1"/>
    <col min="4355" max="4356" width="9.140625" style="76"/>
    <col min="4357" max="4357" width="9.28515625" style="76" customWidth="1"/>
    <col min="4358" max="4358" width="11.42578125" style="76" customWidth="1"/>
    <col min="4359" max="4359" width="12.85546875" style="76" customWidth="1"/>
    <col min="4360" max="4360" width="5.42578125" style="76" customWidth="1"/>
    <col min="4361" max="4362" width="9.140625" style="76"/>
    <col min="4363" max="4363" width="3.140625" style="76" customWidth="1"/>
    <col min="4364" max="4364" width="9.140625" style="76"/>
    <col min="4365" max="4365" width="1.85546875" style="76" customWidth="1"/>
    <col min="4366" max="4609" width="9.140625" style="76"/>
    <col min="4610" max="4610" width="16.140625" style="76" customWidth="1"/>
    <col min="4611" max="4612" width="9.140625" style="76"/>
    <col min="4613" max="4613" width="9.28515625" style="76" customWidth="1"/>
    <col min="4614" max="4614" width="11.42578125" style="76" customWidth="1"/>
    <col min="4615" max="4615" width="12.85546875" style="76" customWidth="1"/>
    <col min="4616" max="4616" width="5.42578125" style="76" customWidth="1"/>
    <col min="4617" max="4618" width="9.140625" style="76"/>
    <col min="4619" max="4619" width="3.140625" style="76" customWidth="1"/>
    <col min="4620" max="4620" width="9.140625" style="76"/>
    <col min="4621" max="4621" width="1.85546875" style="76" customWidth="1"/>
    <col min="4622" max="4865" width="9.140625" style="76"/>
    <col min="4866" max="4866" width="16.140625" style="76" customWidth="1"/>
    <col min="4867" max="4868" width="9.140625" style="76"/>
    <col min="4869" max="4869" width="9.28515625" style="76" customWidth="1"/>
    <col min="4870" max="4870" width="11.42578125" style="76" customWidth="1"/>
    <col min="4871" max="4871" width="12.85546875" style="76" customWidth="1"/>
    <col min="4872" max="4872" width="5.42578125" style="76" customWidth="1"/>
    <col min="4873" max="4874" width="9.140625" style="76"/>
    <col min="4875" max="4875" width="3.140625" style="76" customWidth="1"/>
    <col min="4876" max="4876" width="9.140625" style="76"/>
    <col min="4877" max="4877" width="1.85546875" style="76" customWidth="1"/>
    <col min="4878" max="5121" width="9.140625" style="76"/>
    <col min="5122" max="5122" width="16.140625" style="76" customWidth="1"/>
    <col min="5123" max="5124" width="9.140625" style="76"/>
    <col min="5125" max="5125" width="9.28515625" style="76" customWidth="1"/>
    <col min="5126" max="5126" width="11.42578125" style="76" customWidth="1"/>
    <col min="5127" max="5127" width="12.85546875" style="76" customWidth="1"/>
    <col min="5128" max="5128" width="5.42578125" style="76" customWidth="1"/>
    <col min="5129" max="5130" width="9.140625" style="76"/>
    <col min="5131" max="5131" width="3.140625" style="76" customWidth="1"/>
    <col min="5132" max="5132" width="9.140625" style="76"/>
    <col min="5133" max="5133" width="1.85546875" style="76" customWidth="1"/>
    <col min="5134" max="5377" width="9.140625" style="76"/>
    <col min="5378" max="5378" width="16.140625" style="76" customWidth="1"/>
    <col min="5379" max="5380" width="9.140625" style="76"/>
    <col min="5381" max="5381" width="9.28515625" style="76" customWidth="1"/>
    <col min="5382" max="5382" width="11.42578125" style="76" customWidth="1"/>
    <col min="5383" max="5383" width="12.85546875" style="76" customWidth="1"/>
    <col min="5384" max="5384" width="5.42578125" style="76" customWidth="1"/>
    <col min="5385" max="5386" width="9.140625" style="76"/>
    <col min="5387" max="5387" width="3.140625" style="76" customWidth="1"/>
    <col min="5388" max="5388" width="9.140625" style="76"/>
    <col min="5389" max="5389" width="1.85546875" style="76" customWidth="1"/>
    <col min="5390" max="5633" width="9.140625" style="76"/>
    <col min="5634" max="5634" width="16.140625" style="76" customWidth="1"/>
    <col min="5635" max="5636" width="9.140625" style="76"/>
    <col min="5637" max="5637" width="9.28515625" style="76" customWidth="1"/>
    <col min="5638" max="5638" width="11.42578125" style="76" customWidth="1"/>
    <col min="5639" max="5639" width="12.85546875" style="76" customWidth="1"/>
    <col min="5640" max="5640" width="5.42578125" style="76" customWidth="1"/>
    <col min="5641" max="5642" width="9.140625" style="76"/>
    <col min="5643" max="5643" width="3.140625" style="76" customWidth="1"/>
    <col min="5644" max="5644" width="9.140625" style="76"/>
    <col min="5645" max="5645" width="1.85546875" style="76" customWidth="1"/>
    <col min="5646" max="5889" width="9.140625" style="76"/>
    <col min="5890" max="5890" width="16.140625" style="76" customWidth="1"/>
    <col min="5891" max="5892" width="9.140625" style="76"/>
    <col min="5893" max="5893" width="9.28515625" style="76" customWidth="1"/>
    <col min="5894" max="5894" width="11.42578125" style="76" customWidth="1"/>
    <col min="5895" max="5895" width="12.85546875" style="76" customWidth="1"/>
    <col min="5896" max="5896" width="5.42578125" style="76" customWidth="1"/>
    <col min="5897" max="5898" width="9.140625" style="76"/>
    <col min="5899" max="5899" width="3.140625" style="76" customWidth="1"/>
    <col min="5900" max="5900" width="9.140625" style="76"/>
    <col min="5901" max="5901" width="1.85546875" style="76" customWidth="1"/>
    <col min="5902" max="6145" width="9.140625" style="76"/>
    <col min="6146" max="6146" width="16.140625" style="76" customWidth="1"/>
    <col min="6147" max="6148" width="9.140625" style="76"/>
    <col min="6149" max="6149" width="9.28515625" style="76" customWidth="1"/>
    <col min="6150" max="6150" width="11.42578125" style="76" customWidth="1"/>
    <col min="6151" max="6151" width="12.85546875" style="76" customWidth="1"/>
    <col min="6152" max="6152" width="5.42578125" style="76" customWidth="1"/>
    <col min="6153" max="6154" width="9.140625" style="76"/>
    <col min="6155" max="6155" width="3.140625" style="76" customWidth="1"/>
    <col min="6156" max="6156" width="9.140625" style="76"/>
    <col min="6157" max="6157" width="1.85546875" style="76" customWidth="1"/>
    <col min="6158" max="6401" width="9.140625" style="76"/>
    <col min="6402" max="6402" width="16.140625" style="76" customWidth="1"/>
    <col min="6403" max="6404" width="9.140625" style="76"/>
    <col min="6405" max="6405" width="9.28515625" style="76" customWidth="1"/>
    <col min="6406" max="6406" width="11.42578125" style="76" customWidth="1"/>
    <col min="6407" max="6407" width="12.85546875" style="76" customWidth="1"/>
    <col min="6408" max="6408" width="5.42578125" style="76" customWidth="1"/>
    <col min="6409" max="6410" width="9.140625" style="76"/>
    <col min="6411" max="6411" width="3.140625" style="76" customWidth="1"/>
    <col min="6412" max="6412" width="9.140625" style="76"/>
    <col min="6413" max="6413" width="1.85546875" style="76" customWidth="1"/>
    <col min="6414" max="6657" width="9.140625" style="76"/>
    <col min="6658" max="6658" width="16.140625" style="76" customWidth="1"/>
    <col min="6659" max="6660" width="9.140625" style="76"/>
    <col min="6661" max="6661" width="9.28515625" style="76" customWidth="1"/>
    <col min="6662" max="6662" width="11.42578125" style="76" customWidth="1"/>
    <col min="6663" max="6663" width="12.85546875" style="76" customWidth="1"/>
    <col min="6664" max="6664" width="5.42578125" style="76" customWidth="1"/>
    <col min="6665" max="6666" width="9.140625" style="76"/>
    <col min="6667" max="6667" width="3.140625" style="76" customWidth="1"/>
    <col min="6668" max="6668" width="9.140625" style="76"/>
    <col min="6669" max="6669" width="1.85546875" style="76" customWidth="1"/>
    <col min="6670" max="6913" width="9.140625" style="76"/>
    <col min="6914" max="6914" width="16.140625" style="76" customWidth="1"/>
    <col min="6915" max="6916" width="9.140625" style="76"/>
    <col min="6917" max="6917" width="9.28515625" style="76" customWidth="1"/>
    <col min="6918" max="6918" width="11.42578125" style="76" customWidth="1"/>
    <col min="6919" max="6919" width="12.85546875" style="76" customWidth="1"/>
    <col min="6920" max="6920" width="5.42578125" style="76" customWidth="1"/>
    <col min="6921" max="6922" width="9.140625" style="76"/>
    <col min="6923" max="6923" width="3.140625" style="76" customWidth="1"/>
    <col min="6924" max="6924" width="9.140625" style="76"/>
    <col min="6925" max="6925" width="1.85546875" style="76" customWidth="1"/>
    <col min="6926" max="7169" width="9.140625" style="76"/>
    <col min="7170" max="7170" width="16.140625" style="76" customWidth="1"/>
    <col min="7171" max="7172" width="9.140625" style="76"/>
    <col min="7173" max="7173" width="9.28515625" style="76" customWidth="1"/>
    <col min="7174" max="7174" width="11.42578125" style="76" customWidth="1"/>
    <col min="7175" max="7175" width="12.85546875" style="76" customWidth="1"/>
    <col min="7176" max="7176" width="5.42578125" style="76" customWidth="1"/>
    <col min="7177" max="7178" width="9.140625" style="76"/>
    <col min="7179" max="7179" width="3.140625" style="76" customWidth="1"/>
    <col min="7180" max="7180" width="9.140625" style="76"/>
    <col min="7181" max="7181" width="1.85546875" style="76" customWidth="1"/>
    <col min="7182" max="7425" width="9.140625" style="76"/>
    <col min="7426" max="7426" width="16.140625" style="76" customWidth="1"/>
    <col min="7427" max="7428" width="9.140625" style="76"/>
    <col min="7429" max="7429" width="9.28515625" style="76" customWidth="1"/>
    <col min="7430" max="7430" width="11.42578125" style="76" customWidth="1"/>
    <col min="7431" max="7431" width="12.85546875" style="76" customWidth="1"/>
    <col min="7432" max="7432" width="5.42578125" style="76" customWidth="1"/>
    <col min="7433" max="7434" width="9.140625" style="76"/>
    <col min="7435" max="7435" width="3.140625" style="76" customWidth="1"/>
    <col min="7436" max="7436" width="9.140625" style="76"/>
    <col min="7437" max="7437" width="1.85546875" style="76" customWidth="1"/>
    <col min="7438" max="7681" width="9.140625" style="76"/>
    <col min="7682" max="7682" width="16.140625" style="76" customWidth="1"/>
    <col min="7683" max="7684" width="9.140625" style="76"/>
    <col min="7685" max="7685" width="9.28515625" style="76" customWidth="1"/>
    <col min="7686" max="7686" width="11.42578125" style="76" customWidth="1"/>
    <col min="7687" max="7687" width="12.85546875" style="76" customWidth="1"/>
    <col min="7688" max="7688" width="5.42578125" style="76" customWidth="1"/>
    <col min="7689" max="7690" width="9.140625" style="76"/>
    <col min="7691" max="7691" width="3.140625" style="76" customWidth="1"/>
    <col min="7692" max="7692" width="9.140625" style="76"/>
    <col min="7693" max="7693" width="1.85546875" style="76" customWidth="1"/>
    <col min="7694" max="7937" width="9.140625" style="76"/>
    <col min="7938" max="7938" width="16.140625" style="76" customWidth="1"/>
    <col min="7939" max="7940" width="9.140625" style="76"/>
    <col min="7941" max="7941" width="9.28515625" style="76" customWidth="1"/>
    <col min="7942" max="7942" width="11.42578125" style="76" customWidth="1"/>
    <col min="7943" max="7943" width="12.85546875" style="76" customWidth="1"/>
    <col min="7944" max="7944" width="5.42578125" style="76" customWidth="1"/>
    <col min="7945" max="7946" width="9.140625" style="76"/>
    <col min="7947" max="7947" width="3.140625" style="76" customWidth="1"/>
    <col min="7948" max="7948" width="9.140625" style="76"/>
    <col min="7949" max="7949" width="1.85546875" style="76" customWidth="1"/>
    <col min="7950" max="8193" width="9.140625" style="76"/>
    <col min="8194" max="8194" width="16.140625" style="76" customWidth="1"/>
    <col min="8195" max="8196" width="9.140625" style="76"/>
    <col min="8197" max="8197" width="9.28515625" style="76" customWidth="1"/>
    <col min="8198" max="8198" width="11.42578125" style="76" customWidth="1"/>
    <col min="8199" max="8199" width="12.85546875" style="76" customWidth="1"/>
    <col min="8200" max="8200" width="5.42578125" style="76" customWidth="1"/>
    <col min="8201" max="8202" width="9.140625" style="76"/>
    <col min="8203" max="8203" width="3.140625" style="76" customWidth="1"/>
    <col min="8204" max="8204" width="9.140625" style="76"/>
    <col min="8205" max="8205" width="1.85546875" style="76" customWidth="1"/>
    <col min="8206" max="8449" width="9.140625" style="76"/>
    <col min="8450" max="8450" width="16.140625" style="76" customWidth="1"/>
    <col min="8451" max="8452" width="9.140625" style="76"/>
    <col min="8453" max="8453" width="9.28515625" style="76" customWidth="1"/>
    <col min="8454" max="8454" width="11.42578125" style="76" customWidth="1"/>
    <col min="8455" max="8455" width="12.85546875" style="76" customWidth="1"/>
    <col min="8456" max="8456" width="5.42578125" style="76" customWidth="1"/>
    <col min="8457" max="8458" width="9.140625" style="76"/>
    <col min="8459" max="8459" width="3.140625" style="76" customWidth="1"/>
    <col min="8460" max="8460" width="9.140625" style="76"/>
    <col min="8461" max="8461" width="1.85546875" style="76" customWidth="1"/>
    <col min="8462" max="8705" width="9.140625" style="76"/>
    <col min="8706" max="8706" width="16.140625" style="76" customWidth="1"/>
    <col min="8707" max="8708" width="9.140625" style="76"/>
    <col min="8709" max="8709" width="9.28515625" style="76" customWidth="1"/>
    <col min="8710" max="8710" width="11.42578125" style="76" customWidth="1"/>
    <col min="8711" max="8711" width="12.85546875" style="76" customWidth="1"/>
    <col min="8712" max="8712" width="5.42578125" style="76" customWidth="1"/>
    <col min="8713" max="8714" width="9.140625" style="76"/>
    <col min="8715" max="8715" width="3.140625" style="76" customWidth="1"/>
    <col min="8716" max="8716" width="9.140625" style="76"/>
    <col min="8717" max="8717" width="1.85546875" style="76" customWidth="1"/>
    <col min="8718" max="8961" width="9.140625" style="76"/>
    <col min="8962" max="8962" width="16.140625" style="76" customWidth="1"/>
    <col min="8963" max="8964" width="9.140625" style="76"/>
    <col min="8965" max="8965" width="9.28515625" style="76" customWidth="1"/>
    <col min="8966" max="8966" width="11.42578125" style="76" customWidth="1"/>
    <col min="8967" max="8967" width="12.85546875" style="76" customWidth="1"/>
    <col min="8968" max="8968" width="5.42578125" style="76" customWidth="1"/>
    <col min="8969" max="8970" width="9.140625" style="76"/>
    <col min="8971" max="8971" width="3.140625" style="76" customWidth="1"/>
    <col min="8972" max="8972" width="9.140625" style="76"/>
    <col min="8973" max="8973" width="1.85546875" style="76" customWidth="1"/>
    <col min="8974" max="9217" width="9.140625" style="76"/>
    <col min="9218" max="9218" width="16.140625" style="76" customWidth="1"/>
    <col min="9219" max="9220" width="9.140625" style="76"/>
    <col min="9221" max="9221" width="9.28515625" style="76" customWidth="1"/>
    <col min="9222" max="9222" width="11.42578125" style="76" customWidth="1"/>
    <col min="9223" max="9223" width="12.85546875" style="76" customWidth="1"/>
    <col min="9224" max="9224" width="5.42578125" style="76" customWidth="1"/>
    <col min="9225" max="9226" width="9.140625" style="76"/>
    <col min="9227" max="9227" width="3.140625" style="76" customWidth="1"/>
    <col min="9228" max="9228" width="9.140625" style="76"/>
    <col min="9229" max="9229" width="1.85546875" style="76" customWidth="1"/>
    <col min="9230" max="9473" width="9.140625" style="76"/>
    <col min="9474" max="9474" width="16.140625" style="76" customWidth="1"/>
    <col min="9475" max="9476" width="9.140625" style="76"/>
    <col min="9477" max="9477" width="9.28515625" style="76" customWidth="1"/>
    <col min="9478" max="9478" width="11.42578125" style="76" customWidth="1"/>
    <col min="9479" max="9479" width="12.85546875" style="76" customWidth="1"/>
    <col min="9480" max="9480" width="5.42578125" style="76" customWidth="1"/>
    <col min="9481" max="9482" width="9.140625" style="76"/>
    <col min="9483" max="9483" width="3.140625" style="76" customWidth="1"/>
    <col min="9484" max="9484" width="9.140625" style="76"/>
    <col min="9485" max="9485" width="1.85546875" style="76" customWidth="1"/>
    <col min="9486" max="9729" width="9.140625" style="76"/>
    <col min="9730" max="9730" width="16.140625" style="76" customWidth="1"/>
    <col min="9731" max="9732" width="9.140625" style="76"/>
    <col min="9733" max="9733" width="9.28515625" style="76" customWidth="1"/>
    <col min="9734" max="9734" width="11.42578125" style="76" customWidth="1"/>
    <col min="9735" max="9735" width="12.85546875" style="76" customWidth="1"/>
    <col min="9736" max="9736" width="5.42578125" style="76" customWidth="1"/>
    <col min="9737" max="9738" width="9.140625" style="76"/>
    <col min="9739" max="9739" width="3.140625" style="76" customWidth="1"/>
    <col min="9740" max="9740" width="9.140625" style="76"/>
    <col min="9741" max="9741" width="1.85546875" style="76" customWidth="1"/>
    <col min="9742" max="9985" width="9.140625" style="76"/>
    <col min="9986" max="9986" width="16.140625" style="76" customWidth="1"/>
    <col min="9987" max="9988" width="9.140625" style="76"/>
    <col min="9989" max="9989" width="9.28515625" style="76" customWidth="1"/>
    <col min="9990" max="9990" width="11.42578125" style="76" customWidth="1"/>
    <col min="9991" max="9991" width="12.85546875" style="76" customWidth="1"/>
    <col min="9992" max="9992" width="5.42578125" style="76" customWidth="1"/>
    <col min="9993" max="9994" width="9.140625" style="76"/>
    <col min="9995" max="9995" width="3.140625" style="76" customWidth="1"/>
    <col min="9996" max="9996" width="9.140625" style="76"/>
    <col min="9997" max="9997" width="1.85546875" style="76" customWidth="1"/>
    <col min="9998" max="10241" width="9.140625" style="76"/>
    <col min="10242" max="10242" width="16.140625" style="76" customWidth="1"/>
    <col min="10243" max="10244" width="9.140625" style="76"/>
    <col min="10245" max="10245" width="9.28515625" style="76" customWidth="1"/>
    <col min="10246" max="10246" width="11.42578125" style="76" customWidth="1"/>
    <col min="10247" max="10247" width="12.85546875" style="76" customWidth="1"/>
    <col min="10248" max="10248" width="5.42578125" style="76" customWidth="1"/>
    <col min="10249" max="10250" width="9.140625" style="76"/>
    <col min="10251" max="10251" width="3.140625" style="76" customWidth="1"/>
    <col min="10252" max="10252" width="9.140625" style="76"/>
    <col min="10253" max="10253" width="1.85546875" style="76" customWidth="1"/>
    <col min="10254" max="10497" width="9.140625" style="76"/>
    <col min="10498" max="10498" width="16.140625" style="76" customWidth="1"/>
    <col min="10499" max="10500" width="9.140625" style="76"/>
    <col min="10501" max="10501" width="9.28515625" style="76" customWidth="1"/>
    <col min="10502" max="10502" width="11.42578125" style="76" customWidth="1"/>
    <col min="10503" max="10503" width="12.85546875" style="76" customWidth="1"/>
    <col min="10504" max="10504" width="5.42578125" style="76" customWidth="1"/>
    <col min="10505" max="10506" width="9.140625" style="76"/>
    <col min="10507" max="10507" width="3.140625" style="76" customWidth="1"/>
    <col min="10508" max="10508" width="9.140625" style="76"/>
    <col min="10509" max="10509" width="1.85546875" style="76" customWidth="1"/>
    <col min="10510" max="10753" width="9.140625" style="76"/>
    <col min="10754" max="10754" width="16.140625" style="76" customWidth="1"/>
    <col min="10755" max="10756" width="9.140625" style="76"/>
    <col min="10757" max="10757" width="9.28515625" style="76" customWidth="1"/>
    <col min="10758" max="10758" width="11.42578125" style="76" customWidth="1"/>
    <col min="10759" max="10759" width="12.85546875" style="76" customWidth="1"/>
    <col min="10760" max="10760" width="5.42578125" style="76" customWidth="1"/>
    <col min="10761" max="10762" width="9.140625" style="76"/>
    <col min="10763" max="10763" width="3.140625" style="76" customWidth="1"/>
    <col min="10764" max="10764" width="9.140625" style="76"/>
    <col min="10765" max="10765" width="1.85546875" style="76" customWidth="1"/>
    <col min="10766" max="11009" width="9.140625" style="76"/>
    <col min="11010" max="11010" width="16.140625" style="76" customWidth="1"/>
    <col min="11011" max="11012" width="9.140625" style="76"/>
    <col min="11013" max="11013" width="9.28515625" style="76" customWidth="1"/>
    <col min="11014" max="11014" width="11.42578125" style="76" customWidth="1"/>
    <col min="11015" max="11015" width="12.85546875" style="76" customWidth="1"/>
    <col min="11016" max="11016" width="5.42578125" style="76" customWidth="1"/>
    <col min="11017" max="11018" width="9.140625" style="76"/>
    <col min="11019" max="11019" width="3.140625" style="76" customWidth="1"/>
    <col min="11020" max="11020" width="9.140625" style="76"/>
    <col min="11021" max="11021" width="1.85546875" style="76" customWidth="1"/>
    <col min="11022" max="11265" width="9.140625" style="76"/>
    <col min="11266" max="11266" width="16.140625" style="76" customWidth="1"/>
    <col min="11267" max="11268" width="9.140625" style="76"/>
    <col min="11269" max="11269" width="9.28515625" style="76" customWidth="1"/>
    <col min="11270" max="11270" width="11.42578125" style="76" customWidth="1"/>
    <col min="11271" max="11271" width="12.85546875" style="76" customWidth="1"/>
    <col min="11272" max="11272" width="5.42578125" style="76" customWidth="1"/>
    <col min="11273" max="11274" width="9.140625" style="76"/>
    <col min="11275" max="11275" width="3.140625" style="76" customWidth="1"/>
    <col min="11276" max="11276" width="9.140625" style="76"/>
    <col min="11277" max="11277" width="1.85546875" style="76" customWidth="1"/>
    <col min="11278" max="11521" width="9.140625" style="76"/>
    <col min="11522" max="11522" width="16.140625" style="76" customWidth="1"/>
    <col min="11523" max="11524" width="9.140625" style="76"/>
    <col min="11525" max="11525" width="9.28515625" style="76" customWidth="1"/>
    <col min="11526" max="11526" width="11.42578125" style="76" customWidth="1"/>
    <col min="11527" max="11527" width="12.85546875" style="76" customWidth="1"/>
    <col min="11528" max="11528" width="5.42578125" style="76" customWidth="1"/>
    <col min="11529" max="11530" width="9.140625" style="76"/>
    <col min="11531" max="11531" width="3.140625" style="76" customWidth="1"/>
    <col min="11532" max="11532" width="9.140625" style="76"/>
    <col min="11533" max="11533" width="1.85546875" style="76" customWidth="1"/>
    <col min="11534" max="11777" width="9.140625" style="76"/>
    <col min="11778" max="11778" width="16.140625" style="76" customWidth="1"/>
    <col min="11779" max="11780" width="9.140625" style="76"/>
    <col min="11781" max="11781" width="9.28515625" style="76" customWidth="1"/>
    <col min="11782" max="11782" width="11.42578125" style="76" customWidth="1"/>
    <col min="11783" max="11783" width="12.85546875" style="76" customWidth="1"/>
    <col min="11784" max="11784" width="5.42578125" style="76" customWidth="1"/>
    <col min="11785" max="11786" width="9.140625" style="76"/>
    <col min="11787" max="11787" width="3.140625" style="76" customWidth="1"/>
    <col min="11788" max="11788" width="9.140625" style="76"/>
    <col min="11789" max="11789" width="1.85546875" style="76" customWidth="1"/>
    <col min="11790" max="12033" width="9.140625" style="76"/>
    <col min="12034" max="12034" width="16.140625" style="76" customWidth="1"/>
    <col min="12035" max="12036" width="9.140625" style="76"/>
    <col min="12037" max="12037" width="9.28515625" style="76" customWidth="1"/>
    <col min="12038" max="12038" width="11.42578125" style="76" customWidth="1"/>
    <col min="12039" max="12039" width="12.85546875" style="76" customWidth="1"/>
    <col min="12040" max="12040" width="5.42578125" style="76" customWidth="1"/>
    <col min="12041" max="12042" width="9.140625" style="76"/>
    <col min="12043" max="12043" width="3.140625" style="76" customWidth="1"/>
    <col min="12044" max="12044" width="9.140625" style="76"/>
    <col min="12045" max="12045" width="1.85546875" style="76" customWidth="1"/>
    <col min="12046" max="12289" width="9.140625" style="76"/>
    <col min="12290" max="12290" width="16.140625" style="76" customWidth="1"/>
    <col min="12291" max="12292" width="9.140625" style="76"/>
    <col min="12293" max="12293" width="9.28515625" style="76" customWidth="1"/>
    <col min="12294" max="12294" width="11.42578125" style="76" customWidth="1"/>
    <col min="12295" max="12295" width="12.85546875" style="76" customWidth="1"/>
    <col min="12296" max="12296" width="5.42578125" style="76" customWidth="1"/>
    <col min="12297" max="12298" width="9.140625" style="76"/>
    <col min="12299" max="12299" width="3.140625" style="76" customWidth="1"/>
    <col min="12300" max="12300" width="9.140625" style="76"/>
    <col min="12301" max="12301" width="1.85546875" style="76" customWidth="1"/>
    <col min="12302" max="12545" width="9.140625" style="76"/>
    <col min="12546" max="12546" width="16.140625" style="76" customWidth="1"/>
    <col min="12547" max="12548" width="9.140625" style="76"/>
    <col min="12549" max="12549" width="9.28515625" style="76" customWidth="1"/>
    <col min="12550" max="12550" width="11.42578125" style="76" customWidth="1"/>
    <col min="12551" max="12551" width="12.85546875" style="76" customWidth="1"/>
    <col min="12552" max="12552" width="5.42578125" style="76" customWidth="1"/>
    <col min="12553" max="12554" width="9.140625" style="76"/>
    <col min="12555" max="12555" width="3.140625" style="76" customWidth="1"/>
    <col min="12556" max="12556" width="9.140625" style="76"/>
    <col min="12557" max="12557" width="1.85546875" style="76" customWidth="1"/>
    <col min="12558" max="12801" width="9.140625" style="76"/>
    <col min="12802" max="12802" width="16.140625" style="76" customWidth="1"/>
    <col min="12803" max="12804" width="9.140625" style="76"/>
    <col min="12805" max="12805" width="9.28515625" style="76" customWidth="1"/>
    <col min="12806" max="12806" width="11.42578125" style="76" customWidth="1"/>
    <col min="12807" max="12807" width="12.85546875" style="76" customWidth="1"/>
    <col min="12808" max="12808" width="5.42578125" style="76" customWidth="1"/>
    <col min="12809" max="12810" width="9.140625" style="76"/>
    <col min="12811" max="12811" width="3.140625" style="76" customWidth="1"/>
    <col min="12812" max="12812" width="9.140625" style="76"/>
    <col min="12813" max="12813" width="1.85546875" style="76" customWidth="1"/>
    <col min="12814" max="13057" width="9.140625" style="76"/>
    <col min="13058" max="13058" width="16.140625" style="76" customWidth="1"/>
    <col min="13059" max="13060" width="9.140625" style="76"/>
    <col min="13061" max="13061" width="9.28515625" style="76" customWidth="1"/>
    <col min="13062" max="13062" width="11.42578125" style="76" customWidth="1"/>
    <col min="13063" max="13063" width="12.85546875" style="76" customWidth="1"/>
    <col min="13064" max="13064" width="5.42578125" style="76" customWidth="1"/>
    <col min="13065" max="13066" width="9.140625" style="76"/>
    <col min="13067" max="13067" width="3.140625" style="76" customWidth="1"/>
    <col min="13068" max="13068" width="9.140625" style="76"/>
    <col min="13069" max="13069" width="1.85546875" style="76" customWidth="1"/>
    <col min="13070" max="13313" width="9.140625" style="76"/>
    <col min="13314" max="13314" width="16.140625" style="76" customWidth="1"/>
    <col min="13315" max="13316" width="9.140625" style="76"/>
    <col min="13317" max="13317" width="9.28515625" style="76" customWidth="1"/>
    <col min="13318" max="13318" width="11.42578125" style="76" customWidth="1"/>
    <col min="13319" max="13319" width="12.85546875" style="76" customWidth="1"/>
    <col min="13320" max="13320" width="5.42578125" style="76" customWidth="1"/>
    <col min="13321" max="13322" width="9.140625" style="76"/>
    <col min="13323" max="13323" width="3.140625" style="76" customWidth="1"/>
    <col min="13324" max="13324" width="9.140625" style="76"/>
    <col min="13325" max="13325" width="1.85546875" style="76" customWidth="1"/>
    <col min="13326" max="13569" width="9.140625" style="76"/>
    <col min="13570" max="13570" width="16.140625" style="76" customWidth="1"/>
    <col min="13571" max="13572" width="9.140625" style="76"/>
    <col min="13573" max="13573" width="9.28515625" style="76" customWidth="1"/>
    <col min="13574" max="13574" width="11.42578125" style="76" customWidth="1"/>
    <col min="13575" max="13575" width="12.85546875" style="76" customWidth="1"/>
    <col min="13576" max="13576" width="5.42578125" style="76" customWidth="1"/>
    <col min="13577" max="13578" width="9.140625" style="76"/>
    <col min="13579" max="13579" width="3.140625" style="76" customWidth="1"/>
    <col min="13580" max="13580" width="9.140625" style="76"/>
    <col min="13581" max="13581" width="1.85546875" style="76" customWidth="1"/>
    <col min="13582" max="13825" width="9.140625" style="76"/>
    <col min="13826" max="13826" width="16.140625" style="76" customWidth="1"/>
    <col min="13827" max="13828" width="9.140625" style="76"/>
    <col min="13829" max="13829" width="9.28515625" style="76" customWidth="1"/>
    <col min="13830" max="13830" width="11.42578125" style="76" customWidth="1"/>
    <col min="13831" max="13831" width="12.85546875" style="76" customWidth="1"/>
    <col min="13832" max="13832" width="5.42578125" style="76" customWidth="1"/>
    <col min="13833" max="13834" width="9.140625" style="76"/>
    <col min="13835" max="13835" width="3.140625" style="76" customWidth="1"/>
    <col min="13836" max="13836" width="9.140625" style="76"/>
    <col min="13837" max="13837" width="1.85546875" style="76" customWidth="1"/>
    <col min="13838" max="14081" width="9.140625" style="76"/>
    <col min="14082" max="14082" width="16.140625" style="76" customWidth="1"/>
    <col min="14083" max="14084" width="9.140625" style="76"/>
    <col min="14085" max="14085" width="9.28515625" style="76" customWidth="1"/>
    <col min="14086" max="14086" width="11.42578125" style="76" customWidth="1"/>
    <col min="14087" max="14087" width="12.85546875" style="76" customWidth="1"/>
    <col min="14088" max="14088" width="5.42578125" style="76" customWidth="1"/>
    <col min="14089" max="14090" width="9.140625" style="76"/>
    <col min="14091" max="14091" width="3.140625" style="76" customWidth="1"/>
    <col min="14092" max="14092" width="9.140625" style="76"/>
    <col min="14093" max="14093" width="1.85546875" style="76" customWidth="1"/>
    <col min="14094" max="14337" width="9.140625" style="76"/>
    <col min="14338" max="14338" width="16.140625" style="76" customWidth="1"/>
    <col min="14339" max="14340" width="9.140625" style="76"/>
    <col min="14341" max="14341" width="9.28515625" style="76" customWidth="1"/>
    <col min="14342" max="14342" width="11.42578125" style="76" customWidth="1"/>
    <col min="14343" max="14343" width="12.85546875" style="76" customWidth="1"/>
    <col min="14344" max="14344" width="5.42578125" style="76" customWidth="1"/>
    <col min="14345" max="14346" width="9.140625" style="76"/>
    <col min="14347" max="14347" width="3.140625" style="76" customWidth="1"/>
    <col min="14348" max="14348" width="9.140625" style="76"/>
    <col min="14349" max="14349" width="1.85546875" style="76" customWidth="1"/>
    <col min="14350" max="14593" width="9.140625" style="76"/>
    <col min="14594" max="14594" width="16.140625" style="76" customWidth="1"/>
    <col min="14595" max="14596" width="9.140625" style="76"/>
    <col min="14597" max="14597" width="9.28515625" style="76" customWidth="1"/>
    <col min="14598" max="14598" width="11.42578125" style="76" customWidth="1"/>
    <col min="14599" max="14599" width="12.85546875" style="76" customWidth="1"/>
    <col min="14600" max="14600" width="5.42578125" style="76" customWidth="1"/>
    <col min="14601" max="14602" width="9.140625" style="76"/>
    <col min="14603" max="14603" width="3.140625" style="76" customWidth="1"/>
    <col min="14604" max="14604" width="9.140625" style="76"/>
    <col min="14605" max="14605" width="1.85546875" style="76" customWidth="1"/>
    <col min="14606" max="14849" width="9.140625" style="76"/>
    <col min="14850" max="14850" width="16.140625" style="76" customWidth="1"/>
    <col min="14851" max="14852" width="9.140625" style="76"/>
    <col min="14853" max="14853" width="9.28515625" style="76" customWidth="1"/>
    <col min="14854" max="14854" width="11.42578125" style="76" customWidth="1"/>
    <col min="14855" max="14855" width="12.85546875" style="76" customWidth="1"/>
    <col min="14856" max="14856" width="5.42578125" style="76" customWidth="1"/>
    <col min="14857" max="14858" width="9.140625" style="76"/>
    <col min="14859" max="14859" width="3.140625" style="76" customWidth="1"/>
    <col min="14860" max="14860" width="9.140625" style="76"/>
    <col min="14861" max="14861" width="1.85546875" style="76" customWidth="1"/>
    <col min="14862" max="15105" width="9.140625" style="76"/>
    <col min="15106" max="15106" width="16.140625" style="76" customWidth="1"/>
    <col min="15107" max="15108" width="9.140625" style="76"/>
    <col min="15109" max="15109" width="9.28515625" style="76" customWidth="1"/>
    <col min="15110" max="15110" width="11.42578125" style="76" customWidth="1"/>
    <col min="15111" max="15111" width="12.85546875" style="76" customWidth="1"/>
    <col min="15112" max="15112" width="5.42578125" style="76" customWidth="1"/>
    <col min="15113" max="15114" width="9.140625" style="76"/>
    <col min="15115" max="15115" width="3.140625" style="76" customWidth="1"/>
    <col min="15116" max="15116" width="9.140625" style="76"/>
    <col min="15117" max="15117" width="1.85546875" style="76" customWidth="1"/>
    <col min="15118" max="15361" width="9.140625" style="76"/>
    <col min="15362" max="15362" width="16.140625" style="76" customWidth="1"/>
    <col min="15363" max="15364" width="9.140625" style="76"/>
    <col min="15365" max="15365" width="9.28515625" style="76" customWidth="1"/>
    <col min="15366" max="15366" width="11.42578125" style="76" customWidth="1"/>
    <col min="15367" max="15367" width="12.85546875" style="76" customWidth="1"/>
    <col min="15368" max="15368" width="5.42578125" style="76" customWidth="1"/>
    <col min="15369" max="15370" width="9.140625" style="76"/>
    <col min="15371" max="15371" width="3.140625" style="76" customWidth="1"/>
    <col min="15372" max="15372" width="9.140625" style="76"/>
    <col min="15373" max="15373" width="1.85546875" style="76" customWidth="1"/>
    <col min="15374" max="15617" width="9.140625" style="76"/>
    <col min="15618" max="15618" width="16.140625" style="76" customWidth="1"/>
    <col min="15619" max="15620" width="9.140625" style="76"/>
    <col min="15621" max="15621" width="9.28515625" style="76" customWidth="1"/>
    <col min="15622" max="15622" width="11.42578125" style="76" customWidth="1"/>
    <col min="15623" max="15623" width="12.85546875" style="76" customWidth="1"/>
    <col min="15624" max="15624" width="5.42578125" style="76" customWidth="1"/>
    <col min="15625" max="15626" width="9.140625" style="76"/>
    <col min="15627" max="15627" width="3.140625" style="76" customWidth="1"/>
    <col min="15628" max="15628" width="9.140625" style="76"/>
    <col min="15629" max="15629" width="1.85546875" style="76" customWidth="1"/>
    <col min="15630" max="15873" width="9.140625" style="76"/>
    <col min="15874" max="15874" width="16.140625" style="76" customWidth="1"/>
    <col min="15875" max="15876" width="9.140625" style="76"/>
    <col min="15877" max="15877" width="9.28515625" style="76" customWidth="1"/>
    <col min="15878" max="15878" width="11.42578125" style="76" customWidth="1"/>
    <col min="15879" max="15879" width="12.85546875" style="76" customWidth="1"/>
    <col min="15880" max="15880" width="5.42578125" style="76" customWidth="1"/>
    <col min="15881" max="15882" width="9.140625" style="76"/>
    <col min="15883" max="15883" width="3.140625" style="76" customWidth="1"/>
    <col min="15884" max="15884" width="9.140625" style="76"/>
    <col min="15885" max="15885" width="1.85546875" style="76" customWidth="1"/>
    <col min="15886" max="16129" width="9.140625" style="76"/>
    <col min="16130" max="16130" width="16.140625" style="76" customWidth="1"/>
    <col min="16131" max="16132" width="9.140625" style="76"/>
    <col min="16133" max="16133" width="9.28515625" style="76" customWidth="1"/>
    <col min="16134" max="16134" width="11.42578125" style="76" customWidth="1"/>
    <col min="16135" max="16135" width="12.85546875" style="76" customWidth="1"/>
    <col min="16136" max="16136" width="5.42578125" style="76" customWidth="1"/>
    <col min="16137" max="16138" width="9.140625" style="76"/>
    <col min="16139" max="16139" width="3.140625" style="76" customWidth="1"/>
    <col min="16140" max="16140" width="9.140625" style="76"/>
    <col min="16141" max="16141" width="1.85546875" style="76" customWidth="1"/>
    <col min="16142" max="16384" width="9.140625" style="76"/>
  </cols>
  <sheetData>
    <row r="1" spans="3:12" ht="6.75" customHeight="1" thickBot="1"/>
    <row r="2" spans="3:12">
      <c r="C2" s="355"/>
      <c r="D2" s="356"/>
      <c r="E2" s="356"/>
      <c r="F2" s="356"/>
      <c r="G2" s="356"/>
      <c r="H2" s="356"/>
      <c r="I2" s="356"/>
      <c r="J2" s="356"/>
      <c r="K2" s="356"/>
      <c r="L2" s="357"/>
    </row>
    <row r="3" spans="3:12" s="185" customFormat="1" ht="14.1" customHeight="1">
      <c r="C3" s="358"/>
      <c r="D3" s="348" t="s">
        <v>36</v>
      </c>
      <c r="E3" s="186"/>
      <c r="F3" s="186"/>
      <c r="G3" s="388" t="s">
        <v>688</v>
      </c>
      <c r="H3" s="351"/>
      <c r="I3" s="323"/>
      <c r="J3" s="187"/>
      <c r="K3" s="186"/>
      <c r="L3" s="359"/>
    </row>
    <row r="4" spans="3:12" s="185" customFormat="1" ht="14.1" customHeight="1">
      <c r="C4" s="358"/>
      <c r="D4" s="348" t="s">
        <v>21</v>
      </c>
      <c r="E4" s="186"/>
      <c r="F4" s="186"/>
      <c r="G4" s="388" t="s">
        <v>689</v>
      </c>
      <c r="H4" s="352"/>
      <c r="I4" s="188"/>
      <c r="J4" s="189"/>
      <c r="K4" s="189"/>
      <c r="L4" s="359"/>
    </row>
    <row r="5" spans="3:12" s="185" customFormat="1" ht="14.1" customHeight="1">
      <c r="C5" s="358"/>
      <c r="D5" s="348" t="s">
        <v>6</v>
      </c>
      <c r="E5" s="186"/>
      <c r="F5" s="186"/>
      <c r="G5" s="350" t="str">
        <f>+[1]Kop.!$F$5</f>
        <v xml:space="preserve"> Tirane </v>
      </c>
      <c r="H5" s="350"/>
      <c r="I5" s="187"/>
      <c r="J5" s="187"/>
      <c r="K5" s="187"/>
      <c r="L5" s="359"/>
    </row>
    <row r="6" spans="3:12" s="185" customFormat="1" ht="14.1" customHeight="1">
      <c r="C6" s="358"/>
      <c r="D6" s="348"/>
      <c r="E6" s="186"/>
      <c r="F6" s="186"/>
      <c r="G6" s="192"/>
      <c r="H6" s="192"/>
      <c r="I6" s="192"/>
      <c r="J6" s="192"/>
      <c r="K6" s="192"/>
      <c r="L6" s="359"/>
    </row>
    <row r="7" spans="3:12" s="185" customFormat="1" ht="14.1" customHeight="1">
      <c r="C7" s="358"/>
      <c r="D7" s="348" t="s">
        <v>0</v>
      </c>
      <c r="E7" s="186"/>
      <c r="F7" s="186"/>
      <c r="G7" s="389">
        <v>38934</v>
      </c>
      <c r="H7" s="353"/>
      <c r="I7" s="186"/>
      <c r="J7" s="186"/>
      <c r="K7" s="186"/>
      <c r="L7" s="359"/>
    </row>
    <row r="8" spans="3:12" s="185" customFormat="1" ht="14.1" customHeight="1">
      <c r="C8" s="358"/>
      <c r="D8" s="348" t="s">
        <v>1</v>
      </c>
      <c r="E8" s="186"/>
      <c r="F8" s="186"/>
      <c r="G8" s="354"/>
      <c r="H8" s="326"/>
      <c r="I8" s="186"/>
      <c r="J8" s="186"/>
      <c r="K8" s="186"/>
      <c r="L8" s="359"/>
    </row>
    <row r="9" spans="3:12" s="185" customFormat="1" ht="14.1" customHeight="1">
      <c r="C9" s="358"/>
      <c r="D9" s="348"/>
      <c r="E9" s="186"/>
      <c r="F9" s="186"/>
      <c r="G9" s="192"/>
      <c r="H9" s="192"/>
      <c r="I9" s="186"/>
      <c r="J9" s="186"/>
      <c r="K9" s="186"/>
      <c r="L9" s="359"/>
    </row>
    <row r="10" spans="3:12" s="185" customFormat="1" ht="14.1" customHeight="1">
      <c r="C10" s="358"/>
      <c r="D10" s="348" t="s">
        <v>14</v>
      </c>
      <c r="E10" s="186"/>
      <c r="F10" s="186"/>
      <c r="G10" s="390" t="s">
        <v>690</v>
      </c>
      <c r="H10" s="350"/>
      <c r="I10" s="187"/>
      <c r="J10" s="187"/>
      <c r="K10" s="187"/>
      <c r="L10" s="359"/>
    </row>
    <row r="11" spans="3:12" s="185" customFormat="1" ht="14.1" customHeight="1">
      <c r="C11" s="358"/>
      <c r="D11" s="348"/>
      <c r="E11" s="186"/>
      <c r="F11" s="186"/>
      <c r="G11" s="391" t="s">
        <v>691</v>
      </c>
      <c r="H11" s="354"/>
      <c r="I11" s="190"/>
      <c r="J11" s="190"/>
      <c r="K11" s="190"/>
      <c r="L11" s="359"/>
    </row>
    <row r="12" spans="3:12" s="185" customFormat="1" ht="14.1" customHeight="1">
      <c r="C12" s="358"/>
      <c r="D12" s="186"/>
      <c r="E12" s="186"/>
      <c r="F12" s="186"/>
      <c r="G12" s="354"/>
      <c r="H12" s="354"/>
      <c r="I12" s="190"/>
      <c r="J12" s="190"/>
      <c r="K12" s="190"/>
      <c r="L12" s="359"/>
    </row>
    <row r="13" spans="3:12" ht="15">
      <c r="C13" s="360"/>
      <c r="D13" s="129"/>
      <c r="E13" s="129"/>
      <c r="F13" s="129"/>
      <c r="G13" s="192"/>
      <c r="H13" s="192"/>
      <c r="I13" s="129"/>
      <c r="J13" s="129"/>
      <c r="K13" s="129"/>
      <c r="L13" s="361"/>
    </row>
    <row r="14" spans="3:12">
      <c r="C14" s="360"/>
      <c r="D14" s="129"/>
      <c r="E14" s="129"/>
      <c r="F14" s="129"/>
      <c r="G14" s="129"/>
      <c r="H14" s="129"/>
      <c r="I14" s="129"/>
      <c r="J14" s="129"/>
      <c r="K14" s="129"/>
      <c r="L14" s="361"/>
    </row>
    <row r="15" spans="3:12">
      <c r="C15" s="360"/>
      <c r="D15" s="129"/>
      <c r="E15" s="129"/>
      <c r="F15" s="129"/>
      <c r="G15" s="129"/>
      <c r="H15" s="129"/>
      <c r="I15" s="129"/>
      <c r="J15" s="129"/>
      <c r="K15" s="129"/>
      <c r="L15" s="361"/>
    </row>
    <row r="16" spans="3:12">
      <c r="C16" s="360"/>
      <c r="D16" s="129"/>
      <c r="E16" s="129"/>
      <c r="F16" s="129"/>
      <c r="G16" s="129"/>
      <c r="H16" s="129"/>
      <c r="I16" s="129"/>
      <c r="J16" s="129"/>
      <c r="K16" s="129"/>
      <c r="L16" s="361"/>
    </row>
    <row r="17" spans="3:12">
      <c r="C17" s="360"/>
      <c r="D17" s="129"/>
      <c r="E17" s="129"/>
      <c r="F17" s="129"/>
      <c r="G17" s="129"/>
      <c r="H17" s="129"/>
      <c r="I17" s="129"/>
      <c r="J17" s="129"/>
      <c r="K17" s="129"/>
      <c r="L17" s="361"/>
    </row>
    <row r="18" spans="3:12">
      <c r="C18" s="360"/>
      <c r="D18" s="129"/>
      <c r="E18" s="129"/>
      <c r="F18" s="129"/>
      <c r="G18" s="129"/>
      <c r="H18" s="129"/>
      <c r="I18" s="129"/>
      <c r="J18" s="129"/>
      <c r="K18" s="129"/>
      <c r="L18" s="361"/>
    </row>
    <row r="19" spans="3:12">
      <c r="C19" s="360"/>
      <c r="D19" s="129"/>
      <c r="E19" s="129"/>
      <c r="F19" s="129"/>
      <c r="G19" s="129"/>
      <c r="H19" s="129"/>
      <c r="I19" s="129"/>
      <c r="J19" s="129"/>
      <c r="K19" s="129"/>
      <c r="L19" s="361"/>
    </row>
    <row r="20" spans="3:12">
      <c r="C20" s="360"/>
      <c r="D20" s="129"/>
      <c r="E20" s="129"/>
      <c r="F20" s="129"/>
      <c r="G20" s="129"/>
      <c r="H20" s="129"/>
      <c r="I20" s="129"/>
      <c r="J20" s="129"/>
      <c r="K20" s="129"/>
      <c r="L20" s="361"/>
    </row>
    <row r="21" spans="3:12">
      <c r="C21" s="360"/>
      <c r="D21" s="129"/>
      <c r="E21" s="129"/>
      <c r="F21" s="129"/>
      <c r="G21" s="129"/>
      <c r="H21" s="129"/>
      <c r="I21" s="129"/>
      <c r="J21" s="129"/>
      <c r="K21" s="129"/>
      <c r="L21" s="361"/>
    </row>
    <row r="22" spans="3:12">
      <c r="C22" s="360"/>
      <c r="D22" s="129"/>
      <c r="E22" s="129"/>
      <c r="F22" s="129"/>
      <c r="G22" s="129"/>
      <c r="H22" s="129"/>
      <c r="I22" s="129"/>
      <c r="J22" s="129"/>
      <c r="K22" s="129"/>
      <c r="L22" s="361"/>
    </row>
    <row r="23" spans="3:12">
      <c r="C23" s="360"/>
      <c r="D23" s="129"/>
      <c r="E23" s="129"/>
      <c r="F23" s="129"/>
      <c r="G23" s="129"/>
      <c r="H23" s="129"/>
      <c r="I23" s="129"/>
      <c r="J23" s="129"/>
      <c r="K23" s="129"/>
      <c r="L23" s="361"/>
    </row>
    <row r="24" spans="3:12">
      <c r="C24" s="360"/>
      <c r="D24" s="129"/>
      <c r="E24" s="129"/>
      <c r="F24" s="129"/>
      <c r="G24" s="129"/>
      <c r="H24" s="129"/>
      <c r="I24" s="129"/>
      <c r="J24" s="129"/>
      <c r="K24" s="129"/>
      <c r="L24" s="361"/>
    </row>
    <row r="25" spans="3:12" ht="33.75">
      <c r="C25" s="975" t="s">
        <v>7</v>
      </c>
      <c r="D25" s="976"/>
      <c r="E25" s="976"/>
      <c r="F25" s="976"/>
      <c r="G25" s="976"/>
      <c r="H25" s="976"/>
      <c r="I25" s="976"/>
      <c r="J25" s="976"/>
      <c r="K25" s="976"/>
      <c r="L25" s="977"/>
    </row>
    <row r="26" spans="3:12" ht="18">
      <c r="C26" s="360"/>
      <c r="D26" s="943" t="s">
        <v>431</v>
      </c>
      <c r="E26" s="943"/>
      <c r="F26" s="943"/>
      <c r="G26" s="943"/>
      <c r="H26" s="943"/>
      <c r="I26" s="943"/>
      <c r="J26" s="943"/>
      <c r="K26" s="943"/>
      <c r="L26" s="361"/>
    </row>
    <row r="27" spans="3:12" ht="18">
      <c r="C27" s="360"/>
      <c r="D27" s="943" t="s">
        <v>20</v>
      </c>
      <c r="E27" s="943"/>
      <c r="F27" s="943"/>
      <c r="G27" s="943"/>
      <c r="H27" s="943"/>
      <c r="I27" s="943"/>
      <c r="J27" s="943"/>
      <c r="K27" s="943"/>
      <c r="L27" s="361"/>
    </row>
    <row r="28" spans="3:12">
      <c r="C28" s="360"/>
      <c r="D28" s="129"/>
      <c r="E28" s="129"/>
      <c r="F28" s="129"/>
      <c r="G28" s="129"/>
      <c r="H28" s="129"/>
      <c r="I28" s="129"/>
      <c r="J28" s="129"/>
      <c r="K28" s="129"/>
      <c r="L28" s="361"/>
    </row>
    <row r="29" spans="3:12">
      <c r="C29" s="360"/>
      <c r="D29" s="129"/>
      <c r="E29" s="129"/>
      <c r="F29" s="129"/>
      <c r="G29" s="129"/>
      <c r="H29" s="129"/>
      <c r="I29" s="129"/>
      <c r="J29" s="129"/>
      <c r="K29" s="129"/>
      <c r="L29" s="361"/>
    </row>
    <row r="30" spans="3:12" ht="33.75">
      <c r="C30" s="360"/>
      <c r="D30" s="129"/>
      <c r="E30" s="129"/>
      <c r="F30" s="129"/>
      <c r="G30" s="322" t="s">
        <v>432</v>
      </c>
      <c r="H30" s="129"/>
      <c r="I30" s="129"/>
      <c r="J30" s="129"/>
      <c r="K30" s="129"/>
      <c r="L30" s="361"/>
    </row>
    <row r="31" spans="3:12">
      <c r="C31" s="360"/>
      <c r="D31" s="129"/>
      <c r="E31" s="129"/>
      <c r="F31" s="129"/>
      <c r="G31" s="129"/>
      <c r="H31" s="129"/>
      <c r="I31" s="129"/>
      <c r="J31" s="129"/>
      <c r="K31" s="129"/>
      <c r="L31" s="361"/>
    </row>
    <row r="32" spans="3:12">
      <c r="C32" s="360"/>
      <c r="D32" s="129"/>
      <c r="E32" s="129"/>
      <c r="F32" s="129"/>
      <c r="G32" s="129"/>
      <c r="H32" s="129"/>
      <c r="I32" s="129"/>
      <c r="J32" s="129"/>
      <c r="K32" s="129"/>
      <c r="L32" s="361"/>
    </row>
    <row r="33" spans="3:12">
      <c r="C33" s="360"/>
      <c r="D33" s="129"/>
      <c r="E33" s="129"/>
      <c r="F33" s="129"/>
      <c r="G33" s="129"/>
      <c r="H33" s="129"/>
      <c r="I33" s="129"/>
      <c r="J33" s="129"/>
      <c r="K33" s="129"/>
      <c r="L33" s="361"/>
    </row>
    <row r="34" spans="3:12">
      <c r="C34" s="360"/>
      <c r="D34" s="129"/>
      <c r="E34" s="129"/>
      <c r="F34" s="129"/>
      <c r="G34" s="129"/>
      <c r="H34" s="129"/>
      <c r="I34" s="129"/>
      <c r="J34" s="129"/>
      <c r="K34" s="129"/>
      <c r="L34" s="361"/>
    </row>
    <row r="35" spans="3:12">
      <c r="C35" s="360"/>
      <c r="D35" s="129"/>
      <c r="E35" s="129"/>
      <c r="F35" s="129"/>
      <c r="G35" s="129"/>
      <c r="H35" s="129"/>
      <c r="I35" s="129"/>
      <c r="J35" s="129"/>
      <c r="K35" s="129"/>
      <c r="L35" s="361"/>
    </row>
    <row r="36" spans="3:12">
      <c r="C36" s="360"/>
      <c r="D36" s="129"/>
      <c r="E36" s="129"/>
      <c r="F36" s="129"/>
      <c r="G36" s="129"/>
      <c r="H36" s="129"/>
      <c r="I36" s="129"/>
      <c r="J36" s="129"/>
      <c r="K36" s="129"/>
      <c r="L36" s="361"/>
    </row>
    <row r="37" spans="3:12">
      <c r="C37" s="360"/>
      <c r="D37" s="129"/>
      <c r="E37" s="129"/>
      <c r="F37" s="129"/>
      <c r="G37" s="129"/>
      <c r="H37" s="129"/>
      <c r="I37" s="129"/>
      <c r="J37" s="129"/>
      <c r="K37" s="129"/>
      <c r="L37" s="361"/>
    </row>
    <row r="38" spans="3:12">
      <c r="C38" s="360"/>
      <c r="D38" s="129"/>
      <c r="E38" s="129"/>
      <c r="F38" s="129"/>
      <c r="G38" s="129"/>
      <c r="H38" s="129"/>
      <c r="I38" s="129"/>
      <c r="J38" s="129"/>
      <c r="K38" s="129"/>
      <c r="L38" s="361"/>
    </row>
    <row r="39" spans="3:12">
      <c r="C39" s="360"/>
      <c r="D39" s="129"/>
      <c r="E39" s="129"/>
      <c r="F39" s="129"/>
      <c r="G39" s="129"/>
      <c r="H39" s="129"/>
      <c r="I39" s="129"/>
      <c r="J39" s="129"/>
      <c r="K39" s="129"/>
      <c r="L39" s="361"/>
    </row>
    <row r="40" spans="3:12">
      <c r="C40" s="360"/>
      <c r="D40" s="129"/>
      <c r="E40" s="129"/>
      <c r="F40" s="129"/>
      <c r="G40" s="129"/>
      <c r="H40" s="129"/>
      <c r="I40" s="129"/>
      <c r="J40" s="129"/>
      <c r="K40" s="129"/>
      <c r="L40" s="361"/>
    </row>
    <row r="41" spans="3:12">
      <c r="C41" s="360"/>
      <c r="D41" s="129"/>
      <c r="E41" s="129"/>
      <c r="F41" s="129"/>
      <c r="G41" s="129"/>
      <c r="H41" s="129"/>
      <c r="I41" s="129"/>
      <c r="J41" s="129"/>
      <c r="K41" s="129"/>
      <c r="L41" s="361"/>
    </row>
    <row r="42" spans="3:12">
      <c r="C42" s="360"/>
      <c r="D42" s="129"/>
      <c r="E42" s="129"/>
      <c r="F42" s="129"/>
      <c r="G42" s="129"/>
      <c r="H42" s="129"/>
      <c r="I42" s="129"/>
      <c r="J42" s="129"/>
      <c r="K42" s="129"/>
      <c r="L42" s="361"/>
    </row>
    <row r="43" spans="3:12">
      <c r="C43" s="360"/>
      <c r="D43" s="129"/>
      <c r="E43" s="129"/>
      <c r="F43" s="129"/>
      <c r="G43" s="129"/>
      <c r="H43" s="129"/>
      <c r="I43" s="129"/>
      <c r="J43" s="129"/>
      <c r="K43" s="129"/>
      <c r="L43" s="361"/>
    </row>
    <row r="44" spans="3:12">
      <c r="C44" s="360"/>
      <c r="D44" s="129"/>
      <c r="E44" s="129"/>
      <c r="F44" s="129"/>
      <c r="G44" s="129"/>
      <c r="H44" s="129"/>
      <c r="I44" s="129"/>
      <c r="J44" s="129"/>
      <c r="K44" s="129"/>
      <c r="L44" s="361"/>
    </row>
    <row r="45" spans="3:12" ht="9" customHeight="1">
      <c r="C45" s="360"/>
      <c r="D45" s="129"/>
      <c r="E45" s="129"/>
      <c r="F45" s="129"/>
      <c r="G45" s="129"/>
      <c r="H45" s="129"/>
      <c r="I45" s="129"/>
      <c r="J45" s="129"/>
      <c r="K45" s="129"/>
      <c r="L45" s="361"/>
    </row>
    <row r="46" spans="3:12">
      <c r="C46" s="360"/>
      <c r="D46" s="129"/>
      <c r="E46" s="129"/>
      <c r="F46" s="129"/>
      <c r="G46" s="129"/>
      <c r="H46" s="129"/>
      <c r="I46" s="129"/>
      <c r="J46" s="129"/>
      <c r="K46" s="129"/>
      <c r="L46" s="361"/>
    </row>
    <row r="47" spans="3:12">
      <c r="C47" s="360"/>
      <c r="D47" s="129"/>
      <c r="E47" s="129"/>
      <c r="F47" s="129"/>
      <c r="G47" s="129"/>
      <c r="H47" s="129"/>
      <c r="I47" s="129"/>
      <c r="J47" s="129"/>
      <c r="K47" s="129"/>
      <c r="L47" s="361"/>
    </row>
    <row r="48" spans="3:12" s="185" customFormat="1" ht="12.95" customHeight="1">
      <c r="C48" s="358"/>
      <c r="D48" s="348" t="s">
        <v>27</v>
      </c>
      <c r="E48" s="348"/>
      <c r="F48" s="348"/>
      <c r="G48" s="348"/>
      <c r="H48" s="348"/>
      <c r="I48" s="983" t="s">
        <v>973</v>
      </c>
      <c r="J48" s="983"/>
      <c r="K48" s="186"/>
      <c r="L48" s="359"/>
    </row>
    <row r="49" spans="3:12" s="185" customFormat="1" ht="12.95" customHeight="1">
      <c r="C49" s="358"/>
      <c r="D49" s="348" t="s">
        <v>433</v>
      </c>
      <c r="E49" s="348"/>
      <c r="F49" s="348"/>
      <c r="G49" s="348"/>
      <c r="H49" s="348"/>
      <c r="I49" s="978" t="s">
        <v>972</v>
      </c>
      <c r="J49" s="978"/>
      <c r="K49" s="186"/>
      <c r="L49" s="359"/>
    </row>
    <row r="50" spans="3:12" s="185" customFormat="1" ht="12.95" customHeight="1">
      <c r="C50" s="358"/>
      <c r="D50" s="348" t="s">
        <v>22</v>
      </c>
      <c r="E50" s="348"/>
      <c r="F50" s="348"/>
      <c r="G50" s="348"/>
      <c r="H50" s="348"/>
      <c r="I50" s="978" t="s">
        <v>434</v>
      </c>
      <c r="J50" s="978"/>
      <c r="K50" s="186"/>
      <c r="L50" s="359"/>
    </row>
    <row r="51" spans="3:12" s="185" customFormat="1" ht="12.95" customHeight="1">
      <c r="C51" s="358"/>
      <c r="D51" s="348" t="s">
        <v>23</v>
      </c>
      <c r="E51" s="348"/>
      <c r="F51" s="348"/>
      <c r="G51" s="348"/>
      <c r="H51" s="348"/>
      <c r="I51" s="978" t="s">
        <v>434</v>
      </c>
      <c r="J51" s="978"/>
      <c r="K51" s="186"/>
      <c r="L51" s="359"/>
    </row>
    <row r="52" spans="3:12" ht="14.25">
      <c r="C52" s="360"/>
      <c r="D52" s="348"/>
      <c r="E52" s="348"/>
      <c r="F52" s="348"/>
      <c r="G52" s="348"/>
      <c r="H52" s="348"/>
      <c r="I52" s="348"/>
      <c r="J52" s="348"/>
      <c r="K52" s="129"/>
      <c r="L52" s="361"/>
    </row>
    <row r="53" spans="3:12" s="191" customFormat="1" ht="12.95" customHeight="1">
      <c r="C53" s="362"/>
      <c r="D53" s="348" t="s">
        <v>28</v>
      </c>
      <c r="E53" s="348"/>
      <c r="F53" s="348"/>
      <c r="G53" s="348"/>
      <c r="H53" s="349" t="s">
        <v>24</v>
      </c>
      <c r="I53" s="982" t="s">
        <v>435</v>
      </c>
      <c r="J53" s="980"/>
      <c r="K53" s="192"/>
      <c r="L53" s="363"/>
    </row>
    <row r="54" spans="3:12" s="191" customFormat="1" ht="12.95" customHeight="1">
      <c r="C54" s="362"/>
      <c r="D54" s="348"/>
      <c r="E54" s="348"/>
      <c r="F54" s="348"/>
      <c r="G54" s="348"/>
      <c r="H54" s="349" t="s">
        <v>25</v>
      </c>
      <c r="I54" s="979" t="s">
        <v>436</v>
      </c>
      <c r="J54" s="980"/>
      <c r="K54" s="192"/>
      <c r="L54" s="363"/>
    </row>
    <row r="55" spans="3:12" s="191" customFormat="1" ht="7.5" customHeight="1">
      <c r="C55" s="362"/>
      <c r="D55" s="348"/>
      <c r="E55" s="348"/>
      <c r="F55" s="348"/>
      <c r="G55" s="348"/>
      <c r="H55" s="349"/>
      <c r="I55" s="974"/>
      <c r="J55" s="974"/>
      <c r="K55" s="192"/>
      <c r="L55" s="363"/>
    </row>
    <row r="56" spans="3:12" s="191" customFormat="1" ht="12.95" customHeight="1">
      <c r="C56" s="362"/>
      <c r="D56" s="348" t="s">
        <v>26</v>
      </c>
      <c r="E56" s="348"/>
      <c r="F56" s="348"/>
      <c r="G56" s="349"/>
      <c r="H56" s="348"/>
      <c r="I56" s="981" t="s">
        <v>437</v>
      </c>
      <c r="J56" s="981"/>
      <c r="K56" s="192"/>
      <c r="L56" s="363"/>
    </row>
    <row r="57" spans="3:12" ht="22.5" customHeight="1" thickBot="1">
      <c r="C57" s="364"/>
      <c r="D57" s="365"/>
      <c r="E57" s="365"/>
      <c r="F57" s="365"/>
      <c r="G57" s="365"/>
      <c r="H57" s="365"/>
      <c r="I57" s="365"/>
      <c r="J57" s="365"/>
      <c r="K57" s="365"/>
      <c r="L57" s="366"/>
    </row>
  </sheetData>
  <mergeCells count="8">
    <mergeCell ref="C25:L25"/>
    <mergeCell ref="I49:J49"/>
    <mergeCell ref="I54:J54"/>
    <mergeCell ref="I56:J56"/>
    <mergeCell ref="I53:J53"/>
    <mergeCell ref="I51:J51"/>
    <mergeCell ref="I48:J48"/>
    <mergeCell ref="I50:J50"/>
  </mergeCells>
  <phoneticPr fontId="0" type="noConversion"/>
  <printOptions horizontalCentered="1" verticalCentered="1"/>
  <pageMargins left="0" right="0" top="0" bottom="0" header="0.25" footer="0.22"/>
  <pageSetup scale="85"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sheetPr>
    <tabColor rgb="FFFF0000"/>
  </sheetPr>
  <dimension ref="B3:J49"/>
  <sheetViews>
    <sheetView view="pageBreakPreview" zoomScaleSheetLayoutView="100" workbookViewId="0">
      <selection activeCell="B3" sqref="B3:F46"/>
    </sheetView>
  </sheetViews>
  <sheetFormatPr defaultRowHeight="18"/>
  <cols>
    <col min="1" max="1" width="2.42578125" style="76" customWidth="1"/>
    <col min="2" max="2" width="5.85546875" style="77" customWidth="1"/>
    <col min="3" max="3" width="2.140625" style="77" customWidth="1"/>
    <col min="4" max="4" width="71.42578125" style="191" customWidth="1"/>
    <col min="5" max="5" width="18.42578125" style="702" customWidth="1"/>
    <col min="6" max="6" width="16.7109375" style="702" customWidth="1"/>
    <col min="7" max="7" width="0.140625" style="76" customWidth="1"/>
    <col min="8" max="8" width="11.140625" style="76" bestFit="1" customWidth="1"/>
    <col min="9" max="9" width="16.7109375" style="76" bestFit="1" customWidth="1"/>
    <col min="10" max="11" width="9.140625" style="76" customWidth="1"/>
    <col min="12" max="256" width="9.140625" style="76"/>
    <col min="257" max="257" width="11.85546875" style="76" customWidth="1"/>
    <col min="258" max="259" width="3.7109375" style="76" customWidth="1"/>
    <col min="260" max="260" width="65.85546875" style="76" customWidth="1"/>
    <col min="261" max="261" width="12.28515625" style="76" customWidth="1"/>
    <col min="262" max="262" width="12.85546875" style="76" customWidth="1"/>
    <col min="263" max="263" width="1.42578125" style="76" customWidth="1"/>
    <col min="264" max="512" width="9.140625" style="76"/>
    <col min="513" max="513" width="11.85546875" style="76" customWidth="1"/>
    <col min="514" max="515" width="3.7109375" style="76" customWidth="1"/>
    <col min="516" max="516" width="65.85546875" style="76" customWidth="1"/>
    <col min="517" max="517" width="12.28515625" style="76" customWidth="1"/>
    <col min="518" max="518" width="12.85546875" style="76" customWidth="1"/>
    <col min="519" max="519" width="1.42578125" style="76" customWidth="1"/>
    <col min="520" max="768" width="9.140625" style="76"/>
    <col min="769" max="769" width="11.85546875" style="76" customWidth="1"/>
    <col min="770" max="771" width="3.7109375" style="76" customWidth="1"/>
    <col min="772" max="772" width="65.85546875" style="76" customWidth="1"/>
    <col min="773" max="773" width="12.28515625" style="76" customWidth="1"/>
    <col min="774" max="774" width="12.85546875" style="76" customWidth="1"/>
    <col min="775" max="775" width="1.42578125" style="76" customWidth="1"/>
    <col min="776" max="1024" width="9.140625" style="76"/>
    <col min="1025" max="1025" width="11.85546875" style="76" customWidth="1"/>
    <col min="1026" max="1027" width="3.7109375" style="76" customWidth="1"/>
    <col min="1028" max="1028" width="65.85546875" style="76" customWidth="1"/>
    <col min="1029" max="1029" width="12.28515625" style="76" customWidth="1"/>
    <col min="1030" max="1030" width="12.85546875" style="76" customWidth="1"/>
    <col min="1031" max="1031" width="1.42578125" style="76" customWidth="1"/>
    <col min="1032" max="1280" width="9.140625" style="76"/>
    <col min="1281" max="1281" width="11.85546875" style="76" customWidth="1"/>
    <col min="1282" max="1283" width="3.7109375" style="76" customWidth="1"/>
    <col min="1284" max="1284" width="65.85546875" style="76" customWidth="1"/>
    <col min="1285" max="1285" width="12.28515625" style="76" customWidth="1"/>
    <col min="1286" max="1286" width="12.85546875" style="76" customWidth="1"/>
    <col min="1287" max="1287" width="1.42578125" style="76" customWidth="1"/>
    <col min="1288" max="1536" width="9.140625" style="76"/>
    <col min="1537" max="1537" width="11.85546875" style="76" customWidth="1"/>
    <col min="1538" max="1539" width="3.7109375" style="76" customWidth="1"/>
    <col min="1540" max="1540" width="65.85546875" style="76" customWidth="1"/>
    <col min="1541" max="1541" width="12.28515625" style="76" customWidth="1"/>
    <col min="1542" max="1542" width="12.85546875" style="76" customWidth="1"/>
    <col min="1543" max="1543" width="1.42578125" style="76" customWidth="1"/>
    <col min="1544" max="1792" width="9.140625" style="76"/>
    <col min="1793" max="1793" width="11.85546875" style="76" customWidth="1"/>
    <col min="1794" max="1795" width="3.7109375" style="76" customWidth="1"/>
    <col min="1796" max="1796" width="65.85546875" style="76" customWidth="1"/>
    <col min="1797" max="1797" width="12.28515625" style="76" customWidth="1"/>
    <col min="1798" max="1798" width="12.85546875" style="76" customWidth="1"/>
    <col min="1799" max="1799" width="1.42578125" style="76" customWidth="1"/>
    <col min="1800" max="2048" width="9.140625" style="76"/>
    <col min="2049" max="2049" width="11.85546875" style="76" customWidth="1"/>
    <col min="2050" max="2051" width="3.7109375" style="76" customWidth="1"/>
    <col min="2052" max="2052" width="65.85546875" style="76" customWidth="1"/>
    <col min="2053" max="2053" width="12.28515625" style="76" customWidth="1"/>
    <col min="2054" max="2054" width="12.85546875" style="76" customWidth="1"/>
    <col min="2055" max="2055" width="1.42578125" style="76" customWidth="1"/>
    <col min="2056" max="2304" width="9.140625" style="76"/>
    <col min="2305" max="2305" width="11.85546875" style="76" customWidth="1"/>
    <col min="2306" max="2307" width="3.7109375" style="76" customWidth="1"/>
    <col min="2308" max="2308" width="65.85546875" style="76" customWidth="1"/>
    <col min="2309" max="2309" width="12.28515625" style="76" customWidth="1"/>
    <col min="2310" max="2310" width="12.85546875" style="76" customWidth="1"/>
    <col min="2311" max="2311" width="1.42578125" style="76" customWidth="1"/>
    <col min="2312" max="2560" width="9.140625" style="76"/>
    <col min="2561" max="2561" width="11.85546875" style="76" customWidth="1"/>
    <col min="2562" max="2563" width="3.7109375" style="76" customWidth="1"/>
    <col min="2564" max="2564" width="65.85546875" style="76" customWidth="1"/>
    <col min="2565" max="2565" width="12.28515625" style="76" customWidth="1"/>
    <col min="2566" max="2566" width="12.85546875" style="76" customWidth="1"/>
    <col min="2567" max="2567" width="1.42578125" style="76" customWidth="1"/>
    <col min="2568" max="2816" width="9.140625" style="76"/>
    <col min="2817" max="2817" width="11.85546875" style="76" customWidth="1"/>
    <col min="2818" max="2819" width="3.7109375" style="76" customWidth="1"/>
    <col min="2820" max="2820" width="65.85546875" style="76" customWidth="1"/>
    <col min="2821" max="2821" width="12.28515625" style="76" customWidth="1"/>
    <col min="2822" max="2822" width="12.85546875" style="76" customWidth="1"/>
    <col min="2823" max="2823" width="1.42578125" style="76" customWidth="1"/>
    <col min="2824" max="3072" width="9.140625" style="76"/>
    <col min="3073" max="3073" width="11.85546875" style="76" customWidth="1"/>
    <col min="3074" max="3075" width="3.7109375" style="76" customWidth="1"/>
    <col min="3076" max="3076" width="65.85546875" style="76" customWidth="1"/>
    <col min="3077" max="3077" width="12.28515625" style="76" customWidth="1"/>
    <col min="3078" max="3078" width="12.85546875" style="76" customWidth="1"/>
    <col min="3079" max="3079" width="1.42578125" style="76" customWidth="1"/>
    <col min="3080" max="3328" width="9.140625" style="76"/>
    <col min="3329" max="3329" width="11.85546875" style="76" customWidth="1"/>
    <col min="3330" max="3331" width="3.7109375" style="76" customWidth="1"/>
    <col min="3332" max="3332" width="65.85546875" style="76" customWidth="1"/>
    <col min="3333" max="3333" width="12.28515625" style="76" customWidth="1"/>
    <col min="3334" max="3334" width="12.85546875" style="76" customWidth="1"/>
    <col min="3335" max="3335" width="1.42578125" style="76" customWidth="1"/>
    <col min="3336" max="3584" width="9.140625" style="76"/>
    <col min="3585" max="3585" width="11.85546875" style="76" customWidth="1"/>
    <col min="3586" max="3587" width="3.7109375" style="76" customWidth="1"/>
    <col min="3588" max="3588" width="65.85546875" style="76" customWidth="1"/>
    <col min="3589" max="3589" width="12.28515625" style="76" customWidth="1"/>
    <col min="3590" max="3590" width="12.85546875" style="76" customWidth="1"/>
    <col min="3591" max="3591" width="1.42578125" style="76" customWidth="1"/>
    <col min="3592" max="3840" width="9.140625" style="76"/>
    <col min="3841" max="3841" width="11.85546875" style="76" customWidth="1"/>
    <col min="3842" max="3843" width="3.7109375" style="76" customWidth="1"/>
    <col min="3844" max="3844" width="65.85546875" style="76" customWidth="1"/>
    <col min="3845" max="3845" width="12.28515625" style="76" customWidth="1"/>
    <col min="3846" max="3846" width="12.85546875" style="76" customWidth="1"/>
    <col min="3847" max="3847" width="1.42578125" style="76" customWidth="1"/>
    <col min="3848" max="4096" width="9.140625" style="76"/>
    <col min="4097" max="4097" width="11.85546875" style="76" customWidth="1"/>
    <col min="4098" max="4099" width="3.7109375" style="76" customWidth="1"/>
    <col min="4100" max="4100" width="65.85546875" style="76" customWidth="1"/>
    <col min="4101" max="4101" width="12.28515625" style="76" customWidth="1"/>
    <col min="4102" max="4102" width="12.85546875" style="76" customWidth="1"/>
    <col min="4103" max="4103" width="1.42578125" style="76" customWidth="1"/>
    <col min="4104" max="4352" width="9.140625" style="76"/>
    <col min="4353" max="4353" width="11.85546875" style="76" customWidth="1"/>
    <col min="4354" max="4355" width="3.7109375" style="76" customWidth="1"/>
    <col min="4356" max="4356" width="65.85546875" style="76" customWidth="1"/>
    <col min="4357" max="4357" width="12.28515625" style="76" customWidth="1"/>
    <col min="4358" max="4358" width="12.85546875" style="76" customWidth="1"/>
    <col min="4359" max="4359" width="1.42578125" style="76" customWidth="1"/>
    <col min="4360" max="4608" width="9.140625" style="76"/>
    <col min="4609" max="4609" width="11.85546875" style="76" customWidth="1"/>
    <col min="4610" max="4611" width="3.7109375" style="76" customWidth="1"/>
    <col min="4612" max="4612" width="65.85546875" style="76" customWidth="1"/>
    <col min="4613" max="4613" width="12.28515625" style="76" customWidth="1"/>
    <col min="4614" max="4614" width="12.85546875" style="76" customWidth="1"/>
    <col min="4615" max="4615" width="1.42578125" style="76" customWidth="1"/>
    <col min="4616" max="4864" width="9.140625" style="76"/>
    <col min="4865" max="4865" width="11.85546875" style="76" customWidth="1"/>
    <col min="4866" max="4867" width="3.7109375" style="76" customWidth="1"/>
    <col min="4868" max="4868" width="65.85546875" style="76" customWidth="1"/>
    <col min="4869" max="4869" width="12.28515625" style="76" customWidth="1"/>
    <col min="4870" max="4870" width="12.85546875" style="76" customWidth="1"/>
    <col min="4871" max="4871" width="1.42578125" style="76" customWidth="1"/>
    <col min="4872" max="5120" width="9.140625" style="76"/>
    <col min="5121" max="5121" width="11.85546875" style="76" customWidth="1"/>
    <col min="5122" max="5123" width="3.7109375" style="76" customWidth="1"/>
    <col min="5124" max="5124" width="65.85546875" style="76" customWidth="1"/>
    <col min="5125" max="5125" width="12.28515625" style="76" customWidth="1"/>
    <col min="5126" max="5126" width="12.85546875" style="76" customWidth="1"/>
    <col min="5127" max="5127" width="1.42578125" style="76" customWidth="1"/>
    <col min="5128" max="5376" width="9.140625" style="76"/>
    <col min="5377" max="5377" width="11.85546875" style="76" customWidth="1"/>
    <col min="5378" max="5379" width="3.7109375" style="76" customWidth="1"/>
    <col min="5380" max="5380" width="65.85546875" style="76" customWidth="1"/>
    <col min="5381" max="5381" width="12.28515625" style="76" customWidth="1"/>
    <col min="5382" max="5382" width="12.85546875" style="76" customWidth="1"/>
    <col min="5383" max="5383" width="1.42578125" style="76" customWidth="1"/>
    <col min="5384" max="5632" width="9.140625" style="76"/>
    <col min="5633" max="5633" width="11.85546875" style="76" customWidth="1"/>
    <col min="5634" max="5635" width="3.7109375" style="76" customWidth="1"/>
    <col min="5636" max="5636" width="65.85546875" style="76" customWidth="1"/>
    <col min="5637" max="5637" width="12.28515625" style="76" customWidth="1"/>
    <col min="5638" max="5638" width="12.85546875" style="76" customWidth="1"/>
    <col min="5639" max="5639" width="1.42578125" style="76" customWidth="1"/>
    <col min="5640" max="5888" width="9.140625" style="76"/>
    <col min="5889" max="5889" width="11.85546875" style="76" customWidth="1"/>
    <col min="5890" max="5891" width="3.7109375" style="76" customWidth="1"/>
    <col min="5892" max="5892" width="65.85546875" style="76" customWidth="1"/>
    <col min="5893" max="5893" width="12.28515625" style="76" customWidth="1"/>
    <col min="5894" max="5894" width="12.85546875" style="76" customWidth="1"/>
    <col min="5895" max="5895" width="1.42578125" style="76" customWidth="1"/>
    <col min="5896" max="6144" width="9.140625" style="76"/>
    <col min="6145" max="6145" width="11.85546875" style="76" customWidth="1"/>
    <col min="6146" max="6147" width="3.7109375" style="76" customWidth="1"/>
    <col min="6148" max="6148" width="65.85546875" style="76" customWidth="1"/>
    <col min="6149" max="6149" width="12.28515625" style="76" customWidth="1"/>
    <col min="6150" max="6150" width="12.85546875" style="76" customWidth="1"/>
    <col min="6151" max="6151" width="1.42578125" style="76" customWidth="1"/>
    <col min="6152" max="6400" width="9.140625" style="76"/>
    <col min="6401" max="6401" width="11.85546875" style="76" customWidth="1"/>
    <col min="6402" max="6403" width="3.7109375" style="76" customWidth="1"/>
    <col min="6404" max="6404" width="65.85546875" style="76" customWidth="1"/>
    <col min="6405" max="6405" width="12.28515625" style="76" customWidth="1"/>
    <col min="6406" max="6406" width="12.85546875" style="76" customWidth="1"/>
    <col min="6407" max="6407" width="1.42578125" style="76" customWidth="1"/>
    <col min="6408" max="6656" width="9.140625" style="76"/>
    <col min="6657" max="6657" width="11.85546875" style="76" customWidth="1"/>
    <col min="6658" max="6659" width="3.7109375" style="76" customWidth="1"/>
    <col min="6660" max="6660" width="65.85546875" style="76" customWidth="1"/>
    <col min="6661" max="6661" width="12.28515625" style="76" customWidth="1"/>
    <col min="6662" max="6662" width="12.85546875" style="76" customWidth="1"/>
    <col min="6663" max="6663" width="1.42578125" style="76" customWidth="1"/>
    <col min="6664" max="6912" width="9.140625" style="76"/>
    <col min="6913" max="6913" width="11.85546875" style="76" customWidth="1"/>
    <col min="6914" max="6915" width="3.7109375" style="76" customWidth="1"/>
    <col min="6916" max="6916" width="65.85546875" style="76" customWidth="1"/>
    <col min="6917" max="6917" width="12.28515625" style="76" customWidth="1"/>
    <col min="6918" max="6918" width="12.85546875" style="76" customWidth="1"/>
    <col min="6919" max="6919" width="1.42578125" style="76" customWidth="1"/>
    <col min="6920" max="7168" width="9.140625" style="76"/>
    <col min="7169" max="7169" width="11.85546875" style="76" customWidth="1"/>
    <col min="7170" max="7171" width="3.7109375" style="76" customWidth="1"/>
    <col min="7172" max="7172" width="65.85546875" style="76" customWidth="1"/>
    <col min="7173" max="7173" width="12.28515625" style="76" customWidth="1"/>
    <col min="7174" max="7174" width="12.85546875" style="76" customWidth="1"/>
    <col min="7175" max="7175" width="1.42578125" style="76" customWidth="1"/>
    <col min="7176" max="7424" width="9.140625" style="76"/>
    <col min="7425" max="7425" width="11.85546875" style="76" customWidth="1"/>
    <col min="7426" max="7427" width="3.7109375" style="76" customWidth="1"/>
    <col min="7428" max="7428" width="65.85546875" style="76" customWidth="1"/>
    <col min="7429" max="7429" width="12.28515625" style="76" customWidth="1"/>
    <col min="7430" max="7430" width="12.85546875" style="76" customWidth="1"/>
    <col min="7431" max="7431" width="1.42578125" style="76" customWidth="1"/>
    <col min="7432" max="7680" width="9.140625" style="76"/>
    <col min="7681" max="7681" width="11.85546875" style="76" customWidth="1"/>
    <col min="7682" max="7683" width="3.7109375" style="76" customWidth="1"/>
    <col min="7684" max="7684" width="65.85546875" style="76" customWidth="1"/>
    <col min="7685" max="7685" width="12.28515625" style="76" customWidth="1"/>
    <col min="7686" max="7686" width="12.85546875" style="76" customWidth="1"/>
    <col min="7687" max="7687" width="1.42578125" style="76" customWidth="1"/>
    <col min="7688" max="7936" width="9.140625" style="76"/>
    <col min="7937" max="7937" width="11.85546875" style="76" customWidth="1"/>
    <col min="7938" max="7939" width="3.7109375" style="76" customWidth="1"/>
    <col min="7940" max="7940" width="65.85546875" style="76" customWidth="1"/>
    <col min="7941" max="7941" width="12.28515625" style="76" customWidth="1"/>
    <col min="7942" max="7942" width="12.85546875" style="76" customWidth="1"/>
    <col min="7943" max="7943" width="1.42578125" style="76" customWidth="1"/>
    <col min="7944" max="8192" width="9.140625" style="76"/>
    <col min="8193" max="8193" width="11.85546875" style="76" customWidth="1"/>
    <col min="8194" max="8195" width="3.7109375" style="76" customWidth="1"/>
    <col min="8196" max="8196" width="65.85546875" style="76" customWidth="1"/>
    <col min="8197" max="8197" width="12.28515625" style="76" customWidth="1"/>
    <col min="8198" max="8198" width="12.85546875" style="76" customWidth="1"/>
    <col min="8199" max="8199" width="1.42578125" style="76" customWidth="1"/>
    <col min="8200" max="8448" width="9.140625" style="76"/>
    <col min="8449" max="8449" width="11.85546875" style="76" customWidth="1"/>
    <col min="8450" max="8451" width="3.7109375" style="76" customWidth="1"/>
    <col min="8452" max="8452" width="65.85546875" style="76" customWidth="1"/>
    <col min="8453" max="8453" width="12.28515625" style="76" customWidth="1"/>
    <col min="8454" max="8454" width="12.85546875" style="76" customWidth="1"/>
    <col min="8455" max="8455" width="1.42578125" style="76" customWidth="1"/>
    <col min="8456" max="8704" width="9.140625" style="76"/>
    <col min="8705" max="8705" width="11.85546875" style="76" customWidth="1"/>
    <col min="8706" max="8707" width="3.7109375" style="76" customWidth="1"/>
    <col min="8708" max="8708" width="65.85546875" style="76" customWidth="1"/>
    <col min="8709" max="8709" width="12.28515625" style="76" customWidth="1"/>
    <col min="8710" max="8710" width="12.85546875" style="76" customWidth="1"/>
    <col min="8711" max="8711" width="1.42578125" style="76" customWidth="1"/>
    <col min="8712" max="8960" width="9.140625" style="76"/>
    <col min="8961" max="8961" width="11.85546875" style="76" customWidth="1"/>
    <col min="8962" max="8963" width="3.7109375" style="76" customWidth="1"/>
    <col min="8964" max="8964" width="65.85546875" style="76" customWidth="1"/>
    <col min="8965" max="8965" width="12.28515625" style="76" customWidth="1"/>
    <col min="8966" max="8966" width="12.85546875" style="76" customWidth="1"/>
    <col min="8967" max="8967" width="1.42578125" style="76" customWidth="1"/>
    <col min="8968" max="9216" width="9.140625" style="76"/>
    <col min="9217" max="9217" width="11.85546875" style="76" customWidth="1"/>
    <col min="9218" max="9219" width="3.7109375" style="76" customWidth="1"/>
    <col min="9220" max="9220" width="65.85546875" style="76" customWidth="1"/>
    <col min="9221" max="9221" width="12.28515625" style="76" customWidth="1"/>
    <col min="9222" max="9222" width="12.85546875" style="76" customWidth="1"/>
    <col min="9223" max="9223" width="1.42578125" style="76" customWidth="1"/>
    <col min="9224" max="9472" width="9.140625" style="76"/>
    <col min="9473" max="9473" width="11.85546875" style="76" customWidth="1"/>
    <col min="9474" max="9475" width="3.7109375" style="76" customWidth="1"/>
    <col min="9476" max="9476" width="65.85546875" style="76" customWidth="1"/>
    <col min="9477" max="9477" width="12.28515625" style="76" customWidth="1"/>
    <col min="9478" max="9478" width="12.85546875" style="76" customWidth="1"/>
    <col min="9479" max="9479" width="1.42578125" style="76" customWidth="1"/>
    <col min="9480" max="9728" width="9.140625" style="76"/>
    <col min="9729" max="9729" width="11.85546875" style="76" customWidth="1"/>
    <col min="9730" max="9731" width="3.7109375" style="76" customWidth="1"/>
    <col min="9732" max="9732" width="65.85546875" style="76" customWidth="1"/>
    <col min="9733" max="9733" width="12.28515625" style="76" customWidth="1"/>
    <col min="9734" max="9734" width="12.85546875" style="76" customWidth="1"/>
    <col min="9735" max="9735" width="1.42578125" style="76" customWidth="1"/>
    <col min="9736" max="9984" width="9.140625" style="76"/>
    <col min="9985" max="9985" width="11.85546875" style="76" customWidth="1"/>
    <col min="9986" max="9987" width="3.7109375" style="76" customWidth="1"/>
    <col min="9988" max="9988" width="65.85546875" style="76" customWidth="1"/>
    <col min="9989" max="9989" width="12.28515625" style="76" customWidth="1"/>
    <col min="9990" max="9990" width="12.85546875" style="76" customWidth="1"/>
    <col min="9991" max="9991" width="1.42578125" style="76" customWidth="1"/>
    <col min="9992" max="10240" width="9.140625" style="76"/>
    <col min="10241" max="10241" width="11.85546875" style="76" customWidth="1"/>
    <col min="10242" max="10243" width="3.7109375" style="76" customWidth="1"/>
    <col min="10244" max="10244" width="65.85546875" style="76" customWidth="1"/>
    <col min="10245" max="10245" width="12.28515625" style="76" customWidth="1"/>
    <col min="10246" max="10246" width="12.85546875" style="76" customWidth="1"/>
    <col min="10247" max="10247" width="1.42578125" style="76" customWidth="1"/>
    <col min="10248" max="10496" width="9.140625" style="76"/>
    <col min="10497" max="10497" width="11.85546875" style="76" customWidth="1"/>
    <col min="10498" max="10499" width="3.7109375" style="76" customWidth="1"/>
    <col min="10500" max="10500" width="65.85546875" style="76" customWidth="1"/>
    <col min="10501" max="10501" width="12.28515625" style="76" customWidth="1"/>
    <col min="10502" max="10502" width="12.85546875" style="76" customWidth="1"/>
    <col min="10503" max="10503" width="1.42578125" style="76" customWidth="1"/>
    <col min="10504" max="10752" width="9.140625" style="76"/>
    <col min="10753" max="10753" width="11.85546875" style="76" customWidth="1"/>
    <col min="10754" max="10755" width="3.7109375" style="76" customWidth="1"/>
    <col min="10756" max="10756" width="65.85546875" style="76" customWidth="1"/>
    <col min="10757" max="10757" width="12.28515625" style="76" customWidth="1"/>
    <col min="10758" max="10758" width="12.85546875" style="76" customWidth="1"/>
    <col min="10759" max="10759" width="1.42578125" style="76" customWidth="1"/>
    <col min="10760" max="11008" width="9.140625" style="76"/>
    <col min="11009" max="11009" width="11.85546875" style="76" customWidth="1"/>
    <col min="11010" max="11011" width="3.7109375" style="76" customWidth="1"/>
    <col min="11012" max="11012" width="65.85546875" style="76" customWidth="1"/>
    <col min="11013" max="11013" width="12.28515625" style="76" customWidth="1"/>
    <col min="11014" max="11014" width="12.85546875" style="76" customWidth="1"/>
    <col min="11015" max="11015" width="1.42578125" style="76" customWidth="1"/>
    <col min="11016" max="11264" width="9.140625" style="76"/>
    <col min="11265" max="11265" width="11.85546875" style="76" customWidth="1"/>
    <col min="11266" max="11267" width="3.7109375" style="76" customWidth="1"/>
    <col min="11268" max="11268" width="65.85546875" style="76" customWidth="1"/>
    <col min="11269" max="11269" width="12.28515625" style="76" customWidth="1"/>
    <col min="11270" max="11270" width="12.85546875" style="76" customWidth="1"/>
    <col min="11271" max="11271" width="1.42578125" style="76" customWidth="1"/>
    <col min="11272" max="11520" width="9.140625" style="76"/>
    <col min="11521" max="11521" width="11.85546875" style="76" customWidth="1"/>
    <col min="11522" max="11523" width="3.7109375" style="76" customWidth="1"/>
    <col min="11524" max="11524" width="65.85546875" style="76" customWidth="1"/>
    <col min="11525" max="11525" width="12.28515625" style="76" customWidth="1"/>
    <col min="11526" max="11526" width="12.85546875" style="76" customWidth="1"/>
    <col min="11527" max="11527" width="1.42578125" style="76" customWidth="1"/>
    <col min="11528" max="11776" width="9.140625" style="76"/>
    <col min="11777" max="11777" width="11.85546875" style="76" customWidth="1"/>
    <col min="11778" max="11779" width="3.7109375" style="76" customWidth="1"/>
    <col min="11780" max="11780" width="65.85546875" style="76" customWidth="1"/>
    <col min="11781" max="11781" width="12.28515625" style="76" customWidth="1"/>
    <col min="11782" max="11782" width="12.85546875" style="76" customWidth="1"/>
    <col min="11783" max="11783" width="1.42578125" style="76" customWidth="1"/>
    <col min="11784" max="12032" width="9.140625" style="76"/>
    <col min="12033" max="12033" width="11.85546875" style="76" customWidth="1"/>
    <col min="12034" max="12035" width="3.7109375" style="76" customWidth="1"/>
    <col min="12036" max="12036" width="65.85546875" style="76" customWidth="1"/>
    <col min="12037" max="12037" width="12.28515625" style="76" customWidth="1"/>
    <col min="12038" max="12038" width="12.85546875" style="76" customWidth="1"/>
    <col min="12039" max="12039" width="1.42578125" style="76" customWidth="1"/>
    <col min="12040" max="12288" width="9.140625" style="76"/>
    <col min="12289" max="12289" width="11.85546875" style="76" customWidth="1"/>
    <col min="12290" max="12291" width="3.7109375" style="76" customWidth="1"/>
    <col min="12292" max="12292" width="65.85546875" style="76" customWidth="1"/>
    <col min="12293" max="12293" width="12.28515625" style="76" customWidth="1"/>
    <col min="12294" max="12294" width="12.85546875" style="76" customWidth="1"/>
    <col min="12295" max="12295" width="1.42578125" style="76" customWidth="1"/>
    <col min="12296" max="12544" width="9.140625" style="76"/>
    <col min="12545" max="12545" width="11.85546875" style="76" customWidth="1"/>
    <col min="12546" max="12547" width="3.7109375" style="76" customWidth="1"/>
    <col min="12548" max="12548" width="65.85546875" style="76" customWidth="1"/>
    <col min="12549" max="12549" width="12.28515625" style="76" customWidth="1"/>
    <col min="12550" max="12550" width="12.85546875" style="76" customWidth="1"/>
    <col min="12551" max="12551" width="1.42578125" style="76" customWidth="1"/>
    <col min="12552" max="12800" width="9.140625" style="76"/>
    <col min="12801" max="12801" width="11.85546875" style="76" customWidth="1"/>
    <col min="12802" max="12803" width="3.7109375" style="76" customWidth="1"/>
    <col min="12804" max="12804" width="65.85546875" style="76" customWidth="1"/>
    <col min="12805" max="12805" width="12.28515625" style="76" customWidth="1"/>
    <col min="12806" max="12806" width="12.85546875" style="76" customWidth="1"/>
    <col min="12807" max="12807" width="1.42578125" style="76" customWidth="1"/>
    <col min="12808" max="13056" width="9.140625" style="76"/>
    <col min="13057" max="13057" width="11.85546875" style="76" customWidth="1"/>
    <col min="13058" max="13059" width="3.7109375" style="76" customWidth="1"/>
    <col min="13060" max="13060" width="65.85546875" style="76" customWidth="1"/>
    <col min="13061" max="13061" width="12.28515625" style="76" customWidth="1"/>
    <col min="13062" max="13062" width="12.85546875" style="76" customWidth="1"/>
    <col min="13063" max="13063" width="1.42578125" style="76" customWidth="1"/>
    <col min="13064" max="13312" width="9.140625" style="76"/>
    <col min="13313" max="13313" width="11.85546875" style="76" customWidth="1"/>
    <col min="13314" max="13315" width="3.7109375" style="76" customWidth="1"/>
    <col min="13316" max="13316" width="65.85546875" style="76" customWidth="1"/>
    <col min="13317" max="13317" width="12.28515625" style="76" customWidth="1"/>
    <col min="13318" max="13318" width="12.85546875" style="76" customWidth="1"/>
    <col min="13319" max="13319" width="1.42578125" style="76" customWidth="1"/>
    <col min="13320" max="13568" width="9.140625" style="76"/>
    <col min="13569" max="13569" width="11.85546875" style="76" customWidth="1"/>
    <col min="13570" max="13571" width="3.7109375" style="76" customWidth="1"/>
    <col min="13572" max="13572" width="65.85546875" style="76" customWidth="1"/>
    <col min="13573" max="13573" width="12.28515625" style="76" customWidth="1"/>
    <col min="13574" max="13574" width="12.85546875" style="76" customWidth="1"/>
    <col min="13575" max="13575" width="1.42578125" style="76" customWidth="1"/>
    <col min="13576" max="13824" width="9.140625" style="76"/>
    <col min="13825" max="13825" width="11.85546875" style="76" customWidth="1"/>
    <col min="13826" max="13827" width="3.7109375" style="76" customWidth="1"/>
    <col min="13828" max="13828" width="65.85546875" style="76" customWidth="1"/>
    <col min="13829" max="13829" width="12.28515625" style="76" customWidth="1"/>
    <col min="13830" max="13830" width="12.85546875" style="76" customWidth="1"/>
    <col min="13831" max="13831" width="1.42578125" style="76" customWidth="1"/>
    <col min="13832" max="14080" width="9.140625" style="76"/>
    <col min="14081" max="14081" width="11.85546875" style="76" customWidth="1"/>
    <col min="14082" max="14083" width="3.7109375" style="76" customWidth="1"/>
    <col min="14084" max="14084" width="65.85546875" style="76" customWidth="1"/>
    <col min="14085" max="14085" width="12.28515625" style="76" customWidth="1"/>
    <col min="14086" max="14086" width="12.85546875" style="76" customWidth="1"/>
    <col min="14087" max="14087" width="1.42578125" style="76" customWidth="1"/>
    <col min="14088" max="14336" width="9.140625" style="76"/>
    <col min="14337" max="14337" width="11.85546875" style="76" customWidth="1"/>
    <col min="14338" max="14339" width="3.7109375" style="76" customWidth="1"/>
    <col min="14340" max="14340" width="65.85546875" style="76" customWidth="1"/>
    <col min="14341" max="14341" width="12.28515625" style="76" customWidth="1"/>
    <col min="14342" max="14342" width="12.85546875" style="76" customWidth="1"/>
    <col min="14343" max="14343" width="1.42578125" style="76" customWidth="1"/>
    <col min="14344" max="14592" width="9.140625" style="76"/>
    <col min="14593" max="14593" width="11.85546875" style="76" customWidth="1"/>
    <col min="14594" max="14595" width="3.7109375" style="76" customWidth="1"/>
    <col min="14596" max="14596" width="65.85546875" style="76" customWidth="1"/>
    <col min="14597" max="14597" width="12.28515625" style="76" customWidth="1"/>
    <col min="14598" max="14598" width="12.85546875" style="76" customWidth="1"/>
    <col min="14599" max="14599" width="1.42578125" style="76" customWidth="1"/>
    <col min="14600" max="14848" width="9.140625" style="76"/>
    <col min="14849" max="14849" width="11.85546875" style="76" customWidth="1"/>
    <col min="14850" max="14851" width="3.7109375" style="76" customWidth="1"/>
    <col min="14852" max="14852" width="65.85546875" style="76" customWidth="1"/>
    <col min="14853" max="14853" width="12.28515625" style="76" customWidth="1"/>
    <col min="14854" max="14854" width="12.85546875" style="76" customWidth="1"/>
    <col min="14855" max="14855" width="1.42578125" style="76" customWidth="1"/>
    <col min="14856" max="15104" width="9.140625" style="76"/>
    <col min="15105" max="15105" width="11.85546875" style="76" customWidth="1"/>
    <col min="15106" max="15107" width="3.7109375" style="76" customWidth="1"/>
    <col min="15108" max="15108" width="65.85546875" style="76" customWidth="1"/>
    <col min="15109" max="15109" width="12.28515625" style="76" customWidth="1"/>
    <col min="15110" max="15110" width="12.85546875" style="76" customWidth="1"/>
    <col min="15111" max="15111" width="1.42578125" style="76" customWidth="1"/>
    <col min="15112" max="15360" width="9.140625" style="76"/>
    <col min="15361" max="15361" width="11.85546875" style="76" customWidth="1"/>
    <col min="15362" max="15363" width="3.7109375" style="76" customWidth="1"/>
    <col min="15364" max="15364" width="65.85546875" style="76" customWidth="1"/>
    <col min="15365" max="15365" width="12.28515625" style="76" customWidth="1"/>
    <col min="15366" max="15366" width="12.85546875" style="76" customWidth="1"/>
    <col min="15367" max="15367" width="1.42578125" style="76" customWidth="1"/>
    <col min="15368" max="15616" width="9.140625" style="76"/>
    <col min="15617" max="15617" width="11.85546875" style="76" customWidth="1"/>
    <col min="15618" max="15619" width="3.7109375" style="76" customWidth="1"/>
    <col min="15620" max="15620" width="65.85546875" style="76" customWidth="1"/>
    <col min="15621" max="15621" width="12.28515625" style="76" customWidth="1"/>
    <col min="15622" max="15622" width="12.85546875" style="76" customWidth="1"/>
    <col min="15623" max="15623" width="1.42578125" style="76" customWidth="1"/>
    <col min="15624" max="15872" width="9.140625" style="76"/>
    <col min="15873" max="15873" width="11.85546875" style="76" customWidth="1"/>
    <col min="15874" max="15875" width="3.7109375" style="76" customWidth="1"/>
    <col min="15876" max="15876" width="65.85546875" style="76" customWidth="1"/>
    <col min="15877" max="15877" width="12.28515625" style="76" customWidth="1"/>
    <col min="15878" max="15878" width="12.85546875" style="76" customWidth="1"/>
    <col min="15879" max="15879" width="1.42578125" style="76" customWidth="1"/>
    <col min="15880" max="16128" width="9.140625" style="76"/>
    <col min="16129" max="16129" width="11.85546875" style="76" customWidth="1"/>
    <col min="16130" max="16131" width="3.7109375" style="76" customWidth="1"/>
    <col min="16132" max="16132" width="65.85546875" style="76" customWidth="1"/>
    <col min="16133" max="16133" width="12.28515625" style="76" customWidth="1"/>
    <col min="16134" max="16134" width="12.85546875" style="76" customWidth="1"/>
    <col min="16135" max="16135" width="1.42578125" style="76" customWidth="1"/>
    <col min="16136" max="16384" width="9.140625" style="76"/>
  </cols>
  <sheetData>
    <row r="3" spans="2:9" ht="18" customHeight="1">
      <c r="B3" s="1037" t="s">
        <v>533</v>
      </c>
      <c r="C3" s="1037"/>
      <c r="D3" s="1037"/>
      <c r="E3" s="1037"/>
    </row>
    <row r="4" spans="2:9" ht="18.75">
      <c r="B4" s="1038" t="s">
        <v>534</v>
      </c>
      <c r="C4" s="1038"/>
      <c r="D4" s="1038"/>
      <c r="E4" s="1038"/>
    </row>
    <row r="5" spans="2:9" ht="18.75" thickBot="1"/>
    <row r="6" spans="2:9" s="203" customFormat="1" ht="30.75" customHeight="1" thickBot="1">
      <c r="B6" s="368"/>
      <c r="C6" s="369"/>
      <c r="D6" s="637"/>
      <c r="E6" s="703" t="s">
        <v>440</v>
      </c>
      <c r="F6" s="704" t="s">
        <v>388</v>
      </c>
    </row>
    <row r="7" spans="2:9" s="203" customFormat="1" ht="18.75">
      <c r="B7" s="370" t="s">
        <v>409</v>
      </c>
      <c r="C7" s="1053" t="s">
        <v>535</v>
      </c>
      <c r="D7" s="1054"/>
      <c r="E7" s="705"/>
      <c r="F7" s="706"/>
      <c r="I7" s="237"/>
    </row>
    <row r="8" spans="2:9" s="203" customFormat="1" ht="16.5" customHeight="1">
      <c r="B8" s="371"/>
      <c r="C8" s="375"/>
      <c r="D8" s="596" t="s">
        <v>536</v>
      </c>
      <c r="E8" s="638">
        <f>+'P.a.sh Rez 1'!G41</f>
        <v>-63880843.967222959</v>
      </c>
      <c r="F8" s="639">
        <v>-33422421.840000004</v>
      </c>
      <c r="I8" s="638">
        <v>-63880843.967222959</v>
      </c>
    </row>
    <row r="9" spans="2:9" s="203" customFormat="1" ht="16.5" customHeight="1">
      <c r="B9" s="371"/>
      <c r="C9" s="375"/>
      <c r="D9" s="596" t="s">
        <v>537</v>
      </c>
      <c r="E9" s="638"/>
      <c r="F9" s="640"/>
    </row>
    <row r="10" spans="2:9" s="203" customFormat="1" ht="16.5" customHeight="1">
      <c r="B10" s="371"/>
      <c r="C10" s="375"/>
      <c r="D10" s="596" t="s">
        <v>538</v>
      </c>
      <c r="E10" s="638"/>
      <c r="F10" s="640"/>
    </row>
    <row r="11" spans="2:9" s="203" customFormat="1" ht="16.5" customHeight="1">
      <c r="B11" s="371"/>
      <c r="C11" s="375"/>
      <c r="D11" s="596" t="s">
        <v>539</v>
      </c>
      <c r="E11" s="638">
        <f>+'P.a.sh Rez 1'!G43</f>
        <v>-4151168.7574165575</v>
      </c>
      <c r="F11" s="639">
        <v>-7272667.0008141296</v>
      </c>
      <c r="H11" s="203">
        <v>-4151168.7574165575</v>
      </c>
      <c r="I11" s="373">
        <f>+F11+F8-'[1]P.a.sh Rez 1'!$H$48</f>
        <v>-6.0814149677753448E-2</v>
      </c>
    </row>
    <row r="12" spans="2:9" s="203" customFormat="1" ht="16.5" customHeight="1">
      <c r="B12" s="371"/>
      <c r="C12" s="375"/>
      <c r="D12" s="596" t="s">
        <v>484</v>
      </c>
      <c r="E12" s="638">
        <f>+-'P.a.sh Rez 1'!G25</f>
        <v>3560352</v>
      </c>
      <c r="F12" s="639">
        <v>3828384</v>
      </c>
      <c r="H12" s="203">
        <v>3560352</v>
      </c>
    </row>
    <row r="13" spans="2:9" s="203" customFormat="1" ht="16.5" customHeight="1">
      <c r="B13" s="371"/>
      <c r="C13" s="375"/>
      <c r="D13" s="596" t="s">
        <v>483</v>
      </c>
      <c r="E13" s="638"/>
      <c r="F13" s="639"/>
    </row>
    <row r="14" spans="2:9" s="203" customFormat="1" ht="16.5" customHeight="1">
      <c r="B14" s="371"/>
      <c r="C14" s="375"/>
      <c r="D14" s="596" t="s">
        <v>540</v>
      </c>
      <c r="E14" s="638"/>
      <c r="F14" s="639"/>
    </row>
    <row r="15" spans="2:9" s="203" customFormat="1" ht="16.5" customHeight="1">
      <c r="B15" s="371"/>
      <c r="C15" s="375"/>
      <c r="D15" s="596" t="s">
        <v>541</v>
      </c>
      <c r="E15" s="638"/>
      <c r="F15" s="640"/>
    </row>
    <row r="16" spans="2:9" s="203" customFormat="1" ht="16.5" customHeight="1">
      <c r="B16" s="371"/>
      <c r="C16" s="375"/>
      <c r="D16" s="596" t="s">
        <v>542</v>
      </c>
      <c r="E16" s="638">
        <f>+Aktivet!I16</f>
        <v>-60119790.359999999</v>
      </c>
      <c r="F16" s="639">
        <v>-42640689.240000002</v>
      </c>
    </row>
    <row r="17" spans="2:10" s="203" customFormat="1" ht="16.5" customHeight="1">
      <c r="B17" s="371"/>
      <c r="C17" s="375"/>
      <c r="D17" s="596" t="s">
        <v>543</v>
      </c>
      <c r="E17" s="638">
        <f>+Aktivet!I19+Aktivet!I20+Aktivet!I28+Aktivet!I31</f>
        <v>47093075.640000001</v>
      </c>
      <c r="F17" s="639">
        <v>-5459595.1400000248</v>
      </c>
    </row>
    <row r="18" spans="2:10" s="203" customFormat="1" ht="16.5" customHeight="1">
      <c r="B18" s="371"/>
      <c r="C18" s="375"/>
      <c r="D18" s="596" t="s">
        <v>544</v>
      </c>
      <c r="E18" s="638">
        <f>+Aktivet!I23+Aktivet!I24+Aktivet!I25</f>
        <v>1267347.73</v>
      </c>
      <c r="F18" s="639">
        <v>1641333.67</v>
      </c>
    </row>
    <row r="19" spans="2:10" s="203" customFormat="1" ht="16.5" customHeight="1">
      <c r="B19" s="371"/>
      <c r="C19" s="375"/>
      <c r="D19" s="596" t="s">
        <v>545</v>
      </c>
      <c r="E19" s="638">
        <f>+Pasivet!I12+Pasivet!I13+Pasivet!I17+Pasivet!I29+Pasivet!I31</f>
        <v>192204705.05759999</v>
      </c>
      <c r="F19" s="639">
        <v>-25748276.139999986</v>
      </c>
    </row>
    <row r="20" spans="2:10" s="203" customFormat="1" ht="16.5" customHeight="1" thickBot="1">
      <c r="B20" s="371"/>
      <c r="C20" s="962"/>
      <c r="D20" s="963" t="s">
        <v>546</v>
      </c>
      <c r="E20" s="964">
        <f>+Pasivet!I16</f>
        <v>200827</v>
      </c>
      <c r="F20" s="965"/>
      <c r="H20" s="414">
        <f>+E20+E19</f>
        <v>192405532.05759999</v>
      </c>
    </row>
    <row r="21" spans="2:10" s="203" customFormat="1" ht="20.25" customHeight="1" thickBot="1">
      <c r="B21" s="972"/>
      <c r="C21" s="1056" t="s">
        <v>547</v>
      </c>
      <c r="D21" s="1057"/>
      <c r="E21" s="973">
        <f>SUM(E7:E20)</f>
        <v>116174504.34296048</v>
      </c>
      <c r="F21" s="969">
        <f>SUM(F7:F20)</f>
        <v>-109073931.69081415</v>
      </c>
      <c r="I21" s="203">
        <v>116174504.34296048</v>
      </c>
      <c r="J21" s="203">
        <v>-109073931.69081415</v>
      </c>
    </row>
    <row r="22" spans="2:10" s="203" customFormat="1" ht="19.5" customHeight="1">
      <c r="B22" s="372" t="s">
        <v>409</v>
      </c>
      <c r="C22" s="1055" t="s">
        <v>548</v>
      </c>
      <c r="D22" s="1055"/>
      <c r="E22" s="970"/>
      <c r="F22" s="971"/>
    </row>
    <row r="23" spans="2:10" s="203" customFormat="1" ht="16.5" customHeight="1">
      <c r="B23" s="371"/>
      <c r="C23" s="375"/>
      <c r="D23" s="596" t="s">
        <v>549</v>
      </c>
      <c r="E23" s="638"/>
      <c r="F23" s="640"/>
    </row>
    <row r="24" spans="2:10" s="203" customFormat="1" ht="16.5" customHeight="1">
      <c r="B24" s="371"/>
      <c r="C24" s="375"/>
      <c r="D24" s="596" t="s">
        <v>550</v>
      </c>
      <c r="E24" s="638"/>
      <c r="F24" s="640"/>
    </row>
    <row r="25" spans="2:10" s="203" customFormat="1" ht="16.5" customHeight="1">
      <c r="B25" s="371"/>
      <c r="C25" s="375"/>
      <c r="D25" s="596" t="s">
        <v>551</v>
      </c>
      <c r="E25" s="638">
        <f>+Aktivet!K45</f>
        <v>-22705827.999999996</v>
      </c>
      <c r="F25" s="639">
        <v>-11667</v>
      </c>
    </row>
    <row r="26" spans="2:10" s="203" customFormat="1" ht="16.5" customHeight="1">
      <c r="B26" s="371"/>
      <c r="C26" s="375"/>
      <c r="D26" s="596" t="s">
        <v>552</v>
      </c>
      <c r="E26" s="638"/>
      <c r="F26" s="639">
        <v>863633</v>
      </c>
    </row>
    <row r="27" spans="2:10" s="203" customFormat="1" ht="16.5" customHeight="1">
      <c r="B27" s="371"/>
      <c r="C27" s="375"/>
      <c r="D27" s="596" t="s">
        <v>553</v>
      </c>
      <c r="E27" s="638"/>
      <c r="F27" s="639"/>
    </row>
    <row r="28" spans="2:10" s="203" customFormat="1" ht="16.5" customHeight="1">
      <c r="B28" s="371"/>
      <c r="C28" s="375"/>
      <c r="D28" s="596" t="s">
        <v>554</v>
      </c>
      <c r="E28" s="638"/>
      <c r="F28" s="639"/>
    </row>
    <row r="29" spans="2:10" s="203" customFormat="1" ht="16.5" customHeight="1" thickBot="1">
      <c r="B29" s="371"/>
      <c r="C29" s="962"/>
      <c r="D29" s="963" t="s">
        <v>555</v>
      </c>
      <c r="E29" s="964"/>
      <c r="F29" s="965"/>
    </row>
    <row r="30" spans="2:10" s="203" customFormat="1" ht="20.25" customHeight="1" thickBot="1">
      <c r="B30" s="972"/>
      <c r="C30" s="1056" t="s">
        <v>556</v>
      </c>
      <c r="D30" s="1057"/>
      <c r="E30" s="973">
        <f>SUM(E22:E29)</f>
        <v>-22705827.999999996</v>
      </c>
      <c r="F30" s="969">
        <f>SUM(F22:F29)</f>
        <v>851966</v>
      </c>
    </row>
    <row r="31" spans="2:10" s="203" customFormat="1" ht="18.75">
      <c r="B31" s="372" t="s">
        <v>409</v>
      </c>
      <c r="C31" s="1055" t="s">
        <v>557</v>
      </c>
      <c r="D31" s="1055"/>
      <c r="E31" s="970"/>
      <c r="F31" s="971"/>
    </row>
    <row r="32" spans="2:10" s="203" customFormat="1" ht="16.5" customHeight="1">
      <c r="B32" s="371"/>
      <c r="C32" s="375"/>
      <c r="D32" s="596" t="s">
        <v>558</v>
      </c>
      <c r="E32" s="638"/>
      <c r="F32" s="640"/>
    </row>
    <row r="33" spans="2:9" s="203" customFormat="1" ht="16.5" customHeight="1">
      <c r="B33" s="371"/>
      <c r="C33" s="375"/>
      <c r="D33" s="596" t="s">
        <v>559</v>
      </c>
      <c r="E33" s="638"/>
      <c r="F33" s="640"/>
    </row>
    <row r="34" spans="2:9" s="203" customFormat="1" ht="16.5" customHeight="1">
      <c r="B34" s="371"/>
      <c r="C34" s="375"/>
      <c r="D34" s="596" t="s">
        <v>560</v>
      </c>
      <c r="E34" s="638"/>
      <c r="F34" s="639"/>
    </row>
    <row r="35" spans="2:9" s="203" customFormat="1" ht="16.5" customHeight="1">
      <c r="B35" s="371"/>
      <c r="C35" s="375"/>
      <c r="D35" s="596" t="s">
        <v>561</v>
      </c>
      <c r="E35" s="638"/>
      <c r="F35" s="639"/>
    </row>
    <row r="36" spans="2:9" s="203" customFormat="1" ht="16.5" customHeight="1">
      <c r="B36" s="371"/>
      <c r="C36" s="375"/>
      <c r="D36" s="596" t="s">
        <v>562</v>
      </c>
      <c r="E36" s="638"/>
      <c r="F36" s="639"/>
    </row>
    <row r="37" spans="2:9" s="203" customFormat="1" ht="16.5" customHeight="1">
      <c r="B37" s="371"/>
      <c r="C37" s="375"/>
      <c r="D37" s="596" t="s">
        <v>563</v>
      </c>
      <c r="E37" s="638"/>
      <c r="F37" s="639"/>
    </row>
    <row r="38" spans="2:9" s="203" customFormat="1" ht="16.5" customHeight="1">
      <c r="B38" s="371"/>
      <c r="C38" s="375"/>
      <c r="D38" s="596" t="s">
        <v>564</v>
      </c>
      <c r="E38" s="638">
        <f>+Pasivet!I25-1</f>
        <v>-94534784.069999933</v>
      </c>
      <c r="F38" s="639">
        <v>109570781</v>
      </c>
    </row>
    <row r="39" spans="2:9" s="203" customFormat="1" ht="16.5" customHeight="1">
      <c r="B39" s="371"/>
      <c r="C39" s="375"/>
      <c r="D39" s="596" t="s">
        <v>565</v>
      </c>
      <c r="E39" s="638"/>
      <c r="F39" s="639"/>
    </row>
    <row r="40" spans="2:9" s="203" customFormat="1" ht="16.5" customHeight="1">
      <c r="B40" s="371"/>
      <c r="C40" s="375"/>
      <c r="D40" s="596" t="s">
        <v>566</v>
      </c>
      <c r="E40" s="638"/>
      <c r="F40" s="640"/>
    </row>
    <row r="41" spans="2:9" s="203" customFormat="1" ht="16.5" customHeight="1" thickBot="1">
      <c r="B41" s="371"/>
      <c r="C41" s="962"/>
      <c r="D41" s="963" t="s">
        <v>567</v>
      </c>
      <c r="E41" s="964"/>
      <c r="F41" s="965"/>
    </row>
    <row r="42" spans="2:9" s="203" customFormat="1" ht="20.25" customHeight="1" thickBot="1">
      <c r="B42" s="972"/>
      <c r="C42" s="1056" t="s">
        <v>568</v>
      </c>
      <c r="D42" s="1057"/>
      <c r="E42" s="973">
        <f>SUM(E32:E41)</f>
        <v>-94534784.069999933</v>
      </c>
      <c r="F42" s="969">
        <f>SUM(F32:F41)</f>
        <v>109570781</v>
      </c>
    </row>
    <row r="43" spans="2:9" s="203" customFormat="1" ht="20.25" customHeight="1">
      <c r="B43" s="371"/>
      <c r="C43" s="1055" t="s">
        <v>569</v>
      </c>
      <c r="D43" s="1055"/>
      <c r="E43" s="970">
        <f>+E42+E30+E21</f>
        <v>-1066107.7270394564</v>
      </c>
      <c r="F43" s="971">
        <f>+F42+F30+F21</f>
        <v>1348815.3091858476</v>
      </c>
      <c r="H43" s="414"/>
    </row>
    <row r="44" spans="2:9" s="203" customFormat="1" ht="20.25" customHeight="1">
      <c r="B44" s="371"/>
      <c r="C44" s="169" t="s">
        <v>683</v>
      </c>
      <c r="D44" s="596"/>
      <c r="E44" s="638">
        <f>+F46</f>
        <v>1407173.1012334079</v>
      </c>
      <c r="F44" s="639">
        <f>+'[1]Fluksi 2'!$D$36</f>
        <v>58357.7920475602</v>
      </c>
    </row>
    <row r="45" spans="2:9" s="203" customFormat="1" ht="20.25" customHeight="1" thickBot="1">
      <c r="B45" s="961"/>
      <c r="C45" s="962"/>
      <c r="D45" s="963" t="s">
        <v>571</v>
      </c>
      <c r="E45" s="964"/>
      <c r="F45" s="965"/>
    </row>
    <row r="46" spans="2:9" s="203" customFormat="1" ht="27" customHeight="1" thickBot="1">
      <c r="B46" s="966"/>
      <c r="C46" s="967" t="s">
        <v>684</v>
      </c>
      <c r="D46" s="968"/>
      <c r="E46" s="969">
        <f>+E43+E44</f>
        <v>341065.37419395149</v>
      </c>
      <c r="F46" s="969">
        <f>+F43+F44</f>
        <v>1407173.1012334079</v>
      </c>
      <c r="H46" s="414"/>
      <c r="I46" s="415"/>
    </row>
    <row r="47" spans="2:9" ht="27" customHeight="1"/>
    <row r="48" spans="2:9">
      <c r="E48" s="707"/>
      <c r="F48" s="707"/>
    </row>
    <row r="49" spans="5:6">
      <c r="E49" s="702">
        <f>+E46-Aktivet!G8</f>
        <v>0.71419395145494491</v>
      </c>
      <c r="F49" s="707">
        <f>+F46-Aktivet!H8</f>
        <v>0.40123340766876936</v>
      </c>
    </row>
  </sheetData>
  <mergeCells count="9">
    <mergeCell ref="C7:D7"/>
    <mergeCell ref="C22:D22"/>
    <mergeCell ref="C31:D31"/>
    <mergeCell ref="C43:D43"/>
    <mergeCell ref="B3:E3"/>
    <mergeCell ref="B4:E4"/>
    <mergeCell ref="C30:D30"/>
    <mergeCell ref="C42:D42"/>
    <mergeCell ref="C21:D21"/>
  </mergeCells>
  <phoneticPr fontId="5" type="noConversion"/>
  <pageMargins left="0.66929133858267698" right="0.74803149606299202" top="0.82677165354330695" bottom="0.98425196850393704" header="0.511811023622047" footer="0.511811023622047"/>
  <pageSetup scale="78" orientation="portrait" r:id="rId1"/>
  <headerFooter alignWithMargins="0"/>
</worksheet>
</file>

<file path=xl/worksheets/sheet11.xml><?xml version="1.0" encoding="utf-8"?>
<worksheet xmlns="http://schemas.openxmlformats.org/spreadsheetml/2006/main" xmlns:r="http://schemas.openxmlformats.org/officeDocument/2006/relationships">
  <sheetPr>
    <tabColor rgb="FFFFC000"/>
    <pageSetUpPr fitToPage="1"/>
  </sheetPr>
  <dimension ref="B1:N27"/>
  <sheetViews>
    <sheetView view="pageBreakPreview" zoomScaleSheetLayoutView="100" workbookViewId="0">
      <selection activeCell="C31" sqref="C31"/>
    </sheetView>
  </sheetViews>
  <sheetFormatPr defaultRowHeight="15.75"/>
  <cols>
    <col min="1" max="1" width="8.7109375" style="264" customWidth="1"/>
    <col min="2" max="2" width="4" style="264" customWidth="1"/>
    <col min="3" max="3" width="55.5703125" style="265" customWidth="1"/>
    <col min="4" max="4" width="10.85546875" style="265" customWidth="1"/>
    <col min="5" max="5" width="12.7109375" style="265" customWidth="1"/>
    <col min="6" max="6" width="9.28515625" style="265" customWidth="1"/>
    <col min="7" max="7" width="14" style="265" customWidth="1"/>
    <col min="8" max="8" width="9.85546875" style="265" customWidth="1"/>
    <col min="9" max="9" width="10" style="265" customWidth="1"/>
    <col min="10" max="10" width="8.7109375" style="265" customWidth="1"/>
    <col min="11" max="11" width="10.5703125" style="265" customWidth="1"/>
    <col min="12" max="12" width="8" style="265" customWidth="1"/>
    <col min="13" max="13" width="10.28515625" style="265" customWidth="1"/>
    <col min="14" max="14" width="8.5703125" style="265" customWidth="1"/>
    <col min="15" max="15" width="2.42578125" style="264" customWidth="1"/>
    <col min="16" max="256" width="9.140625" style="264"/>
    <col min="257" max="257" width="16.140625" style="264" customWidth="1"/>
    <col min="258" max="258" width="4" style="264" customWidth="1"/>
    <col min="259" max="259" width="41.85546875" style="264" customWidth="1"/>
    <col min="260" max="260" width="10.85546875" style="264" customWidth="1"/>
    <col min="261" max="261" width="12.7109375" style="264" customWidth="1"/>
    <col min="262" max="262" width="9.28515625" style="264" customWidth="1"/>
    <col min="263" max="263" width="14" style="264" customWidth="1"/>
    <col min="264" max="264" width="9.85546875" style="264" customWidth="1"/>
    <col min="265" max="265" width="10" style="264" customWidth="1"/>
    <col min="266" max="266" width="8.7109375" style="264" customWidth="1"/>
    <col min="267" max="267" width="10.5703125" style="264" customWidth="1"/>
    <col min="268" max="268" width="8" style="264" customWidth="1"/>
    <col min="269" max="269" width="10.28515625" style="264" customWidth="1"/>
    <col min="270" max="270" width="8.5703125" style="264" customWidth="1"/>
    <col min="271" max="271" width="2.42578125" style="264" customWidth="1"/>
    <col min="272" max="512" width="9.140625" style="264"/>
    <col min="513" max="513" width="16.140625" style="264" customWidth="1"/>
    <col min="514" max="514" width="4" style="264" customWidth="1"/>
    <col min="515" max="515" width="41.85546875" style="264" customWidth="1"/>
    <col min="516" max="516" width="10.85546875" style="264" customWidth="1"/>
    <col min="517" max="517" width="12.7109375" style="264" customWidth="1"/>
    <col min="518" max="518" width="9.28515625" style="264" customWidth="1"/>
    <col min="519" max="519" width="14" style="264" customWidth="1"/>
    <col min="520" max="520" width="9.85546875" style="264" customWidth="1"/>
    <col min="521" max="521" width="10" style="264" customWidth="1"/>
    <col min="522" max="522" width="8.7109375" style="264" customWidth="1"/>
    <col min="523" max="523" width="10.5703125" style="264" customWidth="1"/>
    <col min="524" max="524" width="8" style="264" customWidth="1"/>
    <col min="525" max="525" width="10.28515625" style="264" customWidth="1"/>
    <col min="526" max="526" width="8.5703125" style="264" customWidth="1"/>
    <col min="527" max="527" width="2.42578125" style="264" customWidth="1"/>
    <col min="528" max="768" width="9.140625" style="264"/>
    <col min="769" max="769" width="16.140625" style="264" customWidth="1"/>
    <col min="770" max="770" width="4" style="264" customWidth="1"/>
    <col min="771" max="771" width="41.85546875" style="264" customWidth="1"/>
    <col min="772" max="772" width="10.85546875" style="264" customWidth="1"/>
    <col min="773" max="773" width="12.7109375" style="264" customWidth="1"/>
    <col min="774" max="774" width="9.28515625" style="264" customWidth="1"/>
    <col min="775" max="775" width="14" style="264" customWidth="1"/>
    <col min="776" max="776" width="9.85546875" style="264" customWidth="1"/>
    <col min="777" max="777" width="10" style="264" customWidth="1"/>
    <col min="778" max="778" width="8.7109375" style="264" customWidth="1"/>
    <col min="779" max="779" width="10.5703125" style="264" customWidth="1"/>
    <col min="780" max="780" width="8" style="264" customWidth="1"/>
    <col min="781" max="781" width="10.28515625" style="264" customWidth="1"/>
    <col min="782" max="782" width="8.5703125" style="264" customWidth="1"/>
    <col min="783" max="783" width="2.42578125" style="264" customWidth="1"/>
    <col min="784" max="1024" width="9.140625" style="264"/>
    <col min="1025" max="1025" width="16.140625" style="264" customWidth="1"/>
    <col min="1026" max="1026" width="4" style="264" customWidth="1"/>
    <col min="1027" max="1027" width="41.85546875" style="264" customWidth="1"/>
    <col min="1028" max="1028" width="10.85546875" style="264" customWidth="1"/>
    <col min="1029" max="1029" width="12.7109375" style="264" customWidth="1"/>
    <col min="1030" max="1030" width="9.28515625" style="264" customWidth="1"/>
    <col min="1031" max="1031" width="14" style="264" customWidth="1"/>
    <col min="1032" max="1032" width="9.85546875" style="264" customWidth="1"/>
    <col min="1033" max="1033" width="10" style="264" customWidth="1"/>
    <col min="1034" max="1034" width="8.7109375" style="264" customWidth="1"/>
    <col min="1035" max="1035" width="10.5703125" style="264" customWidth="1"/>
    <col min="1036" max="1036" width="8" style="264" customWidth="1"/>
    <col min="1037" max="1037" width="10.28515625" style="264" customWidth="1"/>
    <col min="1038" max="1038" width="8.5703125" style="264" customWidth="1"/>
    <col min="1039" max="1039" width="2.42578125" style="264" customWidth="1"/>
    <col min="1040" max="1280" width="9.140625" style="264"/>
    <col min="1281" max="1281" width="16.140625" style="264" customWidth="1"/>
    <col min="1282" max="1282" width="4" style="264" customWidth="1"/>
    <col min="1283" max="1283" width="41.85546875" style="264" customWidth="1"/>
    <col min="1284" max="1284" width="10.85546875" style="264" customWidth="1"/>
    <col min="1285" max="1285" width="12.7109375" style="264" customWidth="1"/>
    <col min="1286" max="1286" width="9.28515625" style="264" customWidth="1"/>
    <col min="1287" max="1287" width="14" style="264" customWidth="1"/>
    <col min="1288" max="1288" width="9.85546875" style="264" customWidth="1"/>
    <col min="1289" max="1289" width="10" style="264" customWidth="1"/>
    <col min="1290" max="1290" width="8.7109375" style="264" customWidth="1"/>
    <col min="1291" max="1291" width="10.5703125" style="264" customWidth="1"/>
    <col min="1292" max="1292" width="8" style="264" customWidth="1"/>
    <col min="1293" max="1293" width="10.28515625" style="264" customWidth="1"/>
    <col min="1294" max="1294" width="8.5703125" style="264" customWidth="1"/>
    <col min="1295" max="1295" width="2.42578125" style="264" customWidth="1"/>
    <col min="1296" max="1536" width="9.140625" style="264"/>
    <col min="1537" max="1537" width="16.140625" style="264" customWidth="1"/>
    <col min="1538" max="1538" width="4" style="264" customWidth="1"/>
    <col min="1539" max="1539" width="41.85546875" style="264" customWidth="1"/>
    <col min="1540" max="1540" width="10.85546875" style="264" customWidth="1"/>
    <col min="1541" max="1541" width="12.7109375" style="264" customWidth="1"/>
    <col min="1542" max="1542" width="9.28515625" style="264" customWidth="1"/>
    <col min="1543" max="1543" width="14" style="264" customWidth="1"/>
    <col min="1544" max="1544" width="9.85546875" style="264" customWidth="1"/>
    <col min="1545" max="1545" width="10" style="264" customWidth="1"/>
    <col min="1546" max="1546" width="8.7109375" style="264" customWidth="1"/>
    <col min="1547" max="1547" width="10.5703125" style="264" customWidth="1"/>
    <col min="1548" max="1548" width="8" style="264" customWidth="1"/>
    <col min="1549" max="1549" width="10.28515625" style="264" customWidth="1"/>
    <col min="1550" max="1550" width="8.5703125" style="264" customWidth="1"/>
    <col min="1551" max="1551" width="2.42578125" style="264" customWidth="1"/>
    <col min="1552" max="1792" width="9.140625" style="264"/>
    <col min="1793" max="1793" width="16.140625" style="264" customWidth="1"/>
    <col min="1794" max="1794" width="4" style="264" customWidth="1"/>
    <col min="1795" max="1795" width="41.85546875" style="264" customWidth="1"/>
    <col min="1796" max="1796" width="10.85546875" style="264" customWidth="1"/>
    <col min="1797" max="1797" width="12.7109375" style="264" customWidth="1"/>
    <col min="1798" max="1798" width="9.28515625" style="264" customWidth="1"/>
    <col min="1799" max="1799" width="14" style="264" customWidth="1"/>
    <col min="1800" max="1800" width="9.85546875" style="264" customWidth="1"/>
    <col min="1801" max="1801" width="10" style="264" customWidth="1"/>
    <col min="1802" max="1802" width="8.7109375" style="264" customWidth="1"/>
    <col min="1803" max="1803" width="10.5703125" style="264" customWidth="1"/>
    <col min="1804" max="1804" width="8" style="264" customWidth="1"/>
    <col min="1805" max="1805" width="10.28515625" style="264" customWidth="1"/>
    <col min="1806" max="1806" width="8.5703125" style="264" customWidth="1"/>
    <col min="1807" max="1807" width="2.42578125" style="264" customWidth="1"/>
    <col min="1808" max="2048" width="9.140625" style="264"/>
    <col min="2049" max="2049" width="16.140625" style="264" customWidth="1"/>
    <col min="2050" max="2050" width="4" style="264" customWidth="1"/>
    <col min="2051" max="2051" width="41.85546875" style="264" customWidth="1"/>
    <col min="2052" max="2052" width="10.85546875" style="264" customWidth="1"/>
    <col min="2053" max="2053" width="12.7109375" style="264" customWidth="1"/>
    <col min="2054" max="2054" width="9.28515625" style="264" customWidth="1"/>
    <col min="2055" max="2055" width="14" style="264" customWidth="1"/>
    <col min="2056" max="2056" width="9.85546875" style="264" customWidth="1"/>
    <col min="2057" max="2057" width="10" style="264" customWidth="1"/>
    <col min="2058" max="2058" width="8.7109375" style="264" customWidth="1"/>
    <col min="2059" max="2059" width="10.5703125" style="264" customWidth="1"/>
    <col min="2060" max="2060" width="8" style="264" customWidth="1"/>
    <col min="2061" max="2061" width="10.28515625" style="264" customWidth="1"/>
    <col min="2062" max="2062" width="8.5703125" style="264" customWidth="1"/>
    <col min="2063" max="2063" width="2.42578125" style="264" customWidth="1"/>
    <col min="2064" max="2304" width="9.140625" style="264"/>
    <col min="2305" max="2305" width="16.140625" style="264" customWidth="1"/>
    <col min="2306" max="2306" width="4" style="264" customWidth="1"/>
    <col min="2307" max="2307" width="41.85546875" style="264" customWidth="1"/>
    <col min="2308" max="2308" width="10.85546875" style="264" customWidth="1"/>
    <col min="2309" max="2309" width="12.7109375" style="264" customWidth="1"/>
    <col min="2310" max="2310" width="9.28515625" style="264" customWidth="1"/>
    <col min="2311" max="2311" width="14" style="264" customWidth="1"/>
    <col min="2312" max="2312" width="9.85546875" style="264" customWidth="1"/>
    <col min="2313" max="2313" width="10" style="264" customWidth="1"/>
    <col min="2314" max="2314" width="8.7109375" style="264" customWidth="1"/>
    <col min="2315" max="2315" width="10.5703125" style="264" customWidth="1"/>
    <col min="2316" max="2316" width="8" style="264" customWidth="1"/>
    <col min="2317" max="2317" width="10.28515625" style="264" customWidth="1"/>
    <col min="2318" max="2318" width="8.5703125" style="264" customWidth="1"/>
    <col min="2319" max="2319" width="2.42578125" style="264" customWidth="1"/>
    <col min="2320" max="2560" width="9.140625" style="264"/>
    <col min="2561" max="2561" width="16.140625" style="264" customWidth="1"/>
    <col min="2562" max="2562" width="4" style="264" customWidth="1"/>
    <col min="2563" max="2563" width="41.85546875" style="264" customWidth="1"/>
    <col min="2564" max="2564" width="10.85546875" style="264" customWidth="1"/>
    <col min="2565" max="2565" width="12.7109375" style="264" customWidth="1"/>
    <col min="2566" max="2566" width="9.28515625" style="264" customWidth="1"/>
    <col min="2567" max="2567" width="14" style="264" customWidth="1"/>
    <col min="2568" max="2568" width="9.85546875" style="264" customWidth="1"/>
    <col min="2569" max="2569" width="10" style="264" customWidth="1"/>
    <col min="2570" max="2570" width="8.7109375" style="264" customWidth="1"/>
    <col min="2571" max="2571" width="10.5703125" style="264" customWidth="1"/>
    <col min="2572" max="2572" width="8" style="264" customWidth="1"/>
    <col min="2573" max="2573" width="10.28515625" style="264" customWidth="1"/>
    <col min="2574" max="2574" width="8.5703125" style="264" customWidth="1"/>
    <col min="2575" max="2575" width="2.42578125" style="264" customWidth="1"/>
    <col min="2576" max="2816" width="9.140625" style="264"/>
    <col min="2817" max="2817" width="16.140625" style="264" customWidth="1"/>
    <col min="2818" max="2818" width="4" style="264" customWidth="1"/>
    <col min="2819" max="2819" width="41.85546875" style="264" customWidth="1"/>
    <col min="2820" max="2820" width="10.85546875" style="264" customWidth="1"/>
    <col min="2821" max="2821" width="12.7109375" style="264" customWidth="1"/>
    <col min="2822" max="2822" width="9.28515625" style="264" customWidth="1"/>
    <col min="2823" max="2823" width="14" style="264" customWidth="1"/>
    <col min="2824" max="2824" width="9.85546875" style="264" customWidth="1"/>
    <col min="2825" max="2825" width="10" style="264" customWidth="1"/>
    <col min="2826" max="2826" width="8.7109375" style="264" customWidth="1"/>
    <col min="2827" max="2827" width="10.5703125" style="264" customWidth="1"/>
    <col min="2828" max="2828" width="8" style="264" customWidth="1"/>
    <col min="2829" max="2829" width="10.28515625" style="264" customWidth="1"/>
    <col min="2830" max="2830" width="8.5703125" style="264" customWidth="1"/>
    <col min="2831" max="2831" width="2.42578125" style="264" customWidth="1"/>
    <col min="2832" max="3072" width="9.140625" style="264"/>
    <col min="3073" max="3073" width="16.140625" style="264" customWidth="1"/>
    <col min="3074" max="3074" width="4" style="264" customWidth="1"/>
    <col min="3075" max="3075" width="41.85546875" style="264" customWidth="1"/>
    <col min="3076" max="3076" width="10.85546875" style="264" customWidth="1"/>
    <col min="3077" max="3077" width="12.7109375" style="264" customWidth="1"/>
    <col min="3078" max="3078" width="9.28515625" style="264" customWidth="1"/>
    <col min="3079" max="3079" width="14" style="264" customWidth="1"/>
    <col min="3080" max="3080" width="9.85546875" style="264" customWidth="1"/>
    <col min="3081" max="3081" width="10" style="264" customWidth="1"/>
    <col min="3082" max="3082" width="8.7109375" style="264" customWidth="1"/>
    <col min="3083" max="3083" width="10.5703125" style="264" customWidth="1"/>
    <col min="3084" max="3084" width="8" style="264" customWidth="1"/>
    <col min="3085" max="3085" width="10.28515625" style="264" customWidth="1"/>
    <col min="3086" max="3086" width="8.5703125" style="264" customWidth="1"/>
    <col min="3087" max="3087" width="2.42578125" style="264" customWidth="1"/>
    <col min="3088" max="3328" width="9.140625" style="264"/>
    <col min="3329" max="3329" width="16.140625" style="264" customWidth="1"/>
    <col min="3330" max="3330" width="4" style="264" customWidth="1"/>
    <col min="3331" max="3331" width="41.85546875" style="264" customWidth="1"/>
    <col min="3332" max="3332" width="10.85546875" style="264" customWidth="1"/>
    <col min="3333" max="3333" width="12.7109375" style="264" customWidth="1"/>
    <col min="3334" max="3334" width="9.28515625" style="264" customWidth="1"/>
    <col min="3335" max="3335" width="14" style="264" customWidth="1"/>
    <col min="3336" max="3336" width="9.85546875" style="264" customWidth="1"/>
    <col min="3337" max="3337" width="10" style="264" customWidth="1"/>
    <col min="3338" max="3338" width="8.7109375" style="264" customWidth="1"/>
    <col min="3339" max="3339" width="10.5703125" style="264" customWidth="1"/>
    <col min="3340" max="3340" width="8" style="264" customWidth="1"/>
    <col min="3341" max="3341" width="10.28515625" style="264" customWidth="1"/>
    <col min="3342" max="3342" width="8.5703125" style="264" customWidth="1"/>
    <col min="3343" max="3343" width="2.42578125" style="264" customWidth="1"/>
    <col min="3344" max="3584" width="9.140625" style="264"/>
    <col min="3585" max="3585" width="16.140625" style="264" customWidth="1"/>
    <col min="3586" max="3586" width="4" style="264" customWidth="1"/>
    <col min="3587" max="3587" width="41.85546875" style="264" customWidth="1"/>
    <col min="3588" max="3588" width="10.85546875" style="264" customWidth="1"/>
    <col min="3589" max="3589" width="12.7109375" style="264" customWidth="1"/>
    <col min="3590" max="3590" width="9.28515625" style="264" customWidth="1"/>
    <col min="3591" max="3591" width="14" style="264" customWidth="1"/>
    <col min="3592" max="3592" width="9.85546875" style="264" customWidth="1"/>
    <col min="3593" max="3593" width="10" style="264" customWidth="1"/>
    <col min="3594" max="3594" width="8.7109375" style="264" customWidth="1"/>
    <col min="3595" max="3595" width="10.5703125" style="264" customWidth="1"/>
    <col min="3596" max="3596" width="8" style="264" customWidth="1"/>
    <col min="3597" max="3597" width="10.28515625" style="264" customWidth="1"/>
    <col min="3598" max="3598" width="8.5703125" style="264" customWidth="1"/>
    <col min="3599" max="3599" width="2.42578125" style="264" customWidth="1"/>
    <col min="3600" max="3840" width="9.140625" style="264"/>
    <col min="3841" max="3841" width="16.140625" style="264" customWidth="1"/>
    <col min="3842" max="3842" width="4" style="264" customWidth="1"/>
    <col min="3843" max="3843" width="41.85546875" style="264" customWidth="1"/>
    <col min="3844" max="3844" width="10.85546875" style="264" customWidth="1"/>
    <col min="3845" max="3845" width="12.7109375" style="264" customWidth="1"/>
    <col min="3846" max="3846" width="9.28515625" style="264" customWidth="1"/>
    <col min="3847" max="3847" width="14" style="264" customWidth="1"/>
    <col min="3848" max="3848" width="9.85546875" style="264" customWidth="1"/>
    <col min="3849" max="3849" width="10" style="264" customWidth="1"/>
    <col min="3850" max="3850" width="8.7109375" style="264" customWidth="1"/>
    <col min="3851" max="3851" width="10.5703125" style="264" customWidth="1"/>
    <col min="3852" max="3852" width="8" style="264" customWidth="1"/>
    <col min="3853" max="3853" width="10.28515625" style="264" customWidth="1"/>
    <col min="3854" max="3854" width="8.5703125" style="264" customWidth="1"/>
    <col min="3855" max="3855" width="2.42578125" style="264" customWidth="1"/>
    <col min="3856" max="4096" width="9.140625" style="264"/>
    <col min="4097" max="4097" width="16.140625" style="264" customWidth="1"/>
    <col min="4098" max="4098" width="4" style="264" customWidth="1"/>
    <col min="4099" max="4099" width="41.85546875" style="264" customWidth="1"/>
    <col min="4100" max="4100" width="10.85546875" style="264" customWidth="1"/>
    <col min="4101" max="4101" width="12.7109375" style="264" customWidth="1"/>
    <col min="4102" max="4102" width="9.28515625" style="264" customWidth="1"/>
    <col min="4103" max="4103" width="14" style="264" customWidth="1"/>
    <col min="4104" max="4104" width="9.85546875" style="264" customWidth="1"/>
    <col min="4105" max="4105" width="10" style="264" customWidth="1"/>
    <col min="4106" max="4106" width="8.7109375" style="264" customWidth="1"/>
    <col min="4107" max="4107" width="10.5703125" style="264" customWidth="1"/>
    <col min="4108" max="4108" width="8" style="264" customWidth="1"/>
    <col min="4109" max="4109" width="10.28515625" style="264" customWidth="1"/>
    <col min="4110" max="4110" width="8.5703125" style="264" customWidth="1"/>
    <col min="4111" max="4111" width="2.42578125" style="264" customWidth="1"/>
    <col min="4112" max="4352" width="9.140625" style="264"/>
    <col min="4353" max="4353" width="16.140625" style="264" customWidth="1"/>
    <col min="4354" max="4354" width="4" style="264" customWidth="1"/>
    <col min="4355" max="4355" width="41.85546875" style="264" customWidth="1"/>
    <col min="4356" max="4356" width="10.85546875" style="264" customWidth="1"/>
    <col min="4357" max="4357" width="12.7109375" style="264" customWidth="1"/>
    <col min="4358" max="4358" width="9.28515625" style="264" customWidth="1"/>
    <col min="4359" max="4359" width="14" style="264" customWidth="1"/>
    <col min="4360" max="4360" width="9.85546875" style="264" customWidth="1"/>
    <col min="4361" max="4361" width="10" style="264" customWidth="1"/>
    <col min="4362" max="4362" width="8.7109375" style="264" customWidth="1"/>
    <col min="4363" max="4363" width="10.5703125" style="264" customWidth="1"/>
    <col min="4364" max="4364" width="8" style="264" customWidth="1"/>
    <col min="4365" max="4365" width="10.28515625" style="264" customWidth="1"/>
    <col min="4366" max="4366" width="8.5703125" style="264" customWidth="1"/>
    <col min="4367" max="4367" width="2.42578125" style="264" customWidth="1"/>
    <col min="4368" max="4608" width="9.140625" style="264"/>
    <col min="4609" max="4609" width="16.140625" style="264" customWidth="1"/>
    <col min="4610" max="4610" width="4" style="264" customWidth="1"/>
    <col min="4611" max="4611" width="41.85546875" style="264" customWidth="1"/>
    <col min="4612" max="4612" width="10.85546875" style="264" customWidth="1"/>
    <col min="4613" max="4613" width="12.7109375" style="264" customWidth="1"/>
    <col min="4614" max="4614" width="9.28515625" style="264" customWidth="1"/>
    <col min="4615" max="4615" width="14" style="264" customWidth="1"/>
    <col min="4616" max="4616" width="9.85546875" style="264" customWidth="1"/>
    <col min="4617" max="4617" width="10" style="264" customWidth="1"/>
    <col min="4618" max="4618" width="8.7109375" style="264" customWidth="1"/>
    <col min="4619" max="4619" width="10.5703125" style="264" customWidth="1"/>
    <col min="4620" max="4620" width="8" style="264" customWidth="1"/>
    <col min="4621" max="4621" width="10.28515625" style="264" customWidth="1"/>
    <col min="4622" max="4622" width="8.5703125" style="264" customWidth="1"/>
    <col min="4623" max="4623" width="2.42578125" style="264" customWidth="1"/>
    <col min="4624" max="4864" width="9.140625" style="264"/>
    <col min="4865" max="4865" width="16.140625" style="264" customWidth="1"/>
    <col min="4866" max="4866" width="4" style="264" customWidth="1"/>
    <col min="4867" max="4867" width="41.85546875" style="264" customWidth="1"/>
    <col min="4868" max="4868" width="10.85546875" style="264" customWidth="1"/>
    <col min="4869" max="4869" width="12.7109375" style="264" customWidth="1"/>
    <col min="4870" max="4870" width="9.28515625" style="264" customWidth="1"/>
    <col min="4871" max="4871" width="14" style="264" customWidth="1"/>
    <col min="4872" max="4872" width="9.85546875" style="264" customWidth="1"/>
    <col min="4873" max="4873" width="10" style="264" customWidth="1"/>
    <col min="4874" max="4874" width="8.7109375" style="264" customWidth="1"/>
    <col min="4875" max="4875" width="10.5703125" style="264" customWidth="1"/>
    <col min="4876" max="4876" width="8" style="264" customWidth="1"/>
    <col min="4877" max="4877" width="10.28515625" style="264" customWidth="1"/>
    <col min="4878" max="4878" width="8.5703125" style="264" customWidth="1"/>
    <col min="4879" max="4879" width="2.42578125" style="264" customWidth="1"/>
    <col min="4880" max="5120" width="9.140625" style="264"/>
    <col min="5121" max="5121" width="16.140625" style="264" customWidth="1"/>
    <col min="5122" max="5122" width="4" style="264" customWidth="1"/>
    <col min="5123" max="5123" width="41.85546875" style="264" customWidth="1"/>
    <col min="5124" max="5124" width="10.85546875" style="264" customWidth="1"/>
    <col min="5125" max="5125" width="12.7109375" style="264" customWidth="1"/>
    <col min="5126" max="5126" width="9.28515625" style="264" customWidth="1"/>
    <col min="5127" max="5127" width="14" style="264" customWidth="1"/>
    <col min="5128" max="5128" width="9.85546875" style="264" customWidth="1"/>
    <col min="5129" max="5129" width="10" style="264" customWidth="1"/>
    <col min="5130" max="5130" width="8.7109375" style="264" customWidth="1"/>
    <col min="5131" max="5131" width="10.5703125" style="264" customWidth="1"/>
    <col min="5132" max="5132" width="8" style="264" customWidth="1"/>
    <col min="5133" max="5133" width="10.28515625" style="264" customWidth="1"/>
    <col min="5134" max="5134" width="8.5703125" style="264" customWidth="1"/>
    <col min="5135" max="5135" width="2.42578125" style="264" customWidth="1"/>
    <col min="5136" max="5376" width="9.140625" style="264"/>
    <col min="5377" max="5377" width="16.140625" style="264" customWidth="1"/>
    <col min="5378" max="5378" width="4" style="264" customWidth="1"/>
    <col min="5379" max="5379" width="41.85546875" style="264" customWidth="1"/>
    <col min="5380" max="5380" width="10.85546875" style="264" customWidth="1"/>
    <col min="5381" max="5381" width="12.7109375" style="264" customWidth="1"/>
    <col min="5382" max="5382" width="9.28515625" style="264" customWidth="1"/>
    <col min="5383" max="5383" width="14" style="264" customWidth="1"/>
    <col min="5384" max="5384" width="9.85546875" style="264" customWidth="1"/>
    <col min="5385" max="5385" width="10" style="264" customWidth="1"/>
    <col min="5386" max="5386" width="8.7109375" style="264" customWidth="1"/>
    <col min="5387" max="5387" width="10.5703125" style="264" customWidth="1"/>
    <col min="5388" max="5388" width="8" style="264" customWidth="1"/>
    <col min="5389" max="5389" width="10.28515625" style="264" customWidth="1"/>
    <col min="5390" max="5390" width="8.5703125" style="264" customWidth="1"/>
    <col min="5391" max="5391" width="2.42578125" style="264" customWidth="1"/>
    <col min="5392" max="5632" width="9.140625" style="264"/>
    <col min="5633" max="5633" width="16.140625" style="264" customWidth="1"/>
    <col min="5634" max="5634" width="4" style="264" customWidth="1"/>
    <col min="5635" max="5635" width="41.85546875" style="264" customWidth="1"/>
    <col min="5636" max="5636" width="10.85546875" style="264" customWidth="1"/>
    <col min="5637" max="5637" width="12.7109375" style="264" customWidth="1"/>
    <col min="5638" max="5638" width="9.28515625" style="264" customWidth="1"/>
    <col min="5639" max="5639" width="14" style="264" customWidth="1"/>
    <col min="5640" max="5640" width="9.85546875" style="264" customWidth="1"/>
    <col min="5641" max="5641" width="10" style="264" customWidth="1"/>
    <col min="5642" max="5642" width="8.7109375" style="264" customWidth="1"/>
    <col min="5643" max="5643" width="10.5703125" style="264" customWidth="1"/>
    <col min="5644" max="5644" width="8" style="264" customWidth="1"/>
    <col min="5645" max="5645" width="10.28515625" style="264" customWidth="1"/>
    <col min="5646" max="5646" width="8.5703125" style="264" customWidth="1"/>
    <col min="5647" max="5647" width="2.42578125" style="264" customWidth="1"/>
    <col min="5648" max="5888" width="9.140625" style="264"/>
    <col min="5889" max="5889" width="16.140625" style="264" customWidth="1"/>
    <col min="5890" max="5890" width="4" style="264" customWidth="1"/>
    <col min="5891" max="5891" width="41.85546875" style="264" customWidth="1"/>
    <col min="5892" max="5892" width="10.85546875" style="264" customWidth="1"/>
    <col min="5893" max="5893" width="12.7109375" style="264" customWidth="1"/>
    <col min="5894" max="5894" width="9.28515625" style="264" customWidth="1"/>
    <col min="5895" max="5895" width="14" style="264" customWidth="1"/>
    <col min="5896" max="5896" width="9.85546875" style="264" customWidth="1"/>
    <col min="5897" max="5897" width="10" style="264" customWidth="1"/>
    <col min="5898" max="5898" width="8.7109375" style="264" customWidth="1"/>
    <col min="5899" max="5899" width="10.5703125" style="264" customWidth="1"/>
    <col min="5900" max="5900" width="8" style="264" customWidth="1"/>
    <col min="5901" max="5901" width="10.28515625" style="264" customWidth="1"/>
    <col min="5902" max="5902" width="8.5703125" style="264" customWidth="1"/>
    <col min="5903" max="5903" width="2.42578125" style="264" customWidth="1"/>
    <col min="5904" max="6144" width="9.140625" style="264"/>
    <col min="6145" max="6145" width="16.140625" style="264" customWidth="1"/>
    <col min="6146" max="6146" width="4" style="264" customWidth="1"/>
    <col min="6147" max="6147" width="41.85546875" style="264" customWidth="1"/>
    <col min="6148" max="6148" width="10.85546875" style="264" customWidth="1"/>
    <col min="6149" max="6149" width="12.7109375" style="264" customWidth="1"/>
    <col min="6150" max="6150" width="9.28515625" style="264" customWidth="1"/>
    <col min="6151" max="6151" width="14" style="264" customWidth="1"/>
    <col min="6152" max="6152" width="9.85546875" style="264" customWidth="1"/>
    <col min="6153" max="6153" width="10" style="264" customWidth="1"/>
    <col min="6154" max="6154" width="8.7109375" style="264" customWidth="1"/>
    <col min="6155" max="6155" width="10.5703125" style="264" customWidth="1"/>
    <col min="6156" max="6156" width="8" style="264" customWidth="1"/>
    <col min="6157" max="6157" width="10.28515625" style="264" customWidth="1"/>
    <col min="6158" max="6158" width="8.5703125" style="264" customWidth="1"/>
    <col min="6159" max="6159" width="2.42578125" style="264" customWidth="1"/>
    <col min="6160" max="6400" width="9.140625" style="264"/>
    <col min="6401" max="6401" width="16.140625" style="264" customWidth="1"/>
    <col min="6402" max="6402" width="4" style="264" customWidth="1"/>
    <col min="6403" max="6403" width="41.85546875" style="264" customWidth="1"/>
    <col min="6404" max="6404" width="10.85546875" style="264" customWidth="1"/>
    <col min="6405" max="6405" width="12.7109375" style="264" customWidth="1"/>
    <col min="6406" max="6406" width="9.28515625" style="264" customWidth="1"/>
    <col min="6407" max="6407" width="14" style="264" customWidth="1"/>
    <col min="6408" max="6408" width="9.85546875" style="264" customWidth="1"/>
    <col min="6409" max="6409" width="10" style="264" customWidth="1"/>
    <col min="6410" max="6410" width="8.7109375" style="264" customWidth="1"/>
    <col min="6411" max="6411" width="10.5703125" style="264" customWidth="1"/>
    <col min="6412" max="6412" width="8" style="264" customWidth="1"/>
    <col min="6413" max="6413" width="10.28515625" style="264" customWidth="1"/>
    <col min="6414" max="6414" width="8.5703125" style="264" customWidth="1"/>
    <col min="6415" max="6415" width="2.42578125" style="264" customWidth="1"/>
    <col min="6416" max="6656" width="9.140625" style="264"/>
    <col min="6657" max="6657" width="16.140625" style="264" customWidth="1"/>
    <col min="6658" max="6658" width="4" style="264" customWidth="1"/>
    <col min="6659" max="6659" width="41.85546875" style="264" customWidth="1"/>
    <col min="6660" max="6660" width="10.85546875" style="264" customWidth="1"/>
    <col min="6661" max="6661" width="12.7109375" style="264" customWidth="1"/>
    <col min="6662" max="6662" width="9.28515625" style="264" customWidth="1"/>
    <col min="6663" max="6663" width="14" style="264" customWidth="1"/>
    <col min="6664" max="6664" width="9.85546875" style="264" customWidth="1"/>
    <col min="6665" max="6665" width="10" style="264" customWidth="1"/>
    <col min="6666" max="6666" width="8.7109375" style="264" customWidth="1"/>
    <col min="6667" max="6667" width="10.5703125" style="264" customWidth="1"/>
    <col min="6668" max="6668" width="8" style="264" customWidth="1"/>
    <col min="6669" max="6669" width="10.28515625" style="264" customWidth="1"/>
    <col min="6670" max="6670" width="8.5703125" style="264" customWidth="1"/>
    <col min="6671" max="6671" width="2.42578125" style="264" customWidth="1"/>
    <col min="6672" max="6912" width="9.140625" style="264"/>
    <col min="6913" max="6913" width="16.140625" style="264" customWidth="1"/>
    <col min="6914" max="6914" width="4" style="264" customWidth="1"/>
    <col min="6915" max="6915" width="41.85546875" style="264" customWidth="1"/>
    <col min="6916" max="6916" width="10.85546875" style="264" customWidth="1"/>
    <col min="6917" max="6917" width="12.7109375" style="264" customWidth="1"/>
    <col min="6918" max="6918" width="9.28515625" style="264" customWidth="1"/>
    <col min="6919" max="6919" width="14" style="264" customWidth="1"/>
    <col min="6920" max="6920" width="9.85546875" style="264" customWidth="1"/>
    <col min="6921" max="6921" width="10" style="264" customWidth="1"/>
    <col min="6922" max="6922" width="8.7109375" style="264" customWidth="1"/>
    <col min="6923" max="6923" width="10.5703125" style="264" customWidth="1"/>
    <col min="6924" max="6924" width="8" style="264" customWidth="1"/>
    <col min="6925" max="6925" width="10.28515625" style="264" customWidth="1"/>
    <col min="6926" max="6926" width="8.5703125" style="264" customWidth="1"/>
    <col min="6927" max="6927" width="2.42578125" style="264" customWidth="1"/>
    <col min="6928" max="7168" width="9.140625" style="264"/>
    <col min="7169" max="7169" width="16.140625" style="264" customWidth="1"/>
    <col min="7170" max="7170" width="4" style="264" customWidth="1"/>
    <col min="7171" max="7171" width="41.85546875" style="264" customWidth="1"/>
    <col min="7172" max="7172" width="10.85546875" style="264" customWidth="1"/>
    <col min="7173" max="7173" width="12.7109375" style="264" customWidth="1"/>
    <col min="7174" max="7174" width="9.28515625" style="264" customWidth="1"/>
    <col min="7175" max="7175" width="14" style="264" customWidth="1"/>
    <col min="7176" max="7176" width="9.85546875" style="264" customWidth="1"/>
    <col min="7177" max="7177" width="10" style="264" customWidth="1"/>
    <col min="7178" max="7178" width="8.7109375" style="264" customWidth="1"/>
    <col min="7179" max="7179" width="10.5703125" style="264" customWidth="1"/>
    <col min="7180" max="7180" width="8" style="264" customWidth="1"/>
    <col min="7181" max="7181" width="10.28515625" style="264" customWidth="1"/>
    <col min="7182" max="7182" width="8.5703125" style="264" customWidth="1"/>
    <col min="7183" max="7183" width="2.42578125" style="264" customWidth="1"/>
    <col min="7184" max="7424" width="9.140625" style="264"/>
    <col min="7425" max="7425" width="16.140625" style="264" customWidth="1"/>
    <col min="7426" max="7426" width="4" style="264" customWidth="1"/>
    <col min="7427" max="7427" width="41.85546875" style="264" customWidth="1"/>
    <col min="7428" max="7428" width="10.85546875" style="264" customWidth="1"/>
    <col min="7429" max="7429" width="12.7109375" style="264" customWidth="1"/>
    <col min="7430" max="7430" width="9.28515625" style="264" customWidth="1"/>
    <col min="7431" max="7431" width="14" style="264" customWidth="1"/>
    <col min="7432" max="7432" width="9.85546875" style="264" customWidth="1"/>
    <col min="7433" max="7433" width="10" style="264" customWidth="1"/>
    <col min="7434" max="7434" width="8.7109375" style="264" customWidth="1"/>
    <col min="7435" max="7435" width="10.5703125" style="264" customWidth="1"/>
    <col min="7436" max="7436" width="8" style="264" customWidth="1"/>
    <col min="7437" max="7437" width="10.28515625" style="264" customWidth="1"/>
    <col min="7438" max="7438" width="8.5703125" style="264" customWidth="1"/>
    <col min="7439" max="7439" width="2.42578125" style="264" customWidth="1"/>
    <col min="7440" max="7680" width="9.140625" style="264"/>
    <col min="7681" max="7681" width="16.140625" style="264" customWidth="1"/>
    <col min="7682" max="7682" width="4" style="264" customWidth="1"/>
    <col min="7683" max="7683" width="41.85546875" style="264" customWidth="1"/>
    <col min="7684" max="7684" width="10.85546875" style="264" customWidth="1"/>
    <col min="7685" max="7685" width="12.7109375" style="264" customWidth="1"/>
    <col min="7686" max="7686" width="9.28515625" style="264" customWidth="1"/>
    <col min="7687" max="7687" width="14" style="264" customWidth="1"/>
    <col min="7688" max="7688" width="9.85546875" style="264" customWidth="1"/>
    <col min="7689" max="7689" width="10" style="264" customWidth="1"/>
    <col min="7690" max="7690" width="8.7109375" style="264" customWidth="1"/>
    <col min="7691" max="7691" width="10.5703125" style="264" customWidth="1"/>
    <col min="7692" max="7692" width="8" style="264" customWidth="1"/>
    <col min="7693" max="7693" width="10.28515625" style="264" customWidth="1"/>
    <col min="7694" max="7694" width="8.5703125" style="264" customWidth="1"/>
    <col min="7695" max="7695" width="2.42578125" style="264" customWidth="1"/>
    <col min="7696" max="7936" width="9.140625" style="264"/>
    <col min="7937" max="7937" width="16.140625" style="264" customWidth="1"/>
    <col min="7938" max="7938" width="4" style="264" customWidth="1"/>
    <col min="7939" max="7939" width="41.85546875" style="264" customWidth="1"/>
    <col min="7940" max="7940" width="10.85546875" style="264" customWidth="1"/>
    <col min="7941" max="7941" width="12.7109375" style="264" customWidth="1"/>
    <col min="7942" max="7942" width="9.28515625" style="264" customWidth="1"/>
    <col min="7943" max="7943" width="14" style="264" customWidth="1"/>
    <col min="7944" max="7944" width="9.85546875" style="264" customWidth="1"/>
    <col min="7945" max="7945" width="10" style="264" customWidth="1"/>
    <col min="7946" max="7946" width="8.7109375" style="264" customWidth="1"/>
    <col min="7947" max="7947" width="10.5703125" style="264" customWidth="1"/>
    <col min="7948" max="7948" width="8" style="264" customWidth="1"/>
    <col min="7949" max="7949" width="10.28515625" style="264" customWidth="1"/>
    <col min="7950" max="7950" width="8.5703125" style="264" customWidth="1"/>
    <col min="7951" max="7951" width="2.42578125" style="264" customWidth="1"/>
    <col min="7952" max="8192" width="9.140625" style="264"/>
    <col min="8193" max="8193" width="16.140625" style="264" customWidth="1"/>
    <col min="8194" max="8194" width="4" style="264" customWidth="1"/>
    <col min="8195" max="8195" width="41.85546875" style="264" customWidth="1"/>
    <col min="8196" max="8196" width="10.85546875" style="264" customWidth="1"/>
    <col min="8197" max="8197" width="12.7109375" style="264" customWidth="1"/>
    <col min="8198" max="8198" width="9.28515625" style="264" customWidth="1"/>
    <col min="8199" max="8199" width="14" style="264" customWidth="1"/>
    <col min="8200" max="8200" width="9.85546875" style="264" customWidth="1"/>
    <col min="8201" max="8201" width="10" style="264" customWidth="1"/>
    <col min="8202" max="8202" width="8.7109375" style="264" customWidth="1"/>
    <col min="8203" max="8203" width="10.5703125" style="264" customWidth="1"/>
    <col min="8204" max="8204" width="8" style="264" customWidth="1"/>
    <col min="8205" max="8205" width="10.28515625" style="264" customWidth="1"/>
    <col min="8206" max="8206" width="8.5703125" style="264" customWidth="1"/>
    <col min="8207" max="8207" width="2.42578125" style="264" customWidth="1"/>
    <col min="8208" max="8448" width="9.140625" style="264"/>
    <col min="8449" max="8449" width="16.140625" style="264" customWidth="1"/>
    <col min="8450" max="8450" width="4" style="264" customWidth="1"/>
    <col min="8451" max="8451" width="41.85546875" style="264" customWidth="1"/>
    <col min="8452" max="8452" width="10.85546875" style="264" customWidth="1"/>
    <col min="8453" max="8453" width="12.7109375" style="264" customWidth="1"/>
    <col min="8454" max="8454" width="9.28515625" style="264" customWidth="1"/>
    <col min="8455" max="8455" width="14" style="264" customWidth="1"/>
    <col min="8456" max="8456" width="9.85546875" style="264" customWidth="1"/>
    <col min="8457" max="8457" width="10" style="264" customWidth="1"/>
    <col min="8458" max="8458" width="8.7109375" style="264" customWidth="1"/>
    <col min="8459" max="8459" width="10.5703125" style="264" customWidth="1"/>
    <col min="8460" max="8460" width="8" style="264" customWidth="1"/>
    <col min="8461" max="8461" width="10.28515625" style="264" customWidth="1"/>
    <col min="8462" max="8462" width="8.5703125" style="264" customWidth="1"/>
    <col min="8463" max="8463" width="2.42578125" style="264" customWidth="1"/>
    <col min="8464" max="8704" width="9.140625" style="264"/>
    <col min="8705" max="8705" width="16.140625" style="264" customWidth="1"/>
    <col min="8706" max="8706" width="4" style="264" customWidth="1"/>
    <col min="8707" max="8707" width="41.85546875" style="264" customWidth="1"/>
    <col min="8708" max="8708" width="10.85546875" style="264" customWidth="1"/>
    <col min="8709" max="8709" width="12.7109375" style="264" customWidth="1"/>
    <col min="8710" max="8710" width="9.28515625" style="264" customWidth="1"/>
    <col min="8711" max="8711" width="14" style="264" customWidth="1"/>
    <col min="8712" max="8712" width="9.85546875" style="264" customWidth="1"/>
    <col min="8713" max="8713" width="10" style="264" customWidth="1"/>
    <col min="8714" max="8714" width="8.7109375" style="264" customWidth="1"/>
    <col min="8715" max="8715" width="10.5703125" style="264" customWidth="1"/>
    <col min="8716" max="8716" width="8" style="264" customWidth="1"/>
    <col min="8717" max="8717" width="10.28515625" style="264" customWidth="1"/>
    <col min="8718" max="8718" width="8.5703125" style="264" customWidth="1"/>
    <col min="8719" max="8719" width="2.42578125" style="264" customWidth="1"/>
    <col min="8720" max="8960" width="9.140625" style="264"/>
    <col min="8961" max="8961" width="16.140625" style="264" customWidth="1"/>
    <col min="8962" max="8962" width="4" style="264" customWidth="1"/>
    <col min="8963" max="8963" width="41.85546875" style="264" customWidth="1"/>
    <col min="8964" max="8964" width="10.85546875" style="264" customWidth="1"/>
    <col min="8965" max="8965" width="12.7109375" style="264" customWidth="1"/>
    <col min="8966" max="8966" width="9.28515625" style="264" customWidth="1"/>
    <col min="8967" max="8967" width="14" style="264" customWidth="1"/>
    <col min="8968" max="8968" width="9.85546875" style="264" customWidth="1"/>
    <col min="8969" max="8969" width="10" style="264" customWidth="1"/>
    <col min="8970" max="8970" width="8.7109375" style="264" customWidth="1"/>
    <col min="8971" max="8971" width="10.5703125" style="264" customWidth="1"/>
    <col min="8972" max="8972" width="8" style="264" customWidth="1"/>
    <col min="8973" max="8973" width="10.28515625" style="264" customWidth="1"/>
    <col min="8974" max="8974" width="8.5703125" style="264" customWidth="1"/>
    <col min="8975" max="8975" width="2.42578125" style="264" customWidth="1"/>
    <col min="8976" max="9216" width="9.140625" style="264"/>
    <col min="9217" max="9217" width="16.140625" style="264" customWidth="1"/>
    <col min="9218" max="9218" width="4" style="264" customWidth="1"/>
    <col min="9219" max="9219" width="41.85546875" style="264" customWidth="1"/>
    <col min="9220" max="9220" width="10.85546875" style="264" customWidth="1"/>
    <col min="9221" max="9221" width="12.7109375" style="264" customWidth="1"/>
    <col min="9222" max="9222" width="9.28515625" style="264" customWidth="1"/>
    <col min="9223" max="9223" width="14" style="264" customWidth="1"/>
    <col min="9224" max="9224" width="9.85546875" style="264" customWidth="1"/>
    <col min="9225" max="9225" width="10" style="264" customWidth="1"/>
    <col min="9226" max="9226" width="8.7109375" style="264" customWidth="1"/>
    <col min="9227" max="9227" width="10.5703125" style="264" customWidth="1"/>
    <col min="9228" max="9228" width="8" style="264" customWidth="1"/>
    <col min="9229" max="9229" width="10.28515625" style="264" customWidth="1"/>
    <col min="9230" max="9230" width="8.5703125" style="264" customWidth="1"/>
    <col min="9231" max="9231" width="2.42578125" style="264" customWidth="1"/>
    <col min="9232" max="9472" width="9.140625" style="264"/>
    <col min="9473" max="9473" width="16.140625" style="264" customWidth="1"/>
    <col min="9474" max="9474" width="4" style="264" customWidth="1"/>
    <col min="9475" max="9475" width="41.85546875" style="264" customWidth="1"/>
    <col min="9476" max="9476" width="10.85546875" style="264" customWidth="1"/>
    <col min="9477" max="9477" width="12.7109375" style="264" customWidth="1"/>
    <col min="9478" max="9478" width="9.28515625" style="264" customWidth="1"/>
    <col min="9479" max="9479" width="14" style="264" customWidth="1"/>
    <col min="9480" max="9480" width="9.85546875" style="264" customWidth="1"/>
    <col min="9481" max="9481" width="10" style="264" customWidth="1"/>
    <col min="9482" max="9482" width="8.7109375" style="264" customWidth="1"/>
    <col min="9483" max="9483" width="10.5703125" style="264" customWidth="1"/>
    <col min="9484" max="9484" width="8" style="264" customWidth="1"/>
    <col min="9485" max="9485" width="10.28515625" style="264" customWidth="1"/>
    <col min="9486" max="9486" width="8.5703125" style="264" customWidth="1"/>
    <col min="9487" max="9487" width="2.42578125" style="264" customWidth="1"/>
    <col min="9488" max="9728" width="9.140625" style="264"/>
    <col min="9729" max="9729" width="16.140625" style="264" customWidth="1"/>
    <col min="9730" max="9730" width="4" style="264" customWidth="1"/>
    <col min="9731" max="9731" width="41.85546875" style="264" customWidth="1"/>
    <col min="9732" max="9732" width="10.85546875" style="264" customWidth="1"/>
    <col min="9733" max="9733" width="12.7109375" style="264" customWidth="1"/>
    <col min="9734" max="9734" width="9.28515625" style="264" customWidth="1"/>
    <col min="9735" max="9735" width="14" style="264" customWidth="1"/>
    <col min="9736" max="9736" width="9.85546875" style="264" customWidth="1"/>
    <col min="9737" max="9737" width="10" style="264" customWidth="1"/>
    <col min="9738" max="9738" width="8.7109375" style="264" customWidth="1"/>
    <col min="9739" max="9739" width="10.5703125" style="264" customWidth="1"/>
    <col min="9740" max="9740" width="8" style="264" customWidth="1"/>
    <col min="9741" max="9741" width="10.28515625" style="264" customWidth="1"/>
    <col min="9742" max="9742" width="8.5703125" style="264" customWidth="1"/>
    <col min="9743" max="9743" width="2.42578125" style="264" customWidth="1"/>
    <col min="9744" max="9984" width="9.140625" style="264"/>
    <col min="9985" max="9985" width="16.140625" style="264" customWidth="1"/>
    <col min="9986" max="9986" width="4" style="264" customWidth="1"/>
    <col min="9987" max="9987" width="41.85546875" style="264" customWidth="1"/>
    <col min="9988" max="9988" width="10.85546875" style="264" customWidth="1"/>
    <col min="9989" max="9989" width="12.7109375" style="264" customWidth="1"/>
    <col min="9990" max="9990" width="9.28515625" style="264" customWidth="1"/>
    <col min="9991" max="9991" width="14" style="264" customWidth="1"/>
    <col min="9992" max="9992" width="9.85546875" style="264" customWidth="1"/>
    <col min="9993" max="9993" width="10" style="264" customWidth="1"/>
    <col min="9994" max="9994" width="8.7109375" style="264" customWidth="1"/>
    <col min="9995" max="9995" width="10.5703125" style="264" customWidth="1"/>
    <col min="9996" max="9996" width="8" style="264" customWidth="1"/>
    <col min="9997" max="9997" width="10.28515625" style="264" customWidth="1"/>
    <col min="9998" max="9998" width="8.5703125" style="264" customWidth="1"/>
    <col min="9999" max="9999" width="2.42578125" style="264" customWidth="1"/>
    <col min="10000" max="10240" width="9.140625" style="264"/>
    <col min="10241" max="10241" width="16.140625" style="264" customWidth="1"/>
    <col min="10242" max="10242" width="4" style="264" customWidth="1"/>
    <col min="10243" max="10243" width="41.85546875" style="264" customWidth="1"/>
    <col min="10244" max="10244" width="10.85546875" style="264" customWidth="1"/>
    <col min="10245" max="10245" width="12.7109375" style="264" customWidth="1"/>
    <col min="10246" max="10246" width="9.28515625" style="264" customWidth="1"/>
    <col min="10247" max="10247" width="14" style="264" customWidth="1"/>
    <col min="10248" max="10248" width="9.85546875" style="264" customWidth="1"/>
    <col min="10249" max="10249" width="10" style="264" customWidth="1"/>
    <col min="10250" max="10250" width="8.7109375" style="264" customWidth="1"/>
    <col min="10251" max="10251" width="10.5703125" style="264" customWidth="1"/>
    <col min="10252" max="10252" width="8" style="264" customWidth="1"/>
    <col min="10253" max="10253" width="10.28515625" style="264" customWidth="1"/>
    <col min="10254" max="10254" width="8.5703125" style="264" customWidth="1"/>
    <col min="10255" max="10255" width="2.42578125" style="264" customWidth="1"/>
    <col min="10256" max="10496" width="9.140625" style="264"/>
    <col min="10497" max="10497" width="16.140625" style="264" customWidth="1"/>
    <col min="10498" max="10498" width="4" style="264" customWidth="1"/>
    <col min="10499" max="10499" width="41.85546875" style="264" customWidth="1"/>
    <col min="10500" max="10500" width="10.85546875" style="264" customWidth="1"/>
    <col min="10501" max="10501" width="12.7109375" style="264" customWidth="1"/>
    <col min="10502" max="10502" width="9.28515625" style="264" customWidth="1"/>
    <col min="10503" max="10503" width="14" style="264" customWidth="1"/>
    <col min="10504" max="10504" width="9.85546875" style="264" customWidth="1"/>
    <col min="10505" max="10505" width="10" style="264" customWidth="1"/>
    <col min="10506" max="10506" width="8.7109375" style="264" customWidth="1"/>
    <col min="10507" max="10507" width="10.5703125" style="264" customWidth="1"/>
    <col min="10508" max="10508" width="8" style="264" customWidth="1"/>
    <col min="10509" max="10509" width="10.28515625" style="264" customWidth="1"/>
    <col min="10510" max="10510" width="8.5703125" style="264" customWidth="1"/>
    <col min="10511" max="10511" width="2.42578125" style="264" customWidth="1"/>
    <col min="10512" max="10752" width="9.140625" style="264"/>
    <col min="10753" max="10753" width="16.140625" style="264" customWidth="1"/>
    <col min="10754" max="10754" width="4" style="264" customWidth="1"/>
    <col min="10755" max="10755" width="41.85546875" style="264" customWidth="1"/>
    <col min="10756" max="10756" width="10.85546875" style="264" customWidth="1"/>
    <col min="10757" max="10757" width="12.7109375" style="264" customWidth="1"/>
    <col min="10758" max="10758" width="9.28515625" style="264" customWidth="1"/>
    <col min="10759" max="10759" width="14" style="264" customWidth="1"/>
    <col min="10760" max="10760" width="9.85546875" style="264" customWidth="1"/>
    <col min="10761" max="10761" width="10" style="264" customWidth="1"/>
    <col min="10762" max="10762" width="8.7109375" style="264" customWidth="1"/>
    <col min="10763" max="10763" width="10.5703125" style="264" customWidth="1"/>
    <col min="10764" max="10764" width="8" style="264" customWidth="1"/>
    <col min="10765" max="10765" width="10.28515625" style="264" customWidth="1"/>
    <col min="10766" max="10766" width="8.5703125" style="264" customWidth="1"/>
    <col min="10767" max="10767" width="2.42578125" style="264" customWidth="1"/>
    <col min="10768" max="11008" width="9.140625" style="264"/>
    <col min="11009" max="11009" width="16.140625" style="264" customWidth="1"/>
    <col min="11010" max="11010" width="4" style="264" customWidth="1"/>
    <col min="11011" max="11011" width="41.85546875" style="264" customWidth="1"/>
    <col min="11012" max="11012" width="10.85546875" style="264" customWidth="1"/>
    <col min="11013" max="11013" width="12.7109375" style="264" customWidth="1"/>
    <col min="11014" max="11014" width="9.28515625" style="264" customWidth="1"/>
    <col min="11015" max="11015" width="14" style="264" customWidth="1"/>
    <col min="11016" max="11016" width="9.85546875" style="264" customWidth="1"/>
    <col min="11017" max="11017" width="10" style="264" customWidth="1"/>
    <col min="11018" max="11018" width="8.7109375" style="264" customWidth="1"/>
    <col min="11019" max="11019" width="10.5703125" style="264" customWidth="1"/>
    <col min="11020" max="11020" width="8" style="264" customWidth="1"/>
    <col min="11021" max="11021" width="10.28515625" style="264" customWidth="1"/>
    <col min="11022" max="11022" width="8.5703125" style="264" customWidth="1"/>
    <col min="11023" max="11023" width="2.42578125" style="264" customWidth="1"/>
    <col min="11024" max="11264" width="9.140625" style="264"/>
    <col min="11265" max="11265" width="16.140625" style="264" customWidth="1"/>
    <col min="11266" max="11266" width="4" style="264" customWidth="1"/>
    <col min="11267" max="11267" width="41.85546875" style="264" customWidth="1"/>
    <col min="11268" max="11268" width="10.85546875" style="264" customWidth="1"/>
    <col min="11269" max="11269" width="12.7109375" style="264" customWidth="1"/>
    <col min="11270" max="11270" width="9.28515625" style="264" customWidth="1"/>
    <col min="11271" max="11271" width="14" style="264" customWidth="1"/>
    <col min="11272" max="11272" width="9.85546875" style="264" customWidth="1"/>
    <col min="11273" max="11273" width="10" style="264" customWidth="1"/>
    <col min="11274" max="11274" width="8.7109375" style="264" customWidth="1"/>
    <col min="11275" max="11275" width="10.5703125" style="264" customWidth="1"/>
    <col min="11276" max="11276" width="8" style="264" customWidth="1"/>
    <col min="11277" max="11277" width="10.28515625" style="264" customWidth="1"/>
    <col min="11278" max="11278" width="8.5703125" style="264" customWidth="1"/>
    <col min="11279" max="11279" width="2.42578125" style="264" customWidth="1"/>
    <col min="11280" max="11520" width="9.140625" style="264"/>
    <col min="11521" max="11521" width="16.140625" style="264" customWidth="1"/>
    <col min="11522" max="11522" width="4" style="264" customWidth="1"/>
    <col min="11523" max="11523" width="41.85546875" style="264" customWidth="1"/>
    <col min="11524" max="11524" width="10.85546875" style="264" customWidth="1"/>
    <col min="11525" max="11525" width="12.7109375" style="264" customWidth="1"/>
    <col min="11526" max="11526" width="9.28515625" style="264" customWidth="1"/>
    <col min="11527" max="11527" width="14" style="264" customWidth="1"/>
    <col min="11528" max="11528" width="9.85546875" style="264" customWidth="1"/>
    <col min="11529" max="11529" width="10" style="264" customWidth="1"/>
    <col min="11530" max="11530" width="8.7109375" style="264" customWidth="1"/>
    <col min="11531" max="11531" width="10.5703125" style="264" customWidth="1"/>
    <col min="11532" max="11532" width="8" style="264" customWidth="1"/>
    <col min="11533" max="11533" width="10.28515625" style="264" customWidth="1"/>
    <col min="11534" max="11534" width="8.5703125" style="264" customWidth="1"/>
    <col min="11535" max="11535" width="2.42578125" style="264" customWidth="1"/>
    <col min="11536" max="11776" width="9.140625" style="264"/>
    <col min="11777" max="11777" width="16.140625" style="264" customWidth="1"/>
    <col min="11778" max="11778" width="4" style="264" customWidth="1"/>
    <col min="11779" max="11779" width="41.85546875" style="264" customWidth="1"/>
    <col min="11780" max="11780" width="10.85546875" style="264" customWidth="1"/>
    <col min="11781" max="11781" width="12.7109375" style="264" customWidth="1"/>
    <col min="11782" max="11782" width="9.28515625" style="264" customWidth="1"/>
    <col min="11783" max="11783" width="14" style="264" customWidth="1"/>
    <col min="11784" max="11784" width="9.85546875" style="264" customWidth="1"/>
    <col min="11785" max="11785" width="10" style="264" customWidth="1"/>
    <col min="11786" max="11786" width="8.7109375" style="264" customWidth="1"/>
    <col min="11787" max="11787" width="10.5703125" style="264" customWidth="1"/>
    <col min="11788" max="11788" width="8" style="264" customWidth="1"/>
    <col min="11789" max="11789" width="10.28515625" style="264" customWidth="1"/>
    <col min="11790" max="11790" width="8.5703125" style="264" customWidth="1"/>
    <col min="11791" max="11791" width="2.42578125" style="264" customWidth="1"/>
    <col min="11792" max="12032" width="9.140625" style="264"/>
    <col min="12033" max="12033" width="16.140625" style="264" customWidth="1"/>
    <col min="12034" max="12034" width="4" style="264" customWidth="1"/>
    <col min="12035" max="12035" width="41.85546875" style="264" customWidth="1"/>
    <col min="12036" max="12036" width="10.85546875" style="264" customWidth="1"/>
    <col min="12037" max="12037" width="12.7109375" style="264" customWidth="1"/>
    <col min="12038" max="12038" width="9.28515625" style="264" customWidth="1"/>
    <col min="12039" max="12039" width="14" style="264" customWidth="1"/>
    <col min="12040" max="12040" width="9.85546875" style="264" customWidth="1"/>
    <col min="12041" max="12041" width="10" style="264" customWidth="1"/>
    <col min="12042" max="12042" width="8.7109375" style="264" customWidth="1"/>
    <col min="12043" max="12043" width="10.5703125" style="264" customWidth="1"/>
    <col min="12044" max="12044" width="8" style="264" customWidth="1"/>
    <col min="12045" max="12045" width="10.28515625" style="264" customWidth="1"/>
    <col min="12046" max="12046" width="8.5703125" style="264" customWidth="1"/>
    <col min="12047" max="12047" width="2.42578125" style="264" customWidth="1"/>
    <col min="12048" max="12288" width="9.140625" style="264"/>
    <col min="12289" max="12289" width="16.140625" style="264" customWidth="1"/>
    <col min="12290" max="12290" width="4" style="264" customWidth="1"/>
    <col min="12291" max="12291" width="41.85546875" style="264" customWidth="1"/>
    <col min="12292" max="12292" width="10.85546875" style="264" customWidth="1"/>
    <col min="12293" max="12293" width="12.7109375" style="264" customWidth="1"/>
    <col min="12294" max="12294" width="9.28515625" style="264" customWidth="1"/>
    <col min="12295" max="12295" width="14" style="264" customWidth="1"/>
    <col min="12296" max="12296" width="9.85546875" style="264" customWidth="1"/>
    <col min="12297" max="12297" width="10" style="264" customWidth="1"/>
    <col min="12298" max="12298" width="8.7109375" style="264" customWidth="1"/>
    <col min="12299" max="12299" width="10.5703125" style="264" customWidth="1"/>
    <col min="12300" max="12300" width="8" style="264" customWidth="1"/>
    <col min="12301" max="12301" width="10.28515625" style="264" customWidth="1"/>
    <col min="12302" max="12302" width="8.5703125" style="264" customWidth="1"/>
    <col min="12303" max="12303" width="2.42578125" style="264" customWidth="1"/>
    <col min="12304" max="12544" width="9.140625" style="264"/>
    <col min="12545" max="12545" width="16.140625" style="264" customWidth="1"/>
    <col min="12546" max="12546" width="4" style="264" customWidth="1"/>
    <col min="12547" max="12547" width="41.85546875" style="264" customWidth="1"/>
    <col min="12548" max="12548" width="10.85546875" style="264" customWidth="1"/>
    <col min="12549" max="12549" width="12.7109375" style="264" customWidth="1"/>
    <col min="12550" max="12550" width="9.28515625" style="264" customWidth="1"/>
    <col min="12551" max="12551" width="14" style="264" customWidth="1"/>
    <col min="12552" max="12552" width="9.85546875" style="264" customWidth="1"/>
    <col min="12553" max="12553" width="10" style="264" customWidth="1"/>
    <col min="12554" max="12554" width="8.7109375" style="264" customWidth="1"/>
    <col min="12555" max="12555" width="10.5703125" style="264" customWidth="1"/>
    <col min="12556" max="12556" width="8" style="264" customWidth="1"/>
    <col min="12557" max="12557" width="10.28515625" style="264" customWidth="1"/>
    <col min="12558" max="12558" width="8.5703125" style="264" customWidth="1"/>
    <col min="12559" max="12559" width="2.42578125" style="264" customWidth="1"/>
    <col min="12560" max="12800" width="9.140625" style="264"/>
    <col min="12801" max="12801" width="16.140625" style="264" customWidth="1"/>
    <col min="12802" max="12802" width="4" style="264" customWidth="1"/>
    <col min="12803" max="12803" width="41.85546875" style="264" customWidth="1"/>
    <col min="12804" max="12804" width="10.85546875" style="264" customWidth="1"/>
    <col min="12805" max="12805" width="12.7109375" style="264" customWidth="1"/>
    <col min="12806" max="12806" width="9.28515625" style="264" customWidth="1"/>
    <col min="12807" max="12807" width="14" style="264" customWidth="1"/>
    <col min="12808" max="12808" width="9.85546875" style="264" customWidth="1"/>
    <col min="12809" max="12809" width="10" style="264" customWidth="1"/>
    <col min="12810" max="12810" width="8.7109375" style="264" customWidth="1"/>
    <col min="12811" max="12811" width="10.5703125" style="264" customWidth="1"/>
    <col min="12812" max="12812" width="8" style="264" customWidth="1"/>
    <col min="12813" max="12813" width="10.28515625" style="264" customWidth="1"/>
    <col min="12814" max="12814" width="8.5703125" style="264" customWidth="1"/>
    <col min="12815" max="12815" width="2.42578125" style="264" customWidth="1"/>
    <col min="12816" max="13056" width="9.140625" style="264"/>
    <col min="13057" max="13057" width="16.140625" style="264" customWidth="1"/>
    <col min="13058" max="13058" width="4" style="264" customWidth="1"/>
    <col min="13059" max="13059" width="41.85546875" style="264" customWidth="1"/>
    <col min="13060" max="13060" width="10.85546875" style="264" customWidth="1"/>
    <col min="13061" max="13061" width="12.7109375" style="264" customWidth="1"/>
    <col min="13062" max="13062" width="9.28515625" style="264" customWidth="1"/>
    <col min="13063" max="13063" width="14" style="264" customWidth="1"/>
    <col min="13064" max="13064" width="9.85546875" style="264" customWidth="1"/>
    <col min="13065" max="13065" width="10" style="264" customWidth="1"/>
    <col min="13066" max="13066" width="8.7109375" style="264" customWidth="1"/>
    <col min="13067" max="13067" width="10.5703125" style="264" customWidth="1"/>
    <col min="13068" max="13068" width="8" style="264" customWidth="1"/>
    <col min="13069" max="13069" width="10.28515625" style="264" customWidth="1"/>
    <col min="13070" max="13070" width="8.5703125" style="264" customWidth="1"/>
    <col min="13071" max="13071" width="2.42578125" style="264" customWidth="1"/>
    <col min="13072" max="13312" width="9.140625" style="264"/>
    <col min="13313" max="13313" width="16.140625" style="264" customWidth="1"/>
    <col min="13314" max="13314" width="4" style="264" customWidth="1"/>
    <col min="13315" max="13315" width="41.85546875" style="264" customWidth="1"/>
    <col min="13316" max="13316" width="10.85546875" style="264" customWidth="1"/>
    <col min="13317" max="13317" width="12.7109375" style="264" customWidth="1"/>
    <col min="13318" max="13318" width="9.28515625" style="264" customWidth="1"/>
    <col min="13319" max="13319" width="14" style="264" customWidth="1"/>
    <col min="13320" max="13320" width="9.85546875" style="264" customWidth="1"/>
    <col min="13321" max="13321" width="10" style="264" customWidth="1"/>
    <col min="13322" max="13322" width="8.7109375" style="264" customWidth="1"/>
    <col min="13323" max="13323" width="10.5703125" style="264" customWidth="1"/>
    <col min="13324" max="13324" width="8" style="264" customWidth="1"/>
    <col min="13325" max="13325" width="10.28515625" style="264" customWidth="1"/>
    <col min="13326" max="13326" width="8.5703125" style="264" customWidth="1"/>
    <col min="13327" max="13327" width="2.42578125" style="264" customWidth="1"/>
    <col min="13328" max="13568" width="9.140625" style="264"/>
    <col min="13569" max="13569" width="16.140625" style="264" customWidth="1"/>
    <col min="13570" max="13570" width="4" style="264" customWidth="1"/>
    <col min="13571" max="13571" width="41.85546875" style="264" customWidth="1"/>
    <col min="13572" max="13572" width="10.85546875" style="264" customWidth="1"/>
    <col min="13573" max="13573" width="12.7109375" style="264" customWidth="1"/>
    <col min="13574" max="13574" width="9.28515625" style="264" customWidth="1"/>
    <col min="13575" max="13575" width="14" style="264" customWidth="1"/>
    <col min="13576" max="13576" width="9.85546875" style="264" customWidth="1"/>
    <col min="13577" max="13577" width="10" style="264" customWidth="1"/>
    <col min="13578" max="13578" width="8.7109375" style="264" customWidth="1"/>
    <col min="13579" max="13579" width="10.5703125" style="264" customWidth="1"/>
    <col min="13580" max="13580" width="8" style="264" customWidth="1"/>
    <col min="13581" max="13581" width="10.28515625" style="264" customWidth="1"/>
    <col min="13582" max="13582" width="8.5703125" style="264" customWidth="1"/>
    <col min="13583" max="13583" width="2.42578125" style="264" customWidth="1"/>
    <col min="13584" max="13824" width="9.140625" style="264"/>
    <col min="13825" max="13825" width="16.140625" style="264" customWidth="1"/>
    <col min="13826" max="13826" width="4" style="264" customWidth="1"/>
    <col min="13827" max="13827" width="41.85546875" style="264" customWidth="1"/>
    <col min="13828" max="13828" width="10.85546875" style="264" customWidth="1"/>
    <col min="13829" max="13829" width="12.7109375" style="264" customWidth="1"/>
    <col min="13830" max="13830" width="9.28515625" style="264" customWidth="1"/>
    <col min="13831" max="13831" width="14" style="264" customWidth="1"/>
    <col min="13832" max="13832" width="9.85546875" style="264" customWidth="1"/>
    <col min="13833" max="13833" width="10" style="264" customWidth="1"/>
    <col min="13834" max="13834" width="8.7109375" style="264" customWidth="1"/>
    <col min="13835" max="13835" width="10.5703125" style="264" customWidth="1"/>
    <col min="13836" max="13836" width="8" style="264" customWidth="1"/>
    <col min="13837" max="13837" width="10.28515625" style="264" customWidth="1"/>
    <col min="13838" max="13838" width="8.5703125" style="264" customWidth="1"/>
    <col min="13839" max="13839" width="2.42578125" style="264" customWidth="1"/>
    <col min="13840" max="14080" width="9.140625" style="264"/>
    <col min="14081" max="14081" width="16.140625" style="264" customWidth="1"/>
    <col min="14082" max="14082" width="4" style="264" customWidth="1"/>
    <col min="14083" max="14083" width="41.85546875" style="264" customWidth="1"/>
    <col min="14084" max="14084" width="10.85546875" style="264" customWidth="1"/>
    <col min="14085" max="14085" width="12.7109375" style="264" customWidth="1"/>
    <col min="14086" max="14086" width="9.28515625" style="264" customWidth="1"/>
    <col min="14087" max="14087" width="14" style="264" customWidth="1"/>
    <col min="14088" max="14088" width="9.85546875" style="264" customWidth="1"/>
    <col min="14089" max="14089" width="10" style="264" customWidth="1"/>
    <col min="14090" max="14090" width="8.7109375" style="264" customWidth="1"/>
    <col min="14091" max="14091" width="10.5703125" style="264" customWidth="1"/>
    <col min="14092" max="14092" width="8" style="264" customWidth="1"/>
    <col min="14093" max="14093" width="10.28515625" style="264" customWidth="1"/>
    <col min="14094" max="14094" width="8.5703125" style="264" customWidth="1"/>
    <col min="14095" max="14095" width="2.42578125" style="264" customWidth="1"/>
    <col min="14096" max="14336" width="9.140625" style="264"/>
    <col min="14337" max="14337" width="16.140625" style="264" customWidth="1"/>
    <col min="14338" max="14338" width="4" style="264" customWidth="1"/>
    <col min="14339" max="14339" width="41.85546875" style="264" customWidth="1"/>
    <col min="14340" max="14340" width="10.85546875" style="264" customWidth="1"/>
    <col min="14341" max="14341" width="12.7109375" style="264" customWidth="1"/>
    <col min="14342" max="14342" width="9.28515625" style="264" customWidth="1"/>
    <col min="14343" max="14343" width="14" style="264" customWidth="1"/>
    <col min="14344" max="14344" width="9.85546875" style="264" customWidth="1"/>
    <col min="14345" max="14345" width="10" style="264" customWidth="1"/>
    <col min="14346" max="14346" width="8.7109375" style="264" customWidth="1"/>
    <col min="14347" max="14347" width="10.5703125" style="264" customWidth="1"/>
    <col min="14348" max="14348" width="8" style="264" customWidth="1"/>
    <col min="14349" max="14349" width="10.28515625" style="264" customWidth="1"/>
    <col min="14350" max="14350" width="8.5703125" style="264" customWidth="1"/>
    <col min="14351" max="14351" width="2.42578125" style="264" customWidth="1"/>
    <col min="14352" max="14592" width="9.140625" style="264"/>
    <col min="14593" max="14593" width="16.140625" style="264" customWidth="1"/>
    <col min="14594" max="14594" width="4" style="264" customWidth="1"/>
    <col min="14595" max="14595" width="41.85546875" style="264" customWidth="1"/>
    <col min="14596" max="14596" width="10.85546875" style="264" customWidth="1"/>
    <col min="14597" max="14597" width="12.7109375" style="264" customWidth="1"/>
    <col min="14598" max="14598" width="9.28515625" style="264" customWidth="1"/>
    <col min="14599" max="14599" width="14" style="264" customWidth="1"/>
    <col min="14600" max="14600" width="9.85546875" style="264" customWidth="1"/>
    <col min="14601" max="14601" width="10" style="264" customWidth="1"/>
    <col min="14602" max="14602" width="8.7109375" style="264" customWidth="1"/>
    <col min="14603" max="14603" width="10.5703125" style="264" customWidth="1"/>
    <col min="14604" max="14604" width="8" style="264" customWidth="1"/>
    <col min="14605" max="14605" width="10.28515625" style="264" customWidth="1"/>
    <col min="14606" max="14606" width="8.5703125" style="264" customWidth="1"/>
    <col min="14607" max="14607" width="2.42578125" style="264" customWidth="1"/>
    <col min="14608" max="14848" width="9.140625" style="264"/>
    <col min="14849" max="14849" width="16.140625" style="264" customWidth="1"/>
    <col min="14850" max="14850" width="4" style="264" customWidth="1"/>
    <col min="14851" max="14851" width="41.85546875" style="264" customWidth="1"/>
    <col min="14852" max="14852" width="10.85546875" style="264" customWidth="1"/>
    <col min="14853" max="14853" width="12.7109375" style="264" customWidth="1"/>
    <col min="14854" max="14854" width="9.28515625" style="264" customWidth="1"/>
    <col min="14855" max="14855" width="14" style="264" customWidth="1"/>
    <col min="14856" max="14856" width="9.85546875" style="264" customWidth="1"/>
    <col min="14857" max="14857" width="10" style="264" customWidth="1"/>
    <col min="14858" max="14858" width="8.7109375" style="264" customWidth="1"/>
    <col min="14859" max="14859" width="10.5703125" style="264" customWidth="1"/>
    <col min="14860" max="14860" width="8" style="264" customWidth="1"/>
    <col min="14861" max="14861" width="10.28515625" style="264" customWidth="1"/>
    <col min="14862" max="14862" width="8.5703125" style="264" customWidth="1"/>
    <col min="14863" max="14863" width="2.42578125" style="264" customWidth="1"/>
    <col min="14864" max="15104" width="9.140625" style="264"/>
    <col min="15105" max="15105" width="16.140625" style="264" customWidth="1"/>
    <col min="15106" max="15106" width="4" style="264" customWidth="1"/>
    <col min="15107" max="15107" width="41.85546875" style="264" customWidth="1"/>
    <col min="15108" max="15108" width="10.85546875" style="264" customWidth="1"/>
    <col min="15109" max="15109" width="12.7109375" style="264" customWidth="1"/>
    <col min="15110" max="15110" width="9.28515625" style="264" customWidth="1"/>
    <col min="15111" max="15111" width="14" style="264" customWidth="1"/>
    <col min="15112" max="15112" width="9.85546875" style="264" customWidth="1"/>
    <col min="15113" max="15113" width="10" style="264" customWidth="1"/>
    <col min="15114" max="15114" width="8.7109375" style="264" customWidth="1"/>
    <col min="15115" max="15115" width="10.5703125" style="264" customWidth="1"/>
    <col min="15116" max="15116" width="8" style="264" customWidth="1"/>
    <col min="15117" max="15117" width="10.28515625" style="264" customWidth="1"/>
    <col min="15118" max="15118" width="8.5703125" style="264" customWidth="1"/>
    <col min="15119" max="15119" width="2.42578125" style="264" customWidth="1"/>
    <col min="15120" max="15360" width="9.140625" style="264"/>
    <col min="15361" max="15361" width="16.140625" style="264" customWidth="1"/>
    <col min="15362" max="15362" width="4" style="264" customWidth="1"/>
    <col min="15363" max="15363" width="41.85546875" style="264" customWidth="1"/>
    <col min="15364" max="15364" width="10.85546875" style="264" customWidth="1"/>
    <col min="15365" max="15365" width="12.7109375" style="264" customWidth="1"/>
    <col min="15366" max="15366" width="9.28515625" style="264" customWidth="1"/>
    <col min="15367" max="15367" width="14" style="264" customWidth="1"/>
    <col min="15368" max="15368" width="9.85546875" style="264" customWidth="1"/>
    <col min="15369" max="15369" width="10" style="264" customWidth="1"/>
    <col min="15370" max="15370" width="8.7109375" style="264" customWidth="1"/>
    <col min="15371" max="15371" width="10.5703125" style="264" customWidth="1"/>
    <col min="15372" max="15372" width="8" style="264" customWidth="1"/>
    <col min="15373" max="15373" width="10.28515625" style="264" customWidth="1"/>
    <col min="15374" max="15374" width="8.5703125" style="264" customWidth="1"/>
    <col min="15375" max="15375" width="2.42578125" style="264" customWidth="1"/>
    <col min="15376" max="15616" width="9.140625" style="264"/>
    <col min="15617" max="15617" width="16.140625" style="264" customWidth="1"/>
    <col min="15618" max="15618" width="4" style="264" customWidth="1"/>
    <col min="15619" max="15619" width="41.85546875" style="264" customWidth="1"/>
    <col min="15620" max="15620" width="10.85546875" style="264" customWidth="1"/>
    <col min="15621" max="15621" width="12.7109375" style="264" customWidth="1"/>
    <col min="15622" max="15622" width="9.28515625" style="264" customWidth="1"/>
    <col min="15623" max="15623" width="14" style="264" customWidth="1"/>
    <col min="15624" max="15624" width="9.85546875" style="264" customWidth="1"/>
    <col min="15625" max="15625" width="10" style="264" customWidth="1"/>
    <col min="15626" max="15626" width="8.7109375" style="264" customWidth="1"/>
    <col min="15627" max="15627" width="10.5703125" style="264" customWidth="1"/>
    <col min="15628" max="15628" width="8" style="264" customWidth="1"/>
    <col min="15629" max="15629" width="10.28515625" style="264" customWidth="1"/>
    <col min="15630" max="15630" width="8.5703125" style="264" customWidth="1"/>
    <col min="15631" max="15631" width="2.42578125" style="264" customWidth="1"/>
    <col min="15632" max="15872" width="9.140625" style="264"/>
    <col min="15873" max="15873" width="16.140625" style="264" customWidth="1"/>
    <col min="15874" max="15874" width="4" style="264" customWidth="1"/>
    <col min="15875" max="15875" width="41.85546875" style="264" customWidth="1"/>
    <col min="15876" max="15876" width="10.85546875" style="264" customWidth="1"/>
    <col min="15877" max="15877" width="12.7109375" style="264" customWidth="1"/>
    <col min="15878" max="15878" width="9.28515625" style="264" customWidth="1"/>
    <col min="15879" max="15879" width="14" style="264" customWidth="1"/>
    <col min="15880" max="15880" width="9.85546875" style="264" customWidth="1"/>
    <col min="15881" max="15881" width="10" style="264" customWidth="1"/>
    <col min="15882" max="15882" width="8.7109375" style="264" customWidth="1"/>
    <col min="15883" max="15883" width="10.5703125" style="264" customWidth="1"/>
    <col min="15884" max="15884" width="8" style="264" customWidth="1"/>
    <col min="15885" max="15885" width="10.28515625" style="264" customWidth="1"/>
    <col min="15886" max="15886" width="8.5703125" style="264" customWidth="1"/>
    <col min="15887" max="15887" width="2.42578125" style="264" customWidth="1"/>
    <col min="15888" max="16128" width="9.140625" style="264"/>
    <col min="16129" max="16129" width="16.140625" style="264" customWidth="1"/>
    <col min="16130" max="16130" width="4" style="264" customWidth="1"/>
    <col min="16131" max="16131" width="41.85546875" style="264" customWidth="1"/>
    <col min="16132" max="16132" width="10.85546875" style="264" customWidth="1"/>
    <col min="16133" max="16133" width="12.7109375" style="264" customWidth="1"/>
    <col min="16134" max="16134" width="9.28515625" style="264" customWidth="1"/>
    <col min="16135" max="16135" width="14" style="264" customWidth="1"/>
    <col min="16136" max="16136" width="9.85546875" style="264" customWidth="1"/>
    <col min="16137" max="16137" width="10" style="264" customWidth="1"/>
    <col min="16138" max="16138" width="8.7109375" style="264" customWidth="1"/>
    <col min="16139" max="16139" width="10.5703125" style="264" customWidth="1"/>
    <col min="16140" max="16140" width="8" style="264" customWidth="1"/>
    <col min="16141" max="16141" width="10.28515625" style="264" customWidth="1"/>
    <col min="16142" max="16142" width="8.5703125" style="264" customWidth="1"/>
    <col min="16143" max="16143" width="2.42578125" style="264" customWidth="1"/>
    <col min="16144" max="16384" width="9.140625" style="264"/>
  </cols>
  <sheetData>
    <row r="1" spans="2:14" ht="18.75">
      <c r="C1" s="1058" t="s">
        <v>579</v>
      </c>
      <c r="D1" s="1058"/>
      <c r="E1" s="1058"/>
      <c r="F1" s="1058"/>
      <c r="G1" s="1058"/>
      <c r="H1" s="1058"/>
      <c r="I1" s="1058"/>
      <c r="J1" s="1058"/>
      <c r="K1" s="1058"/>
      <c r="L1" s="1058"/>
      <c r="M1" s="1058"/>
      <c r="N1" s="1058"/>
    </row>
    <row r="2" spans="2:14" ht="9.75" customHeight="1"/>
    <row r="3" spans="2:14" ht="154.5" customHeight="1">
      <c r="B3" s="266"/>
      <c r="C3" s="267"/>
      <c r="D3" s="268" t="s">
        <v>580</v>
      </c>
      <c r="E3" s="269" t="s">
        <v>463</v>
      </c>
      <c r="F3" s="269" t="s">
        <v>581</v>
      </c>
      <c r="G3" s="269" t="s">
        <v>582</v>
      </c>
      <c r="H3" s="269" t="s">
        <v>583</v>
      </c>
      <c r="I3" s="269" t="s">
        <v>465</v>
      </c>
      <c r="J3" s="269" t="s">
        <v>584</v>
      </c>
      <c r="K3" s="269" t="s">
        <v>536</v>
      </c>
      <c r="L3" s="269" t="s">
        <v>262</v>
      </c>
      <c r="M3" s="269" t="s">
        <v>585</v>
      </c>
      <c r="N3" s="269" t="s">
        <v>262</v>
      </c>
    </row>
    <row r="4" spans="2:14" ht="32.25" customHeight="1">
      <c r="B4" s="255" t="s">
        <v>409</v>
      </c>
      <c r="C4" s="231" t="s">
        <v>598</v>
      </c>
      <c r="D4" s="271" t="s">
        <v>511</v>
      </c>
      <c r="E4" s="271" t="s">
        <v>511</v>
      </c>
      <c r="F4" s="271" t="s">
        <v>511</v>
      </c>
      <c r="G4" s="271" t="s">
        <v>511</v>
      </c>
      <c r="H4" s="271" t="s">
        <v>511</v>
      </c>
      <c r="I4" s="271" t="s">
        <v>511</v>
      </c>
      <c r="J4" s="271" t="s">
        <v>511</v>
      </c>
      <c r="K4" s="271" t="s">
        <v>511</v>
      </c>
      <c r="L4" s="271" t="s">
        <v>511</v>
      </c>
      <c r="M4" s="271" t="s">
        <v>511</v>
      </c>
      <c r="N4" s="271" t="s">
        <v>511</v>
      </c>
    </row>
    <row r="5" spans="2:14">
      <c r="B5" s="266"/>
      <c r="C5" s="274" t="s">
        <v>586</v>
      </c>
      <c r="D5" s="273"/>
      <c r="E5" s="273"/>
      <c r="F5" s="273"/>
      <c r="G5" s="273"/>
      <c r="H5" s="273"/>
      <c r="I5" s="273"/>
      <c r="J5" s="273" t="s">
        <v>587</v>
      </c>
      <c r="K5" s="273" t="s">
        <v>587</v>
      </c>
      <c r="L5" s="273" t="s">
        <v>587</v>
      </c>
      <c r="M5" s="273"/>
      <c r="N5" s="273" t="s">
        <v>587</v>
      </c>
    </row>
    <row r="6" spans="2:14" ht="18.75">
      <c r="B6" s="255" t="s">
        <v>409</v>
      </c>
      <c r="C6" s="231" t="s">
        <v>600</v>
      </c>
      <c r="D6" s="271" t="s">
        <v>511</v>
      </c>
      <c r="E6" s="271" t="s">
        <v>511</v>
      </c>
      <c r="F6" s="271" t="s">
        <v>511</v>
      </c>
      <c r="G6" s="271" t="s">
        <v>511</v>
      </c>
      <c r="H6" s="271" t="s">
        <v>511</v>
      </c>
      <c r="I6" s="271" t="s">
        <v>511</v>
      </c>
      <c r="J6" s="271" t="s">
        <v>511</v>
      </c>
      <c r="K6" s="271" t="s">
        <v>511</v>
      </c>
      <c r="L6" s="271" t="s">
        <v>511</v>
      </c>
      <c r="M6" s="271" t="s">
        <v>511</v>
      </c>
      <c r="N6" s="271" t="s">
        <v>511</v>
      </c>
    </row>
    <row r="7" spans="2:14">
      <c r="B7" s="266"/>
      <c r="C7" s="270" t="s">
        <v>588</v>
      </c>
      <c r="D7" s="273"/>
      <c r="E7" s="273"/>
      <c r="F7" s="273"/>
      <c r="G7" s="273"/>
      <c r="H7" s="273"/>
      <c r="I7" s="273"/>
      <c r="J7" s="273"/>
      <c r="K7" s="273"/>
      <c r="L7" s="273"/>
      <c r="M7" s="273"/>
      <c r="N7" s="273"/>
    </row>
    <row r="8" spans="2:14">
      <c r="B8" s="266"/>
      <c r="C8" s="272" t="s">
        <v>589</v>
      </c>
      <c r="D8" s="273"/>
      <c r="E8" s="273"/>
      <c r="F8" s="273"/>
      <c r="G8" s="273"/>
      <c r="H8" s="273"/>
      <c r="I8" s="273"/>
      <c r="J8" s="273" t="s">
        <v>511</v>
      </c>
      <c r="K8" s="273" t="s">
        <v>511</v>
      </c>
      <c r="L8" s="273" t="s">
        <v>511</v>
      </c>
      <c r="M8" s="273" t="s">
        <v>511</v>
      </c>
      <c r="N8" s="273" t="s">
        <v>511</v>
      </c>
    </row>
    <row r="9" spans="2:14">
      <c r="B9" s="266"/>
      <c r="C9" s="270" t="s">
        <v>590</v>
      </c>
      <c r="D9" s="273"/>
      <c r="E9" s="273"/>
      <c r="F9" s="273" t="s">
        <v>511</v>
      </c>
      <c r="G9" s="273"/>
      <c r="H9" s="273"/>
      <c r="I9" s="273"/>
      <c r="J9" s="273" t="s">
        <v>511</v>
      </c>
      <c r="K9" s="273" t="s">
        <v>511</v>
      </c>
      <c r="L9" s="273" t="s">
        <v>511</v>
      </c>
      <c r="M9" s="273" t="s">
        <v>511</v>
      </c>
      <c r="N9" s="273" t="s">
        <v>511</v>
      </c>
    </row>
    <row r="10" spans="2:14">
      <c r="B10" s="266"/>
      <c r="C10" s="270" t="s">
        <v>591</v>
      </c>
      <c r="D10" s="271"/>
      <c r="E10" s="271"/>
      <c r="F10" s="271" t="s">
        <v>511</v>
      </c>
      <c r="G10" s="271"/>
      <c r="H10" s="271"/>
      <c r="I10" s="271"/>
      <c r="J10" s="271" t="s">
        <v>511</v>
      </c>
      <c r="K10" s="271" t="s">
        <v>511</v>
      </c>
      <c r="L10" s="271" t="s">
        <v>511</v>
      </c>
      <c r="M10" s="271" t="s">
        <v>511</v>
      </c>
      <c r="N10" s="271" t="s">
        <v>511</v>
      </c>
    </row>
    <row r="11" spans="2:14" ht="31.5">
      <c r="B11" s="266"/>
      <c r="C11" s="270" t="s">
        <v>592</v>
      </c>
      <c r="D11" s="273"/>
      <c r="E11" s="273"/>
      <c r="F11" s="273"/>
      <c r="G11" s="273"/>
      <c r="H11" s="273"/>
      <c r="I11" s="273"/>
      <c r="J11" s="273"/>
      <c r="K11" s="273"/>
      <c r="L11" s="273"/>
      <c r="M11" s="273"/>
      <c r="N11" s="273"/>
    </row>
    <row r="12" spans="2:14" ht="18.75" customHeight="1">
      <c r="B12" s="266"/>
      <c r="C12" s="274" t="s">
        <v>593</v>
      </c>
      <c r="D12" s="273" t="s">
        <v>511</v>
      </c>
      <c r="E12" s="273" t="s">
        <v>511</v>
      </c>
      <c r="F12" s="273"/>
      <c r="G12" s="273"/>
      <c r="H12" s="273"/>
      <c r="I12" s="273"/>
      <c r="J12" s="273"/>
      <c r="K12" s="273"/>
      <c r="L12" s="273" t="s">
        <v>511</v>
      </c>
      <c r="M12" s="273"/>
      <c r="N12" s="273" t="s">
        <v>511</v>
      </c>
    </row>
    <row r="13" spans="2:14">
      <c r="B13" s="266"/>
      <c r="C13" s="274" t="s">
        <v>567</v>
      </c>
      <c r="D13" s="273"/>
      <c r="E13" s="273"/>
      <c r="F13" s="273"/>
      <c r="G13" s="273"/>
      <c r="H13" s="273"/>
      <c r="I13" s="273"/>
      <c r="J13" s="273"/>
      <c r="K13" s="273"/>
      <c r="L13" s="273" t="s">
        <v>587</v>
      </c>
      <c r="M13" s="273"/>
      <c r="N13" s="273"/>
    </row>
    <row r="14" spans="2:14" ht="31.5">
      <c r="B14" s="266"/>
      <c r="C14" s="270" t="s">
        <v>594</v>
      </c>
      <c r="D14" s="271" t="s">
        <v>511</v>
      </c>
      <c r="E14" s="271" t="s">
        <v>511</v>
      </c>
      <c r="F14" s="271" t="s">
        <v>511</v>
      </c>
      <c r="G14" s="271" t="s">
        <v>511</v>
      </c>
      <c r="H14" s="271" t="s">
        <v>511</v>
      </c>
      <c r="I14" s="271" t="s">
        <v>511</v>
      </c>
      <c r="J14" s="271" t="s">
        <v>511</v>
      </c>
      <c r="K14" s="271" t="s">
        <v>511</v>
      </c>
      <c r="L14" s="271" t="s">
        <v>511</v>
      </c>
      <c r="M14" s="271" t="s">
        <v>511</v>
      </c>
      <c r="N14" s="271" t="s">
        <v>511</v>
      </c>
    </row>
    <row r="15" spans="2:14">
      <c r="B15" s="266"/>
      <c r="C15" s="270"/>
      <c r="D15" s="271"/>
      <c r="E15" s="271"/>
      <c r="F15" s="271"/>
      <c r="G15" s="271"/>
      <c r="H15" s="271"/>
      <c r="I15" s="271"/>
      <c r="J15" s="271"/>
      <c r="K15" s="271"/>
      <c r="L15" s="271"/>
      <c r="M15" s="271"/>
      <c r="N15" s="271"/>
    </row>
    <row r="16" spans="2:14" ht="18.75">
      <c r="B16" s="255" t="s">
        <v>409</v>
      </c>
      <c r="C16" s="231" t="s">
        <v>602</v>
      </c>
      <c r="D16" s="271" t="s">
        <v>511</v>
      </c>
      <c r="E16" s="271" t="s">
        <v>511</v>
      </c>
      <c r="F16" s="271" t="s">
        <v>511</v>
      </c>
      <c r="G16" s="271" t="s">
        <v>511</v>
      </c>
      <c r="H16" s="271" t="s">
        <v>511</v>
      </c>
      <c r="I16" s="271" t="s">
        <v>511</v>
      </c>
      <c r="J16" s="271" t="s">
        <v>511</v>
      </c>
      <c r="K16" s="271" t="s">
        <v>511</v>
      </c>
      <c r="L16" s="271" t="s">
        <v>511</v>
      </c>
      <c r="M16" s="271" t="s">
        <v>511</v>
      </c>
      <c r="N16" s="271" t="s">
        <v>511</v>
      </c>
    </row>
    <row r="17" spans="2:14">
      <c r="B17" s="266"/>
      <c r="C17" s="272"/>
      <c r="D17" s="273"/>
      <c r="E17" s="273"/>
      <c r="F17" s="273"/>
      <c r="G17" s="273"/>
      <c r="H17" s="273"/>
      <c r="I17" s="273"/>
      <c r="J17" s="273"/>
      <c r="K17" s="273"/>
      <c r="L17" s="273"/>
      <c r="M17" s="273"/>
      <c r="N17" s="273"/>
    </row>
    <row r="18" spans="2:14" ht="18.75">
      <c r="B18" s="255" t="s">
        <v>409</v>
      </c>
      <c r="C18" s="231" t="s">
        <v>599</v>
      </c>
      <c r="D18" s="271" t="s">
        <v>511</v>
      </c>
      <c r="E18" s="271" t="s">
        <v>511</v>
      </c>
      <c r="F18" s="271" t="s">
        <v>511</v>
      </c>
      <c r="G18" s="271" t="s">
        <v>511</v>
      </c>
      <c r="H18" s="271" t="s">
        <v>511</v>
      </c>
      <c r="I18" s="271" t="s">
        <v>511</v>
      </c>
      <c r="J18" s="271" t="s">
        <v>511</v>
      </c>
      <c r="K18" s="271" t="s">
        <v>511</v>
      </c>
      <c r="L18" s="271" t="s">
        <v>511</v>
      </c>
      <c r="M18" s="271" t="s">
        <v>511</v>
      </c>
      <c r="N18" s="271" t="s">
        <v>511</v>
      </c>
    </row>
    <row r="19" spans="2:14">
      <c r="B19" s="266"/>
      <c r="C19" s="270" t="s">
        <v>591</v>
      </c>
      <c r="D19" s="273"/>
      <c r="E19" s="273"/>
      <c r="F19" s="273"/>
      <c r="G19" s="273"/>
      <c r="H19" s="273"/>
      <c r="I19" s="273"/>
      <c r="J19" s="273"/>
      <c r="K19" s="273"/>
      <c r="L19" s="273"/>
      <c r="M19" s="273"/>
      <c r="N19" s="273"/>
    </row>
    <row r="20" spans="2:14">
      <c r="B20" s="266"/>
      <c r="C20" s="272" t="s">
        <v>589</v>
      </c>
      <c r="D20" s="273"/>
      <c r="E20" s="273"/>
      <c r="F20" s="273"/>
      <c r="G20" s="273"/>
      <c r="H20" s="273"/>
      <c r="I20" s="273"/>
      <c r="J20" s="273" t="s">
        <v>511</v>
      </c>
      <c r="K20" s="273" t="s">
        <v>511</v>
      </c>
      <c r="L20" s="273" t="s">
        <v>511</v>
      </c>
      <c r="M20" s="273" t="s">
        <v>511</v>
      </c>
      <c r="N20" s="273" t="s">
        <v>511</v>
      </c>
    </row>
    <row r="21" spans="2:14">
      <c r="B21" s="266"/>
      <c r="C21" s="270" t="s">
        <v>590</v>
      </c>
      <c r="D21" s="273"/>
      <c r="E21" s="273"/>
      <c r="F21" s="273" t="s">
        <v>511</v>
      </c>
      <c r="G21" s="273"/>
      <c r="H21" s="273"/>
      <c r="I21" s="273"/>
      <c r="J21" s="273" t="s">
        <v>511</v>
      </c>
      <c r="K21" s="273" t="s">
        <v>511</v>
      </c>
      <c r="L21" s="273" t="s">
        <v>511</v>
      </c>
      <c r="M21" s="273" t="s">
        <v>511</v>
      </c>
      <c r="N21" s="273" t="s">
        <v>511</v>
      </c>
    </row>
    <row r="22" spans="2:14">
      <c r="B22" s="266"/>
      <c r="C22" s="270" t="s">
        <v>588</v>
      </c>
      <c r="D22" s="271"/>
      <c r="E22" s="271"/>
      <c r="F22" s="271" t="s">
        <v>511</v>
      </c>
      <c r="G22" s="271"/>
      <c r="H22" s="271"/>
      <c r="I22" s="271"/>
      <c r="J22" s="271" t="s">
        <v>511</v>
      </c>
      <c r="K22" s="271" t="s">
        <v>511</v>
      </c>
      <c r="L22" s="271" t="s">
        <v>511</v>
      </c>
      <c r="M22" s="271" t="s">
        <v>511</v>
      </c>
      <c r="N22" s="271" t="s">
        <v>511</v>
      </c>
    </row>
    <row r="23" spans="2:14" ht="31.5">
      <c r="B23" s="266"/>
      <c r="C23" s="270" t="s">
        <v>592</v>
      </c>
      <c r="D23" s="273"/>
      <c r="E23" s="273"/>
      <c r="F23" s="273"/>
      <c r="G23" s="273"/>
      <c r="H23" s="273"/>
      <c r="I23" s="273"/>
      <c r="J23" s="273"/>
      <c r="K23" s="273"/>
      <c r="L23" s="273"/>
      <c r="M23" s="273"/>
      <c r="N23" s="273"/>
    </row>
    <row r="24" spans="2:14">
      <c r="B24" s="266"/>
      <c r="C24" s="274" t="s">
        <v>593</v>
      </c>
      <c r="D24" s="273" t="s">
        <v>511</v>
      </c>
      <c r="E24" s="273" t="s">
        <v>511</v>
      </c>
      <c r="F24" s="273"/>
      <c r="G24" s="273"/>
      <c r="H24" s="273"/>
      <c r="I24" s="273"/>
      <c r="J24" s="273"/>
      <c r="K24" s="273"/>
      <c r="L24" s="273" t="s">
        <v>511</v>
      </c>
      <c r="M24" s="273"/>
      <c r="N24" s="273" t="s">
        <v>511</v>
      </c>
    </row>
    <row r="25" spans="2:14">
      <c r="B25" s="266"/>
      <c r="C25" s="274" t="s">
        <v>567</v>
      </c>
      <c r="D25" s="273"/>
      <c r="E25" s="273"/>
      <c r="F25" s="273"/>
      <c r="G25" s="273"/>
      <c r="H25" s="273"/>
      <c r="I25" s="273"/>
      <c r="J25" s="273" t="s">
        <v>587</v>
      </c>
      <c r="K25" s="273" t="s">
        <v>587</v>
      </c>
      <c r="L25" s="273" t="s">
        <v>511</v>
      </c>
      <c r="M25" s="273"/>
      <c r="N25" s="273" t="s">
        <v>511</v>
      </c>
    </row>
    <row r="26" spans="2:14" ht="31.5">
      <c r="B26" s="266"/>
      <c r="C26" s="270" t="s">
        <v>594</v>
      </c>
      <c r="D26" s="271" t="s">
        <v>511</v>
      </c>
      <c r="E26" s="271" t="s">
        <v>511</v>
      </c>
      <c r="F26" s="271"/>
      <c r="G26" s="271"/>
      <c r="H26" s="271"/>
      <c r="I26" s="271"/>
      <c r="J26" s="271" t="s">
        <v>587</v>
      </c>
      <c r="K26" s="271" t="s">
        <v>587</v>
      </c>
      <c r="L26" s="271" t="s">
        <v>511</v>
      </c>
      <c r="M26" s="271"/>
      <c r="N26" s="271" t="s">
        <v>511</v>
      </c>
    </row>
    <row r="27" spans="2:14" ht="18.75">
      <c r="B27" s="255" t="s">
        <v>409</v>
      </c>
      <c r="C27" s="231" t="s">
        <v>601</v>
      </c>
      <c r="D27" s="271" t="s">
        <v>511</v>
      </c>
      <c r="E27" s="271" t="s">
        <v>511</v>
      </c>
      <c r="F27" s="271" t="s">
        <v>511</v>
      </c>
      <c r="G27" s="271" t="s">
        <v>511</v>
      </c>
      <c r="H27" s="271" t="s">
        <v>511</v>
      </c>
      <c r="I27" s="271" t="s">
        <v>511</v>
      </c>
      <c r="J27" s="271" t="s">
        <v>511</v>
      </c>
      <c r="K27" s="271" t="s">
        <v>511</v>
      </c>
      <c r="L27" s="271" t="s">
        <v>511</v>
      </c>
      <c r="M27" s="271" t="s">
        <v>511</v>
      </c>
      <c r="N27" s="271" t="s">
        <v>511</v>
      </c>
    </row>
  </sheetData>
  <mergeCells count="1">
    <mergeCell ref="C1:N1"/>
  </mergeCells>
  <phoneticPr fontId="5" type="noConversion"/>
  <printOptions horizontalCentered="1"/>
  <pageMargins left="0.2" right="0.17" top="0.70866141732283472" bottom="0.31496062992125984" header="0.51181102362204722" footer="0.51181102362204722"/>
  <pageSetup scale="76" orientation="landscape" r:id="rId1"/>
  <headerFooter alignWithMargins="0"/>
</worksheet>
</file>

<file path=xl/worksheets/sheet12.xml><?xml version="1.0" encoding="utf-8"?>
<worksheet xmlns="http://schemas.openxmlformats.org/spreadsheetml/2006/main" xmlns:r="http://schemas.openxmlformats.org/officeDocument/2006/relationships">
  <sheetPr>
    <tabColor rgb="FFFF0000"/>
  </sheetPr>
  <dimension ref="A1:P27"/>
  <sheetViews>
    <sheetView view="pageBreakPreview" zoomScale="78" zoomScaleSheetLayoutView="78" workbookViewId="0">
      <selection activeCell="A2" sqref="A2:N27"/>
    </sheetView>
  </sheetViews>
  <sheetFormatPr defaultRowHeight="18.75"/>
  <cols>
    <col min="1" max="1" width="4.140625" style="264" customWidth="1"/>
    <col min="2" max="2" width="48" style="265" customWidth="1"/>
    <col min="3" max="3" width="26" style="641" customWidth="1"/>
    <col min="4" max="4" width="15.28515625" style="641" customWidth="1"/>
    <col min="5" max="5" width="10.28515625" style="641" customWidth="1"/>
    <col min="6" max="6" width="16.5703125" style="641" customWidth="1"/>
    <col min="7" max="7" width="14.42578125" style="641" customWidth="1"/>
    <col min="8" max="8" width="12.42578125" style="641" customWidth="1"/>
    <col min="9" max="9" width="14" style="641" hidden="1" customWidth="1"/>
    <col min="10" max="10" width="26.140625" style="641" customWidth="1"/>
    <col min="11" max="11" width="21.5703125" style="641" customWidth="1"/>
    <col min="12" max="12" width="25.28515625" style="641" customWidth="1"/>
    <col min="13" max="13" width="9.5703125" style="265" hidden="1" customWidth="1"/>
    <col min="14" max="14" width="10.28515625" style="265" hidden="1" customWidth="1"/>
    <col min="15" max="15" width="2.7109375" style="264" customWidth="1"/>
    <col min="16" max="16" width="19" style="264" bestFit="1" customWidth="1"/>
    <col min="17" max="256" width="9.140625" style="264"/>
    <col min="257" max="257" width="4.140625" style="264" customWidth="1"/>
    <col min="258" max="258" width="40.140625" style="264" customWidth="1"/>
    <col min="259" max="259" width="15.5703125" style="264" customWidth="1"/>
    <col min="260" max="260" width="15.28515625" style="264" customWidth="1"/>
    <col min="261" max="261" width="10.28515625" style="264" customWidth="1"/>
    <col min="262" max="262" width="16.5703125" style="264" customWidth="1"/>
    <col min="263" max="263" width="14.42578125" style="264" customWidth="1"/>
    <col min="264" max="264" width="12.42578125" style="264" customWidth="1"/>
    <col min="265" max="265" width="14" style="264" customWidth="1"/>
    <col min="266" max="266" width="13.42578125" style="264" customWidth="1"/>
    <col min="267" max="267" width="10" style="264" customWidth="1"/>
    <col min="268" max="269" width="9.5703125" style="264" customWidth="1"/>
    <col min="270" max="270" width="5.7109375" style="264" customWidth="1"/>
    <col min="271" max="271" width="2.7109375" style="264" customWidth="1"/>
    <col min="272" max="512" width="9.140625" style="264"/>
    <col min="513" max="513" width="4.140625" style="264" customWidth="1"/>
    <col min="514" max="514" width="40.140625" style="264" customWidth="1"/>
    <col min="515" max="515" width="15.5703125" style="264" customWidth="1"/>
    <col min="516" max="516" width="15.28515625" style="264" customWidth="1"/>
    <col min="517" max="517" width="10.28515625" style="264" customWidth="1"/>
    <col min="518" max="518" width="16.5703125" style="264" customWidth="1"/>
    <col min="519" max="519" width="14.42578125" style="264" customWidth="1"/>
    <col min="520" max="520" width="12.42578125" style="264" customWidth="1"/>
    <col min="521" max="521" width="14" style="264" customWidth="1"/>
    <col min="522" max="522" width="13.42578125" style="264" customWidth="1"/>
    <col min="523" max="523" width="10" style="264" customWidth="1"/>
    <col min="524" max="525" width="9.5703125" style="264" customWidth="1"/>
    <col min="526" max="526" width="5.7109375" style="264" customWidth="1"/>
    <col min="527" max="527" width="2.7109375" style="264" customWidth="1"/>
    <col min="528" max="768" width="9.140625" style="264"/>
    <col min="769" max="769" width="4.140625" style="264" customWidth="1"/>
    <col min="770" max="770" width="40.140625" style="264" customWidth="1"/>
    <col min="771" max="771" width="15.5703125" style="264" customWidth="1"/>
    <col min="772" max="772" width="15.28515625" style="264" customWidth="1"/>
    <col min="773" max="773" width="10.28515625" style="264" customWidth="1"/>
    <col min="774" max="774" width="16.5703125" style="264" customWidth="1"/>
    <col min="775" max="775" width="14.42578125" style="264" customWidth="1"/>
    <col min="776" max="776" width="12.42578125" style="264" customWidth="1"/>
    <col min="777" max="777" width="14" style="264" customWidth="1"/>
    <col min="778" max="778" width="13.42578125" style="264" customWidth="1"/>
    <col min="779" max="779" width="10" style="264" customWidth="1"/>
    <col min="780" max="781" width="9.5703125" style="264" customWidth="1"/>
    <col min="782" max="782" width="5.7109375" style="264" customWidth="1"/>
    <col min="783" max="783" width="2.7109375" style="264" customWidth="1"/>
    <col min="784" max="1024" width="9.140625" style="264"/>
    <col min="1025" max="1025" width="4.140625" style="264" customWidth="1"/>
    <col min="1026" max="1026" width="40.140625" style="264" customWidth="1"/>
    <col min="1027" max="1027" width="15.5703125" style="264" customWidth="1"/>
    <col min="1028" max="1028" width="15.28515625" style="264" customWidth="1"/>
    <col min="1029" max="1029" width="10.28515625" style="264" customWidth="1"/>
    <col min="1030" max="1030" width="16.5703125" style="264" customWidth="1"/>
    <col min="1031" max="1031" width="14.42578125" style="264" customWidth="1"/>
    <col min="1032" max="1032" width="12.42578125" style="264" customWidth="1"/>
    <col min="1033" max="1033" width="14" style="264" customWidth="1"/>
    <col min="1034" max="1034" width="13.42578125" style="264" customWidth="1"/>
    <col min="1035" max="1035" width="10" style="264" customWidth="1"/>
    <col min="1036" max="1037" width="9.5703125" style="264" customWidth="1"/>
    <col min="1038" max="1038" width="5.7109375" style="264" customWidth="1"/>
    <col min="1039" max="1039" width="2.7109375" style="264" customWidth="1"/>
    <col min="1040" max="1280" width="9.140625" style="264"/>
    <col min="1281" max="1281" width="4.140625" style="264" customWidth="1"/>
    <col min="1282" max="1282" width="40.140625" style="264" customWidth="1"/>
    <col min="1283" max="1283" width="15.5703125" style="264" customWidth="1"/>
    <col min="1284" max="1284" width="15.28515625" style="264" customWidth="1"/>
    <col min="1285" max="1285" width="10.28515625" style="264" customWidth="1"/>
    <col min="1286" max="1286" width="16.5703125" style="264" customWidth="1"/>
    <col min="1287" max="1287" width="14.42578125" style="264" customWidth="1"/>
    <col min="1288" max="1288" width="12.42578125" style="264" customWidth="1"/>
    <col min="1289" max="1289" width="14" style="264" customWidth="1"/>
    <col min="1290" max="1290" width="13.42578125" style="264" customWidth="1"/>
    <col min="1291" max="1291" width="10" style="264" customWidth="1"/>
    <col min="1292" max="1293" width="9.5703125" style="264" customWidth="1"/>
    <col min="1294" max="1294" width="5.7109375" style="264" customWidth="1"/>
    <col min="1295" max="1295" width="2.7109375" style="264" customWidth="1"/>
    <col min="1296" max="1536" width="9.140625" style="264"/>
    <col min="1537" max="1537" width="4.140625" style="264" customWidth="1"/>
    <col min="1538" max="1538" width="40.140625" style="264" customWidth="1"/>
    <col min="1539" max="1539" width="15.5703125" style="264" customWidth="1"/>
    <col min="1540" max="1540" width="15.28515625" style="264" customWidth="1"/>
    <col min="1541" max="1541" width="10.28515625" style="264" customWidth="1"/>
    <col min="1542" max="1542" width="16.5703125" style="264" customWidth="1"/>
    <col min="1543" max="1543" width="14.42578125" style="264" customWidth="1"/>
    <col min="1544" max="1544" width="12.42578125" style="264" customWidth="1"/>
    <col min="1545" max="1545" width="14" style="264" customWidth="1"/>
    <col min="1546" max="1546" width="13.42578125" style="264" customWidth="1"/>
    <col min="1547" max="1547" width="10" style="264" customWidth="1"/>
    <col min="1548" max="1549" width="9.5703125" style="264" customWidth="1"/>
    <col min="1550" max="1550" width="5.7109375" style="264" customWidth="1"/>
    <col min="1551" max="1551" width="2.7109375" style="264" customWidth="1"/>
    <col min="1552" max="1792" width="9.140625" style="264"/>
    <col min="1793" max="1793" width="4.140625" style="264" customWidth="1"/>
    <col min="1794" max="1794" width="40.140625" style="264" customWidth="1"/>
    <col min="1795" max="1795" width="15.5703125" style="264" customWidth="1"/>
    <col min="1796" max="1796" width="15.28515625" style="264" customWidth="1"/>
    <col min="1797" max="1797" width="10.28515625" style="264" customWidth="1"/>
    <col min="1798" max="1798" width="16.5703125" style="264" customWidth="1"/>
    <col min="1799" max="1799" width="14.42578125" style="264" customWidth="1"/>
    <col min="1800" max="1800" width="12.42578125" style="264" customWidth="1"/>
    <col min="1801" max="1801" width="14" style="264" customWidth="1"/>
    <col min="1802" max="1802" width="13.42578125" style="264" customWidth="1"/>
    <col min="1803" max="1803" width="10" style="264" customWidth="1"/>
    <col min="1804" max="1805" width="9.5703125" style="264" customWidth="1"/>
    <col min="1806" max="1806" width="5.7109375" style="264" customWidth="1"/>
    <col min="1807" max="1807" width="2.7109375" style="264" customWidth="1"/>
    <col min="1808" max="2048" width="9.140625" style="264"/>
    <col min="2049" max="2049" width="4.140625" style="264" customWidth="1"/>
    <col min="2050" max="2050" width="40.140625" style="264" customWidth="1"/>
    <col min="2051" max="2051" width="15.5703125" style="264" customWidth="1"/>
    <col min="2052" max="2052" width="15.28515625" style="264" customWidth="1"/>
    <col min="2053" max="2053" width="10.28515625" style="264" customWidth="1"/>
    <col min="2054" max="2054" width="16.5703125" style="264" customWidth="1"/>
    <col min="2055" max="2055" width="14.42578125" style="264" customWidth="1"/>
    <col min="2056" max="2056" width="12.42578125" style="264" customWidth="1"/>
    <col min="2057" max="2057" width="14" style="264" customWidth="1"/>
    <col min="2058" max="2058" width="13.42578125" style="264" customWidth="1"/>
    <col min="2059" max="2059" width="10" style="264" customWidth="1"/>
    <col min="2060" max="2061" width="9.5703125" style="264" customWidth="1"/>
    <col min="2062" max="2062" width="5.7109375" style="264" customWidth="1"/>
    <col min="2063" max="2063" width="2.7109375" style="264" customWidth="1"/>
    <col min="2064" max="2304" width="9.140625" style="264"/>
    <col min="2305" max="2305" width="4.140625" style="264" customWidth="1"/>
    <col min="2306" max="2306" width="40.140625" style="264" customWidth="1"/>
    <col min="2307" max="2307" width="15.5703125" style="264" customWidth="1"/>
    <col min="2308" max="2308" width="15.28515625" style="264" customWidth="1"/>
    <col min="2309" max="2309" width="10.28515625" style="264" customWidth="1"/>
    <col min="2310" max="2310" width="16.5703125" style="264" customWidth="1"/>
    <col min="2311" max="2311" width="14.42578125" style="264" customWidth="1"/>
    <col min="2312" max="2312" width="12.42578125" style="264" customWidth="1"/>
    <col min="2313" max="2313" width="14" style="264" customWidth="1"/>
    <col min="2314" max="2314" width="13.42578125" style="264" customWidth="1"/>
    <col min="2315" max="2315" width="10" style="264" customWidth="1"/>
    <col min="2316" max="2317" width="9.5703125" style="264" customWidth="1"/>
    <col min="2318" max="2318" width="5.7109375" style="264" customWidth="1"/>
    <col min="2319" max="2319" width="2.7109375" style="264" customWidth="1"/>
    <col min="2320" max="2560" width="9.140625" style="264"/>
    <col min="2561" max="2561" width="4.140625" style="264" customWidth="1"/>
    <col min="2562" max="2562" width="40.140625" style="264" customWidth="1"/>
    <col min="2563" max="2563" width="15.5703125" style="264" customWidth="1"/>
    <col min="2564" max="2564" width="15.28515625" style="264" customWidth="1"/>
    <col min="2565" max="2565" width="10.28515625" style="264" customWidth="1"/>
    <col min="2566" max="2566" width="16.5703125" style="264" customWidth="1"/>
    <col min="2567" max="2567" width="14.42578125" style="264" customWidth="1"/>
    <col min="2568" max="2568" width="12.42578125" style="264" customWidth="1"/>
    <col min="2569" max="2569" width="14" style="264" customWidth="1"/>
    <col min="2570" max="2570" width="13.42578125" style="264" customWidth="1"/>
    <col min="2571" max="2571" width="10" style="264" customWidth="1"/>
    <col min="2572" max="2573" width="9.5703125" style="264" customWidth="1"/>
    <col min="2574" max="2574" width="5.7109375" style="264" customWidth="1"/>
    <col min="2575" max="2575" width="2.7109375" style="264" customWidth="1"/>
    <col min="2576" max="2816" width="9.140625" style="264"/>
    <col min="2817" max="2817" width="4.140625" style="264" customWidth="1"/>
    <col min="2818" max="2818" width="40.140625" style="264" customWidth="1"/>
    <col min="2819" max="2819" width="15.5703125" style="264" customWidth="1"/>
    <col min="2820" max="2820" width="15.28515625" style="264" customWidth="1"/>
    <col min="2821" max="2821" width="10.28515625" style="264" customWidth="1"/>
    <col min="2822" max="2822" width="16.5703125" style="264" customWidth="1"/>
    <col min="2823" max="2823" width="14.42578125" style="264" customWidth="1"/>
    <col min="2824" max="2824" width="12.42578125" style="264" customWidth="1"/>
    <col min="2825" max="2825" width="14" style="264" customWidth="1"/>
    <col min="2826" max="2826" width="13.42578125" style="264" customWidth="1"/>
    <col min="2827" max="2827" width="10" style="264" customWidth="1"/>
    <col min="2828" max="2829" width="9.5703125" style="264" customWidth="1"/>
    <col min="2830" max="2830" width="5.7109375" style="264" customWidth="1"/>
    <col min="2831" max="2831" width="2.7109375" style="264" customWidth="1"/>
    <col min="2832" max="3072" width="9.140625" style="264"/>
    <col min="3073" max="3073" width="4.140625" style="264" customWidth="1"/>
    <col min="3074" max="3074" width="40.140625" style="264" customWidth="1"/>
    <col min="3075" max="3075" width="15.5703125" style="264" customWidth="1"/>
    <col min="3076" max="3076" width="15.28515625" style="264" customWidth="1"/>
    <col min="3077" max="3077" width="10.28515625" style="264" customWidth="1"/>
    <col min="3078" max="3078" width="16.5703125" style="264" customWidth="1"/>
    <col min="3079" max="3079" width="14.42578125" style="264" customWidth="1"/>
    <col min="3080" max="3080" width="12.42578125" style="264" customWidth="1"/>
    <col min="3081" max="3081" width="14" style="264" customWidth="1"/>
    <col min="3082" max="3082" width="13.42578125" style="264" customWidth="1"/>
    <col min="3083" max="3083" width="10" style="264" customWidth="1"/>
    <col min="3084" max="3085" width="9.5703125" style="264" customWidth="1"/>
    <col min="3086" max="3086" width="5.7109375" style="264" customWidth="1"/>
    <col min="3087" max="3087" width="2.7109375" style="264" customWidth="1"/>
    <col min="3088" max="3328" width="9.140625" style="264"/>
    <col min="3329" max="3329" width="4.140625" style="264" customWidth="1"/>
    <col min="3330" max="3330" width="40.140625" style="264" customWidth="1"/>
    <col min="3331" max="3331" width="15.5703125" style="264" customWidth="1"/>
    <col min="3332" max="3332" width="15.28515625" style="264" customWidth="1"/>
    <col min="3333" max="3333" width="10.28515625" style="264" customWidth="1"/>
    <col min="3334" max="3334" width="16.5703125" style="264" customWidth="1"/>
    <col min="3335" max="3335" width="14.42578125" style="264" customWidth="1"/>
    <col min="3336" max="3336" width="12.42578125" style="264" customWidth="1"/>
    <col min="3337" max="3337" width="14" style="264" customWidth="1"/>
    <col min="3338" max="3338" width="13.42578125" style="264" customWidth="1"/>
    <col min="3339" max="3339" width="10" style="264" customWidth="1"/>
    <col min="3340" max="3341" width="9.5703125" style="264" customWidth="1"/>
    <col min="3342" max="3342" width="5.7109375" style="264" customWidth="1"/>
    <col min="3343" max="3343" width="2.7109375" style="264" customWidth="1"/>
    <col min="3344" max="3584" width="9.140625" style="264"/>
    <col min="3585" max="3585" width="4.140625" style="264" customWidth="1"/>
    <col min="3586" max="3586" width="40.140625" style="264" customWidth="1"/>
    <col min="3587" max="3587" width="15.5703125" style="264" customWidth="1"/>
    <col min="3588" max="3588" width="15.28515625" style="264" customWidth="1"/>
    <col min="3589" max="3589" width="10.28515625" style="264" customWidth="1"/>
    <col min="3590" max="3590" width="16.5703125" style="264" customWidth="1"/>
    <col min="3591" max="3591" width="14.42578125" style="264" customWidth="1"/>
    <col min="3592" max="3592" width="12.42578125" style="264" customWidth="1"/>
    <col min="3593" max="3593" width="14" style="264" customWidth="1"/>
    <col min="3594" max="3594" width="13.42578125" style="264" customWidth="1"/>
    <col min="3595" max="3595" width="10" style="264" customWidth="1"/>
    <col min="3596" max="3597" width="9.5703125" style="264" customWidth="1"/>
    <col min="3598" max="3598" width="5.7109375" style="264" customWidth="1"/>
    <col min="3599" max="3599" width="2.7109375" style="264" customWidth="1"/>
    <col min="3600" max="3840" width="9.140625" style="264"/>
    <col min="3841" max="3841" width="4.140625" style="264" customWidth="1"/>
    <col min="3842" max="3842" width="40.140625" style="264" customWidth="1"/>
    <col min="3843" max="3843" width="15.5703125" style="264" customWidth="1"/>
    <col min="3844" max="3844" width="15.28515625" style="264" customWidth="1"/>
    <col min="3845" max="3845" width="10.28515625" style="264" customWidth="1"/>
    <col min="3846" max="3846" width="16.5703125" style="264" customWidth="1"/>
    <col min="3847" max="3847" width="14.42578125" style="264" customWidth="1"/>
    <col min="3848" max="3848" width="12.42578125" style="264" customWidth="1"/>
    <col min="3849" max="3849" width="14" style="264" customWidth="1"/>
    <col min="3850" max="3850" width="13.42578125" style="264" customWidth="1"/>
    <col min="3851" max="3851" width="10" style="264" customWidth="1"/>
    <col min="3852" max="3853" width="9.5703125" style="264" customWidth="1"/>
    <col min="3854" max="3854" width="5.7109375" style="264" customWidth="1"/>
    <col min="3855" max="3855" width="2.7109375" style="264" customWidth="1"/>
    <col min="3856" max="4096" width="9.140625" style="264"/>
    <col min="4097" max="4097" width="4.140625" style="264" customWidth="1"/>
    <col min="4098" max="4098" width="40.140625" style="264" customWidth="1"/>
    <col min="4099" max="4099" width="15.5703125" style="264" customWidth="1"/>
    <col min="4100" max="4100" width="15.28515625" style="264" customWidth="1"/>
    <col min="4101" max="4101" width="10.28515625" style="264" customWidth="1"/>
    <col min="4102" max="4102" width="16.5703125" style="264" customWidth="1"/>
    <col min="4103" max="4103" width="14.42578125" style="264" customWidth="1"/>
    <col min="4104" max="4104" width="12.42578125" style="264" customWidth="1"/>
    <col min="4105" max="4105" width="14" style="264" customWidth="1"/>
    <col min="4106" max="4106" width="13.42578125" style="264" customWidth="1"/>
    <col min="4107" max="4107" width="10" style="264" customWidth="1"/>
    <col min="4108" max="4109" width="9.5703125" style="264" customWidth="1"/>
    <col min="4110" max="4110" width="5.7109375" style="264" customWidth="1"/>
    <col min="4111" max="4111" width="2.7109375" style="264" customWidth="1"/>
    <col min="4112" max="4352" width="9.140625" style="264"/>
    <col min="4353" max="4353" width="4.140625" style="264" customWidth="1"/>
    <col min="4354" max="4354" width="40.140625" style="264" customWidth="1"/>
    <col min="4355" max="4355" width="15.5703125" style="264" customWidth="1"/>
    <col min="4356" max="4356" width="15.28515625" style="264" customWidth="1"/>
    <col min="4357" max="4357" width="10.28515625" style="264" customWidth="1"/>
    <col min="4358" max="4358" width="16.5703125" style="264" customWidth="1"/>
    <col min="4359" max="4359" width="14.42578125" style="264" customWidth="1"/>
    <col min="4360" max="4360" width="12.42578125" style="264" customWidth="1"/>
    <col min="4361" max="4361" width="14" style="264" customWidth="1"/>
    <col min="4362" max="4362" width="13.42578125" style="264" customWidth="1"/>
    <col min="4363" max="4363" width="10" style="264" customWidth="1"/>
    <col min="4364" max="4365" width="9.5703125" style="264" customWidth="1"/>
    <col min="4366" max="4366" width="5.7109375" style="264" customWidth="1"/>
    <col min="4367" max="4367" width="2.7109375" style="264" customWidth="1"/>
    <col min="4368" max="4608" width="9.140625" style="264"/>
    <col min="4609" max="4609" width="4.140625" style="264" customWidth="1"/>
    <col min="4610" max="4610" width="40.140625" style="264" customWidth="1"/>
    <col min="4611" max="4611" width="15.5703125" style="264" customWidth="1"/>
    <col min="4612" max="4612" width="15.28515625" style="264" customWidth="1"/>
    <col min="4613" max="4613" width="10.28515625" style="264" customWidth="1"/>
    <col min="4614" max="4614" width="16.5703125" style="264" customWidth="1"/>
    <col min="4615" max="4615" width="14.42578125" style="264" customWidth="1"/>
    <col min="4616" max="4616" width="12.42578125" style="264" customWidth="1"/>
    <col min="4617" max="4617" width="14" style="264" customWidth="1"/>
    <col min="4618" max="4618" width="13.42578125" style="264" customWidth="1"/>
    <col min="4619" max="4619" width="10" style="264" customWidth="1"/>
    <col min="4620" max="4621" width="9.5703125" style="264" customWidth="1"/>
    <col min="4622" max="4622" width="5.7109375" style="264" customWidth="1"/>
    <col min="4623" max="4623" width="2.7109375" style="264" customWidth="1"/>
    <col min="4624" max="4864" width="9.140625" style="264"/>
    <col min="4865" max="4865" width="4.140625" style="264" customWidth="1"/>
    <col min="4866" max="4866" width="40.140625" style="264" customWidth="1"/>
    <col min="4867" max="4867" width="15.5703125" style="264" customWidth="1"/>
    <col min="4868" max="4868" width="15.28515625" style="264" customWidth="1"/>
    <col min="4869" max="4869" width="10.28515625" style="264" customWidth="1"/>
    <col min="4870" max="4870" width="16.5703125" style="264" customWidth="1"/>
    <col min="4871" max="4871" width="14.42578125" style="264" customWidth="1"/>
    <col min="4872" max="4872" width="12.42578125" style="264" customWidth="1"/>
    <col min="4873" max="4873" width="14" style="264" customWidth="1"/>
    <col min="4874" max="4874" width="13.42578125" style="264" customWidth="1"/>
    <col min="4875" max="4875" width="10" style="264" customWidth="1"/>
    <col min="4876" max="4877" width="9.5703125" style="264" customWidth="1"/>
    <col min="4878" max="4878" width="5.7109375" style="264" customWidth="1"/>
    <col min="4879" max="4879" width="2.7109375" style="264" customWidth="1"/>
    <col min="4880" max="5120" width="9.140625" style="264"/>
    <col min="5121" max="5121" width="4.140625" style="264" customWidth="1"/>
    <col min="5122" max="5122" width="40.140625" style="264" customWidth="1"/>
    <col min="5123" max="5123" width="15.5703125" style="264" customWidth="1"/>
    <col min="5124" max="5124" width="15.28515625" style="264" customWidth="1"/>
    <col min="5125" max="5125" width="10.28515625" style="264" customWidth="1"/>
    <col min="5126" max="5126" width="16.5703125" style="264" customWidth="1"/>
    <col min="5127" max="5127" width="14.42578125" style="264" customWidth="1"/>
    <col min="5128" max="5128" width="12.42578125" style="264" customWidth="1"/>
    <col min="5129" max="5129" width="14" style="264" customWidth="1"/>
    <col min="5130" max="5130" width="13.42578125" style="264" customWidth="1"/>
    <col min="5131" max="5131" width="10" style="264" customWidth="1"/>
    <col min="5132" max="5133" width="9.5703125" style="264" customWidth="1"/>
    <col min="5134" max="5134" width="5.7109375" style="264" customWidth="1"/>
    <col min="5135" max="5135" width="2.7109375" style="264" customWidth="1"/>
    <col min="5136" max="5376" width="9.140625" style="264"/>
    <col min="5377" max="5377" width="4.140625" style="264" customWidth="1"/>
    <col min="5378" max="5378" width="40.140625" style="264" customWidth="1"/>
    <col min="5379" max="5379" width="15.5703125" style="264" customWidth="1"/>
    <col min="5380" max="5380" width="15.28515625" style="264" customWidth="1"/>
    <col min="5381" max="5381" width="10.28515625" style="264" customWidth="1"/>
    <col min="5382" max="5382" width="16.5703125" style="264" customWidth="1"/>
    <col min="5383" max="5383" width="14.42578125" style="264" customWidth="1"/>
    <col min="5384" max="5384" width="12.42578125" style="264" customWidth="1"/>
    <col min="5385" max="5385" width="14" style="264" customWidth="1"/>
    <col min="5386" max="5386" width="13.42578125" style="264" customWidth="1"/>
    <col min="5387" max="5387" width="10" style="264" customWidth="1"/>
    <col min="5388" max="5389" width="9.5703125" style="264" customWidth="1"/>
    <col min="5390" max="5390" width="5.7109375" style="264" customWidth="1"/>
    <col min="5391" max="5391" width="2.7109375" style="264" customWidth="1"/>
    <col min="5392" max="5632" width="9.140625" style="264"/>
    <col min="5633" max="5633" width="4.140625" style="264" customWidth="1"/>
    <col min="5634" max="5634" width="40.140625" style="264" customWidth="1"/>
    <col min="5635" max="5635" width="15.5703125" style="264" customWidth="1"/>
    <col min="5636" max="5636" width="15.28515625" style="264" customWidth="1"/>
    <col min="5637" max="5637" width="10.28515625" style="264" customWidth="1"/>
    <col min="5638" max="5638" width="16.5703125" style="264" customWidth="1"/>
    <col min="5639" max="5639" width="14.42578125" style="264" customWidth="1"/>
    <col min="5640" max="5640" width="12.42578125" style="264" customWidth="1"/>
    <col min="5641" max="5641" width="14" style="264" customWidth="1"/>
    <col min="5642" max="5642" width="13.42578125" style="264" customWidth="1"/>
    <col min="5643" max="5643" width="10" style="264" customWidth="1"/>
    <col min="5644" max="5645" width="9.5703125" style="264" customWidth="1"/>
    <col min="5646" max="5646" width="5.7109375" style="264" customWidth="1"/>
    <col min="5647" max="5647" width="2.7109375" style="264" customWidth="1"/>
    <col min="5648" max="5888" width="9.140625" style="264"/>
    <col min="5889" max="5889" width="4.140625" style="264" customWidth="1"/>
    <col min="5890" max="5890" width="40.140625" style="264" customWidth="1"/>
    <col min="5891" max="5891" width="15.5703125" style="264" customWidth="1"/>
    <col min="5892" max="5892" width="15.28515625" style="264" customWidth="1"/>
    <col min="5893" max="5893" width="10.28515625" style="264" customWidth="1"/>
    <col min="5894" max="5894" width="16.5703125" style="264" customWidth="1"/>
    <col min="5895" max="5895" width="14.42578125" style="264" customWidth="1"/>
    <col min="5896" max="5896" width="12.42578125" style="264" customWidth="1"/>
    <col min="5897" max="5897" width="14" style="264" customWidth="1"/>
    <col min="5898" max="5898" width="13.42578125" style="264" customWidth="1"/>
    <col min="5899" max="5899" width="10" style="264" customWidth="1"/>
    <col min="5900" max="5901" width="9.5703125" style="264" customWidth="1"/>
    <col min="5902" max="5902" width="5.7109375" style="264" customWidth="1"/>
    <col min="5903" max="5903" width="2.7109375" style="264" customWidth="1"/>
    <col min="5904" max="6144" width="9.140625" style="264"/>
    <col min="6145" max="6145" width="4.140625" style="264" customWidth="1"/>
    <col min="6146" max="6146" width="40.140625" style="264" customWidth="1"/>
    <col min="6147" max="6147" width="15.5703125" style="264" customWidth="1"/>
    <col min="6148" max="6148" width="15.28515625" style="264" customWidth="1"/>
    <col min="6149" max="6149" width="10.28515625" style="264" customWidth="1"/>
    <col min="6150" max="6150" width="16.5703125" style="264" customWidth="1"/>
    <col min="6151" max="6151" width="14.42578125" style="264" customWidth="1"/>
    <col min="6152" max="6152" width="12.42578125" style="264" customWidth="1"/>
    <col min="6153" max="6153" width="14" style="264" customWidth="1"/>
    <col min="6154" max="6154" width="13.42578125" style="264" customWidth="1"/>
    <col min="6155" max="6155" width="10" style="264" customWidth="1"/>
    <col min="6156" max="6157" width="9.5703125" style="264" customWidth="1"/>
    <col min="6158" max="6158" width="5.7109375" style="264" customWidth="1"/>
    <col min="6159" max="6159" width="2.7109375" style="264" customWidth="1"/>
    <col min="6160" max="6400" width="9.140625" style="264"/>
    <col min="6401" max="6401" width="4.140625" style="264" customWidth="1"/>
    <col min="6402" max="6402" width="40.140625" style="264" customWidth="1"/>
    <col min="6403" max="6403" width="15.5703125" style="264" customWidth="1"/>
    <col min="6404" max="6404" width="15.28515625" style="264" customWidth="1"/>
    <col min="6405" max="6405" width="10.28515625" style="264" customWidth="1"/>
    <col min="6406" max="6406" width="16.5703125" style="264" customWidth="1"/>
    <col min="6407" max="6407" width="14.42578125" style="264" customWidth="1"/>
    <col min="6408" max="6408" width="12.42578125" style="264" customWidth="1"/>
    <col min="6409" max="6409" width="14" style="264" customWidth="1"/>
    <col min="6410" max="6410" width="13.42578125" style="264" customWidth="1"/>
    <col min="6411" max="6411" width="10" style="264" customWidth="1"/>
    <col min="6412" max="6413" width="9.5703125" style="264" customWidth="1"/>
    <col min="6414" max="6414" width="5.7109375" style="264" customWidth="1"/>
    <col min="6415" max="6415" width="2.7109375" style="264" customWidth="1"/>
    <col min="6416" max="6656" width="9.140625" style="264"/>
    <col min="6657" max="6657" width="4.140625" style="264" customWidth="1"/>
    <col min="6658" max="6658" width="40.140625" style="264" customWidth="1"/>
    <col min="6659" max="6659" width="15.5703125" style="264" customWidth="1"/>
    <col min="6660" max="6660" width="15.28515625" style="264" customWidth="1"/>
    <col min="6661" max="6661" width="10.28515625" style="264" customWidth="1"/>
    <col min="6662" max="6662" width="16.5703125" style="264" customWidth="1"/>
    <col min="6663" max="6663" width="14.42578125" style="264" customWidth="1"/>
    <col min="6664" max="6664" width="12.42578125" style="264" customWidth="1"/>
    <col min="6665" max="6665" width="14" style="264" customWidth="1"/>
    <col min="6666" max="6666" width="13.42578125" style="264" customWidth="1"/>
    <col min="6667" max="6667" width="10" style="264" customWidth="1"/>
    <col min="6668" max="6669" width="9.5703125" style="264" customWidth="1"/>
    <col min="6670" max="6670" width="5.7109375" style="264" customWidth="1"/>
    <col min="6671" max="6671" width="2.7109375" style="264" customWidth="1"/>
    <col min="6672" max="6912" width="9.140625" style="264"/>
    <col min="6913" max="6913" width="4.140625" style="264" customWidth="1"/>
    <col min="6914" max="6914" width="40.140625" style="264" customWidth="1"/>
    <col min="6915" max="6915" width="15.5703125" style="264" customWidth="1"/>
    <col min="6916" max="6916" width="15.28515625" style="264" customWidth="1"/>
    <col min="6917" max="6917" width="10.28515625" style="264" customWidth="1"/>
    <col min="6918" max="6918" width="16.5703125" style="264" customWidth="1"/>
    <col min="6919" max="6919" width="14.42578125" style="264" customWidth="1"/>
    <col min="6920" max="6920" width="12.42578125" style="264" customWidth="1"/>
    <col min="6921" max="6921" width="14" style="264" customWidth="1"/>
    <col min="6922" max="6922" width="13.42578125" style="264" customWidth="1"/>
    <col min="6923" max="6923" width="10" style="264" customWidth="1"/>
    <col min="6924" max="6925" width="9.5703125" style="264" customWidth="1"/>
    <col min="6926" max="6926" width="5.7109375" style="264" customWidth="1"/>
    <col min="6927" max="6927" width="2.7109375" style="264" customWidth="1"/>
    <col min="6928" max="7168" width="9.140625" style="264"/>
    <col min="7169" max="7169" width="4.140625" style="264" customWidth="1"/>
    <col min="7170" max="7170" width="40.140625" style="264" customWidth="1"/>
    <col min="7171" max="7171" width="15.5703125" style="264" customWidth="1"/>
    <col min="7172" max="7172" width="15.28515625" style="264" customWidth="1"/>
    <col min="7173" max="7173" width="10.28515625" style="264" customWidth="1"/>
    <col min="7174" max="7174" width="16.5703125" style="264" customWidth="1"/>
    <col min="7175" max="7175" width="14.42578125" style="264" customWidth="1"/>
    <col min="7176" max="7176" width="12.42578125" style="264" customWidth="1"/>
    <col min="7177" max="7177" width="14" style="264" customWidth="1"/>
    <col min="7178" max="7178" width="13.42578125" style="264" customWidth="1"/>
    <col min="7179" max="7179" width="10" style="264" customWidth="1"/>
    <col min="7180" max="7181" width="9.5703125" style="264" customWidth="1"/>
    <col min="7182" max="7182" width="5.7109375" style="264" customWidth="1"/>
    <col min="7183" max="7183" width="2.7109375" style="264" customWidth="1"/>
    <col min="7184" max="7424" width="9.140625" style="264"/>
    <col min="7425" max="7425" width="4.140625" style="264" customWidth="1"/>
    <col min="7426" max="7426" width="40.140625" style="264" customWidth="1"/>
    <col min="7427" max="7427" width="15.5703125" style="264" customWidth="1"/>
    <col min="7428" max="7428" width="15.28515625" style="264" customWidth="1"/>
    <col min="7429" max="7429" width="10.28515625" style="264" customWidth="1"/>
    <col min="7430" max="7430" width="16.5703125" style="264" customWidth="1"/>
    <col min="7431" max="7431" width="14.42578125" style="264" customWidth="1"/>
    <col min="7432" max="7432" width="12.42578125" style="264" customWidth="1"/>
    <col min="7433" max="7433" width="14" style="264" customWidth="1"/>
    <col min="7434" max="7434" width="13.42578125" style="264" customWidth="1"/>
    <col min="7435" max="7435" width="10" style="264" customWidth="1"/>
    <col min="7436" max="7437" width="9.5703125" style="264" customWidth="1"/>
    <col min="7438" max="7438" width="5.7109375" style="264" customWidth="1"/>
    <col min="7439" max="7439" width="2.7109375" style="264" customWidth="1"/>
    <col min="7440" max="7680" width="9.140625" style="264"/>
    <col min="7681" max="7681" width="4.140625" style="264" customWidth="1"/>
    <col min="7682" max="7682" width="40.140625" style="264" customWidth="1"/>
    <col min="7683" max="7683" width="15.5703125" style="264" customWidth="1"/>
    <col min="7684" max="7684" width="15.28515625" style="264" customWidth="1"/>
    <col min="7685" max="7685" width="10.28515625" style="264" customWidth="1"/>
    <col min="7686" max="7686" width="16.5703125" style="264" customWidth="1"/>
    <col min="7687" max="7687" width="14.42578125" style="264" customWidth="1"/>
    <col min="7688" max="7688" width="12.42578125" style="264" customWidth="1"/>
    <col min="7689" max="7689" width="14" style="264" customWidth="1"/>
    <col min="7690" max="7690" width="13.42578125" style="264" customWidth="1"/>
    <col min="7691" max="7691" width="10" style="264" customWidth="1"/>
    <col min="7692" max="7693" width="9.5703125" style="264" customWidth="1"/>
    <col min="7694" max="7694" width="5.7109375" style="264" customWidth="1"/>
    <col min="7695" max="7695" width="2.7109375" style="264" customWidth="1"/>
    <col min="7696" max="7936" width="9.140625" style="264"/>
    <col min="7937" max="7937" width="4.140625" style="264" customWidth="1"/>
    <col min="7938" max="7938" width="40.140625" style="264" customWidth="1"/>
    <col min="7939" max="7939" width="15.5703125" style="264" customWidth="1"/>
    <col min="7940" max="7940" width="15.28515625" style="264" customWidth="1"/>
    <col min="7941" max="7941" width="10.28515625" style="264" customWidth="1"/>
    <col min="7942" max="7942" width="16.5703125" style="264" customWidth="1"/>
    <col min="7943" max="7943" width="14.42578125" style="264" customWidth="1"/>
    <col min="7944" max="7944" width="12.42578125" style="264" customWidth="1"/>
    <col min="7945" max="7945" width="14" style="264" customWidth="1"/>
    <col min="7946" max="7946" width="13.42578125" style="264" customWidth="1"/>
    <col min="7947" max="7947" width="10" style="264" customWidth="1"/>
    <col min="7948" max="7949" width="9.5703125" style="264" customWidth="1"/>
    <col min="7950" max="7950" width="5.7109375" style="264" customWidth="1"/>
    <col min="7951" max="7951" width="2.7109375" style="264" customWidth="1"/>
    <col min="7952" max="8192" width="9.140625" style="264"/>
    <col min="8193" max="8193" width="4.140625" style="264" customWidth="1"/>
    <col min="8194" max="8194" width="40.140625" style="264" customWidth="1"/>
    <col min="8195" max="8195" width="15.5703125" style="264" customWidth="1"/>
    <col min="8196" max="8196" width="15.28515625" style="264" customWidth="1"/>
    <col min="8197" max="8197" width="10.28515625" style="264" customWidth="1"/>
    <col min="8198" max="8198" width="16.5703125" style="264" customWidth="1"/>
    <col min="8199" max="8199" width="14.42578125" style="264" customWidth="1"/>
    <col min="8200" max="8200" width="12.42578125" style="264" customWidth="1"/>
    <col min="8201" max="8201" width="14" style="264" customWidth="1"/>
    <col min="8202" max="8202" width="13.42578125" style="264" customWidth="1"/>
    <col min="8203" max="8203" width="10" style="264" customWidth="1"/>
    <col min="8204" max="8205" width="9.5703125" style="264" customWidth="1"/>
    <col min="8206" max="8206" width="5.7109375" style="264" customWidth="1"/>
    <col min="8207" max="8207" width="2.7109375" style="264" customWidth="1"/>
    <col min="8208" max="8448" width="9.140625" style="264"/>
    <col min="8449" max="8449" width="4.140625" style="264" customWidth="1"/>
    <col min="8450" max="8450" width="40.140625" style="264" customWidth="1"/>
    <col min="8451" max="8451" width="15.5703125" style="264" customWidth="1"/>
    <col min="8452" max="8452" width="15.28515625" style="264" customWidth="1"/>
    <col min="8453" max="8453" width="10.28515625" style="264" customWidth="1"/>
    <col min="8454" max="8454" width="16.5703125" style="264" customWidth="1"/>
    <col min="8455" max="8455" width="14.42578125" style="264" customWidth="1"/>
    <col min="8456" max="8456" width="12.42578125" style="264" customWidth="1"/>
    <col min="8457" max="8457" width="14" style="264" customWidth="1"/>
    <col min="8458" max="8458" width="13.42578125" style="264" customWidth="1"/>
    <col min="8459" max="8459" width="10" style="264" customWidth="1"/>
    <col min="8460" max="8461" width="9.5703125" style="264" customWidth="1"/>
    <col min="8462" max="8462" width="5.7109375" style="264" customWidth="1"/>
    <col min="8463" max="8463" width="2.7109375" style="264" customWidth="1"/>
    <col min="8464" max="8704" width="9.140625" style="264"/>
    <col min="8705" max="8705" width="4.140625" style="264" customWidth="1"/>
    <col min="8706" max="8706" width="40.140625" style="264" customWidth="1"/>
    <col min="8707" max="8707" width="15.5703125" style="264" customWidth="1"/>
    <col min="8708" max="8708" width="15.28515625" style="264" customWidth="1"/>
    <col min="8709" max="8709" width="10.28515625" style="264" customWidth="1"/>
    <col min="8710" max="8710" width="16.5703125" style="264" customWidth="1"/>
    <col min="8711" max="8711" width="14.42578125" style="264" customWidth="1"/>
    <col min="8712" max="8712" width="12.42578125" style="264" customWidth="1"/>
    <col min="8713" max="8713" width="14" style="264" customWidth="1"/>
    <col min="8714" max="8714" width="13.42578125" style="264" customWidth="1"/>
    <col min="8715" max="8715" width="10" style="264" customWidth="1"/>
    <col min="8716" max="8717" width="9.5703125" style="264" customWidth="1"/>
    <col min="8718" max="8718" width="5.7109375" style="264" customWidth="1"/>
    <col min="8719" max="8719" width="2.7109375" style="264" customWidth="1"/>
    <col min="8720" max="8960" width="9.140625" style="264"/>
    <col min="8961" max="8961" width="4.140625" style="264" customWidth="1"/>
    <col min="8962" max="8962" width="40.140625" style="264" customWidth="1"/>
    <col min="8963" max="8963" width="15.5703125" style="264" customWidth="1"/>
    <col min="8964" max="8964" width="15.28515625" style="264" customWidth="1"/>
    <col min="8965" max="8965" width="10.28515625" style="264" customWidth="1"/>
    <col min="8966" max="8966" width="16.5703125" style="264" customWidth="1"/>
    <col min="8967" max="8967" width="14.42578125" style="264" customWidth="1"/>
    <col min="8968" max="8968" width="12.42578125" style="264" customWidth="1"/>
    <col min="8969" max="8969" width="14" style="264" customWidth="1"/>
    <col min="8970" max="8970" width="13.42578125" style="264" customWidth="1"/>
    <col min="8971" max="8971" width="10" style="264" customWidth="1"/>
    <col min="8972" max="8973" width="9.5703125" style="264" customWidth="1"/>
    <col min="8974" max="8974" width="5.7109375" style="264" customWidth="1"/>
    <col min="8975" max="8975" width="2.7109375" style="264" customWidth="1"/>
    <col min="8976" max="9216" width="9.140625" style="264"/>
    <col min="9217" max="9217" width="4.140625" style="264" customWidth="1"/>
    <col min="9218" max="9218" width="40.140625" style="264" customWidth="1"/>
    <col min="9219" max="9219" width="15.5703125" style="264" customWidth="1"/>
    <col min="9220" max="9220" width="15.28515625" style="264" customWidth="1"/>
    <col min="9221" max="9221" width="10.28515625" style="264" customWidth="1"/>
    <col min="9222" max="9222" width="16.5703125" style="264" customWidth="1"/>
    <col min="9223" max="9223" width="14.42578125" style="264" customWidth="1"/>
    <col min="9224" max="9224" width="12.42578125" style="264" customWidth="1"/>
    <col min="9225" max="9225" width="14" style="264" customWidth="1"/>
    <col min="9226" max="9226" width="13.42578125" style="264" customWidth="1"/>
    <col min="9227" max="9227" width="10" style="264" customWidth="1"/>
    <col min="9228" max="9229" width="9.5703125" style="264" customWidth="1"/>
    <col min="9230" max="9230" width="5.7109375" style="264" customWidth="1"/>
    <col min="9231" max="9231" width="2.7109375" style="264" customWidth="1"/>
    <col min="9232" max="9472" width="9.140625" style="264"/>
    <col min="9473" max="9473" width="4.140625" style="264" customWidth="1"/>
    <col min="9474" max="9474" width="40.140625" style="264" customWidth="1"/>
    <col min="9475" max="9475" width="15.5703125" style="264" customWidth="1"/>
    <col min="9476" max="9476" width="15.28515625" style="264" customWidth="1"/>
    <col min="9477" max="9477" width="10.28515625" style="264" customWidth="1"/>
    <col min="9478" max="9478" width="16.5703125" style="264" customWidth="1"/>
    <col min="9479" max="9479" width="14.42578125" style="264" customWidth="1"/>
    <col min="9480" max="9480" width="12.42578125" style="264" customWidth="1"/>
    <col min="9481" max="9481" width="14" style="264" customWidth="1"/>
    <col min="9482" max="9482" width="13.42578125" style="264" customWidth="1"/>
    <col min="9483" max="9483" width="10" style="264" customWidth="1"/>
    <col min="9484" max="9485" width="9.5703125" style="264" customWidth="1"/>
    <col min="9486" max="9486" width="5.7109375" style="264" customWidth="1"/>
    <col min="9487" max="9487" width="2.7109375" style="264" customWidth="1"/>
    <col min="9488" max="9728" width="9.140625" style="264"/>
    <col min="9729" max="9729" width="4.140625" style="264" customWidth="1"/>
    <col min="9730" max="9730" width="40.140625" style="264" customWidth="1"/>
    <col min="9731" max="9731" width="15.5703125" style="264" customWidth="1"/>
    <col min="9732" max="9732" width="15.28515625" style="264" customWidth="1"/>
    <col min="9733" max="9733" width="10.28515625" style="264" customWidth="1"/>
    <col min="9734" max="9734" width="16.5703125" style="264" customWidth="1"/>
    <col min="9735" max="9735" width="14.42578125" style="264" customWidth="1"/>
    <col min="9736" max="9736" width="12.42578125" style="264" customWidth="1"/>
    <col min="9737" max="9737" width="14" style="264" customWidth="1"/>
    <col min="9738" max="9738" width="13.42578125" style="264" customWidth="1"/>
    <col min="9739" max="9739" width="10" style="264" customWidth="1"/>
    <col min="9740" max="9741" width="9.5703125" style="264" customWidth="1"/>
    <col min="9742" max="9742" width="5.7109375" style="264" customWidth="1"/>
    <col min="9743" max="9743" width="2.7109375" style="264" customWidth="1"/>
    <col min="9744" max="9984" width="9.140625" style="264"/>
    <col min="9985" max="9985" width="4.140625" style="264" customWidth="1"/>
    <col min="9986" max="9986" width="40.140625" style="264" customWidth="1"/>
    <col min="9987" max="9987" width="15.5703125" style="264" customWidth="1"/>
    <col min="9988" max="9988" width="15.28515625" style="264" customWidth="1"/>
    <col min="9989" max="9989" width="10.28515625" style="264" customWidth="1"/>
    <col min="9990" max="9990" width="16.5703125" style="264" customWidth="1"/>
    <col min="9991" max="9991" width="14.42578125" style="264" customWidth="1"/>
    <col min="9992" max="9992" width="12.42578125" style="264" customWidth="1"/>
    <col min="9993" max="9993" width="14" style="264" customWidth="1"/>
    <col min="9994" max="9994" width="13.42578125" style="264" customWidth="1"/>
    <col min="9995" max="9995" width="10" style="264" customWidth="1"/>
    <col min="9996" max="9997" width="9.5703125" style="264" customWidth="1"/>
    <col min="9998" max="9998" width="5.7109375" style="264" customWidth="1"/>
    <col min="9999" max="9999" width="2.7109375" style="264" customWidth="1"/>
    <col min="10000" max="10240" width="9.140625" style="264"/>
    <col min="10241" max="10241" width="4.140625" style="264" customWidth="1"/>
    <col min="10242" max="10242" width="40.140625" style="264" customWidth="1"/>
    <col min="10243" max="10243" width="15.5703125" style="264" customWidth="1"/>
    <col min="10244" max="10244" width="15.28515625" style="264" customWidth="1"/>
    <col min="10245" max="10245" width="10.28515625" style="264" customWidth="1"/>
    <col min="10246" max="10246" width="16.5703125" style="264" customWidth="1"/>
    <col min="10247" max="10247" width="14.42578125" style="264" customWidth="1"/>
    <col min="10248" max="10248" width="12.42578125" style="264" customWidth="1"/>
    <col min="10249" max="10249" width="14" style="264" customWidth="1"/>
    <col min="10250" max="10250" width="13.42578125" style="264" customWidth="1"/>
    <col min="10251" max="10251" width="10" style="264" customWidth="1"/>
    <col min="10252" max="10253" width="9.5703125" style="264" customWidth="1"/>
    <col min="10254" max="10254" width="5.7109375" style="264" customWidth="1"/>
    <col min="10255" max="10255" width="2.7109375" style="264" customWidth="1"/>
    <col min="10256" max="10496" width="9.140625" style="264"/>
    <col min="10497" max="10497" width="4.140625" style="264" customWidth="1"/>
    <col min="10498" max="10498" width="40.140625" style="264" customWidth="1"/>
    <col min="10499" max="10499" width="15.5703125" style="264" customWidth="1"/>
    <col min="10500" max="10500" width="15.28515625" style="264" customWidth="1"/>
    <col min="10501" max="10501" width="10.28515625" style="264" customWidth="1"/>
    <col min="10502" max="10502" width="16.5703125" style="264" customWidth="1"/>
    <col min="10503" max="10503" width="14.42578125" style="264" customWidth="1"/>
    <col min="10504" max="10504" width="12.42578125" style="264" customWidth="1"/>
    <col min="10505" max="10505" width="14" style="264" customWidth="1"/>
    <col min="10506" max="10506" width="13.42578125" style="264" customWidth="1"/>
    <col min="10507" max="10507" width="10" style="264" customWidth="1"/>
    <col min="10508" max="10509" width="9.5703125" style="264" customWidth="1"/>
    <col min="10510" max="10510" width="5.7109375" style="264" customWidth="1"/>
    <col min="10511" max="10511" width="2.7109375" style="264" customWidth="1"/>
    <col min="10512" max="10752" width="9.140625" style="264"/>
    <col min="10753" max="10753" width="4.140625" style="264" customWidth="1"/>
    <col min="10754" max="10754" width="40.140625" style="264" customWidth="1"/>
    <col min="10755" max="10755" width="15.5703125" style="264" customWidth="1"/>
    <col min="10756" max="10756" width="15.28515625" style="264" customWidth="1"/>
    <col min="10757" max="10757" width="10.28515625" style="264" customWidth="1"/>
    <col min="10758" max="10758" width="16.5703125" style="264" customWidth="1"/>
    <col min="10759" max="10759" width="14.42578125" style="264" customWidth="1"/>
    <col min="10760" max="10760" width="12.42578125" style="264" customWidth="1"/>
    <col min="10761" max="10761" width="14" style="264" customWidth="1"/>
    <col min="10762" max="10762" width="13.42578125" style="264" customWidth="1"/>
    <col min="10763" max="10763" width="10" style="264" customWidth="1"/>
    <col min="10764" max="10765" width="9.5703125" style="264" customWidth="1"/>
    <col min="10766" max="10766" width="5.7109375" style="264" customWidth="1"/>
    <col min="10767" max="10767" width="2.7109375" style="264" customWidth="1"/>
    <col min="10768" max="11008" width="9.140625" style="264"/>
    <col min="11009" max="11009" width="4.140625" style="264" customWidth="1"/>
    <col min="11010" max="11010" width="40.140625" style="264" customWidth="1"/>
    <col min="11011" max="11011" width="15.5703125" style="264" customWidth="1"/>
    <col min="11012" max="11012" width="15.28515625" style="264" customWidth="1"/>
    <col min="11013" max="11013" width="10.28515625" style="264" customWidth="1"/>
    <col min="11014" max="11014" width="16.5703125" style="264" customWidth="1"/>
    <col min="11015" max="11015" width="14.42578125" style="264" customWidth="1"/>
    <col min="11016" max="11016" width="12.42578125" style="264" customWidth="1"/>
    <col min="11017" max="11017" width="14" style="264" customWidth="1"/>
    <col min="11018" max="11018" width="13.42578125" style="264" customWidth="1"/>
    <col min="11019" max="11019" width="10" style="264" customWidth="1"/>
    <col min="11020" max="11021" width="9.5703125" style="264" customWidth="1"/>
    <col min="11022" max="11022" width="5.7109375" style="264" customWidth="1"/>
    <col min="11023" max="11023" width="2.7109375" style="264" customWidth="1"/>
    <col min="11024" max="11264" width="9.140625" style="264"/>
    <col min="11265" max="11265" width="4.140625" style="264" customWidth="1"/>
    <col min="11266" max="11266" width="40.140625" style="264" customWidth="1"/>
    <col min="11267" max="11267" width="15.5703125" style="264" customWidth="1"/>
    <col min="11268" max="11268" width="15.28515625" style="264" customWidth="1"/>
    <col min="11269" max="11269" width="10.28515625" style="264" customWidth="1"/>
    <col min="11270" max="11270" width="16.5703125" style="264" customWidth="1"/>
    <col min="11271" max="11271" width="14.42578125" style="264" customWidth="1"/>
    <col min="11272" max="11272" width="12.42578125" style="264" customWidth="1"/>
    <col min="11273" max="11273" width="14" style="264" customWidth="1"/>
    <col min="11274" max="11274" width="13.42578125" style="264" customWidth="1"/>
    <col min="11275" max="11275" width="10" style="264" customWidth="1"/>
    <col min="11276" max="11277" width="9.5703125" style="264" customWidth="1"/>
    <col min="11278" max="11278" width="5.7109375" style="264" customWidth="1"/>
    <col min="11279" max="11279" width="2.7109375" style="264" customWidth="1"/>
    <col min="11280" max="11520" width="9.140625" style="264"/>
    <col min="11521" max="11521" width="4.140625" style="264" customWidth="1"/>
    <col min="11522" max="11522" width="40.140625" style="264" customWidth="1"/>
    <col min="11523" max="11523" width="15.5703125" style="264" customWidth="1"/>
    <col min="11524" max="11524" width="15.28515625" style="264" customWidth="1"/>
    <col min="11525" max="11525" width="10.28515625" style="264" customWidth="1"/>
    <col min="11526" max="11526" width="16.5703125" style="264" customWidth="1"/>
    <col min="11527" max="11527" width="14.42578125" style="264" customWidth="1"/>
    <col min="11528" max="11528" width="12.42578125" style="264" customWidth="1"/>
    <col min="11529" max="11529" width="14" style="264" customWidth="1"/>
    <col min="11530" max="11530" width="13.42578125" style="264" customWidth="1"/>
    <col min="11531" max="11531" width="10" style="264" customWidth="1"/>
    <col min="11532" max="11533" width="9.5703125" style="264" customWidth="1"/>
    <col min="11534" max="11534" width="5.7109375" style="264" customWidth="1"/>
    <col min="11535" max="11535" width="2.7109375" style="264" customWidth="1"/>
    <col min="11536" max="11776" width="9.140625" style="264"/>
    <col min="11777" max="11777" width="4.140625" style="264" customWidth="1"/>
    <col min="11778" max="11778" width="40.140625" style="264" customWidth="1"/>
    <col min="11779" max="11779" width="15.5703125" style="264" customWidth="1"/>
    <col min="11780" max="11780" width="15.28515625" style="264" customWidth="1"/>
    <col min="11781" max="11781" width="10.28515625" style="264" customWidth="1"/>
    <col min="11782" max="11782" width="16.5703125" style="264" customWidth="1"/>
    <col min="11783" max="11783" width="14.42578125" style="264" customWidth="1"/>
    <col min="11784" max="11784" width="12.42578125" style="264" customWidth="1"/>
    <col min="11785" max="11785" width="14" style="264" customWidth="1"/>
    <col min="11786" max="11786" width="13.42578125" style="264" customWidth="1"/>
    <col min="11787" max="11787" width="10" style="264" customWidth="1"/>
    <col min="11788" max="11789" width="9.5703125" style="264" customWidth="1"/>
    <col min="11790" max="11790" width="5.7109375" style="264" customWidth="1"/>
    <col min="11791" max="11791" width="2.7109375" style="264" customWidth="1"/>
    <col min="11792" max="12032" width="9.140625" style="264"/>
    <col min="12033" max="12033" width="4.140625" style="264" customWidth="1"/>
    <col min="12034" max="12034" width="40.140625" style="264" customWidth="1"/>
    <col min="12035" max="12035" width="15.5703125" style="264" customWidth="1"/>
    <col min="12036" max="12036" width="15.28515625" style="264" customWidth="1"/>
    <col min="12037" max="12037" width="10.28515625" style="264" customWidth="1"/>
    <col min="12038" max="12038" width="16.5703125" style="264" customWidth="1"/>
    <col min="12039" max="12039" width="14.42578125" style="264" customWidth="1"/>
    <col min="12040" max="12040" width="12.42578125" style="264" customWidth="1"/>
    <col min="12041" max="12041" width="14" style="264" customWidth="1"/>
    <col min="12042" max="12042" width="13.42578125" style="264" customWidth="1"/>
    <col min="12043" max="12043" width="10" style="264" customWidth="1"/>
    <col min="12044" max="12045" width="9.5703125" style="264" customWidth="1"/>
    <col min="12046" max="12046" width="5.7109375" style="264" customWidth="1"/>
    <col min="12047" max="12047" width="2.7109375" style="264" customWidth="1"/>
    <col min="12048" max="12288" width="9.140625" style="264"/>
    <col min="12289" max="12289" width="4.140625" style="264" customWidth="1"/>
    <col min="12290" max="12290" width="40.140625" style="264" customWidth="1"/>
    <col min="12291" max="12291" width="15.5703125" style="264" customWidth="1"/>
    <col min="12292" max="12292" width="15.28515625" style="264" customWidth="1"/>
    <col min="12293" max="12293" width="10.28515625" style="264" customWidth="1"/>
    <col min="12294" max="12294" width="16.5703125" style="264" customWidth="1"/>
    <col min="12295" max="12295" width="14.42578125" style="264" customWidth="1"/>
    <col min="12296" max="12296" width="12.42578125" style="264" customWidth="1"/>
    <col min="12297" max="12297" width="14" style="264" customWidth="1"/>
    <col min="12298" max="12298" width="13.42578125" style="264" customWidth="1"/>
    <col min="12299" max="12299" width="10" style="264" customWidth="1"/>
    <col min="12300" max="12301" width="9.5703125" style="264" customWidth="1"/>
    <col min="12302" max="12302" width="5.7109375" style="264" customWidth="1"/>
    <col min="12303" max="12303" width="2.7109375" style="264" customWidth="1"/>
    <col min="12304" max="12544" width="9.140625" style="264"/>
    <col min="12545" max="12545" width="4.140625" style="264" customWidth="1"/>
    <col min="12546" max="12546" width="40.140625" style="264" customWidth="1"/>
    <col min="12547" max="12547" width="15.5703125" style="264" customWidth="1"/>
    <col min="12548" max="12548" width="15.28515625" style="264" customWidth="1"/>
    <col min="12549" max="12549" width="10.28515625" style="264" customWidth="1"/>
    <col min="12550" max="12550" width="16.5703125" style="264" customWidth="1"/>
    <col min="12551" max="12551" width="14.42578125" style="264" customWidth="1"/>
    <col min="12552" max="12552" width="12.42578125" style="264" customWidth="1"/>
    <col min="12553" max="12553" width="14" style="264" customWidth="1"/>
    <col min="12554" max="12554" width="13.42578125" style="264" customWidth="1"/>
    <col min="12555" max="12555" width="10" style="264" customWidth="1"/>
    <col min="12556" max="12557" width="9.5703125" style="264" customWidth="1"/>
    <col min="12558" max="12558" width="5.7109375" style="264" customWidth="1"/>
    <col min="12559" max="12559" width="2.7109375" style="264" customWidth="1"/>
    <col min="12560" max="12800" width="9.140625" style="264"/>
    <col min="12801" max="12801" width="4.140625" style="264" customWidth="1"/>
    <col min="12802" max="12802" width="40.140625" style="264" customWidth="1"/>
    <col min="12803" max="12803" width="15.5703125" style="264" customWidth="1"/>
    <col min="12804" max="12804" width="15.28515625" style="264" customWidth="1"/>
    <col min="12805" max="12805" width="10.28515625" style="264" customWidth="1"/>
    <col min="12806" max="12806" width="16.5703125" style="264" customWidth="1"/>
    <col min="12807" max="12807" width="14.42578125" style="264" customWidth="1"/>
    <col min="12808" max="12808" width="12.42578125" style="264" customWidth="1"/>
    <col min="12809" max="12809" width="14" style="264" customWidth="1"/>
    <col min="12810" max="12810" width="13.42578125" style="264" customWidth="1"/>
    <col min="12811" max="12811" width="10" style="264" customWidth="1"/>
    <col min="12812" max="12813" width="9.5703125" style="264" customWidth="1"/>
    <col min="12814" max="12814" width="5.7109375" style="264" customWidth="1"/>
    <col min="12815" max="12815" width="2.7109375" style="264" customWidth="1"/>
    <col min="12816" max="13056" width="9.140625" style="264"/>
    <col min="13057" max="13057" width="4.140625" style="264" customWidth="1"/>
    <col min="13058" max="13058" width="40.140625" style="264" customWidth="1"/>
    <col min="13059" max="13059" width="15.5703125" style="264" customWidth="1"/>
    <col min="13060" max="13060" width="15.28515625" style="264" customWidth="1"/>
    <col min="13061" max="13061" width="10.28515625" style="264" customWidth="1"/>
    <col min="13062" max="13062" width="16.5703125" style="264" customWidth="1"/>
    <col min="13063" max="13063" width="14.42578125" style="264" customWidth="1"/>
    <col min="13064" max="13064" width="12.42578125" style="264" customWidth="1"/>
    <col min="13065" max="13065" width="14" style="264" customWidth="1"/>
    <col min="13066" max="13066" width="13.42578125" style="264" customWidth="1"/>
    <col min="13067" max="13067" width="10" style="264" customWidth="1"/>
    <col min="13068" max="13069" width="9.5703125" style="264" customWidth="1"/>
    <col min="13070" max="13070" width="5.7109375" style="264" customWidth="1"/>
    <col min="13071" max="13071" width="2.7109375" style="264" customWidth="1"/>
    <col min="13072" max="13312" width="9.140625" style="264"/>
    <col min="13313" max="13313" width="4.140625" style="264" customWidth="1"/>
    <col min="13314" max="13314" width="40.140625" style="264" customWidth="1"/>
    <col min="13315" max="13315" width="15.5703125" style="264" customWidth="1"/>
    <col min="13316" max="13316" width="15.28515625" style="264" customWidth="1"/>
    <col min="13317" max="13317" width="10.28515625" style="264" customWidth="1"/>
    <col min="13318" max="13318" width="16.5703125" style="264" customWidth="1"/>
    <col min="13319" max="13319" width="14.42578125" style="264" customWidth="1"/>
    <col min="13320" max="13320" width="12.42578125" style="264" customWidth="1"/>
    <col min="13321" max="13321" width="14" style="264" customWidth="1"/>
    <col min="13322" max="13322" width="13.42578125" style="264" customWidth="1"/>
    <col min="13323" max="13323" width="10" style="264" customWidth="1"/>
    <col min="13324" max="13325" width="9.5703125" style="264" customWidth="1"/>
    <col min="13326" max="13326" width="5.7109375" style="264" customWidth="1"/>
    <col min="13327" max="13327" width="2.7109375" style="264" customWidth="1"/>
    <col min="13328" max="13568" width="9.140625" style="264"/>
    <col min="13569" max="13569" width="4.140625" style="264" customWidth="1"/>
    <col min="13570" max="13570" width="40.140625" style="264" customWidth="1"/>
    <col min="13571" max="13571" width="15.5703125" style="264" customWidth="1"/>
    <col min="13572" max="13572" width="15.28515625" style="264" customWidth="1"/>
    <col min="13573" max="13573" width="10.28515625" style="264" customWidth="1"/>
    <col min="13574" max="13574" width="16.5703125" style="264" customWidth="1"/>
    <col min="13575" max="13575" width="14.42578125" style="264" customWidth="1"/>
    <col min="13576" max="13576" width="12.42578125" style="264" customWidth="1"/>
    <col min="13577" max="13577" width="14" style="264" customWidth="1"/>
    <col min="13578" max="13578" width="13.42578125" style="264" customWidth="1"/>
    <col min="13579" max="13579" width="10" style="264" customWidth="1"/>
    <col min="13580" max="13581" width="9.5703125" style="264" customWidth="1"/>
    <col min="13582" max="13582" width="5.7109375" style="264" customWidth="1"/>
    <col min="13583" max="13583" width="2.7109375" style="264" customWidth="1"/>
    <col min="13584" max="13824" width="9.140625" style="264"/>
    <col min="13825" max="13825" width="4.140625" style="264" customWidth="1"/>
    <col min="13826" max="13826" width="40.140625" style="264" customWidth="1"/>
    <col min="13827" max="13827" width="15.5703125" style="264" customWidth="1"/>
    <col min="13828" max="13828" width="15.28515625" style="264" customWidth="1"/>
    <col min="13829" max="13829" width="10.28515625" style="264" customWidth="1"/>
    <col min="13830" max="13830" width="16.5703125" style="264" customWidth="1"/>
    <col min="13831" max="13831" width="14.42578125" style="264" customWidth="1"/>
    <col min="13832" max="13832" width="12.42578125" style="264" customWidth="1"/>
    <col min="13833" max="13833" width="14" style="264" customWidth="1"/>
    <col min="13834" max="13834" width="13.42578125" style="264" customWidth="1"/>
    <col min="13835" max="13835" width="10" style="264" customWidth="1"/>
    <col min="13836" max="13837" width="9.5703125" style="264" customWidth="1"/>
    <col min="13838" max="13838" width="5.7109375" style="264" customWidth="1"/>
    <col min="13839" max="13839" width="2.7109375" style="264" customWidth="1"/>
    <col min="13840" max="14080" width="9.140625" style="264"/>
    <col min="14081" max="14081" width="4.140625" style="264" customWidth="1"/>
    <col min="14082" max="14082" width="40.140625" style="264" customWidth="1"/>
    <col min="14083" max="14083" width="15.5703125" style="264" customWidth="1"/>
    <col min="14084" max="14084" width="15.28515625" style="264" customWidth="1"/>
    <col min="14085" max="14085" width="10.28515625" style="264" customWidth="1"/>
    <col min="14086" max="14086" width="16.5703125" style="264" customWidth="1"/>
    <col min="14087" max="14087" width="14.42578125" style="264" customWidth="1"/>
    <col min="14088" max="14088" width="12.42578125" style="264" customWidth="1"/>
    <col min="14089" max="14089" width="14" style="264" customWidth="1"/>
    <col min="14090" max="14090" width="13.42578125" style="264" customWidth="1"/>
    <col min="14091" max="14091" width="10" style="264" customWidth="1"/>
    <col min="14092" max="14093" width="9.5703125" style="264" customWidth="1"/>
    <col min="14094" max="14094" width="5.7109375" style="264" customWidth="1"/>
    <col min="14095" max="14095" width="2.7109375" style="264" customWidth="1"/>
    <col min="14096" max="14336" width="9.140625" style="264"/>
    <col min="14337" max="14337" width="4.140625" style="264" customWidth="1"/>
    <col min="14338" max="14338" width="40.140625" style="264" customWidth="1"/>
    <col min="14339" max="14339" width="15.5703125" style="264" customWidth="1"/>
    <col min="14340" max="14340" width="15.28515625" style="264" customWidth="1"/>
    <col min="14341" max="14341" width="10.28515625" style="264" customWidth="1"/>
    <col min="14342" max="14342" width="16.5703125" style="264" customWidth="1"/>
    <col min="14343" max="14343" width="14.42578125" style="264" customWidth="1"/>
    <col min="14344" max="14344" width="12.42578125" style="264" customWidth="1"/>
    <col min="14345" max="14345" width="14" style="264" customWidth="1"/>
    <col min="14346" max="14346" width="13.42578125" style="264" customWidth="1"/>
    <col min="14347" max="14347" width="10" style="264" customWidth="1"/>
    <col min="14348" max="14349" width="9.5703125" style="264" customWidth="1"/>
    <col min="14350" max="14350" width="5.7109375" style="264" customWidth="1"/>
    <col min="14351" max="14351" width="2.7109375" style="264" customWidth="1"/>
    <col min="14352" max="14592" width="9.140625" style="264"/>
    <col min="14593" max="14593" width="4.140625" style="264" customWidth="1"/>
    <col min="14594" max="14594" width="40.140625" style="264" customWidth="1"/>
    <col min="14595" max="14595" width="15.5703125" style="264" customWidth="1"/>
    <col min="14596" max="14596" width="15.28515625" style="264" customWidth="1"/>
    <col min="14597" max="14597" width="10.28515625" style="264" customWidth="1"/>
    <col min="14598" max="14598" width="16.5703125" style="264" customWidth="1"/>
    <col min="14599" max="14599" width="14.42578125" style="264" customWidth="1"/>
    <col min="14600" max="14600" width="12.42578125" style="264" customWidth="1"/>
    <col min="14601" max="14601" width="14" style="264" customWidth="1"/>
    <col min="14602" max="14602" width="13.42578125" style="264" customWidth="1"/>
    <col min="14603" max="14603" width="10" style="264" customWidth="1"/>
    <col min="14604" max="14605" width="9.5703125" style="264" customWidth="1"/>
    <col min="14606" max="14606" width="5.7109375" style="264" customWidth="1"/>
    <col min="14607" max="14607" width="2.7109375" style="264" customWidth="1"/>
    <col min="14608" max="14848" width="9.140625" style="264"/>
    <col min="14849" max="14849" width="4.140625" style="264" customWidth="1"/>
    <col min="14850" max="14850" width="40.140625" style="264" customWidth="1"/>
    <col min="14851" max="14851" width="15.5703125" style="264" customWidth="1"/>
    <col min="14852" max="14852" width="15.28515625" style="264" customWidth="1"/>
    <col min="14853" max="14853" width="10.28515625" style="264" customWidth="1"/>
    <col min="14854" max="14854" width="16.5703125" style="264" customWidth="1"/>
    <col min="14855" max="14855" width="14.42578125" style="264" customWidth="1"/>
    <col min="14856" max="14856" width="12.42578125" style="264" customWidth="1"/>
    <col min="14857" max="14857" width="14" style="264" customWidth="1"/>
    <col min="14858" max="14858" width="13.42578125" style="264" customWidth="1"/>
    <col min="14859" max="14859" width="10" style="264" customWidth="1"/>
    <col min="14860" max="14861" width="9.5703125" style="264" customWidth="1"/>
    <col min="14862" max="14862" width="5.7109375" style="264" customWidth="1"/>
    <col min="14863" max="14863" width="2.7109375" style="264" customWidth="1"/>
    <col min="14864" max="15104" width="9.140625" style="264"/>
    <col min="15105" max="15105" width="4.140625" style="264" customWidth="1"/>
    <col min="15106" max="15106" width="40.140625" style="264" customWidth="1"/>
    <col min="15107" max="15107" width="15.5703125" style="264" customWidth="1"/>
    <col min="15108" max="15108" width="15.28515625" style="264" customWidth="1"/>
    <col min="15109" max="15109" width="10.28515625" style="264" customWidth="1"/>
    <col min="15110" max="15110" width="16.5703125" style="264" customWidth="1"/>
    <col min="15111" max="15111" width="14.42578125" style="264" customWidth="1"/>
    <col min="15112" max="15112" width="12.42578125" style="264" customWidth="1"/>
    <col min="15113" max="15113" width="14" style="264" customWidth="1"/>
    <col min="15114" max="15114" width="13.42578125" style="264" customWidth="1"/>
    <col min="15115" max="15115" width="10" style="264" customWidth="1"/>
    <col min="15116" max="15117" width="9.5703125" style="264" customWidth="1"/>
    <col min="15118" max="15118" width="5.7109375" style="264" customWidth="1"/>
    <col min="15119" max="15119" width="2.7109375" style="264" customWidth="1"/>
    <col min="15120" max="15360" width="9.140625" style="264"/>
    <col min="15361" max="15361" width="4.140625" style="264" customWidth="1"/>
    <col min="15362" max="15362" width="40.140625" style="264" customWidth="1"/>
    <col min="15363" max="15363" width="15.5703125" style="264" customWidth="1"/>
    <col min="15364" max="15364" width="15.28515625" style="264" customWidth="1"/>
    <col min="15365" max="15365" width="10.28515625" style="264" customWidth="1"/>
    <col min="15366" max="15366" width="16.5703125" style="264" customWidth="1"/>
    <col min="15367" max="15367" width="14.42578125" style="264" customWidth="1"/>
    <col min="15368" max="15368" width="12.42578125" style="264" customWidth="1"/>
    <col min="15369" max="15369" width="14" style="264" customWidth="1"/>
    <col min="15370" max="15370" width="13.42578125" style="264" customWidth="1"/>
    <col min="15371" max="15371" width="10" style="264" customWidth="1"/>
    <col min="15372" max="15373" width="9.5703125" style="264" customWidth="1"/>
    <col min="15374" max="15374" width="5.7109375" style="264" customWidth="1"/>
    <col min="15375" max="15375" width="2.7109375" style="264" customWidth="1"/>
    <col min="15376" max="15616" width="9.140625" style="264"/>
    <col min="15617" max="15617" width="4.140625" style="264" customWidth="1"/>
    <col min="15618" max="15618" width="40.140625" style="264" customWidth="1"/>
    <col min="15619" max="15619" width="15.5703125" style="264" customWidth="1"/>
    <col min="15620" max="15620" width="15.28515625" style="264" customWidth="1"/>
    <col min="15621" max="15621" width="10.28515625" style="264" customWidth="1"/>
    <col min="15622" max="15622" width="16.5703125" style="264" customWidth="1"/>
    <col min="15623" max="15623" width="14.42578125" style="264" customWidth="1"/>
    <col min="15624" max="15624" width="12.42578125" style="264" customWidth="1"/>
    <col min="15625" max="15625" width="14" style="264" customWidth="1"/>
    <col min="15626" max="15626" width="13.42578125" style="264" customWidth="1"/>
    <col min="15627" max="15627" width="10" style="264" customWidth="1"/>
    <col min="15628" max="15629" width="9.5703125" style="264" customWidth="1"/>
    <col min="15630" max="15630" width="5.7109375" style="264" customWidth="1"/>
    <col min="15631" max="15631" width="2.7109375" style="264" customWidth="1"/>
    <col min="15632" max="15872" width="9.140625" style="264"/>
    <col min="15873" max="15873" width="4.140625" style="264" customWidth="1"/>
    <col min="15874" max="15874" width="40.140625" style="264" customWidth="1"/>
    <col min="15875" max="15875" width="15.5703125" style="264" customWidth="1"/>
    <col min="15876" max="15876" width="15.28515625" style="264" customWidth="1"/>
    <col min="15877" max="15877" width="10.28515625" style="264" customWidth="1"/>
    <col min="15878" max="15878" width="16.5703125" style="264" customWidth="1"/>
    <col min="15879" max="15879" width="14.42578125" style="264" customWidth="1"/>
    <col min="15880" max="15880" width="12.42578125" style="264" customWidth="1"/>
    <col min="15881" max="15881" width="14" style="264" customWidth="1"/>
    <col min="15882" max="15882" width="13.42578125" style="264" customWidth="1"/>
    <col min="15883" max="15883" width="10" style="264" customWidth="1"/>
    <col min="15884" max="15885" width="9.5703125" style="264" customWidth="1"/>
    <col min="15886" max="15886" width="5.7109375" style="264" customWidth="1"/>
    <col min="15887" max="15887" width="2.7109375" style="264" customWidth="1"/>
    <col min="15888" max="16128" width="9.140625" style="264"/>
    <col min="16129" max="16129" width="4.140625" style="264" customWidth="1"/>
    <col min="16130" max="16130" width="40.140625" style="264" customWidth="1"/>
    <col min="16131" max="16131" width="15.5703125" style="264" customWidth="1"/>
    <col min="16132" max="16132" width="15.28515625" style="264" customWidth="1"/>
    <col min="16133" max="16133" width="10.28515625" style="264" customWidth="1"/>
    <col min="16134" max="16134" width="16.5703125" style="264" customWidth="1"/>
    <col min="16135" max="16135" width="14.42578125" style="264" customWidth="1"/>
    <col min="16136" max="16136" width="12.42578125" style="264" customWidth="1"/>
    <col min="16137" max="16137" width="14" style="264" customWidth="1"/>
    <col min="16138" max="16138" width="13.42578125" style="264" customWidth="1"/>
    <col min="16139" max="16139" width="10" style="264" customWidth="1"/>
    <col min="16140" max="16141" width="9.5703125" style="264" customWidth="1"/>
    <col min="16142" max="16142" width="5.7109375" style="264" customWidth="1"/>
    <col min="16143" max="16143" width="2.7109375" style="264" customWidth="1"/>
    <col min="16144" max="16384" width="9.140625" style="264"/>
  </cols>
  <sheetData>
    <row r="1" spans="1:16">
      <c r="B1" s="265" t="s">
        <v>595</v>
      </c>
    </row>
    <row r="2" spans="1:16">
      <c r="B2" s="1058" t="s">
        <v>579</v>
      </c>
      <c r="C2" s="1058"/>
      <c r="D2" s="1058"/>
      <c r="E2" s="1058"/>
      <c r="F2" s="1058"/>
      <c r="G2" s="1058"/>
      <c r="H2" s="1058"/>
      <c r="I2" s="1058"/>
      <c r="J2" s="1058"/>
      <c r="K2" s="1058"/>
      <c r="L2" s="1058"/>
      <c r="M2" s="1058"/>
      <c r="N2" s="1058"/>
    </row>
    <row r="3" spans="1:16">
      <c r="B3" s="1059" t="s">
        <v>596</v>
      </c>
      <c r="C3" s="1059"/>
      <c r="D3" s="1059"/>
      <c r="E3" s="1059"/>
      <c r="F3" s="1059"/>
      <c r="G3" s="1059"/>
      <c r="H3" s="1059"/>
      <c r="I3" s="1059"/>
      <c r="J3" s="1059"/>
      <c r="K3" s="1059"/>
      <c r="L3" s="1059"/>
      <c r="M3" s="1059"/>
      <c r="N3" s="1059"/>
    </row>
    <row r="4" spans="1:16" ht="19.5" thickBot="1"/>
    <row r="5" spans="1:16" ht="110.25" customHeight="1" thickBot="1">
      <c r="A5" s="685"/>
      <c r="B5" s="686"/>
      <c r="C5" s="687" t="s">
        <v>580</v>
      </c>
      <c r="D5" s="688" t="s">
        <v>463</v>
      </c>
      <c r="E5" s="688" t="s">
        <v>581</v>
      </c>
      <c r="F5" s="688" t="s">
        <v>582</v>
      </c>
      <c r="G5" s="688" t="s">
        <v>583</v>
      </c>
      <c r="H5" s="688" t="s">
        <v>465</v>
      </c>
      <c r="I5" s="688" t="s">
        <v>597</v>
      </c>
      <c r="J5" s="688" t="s">
        <v>584</v>
      </c>
      <c r="K5" s="688" t="s">
        <v>536</v>
      </c>
      <c r="L5" s="689" t="s">
        <v>262</v>
      </c>
      <c r="M5" s="672" t="s">
        <v>585</v>
      </c>
      <c r="N5" s="269" t="s">
        <v>262</v>
      </c>
    </row>
    <row r="6" spans="1:16" s="648" customFormat="1" ht="36" customHeight="1">
      <c r="A6" s="681" t="s">
        <v>409</v>
      </c>
      <c r="B6" s="682" t="s">
        <v>685</v>
      </c>
      <c r="C6" s="683">
        <f>+'[1]Kapitali 2'!$C$14</f>
        <v>263000000</v>
      </c>
      <c r="D6" s="683"/>
      <c r="E6" s="683"/>
      <c r="F6" s="683"/>
      <c r="G6" s="683"/>
      <c r="H6" s="683"/>
      <c r="I6" s="683"/>
      <c r="J6" s="683">
        <v>-200950999.68000001</v>
      </c>
      <c r="K6" s="683"/>
      <c r="L6" s="684">
        <f>+SUM(C6:K6)</f>
        <v>62049000.319999993</v>
      </c>
      <c r="M6" s="673" t="s">
        <v>511</v>
      </c>
      <c r="N6" s="643" t="s">
        <v>511</v>
      </c>
      <c r="P6" s="649"/>
    </row>
    <row r="7" spans="1:16" ht="29.25" customHeight="1">
      <c r="A7" s="677"/>
      <c r="B7" s="700" t="s">
        <v>586</v>
      </c>
      <c r="C7" s="644">
        <v>0</v>
      </c>
      <c r="D7" s="645"/>
      <c r="E7" s="645"/>
      <c r="F7" s="645"/>
      <c r="G7" s="645"/>
      <c r="H7" s="645"/>
      <c r="I7" s="645"/>
      <c r="J7" s="645"/>
      <c r="K7" s="646"/>
      <c r="L7" s="678">
        <f t="shared" ref="L7:L26" si="0">+SUM(C7:K7)</f>
        <v>0</v>
      </c>
      <c r="M7" s="674"/>
      <c r="N7" s="273" t="s">
        <v>587</v>
      </c>
    </row>
    <row r="8" spans="1:16" ht="37.5">
      <c r="A8" s="372" t="s">
        <v>409</v>
      </c>
      <c r="B8" s="682" t="s">
        <v>686</v>
      </c>
      <c r="C8" s="642">
        <f>+C6+C7</f>
        <v>263000000</v>
      </c>
      <c r="D8" s="642">
        <f t="shared" ref="D8:K8" si="1">+D6+D7</f>
        <v>0</v>
      </c>
      <c r="E8" s="642">
        <f t="shared" si="1"/>
        <v>0</v>
      </c>
      <c r="F8" s="642">
        <f t="shared" si="1"/>
        <v>0</v>
      </c>
      <c r="G8" s="642">
        <f t="shared" si="1"/>
        <v>0</v>
      </c>
      <c r="H8" s="642">
        <f t="shared" si="1"/>
        <v>0</v>
      </c>
      <c r="I8" s="642">
        <f t="shared" si="1"/>
        <v>0</v>
      </c>
      <c r="J8" s="642">
        <f>+J6+J7</f>
        <v>-200950999.68000001</v>
      </c>
      <c r="K8" s="642">
        <f t="shared" si="1"/>
        <v>0</v>
      </c>
      <c r="L8" s="679">
        <f>+L6+L7</f>
        <v>62049000.319999993</v>
      </c>
      <c r="M8" s="675" t="s">
        <v>511</v>
      </c>
      <c r="N8" s="271" t="s">
        <v>511</v>
      </c>
      <c r="P8" s="376">
        <f>+L8-'[1]Kapitali 2'!$I$14</f>
        <v>0</v>
      </c>
    </row>
    <row r="9" spans="1:16">
      <c r="A9" s="677"/>
      <c r="B9" s="270" t="s">
        <v>588</v>
      </c>
      <c r="C9" s="642"/>
      <c r="D9" s="645"/>
      <c r="E9" s="645"/>
      <c r="F9" s="645"/>
      <c r="G9" s="645"/>
      <c r="H9" s="645"/>
      <c r="I9" s="645"/>
      <c r="J9" s="645"/>
      <c r="K9" s="680"/>
      <c r="L9" s="678">
        <f t="shared" si="0"/>
        <v>0</v>
      </c>
      <c r="M9" s="674"/>
      <c r="N9" s="273"/>
    </row>
    <row r="10" spans="1:16" ht="25.5" customHeight="1">
      <c r="A10" s="677"/>
      <c r="B10" s="700" t="s">
        <v>589</v>
      </c>
      <c r="C10" s="645"/>
      <c r="D10" s="645"/>
      <c r="E10" s="645"/>
      <c r="F10" s="645"/>
      <c r="G10" s="645"/>
      <c r="H10" s="645"/>
      <c r="I10" s="645"/>
      <c r="J10" s="645"/>
      <c r="K10" s="642">
        <f>+Pasivet!H49</f>
        <v>-40695088.779999986</v>
      </c>
      <c r="L10" s="678">
        <f>+SUM(C10:K10)</f>
        <v>-40695088.779999986</v>
      </c>
      <c r="M10" s="674" t="s">
        <v>511</v>
      </c>
      <c r="N10" s="273" t="s">
        <v>511</v>
      </c>
    </row>
    <row r="11" spans="1:16">
      <c r="A11" s="677"/>
      <c r="B11" s="270" t="s">
        <v>590</v>
      </c>
      <c r="C11" s="645"/>
      <c r="D11" s="645"/>
      <c r="E11" s="645"/>
      <c r="F11" s="645"/>
      <c r="G11" s="645"/>
      <c r="H11" s="645"/>
      <c r="I11" s="645"/>
      <c r="J11" s="645"/>
      <c r="K11" s="645"/>
      <c r="L11" s="678">
        <f t="shared" ref="L11:L17" si="2">+SUM(C11:K11)</f>
        <v>0</v>
      </c>
      <c r="M11" s="674"/>
      <c r="N11" s="273" t="s">
        <v>511</v>
      </c>
    </row>
    <row r="12" spans="1:16">
      <c r="A12" s="677"/>
      <c r="B12" s="270" t="s">
        <v>591</v>
      </c>
      <c r="C12" s="643"/>
      <c r="D12" s="643"/>
      <c r="E12" s="643"/>
      <c r="F12" s="643"/>
      <c r="G12" s="643"/>
      <c r="H12" s="643"/>
      <c r="I12" s="643"/>
      <c r="J12" s="642"/>
      <c r="K12" s="642"/>
      <c r="L12" s="678">
        <f t="shared" si="2"/>
        <v>0</v>
      </c>
      <c r="M12" s="675" t="s">
        <v>511</v>
      </c>
      <c r="N12" s="271" t="s">
        <v>511</v>
      </c>
    </row>
    <row r="13" spans="1:16" ht="31.5">
      <c r="A13" s="677"/>
      <c r="B13" s="270" t="s">
        <v>592</v>
      </c>
      <c r="C13" s="645"/>
      <c r="D13" s="645"/>
      <c r="E13" s="645"/>
      <c r="F13" s="645"/>
      <c r="G13" s="645"/>
      <c r="H13" s="645"/>
      <c r="I13" s="645"/>
      <c r="J13" s="645"/>
      <c r="K13" s="645"/>
      <c r="L13" s="678">
        <f t="shared" si="2"/>
        <v>0</v>
      </c>
      <c r="M13" s="674"/>
      <c r="N13" s="273"/>
    </row>
    <row r="14" spans="1:16" ht="24" customHeight="1">
      <c r="A14" s="677"/>
      <c r="B14" s="700" t="s">
        <v>593</v>
      </c>
      <c r="C14" s="645"/>
      <c r="D14" s="645"/>
      <c r="E14" s="645"/>
      <c r="F14" s="645"/>
      <c r="G14" s="645"/>
      <c r="H14" s="645"/>
      <c r="I14" s="645"/>
      <c r="J14" s="645"/>
      <c r="K14" s="645"/>
      <c r="L14" s="678">
        <f t="shared" si="2"/>
        <v>0</v>
      </c>
      <c r="M14" s="674"/>
      <c r="N14" s="273" t="s">
        <v>511</v>
      </c>
    </row>
    <row r="15" spans="1:16" ht="27" customHeight="1">
      <c r="A15" s="677"/>
      <c r="B15" s="700" t="s">
        <v>567</v>
      </c>
      <c r="C15" s="645"/>
      <c r="D15" s="645"/>
      <c r="E15" s="645"/>
      <c r="F15" s="645"/>
      <c r="G15" s="645"/>
      <c r="H15" s="645"/>
      <c r="I15" s="645"/>
      <c r="J15" s="645"/>
      <c r="K15" s="645"/>
      <c r="L15" s="678">
        <f t="shared" si="2"/>
        <v>0</v>
      </c>
      <c r="M15" s="674"/>
      <c r="N15" s="273"/>
    </row>
    <row r="16" spans="1:16" ht="23.25" customHeight="1">
      <c r="A16" s="677"/>
      <c r="B16" s="700" t="s">
        <v>713</v>
      </c>
      <c r="C16" s="642"/>
      <c r="D16" s="642"/>
      <c r="E16" s="642"/>
      <c r="F16" s="642"/>
      <c r="G16" s="642"/>
      <c r="H16" s="642"/>
      <c r="I16" s="642"/>
      <c r="J16" s="642">
        <f>32138264-0.32</f>
        <v>32138263.68</v>
      </c>
      <c r="K16" s="680"/>
      <c r="L16" s="678">
        <f>+SUM(C16:J16)</f>
        <v>32138263.68</v>
      </c>
      <c r="M16" s="675"/>
      <c r="N16" s="271"/>
    </row>
    <row r="17" spans="1:16" ht="31.5">
      <c r="A17" s="677"/>
      <c r="B17" s="270" t="s">
        <v>594</v>
      </c>
      <c r="C17" s="642">
        <f>SUM(C11:C15)</f>
        <v>0</v>
      </c>
      <c r="D17" s="642">
        <f t="shared" ref="D17:I17" si="3">SUM(D11:D15)</f>
        <v>0</v>
      </c>
      <c r="E17" s="642">
        <f t="shared" si="3"/>
        <v>0</v>
      </c>
      <c r="F17" s="642">
        <f t="shared" si="3"/>
        <v>0</v>
      </c>
      <c r="G17" s="642">
        <f t="shared" si="3"/>
        <v>0</v>
      </c>
      <c r="H17" s="642">
        <f t="shared" si="3"/>
        <v>0</v>
      </c>
      <c r="I17" s="642">
        <f t="shared" si="3"/>
        <v>0</v>
      </c>
      <c r="J17" s="642"/>
      <c r="K17" s="642"/>
      <c r="L17" s="678">
        <f t="shared" si="2"/>
        <v>0</v>
      </c>
      <c r="M17" s="675" t="s">
        <v>511</v>
      </c>
      <c r="N17" s="271" t="s">
        <v>511</v>
      </c>
    </row>
    <row r="18" spans="1:16" s="648" customFormat="1" ht="36" customHeight="1">
      <c r="A18" s="698" t="s">
        <v>409</v>
      </c>
      <c r="B18" s="699" t="s">
        <v>687</v>
      </c>
      <c r="C18" s="647">
        <f>+SUM(C8:C17)</f>
        <v>263000000</v>
      </c>
      <c r="D18" s="647">
        <f t="shared" ref="D18:I18" si="4">+SUM(D8:D17)</f>
        <v>0</v>
      </c>
      <c r="E18" s="647">
        <f t="shared" si="4"/>
        <v>0</v>
      </c>
      <c r="F18" s="647">
        <f t="shared" si="4"/>
        <v>0</v>
      </c>
      <c r="G18" s="647">
        <f t="shared" si="4"/>
        <v>0</v>
      </c>
      <c r="H18" s="647">
        <f t="shared" si="4"/>
        <v>0</v>
      </c>
      <c r="I18" s="647">
        <f t="shared" si="4"/>
        <v>0</v>
      </c>
      <c r="J18" s="647">
        <f>+SUM(J8:J17)</f>
        <v>-168812736</v>
      </c>
      <c r="K18" s="647">
        <f>+SUM(K8:K17)</f>
        <v>-40695088.779999986</v>
      </c>
      <c r="L18" s="676">
        <f>+SUM(C18:K18)</f>
        <v>53492175.220000014</v>
      </c>
      <c r="M18" s="673"/>
      <c r="N18" s="643"/>
      <c r="P18" s="649">
        <f>+L18-Pasivet!H39</f>
        <v>0</v>
      </c>
    </row>
    <row r="19" spans="1:16">
      <c r="A19" s="677"/>
      <c r="B19" s="270" t="s">
        <v>591</v>
      </c>
      <c r="C19" s="645"/>
      <c r="D19" s="645"/>
      <c r="E19" s="645"/>
      <c r="F19" s="645"/>
      <c r="G19" s="645"/>
      <c r="H19" s="645"/>
      <c r="I19" s="645"/>
      <c r="J19" s="645"/>
      <c r="K19" s="645"/>
      <c r="L19" s="678">
        <f t="shared" si="0"/>
        <v>0</v>
      </c>
      <c r="M19" s="674"/>
      <c r="N19" s="273"/>
    </row>
    <row r="20" spans="1:16" ht="30" customHeight="1">
      <c r="A20" s="677"/>
      <c r="B20" s="700" t="s">
        <v>589</v>
      </c>
      <c r="C20" s="645"/>
      <c r="D20" s="645"/>
      <c r="E20" s="645"/>
      <c r="F20" s="645"/>
      <c r="G20" s="645"/>
      <c r="H20" s="645"/>
      <c r="I20" s="645"/>
      <c r="J20" s="680"/>
      <c r="K20" s="642">
        <f>+'P.a.sh Rez 1'!G46</f>
        <v>-68032012.72463952</v>
      </c>
      <c r="L20" s="678">
        <f>+SUM(C20:K20)</f>
        <v>-68032012.72463952</v>
      </c>
      <c r="M20" s="674" t="s">
        <v>511</v>
      </c>
      <c r="N20" s="273" t="s">
        <v>511</v>
      </c>
    </row>
    <row r="21" spans="1:16">
      <c r="A21" s="677"/>
      <c r="B21" s="270" t="s">
        <v>590</v>
      </c>
      <c r="C21" s="645"/>
      <c r="D21" s="645"/>
      <c r="E21" s="645"/>
      <c r="F21" s="645"/>
      <c r="G21" s="645"/>
      <c r="H21" s="645"/>
      <c r="I21" s="645"/>
      <c r="J21" s="645"/>
      <c r="K21" s="645"/>
      <c r="L21" s="678">
        <f t="shared" si="0"/>
        <v>0</v>
      </c>
      <c r="M21" s="674" t="s">
        <v>511</v>
      </c>
      <c r="N21" s="273" t="s">
        <v>511</v>
      </c>
    </row>
    <row r="22" spans="1:16">
      <c r="A22" s="677"/>
      <c r="B22" s="270" t="s">
        <v>588</v>
      </c>
      <c r="C22" s="643"/>
      <c r="D22" s="643"/>
      <c r="E22" s="643"/>
      <c r="F22" s="643"/>
      <c r="G22" s="643"/>
      <c r="H22" s="643"/>
      <c r="I22" s="643"/>
      <c r="J22" s="643"/>
      <c r="K22" s="643"/>
      <c r="L22" s="678"/>
      <c r="M22" s="675" t="s">
        <v>511</v>
      </c>
      <c r="N22" s="271" t="s">
        <v>511</v>
      </c>
    </row>
    <row r="23" spans="1:16" ht="31.5">
      <c r="A23" s="677"/>
      <c r="B23" s="270" t="s">
        <v>592</v>
      </c>
      <c r="C23" s="645"/>
      <c r="D23" s="645"/>
      <c r="E23" s="645"/>
      <c r="F23" s="645"/>
      <c r="G23" s="645"/>
      <c r="H23" s="645"/>
      <c r="I23" s="645"/>
      <c r="J23" s="645"/>
      <c r="K23" s="645"/>
      <c r="L23" s="678"/>
      <c r="M23" s="674"/>
      <c r="N23" s="273"/>
    </row>
    <row r="24" spans="1:16" ht="33.75" customHeight="1">
      <c r="A24" s="677"/>
      <c r="B24" s="700" t="s">
        <v>593</v>
      </c>
      <c r="C24" s="645"/>
      <c r="D24" s="645"/>
      <c r="E24" s="645"/>
      <c r="F24" s="645"/>
      <c r="G24" s="645"/>
      <c r="H24" s="645"/>
      <c r="I24" s="645"/>
      <c r="J24" s="645"/>
      <c r="K24" s="645"/>
      <c r="L24" s="678"/>
      <c r="M24" s="674"/>
      <c r="N24" s="273" t="s">
        <v>511</v>
      </c>
    </row>
    <row r="25" spans="1:16" ht="24" customHeight="1">
      <c r="A25" s="677"/>
      <c r="B25" s="700" t="s">
        <v>567</v>
      </c>
      <c r="C25" s="645"/>
      <c r="D25" s="645"/>
      <c r="E25" s="645"/>
      <c r="F25" s="645"/>
      <c r="G25" s="645"/>
      <c r="H25" s="645"/>
      <c r="I25" s="645"/>
      <c r="J25" s="645"/>
      <c r="K25" s="645"/>
      <c r="L25" s="678"/>
      <c r="M25" s="674"/>
      <c r="N25" s="273" t="s">
        <v>511</v>
      </c>
    </row>
    <row r="26" spans="1:16" ht="32.25" thickBot="1">
      <c r="A26" s="690"/>
      <c r="B26" s="691" t="s">
        <v>594</v>
      </c>
      <c r="C26" s="692"/>
      <c r="D26" s="692"/>
      <c r="E26" s="692"/>
      <c r="F26" s="692"/>
      <c r="G26" s="692"/>
      <c r="H26" s="692"/>
      <c r="I26" s="692"/>
      <c r="J26" s="692"/>
      <c r="K26" s="692"/>
      <c r="L26" s="693">
        <f t="shared" si="0"/>
        <v>0</v>
      </c>
      <c r="M26" s="675"/>
      <c r="N26" s="271" t="s">
        <v>511</v>
      </c>
    </row>
    <row r="27" spans="1:16" s="648" customFormat="1" ht="36" customHeight="1" thickBot="1">
      <c r="A27" s="694" t="s">
        <v>409</v>
      </c>
      <c r="B27" s="695" t="s">
        <v>682</v>
      </c>
      <c r="C27" s="696">
        <f>SUM(C18:C26)</f>
        <v>263000000</v>
      </c>
      <c r="D27" s="696">
        <f t="shared" ref="D27:K27" si="5">SUM(D18:D26)</f>
        <v>0</v>
      </c>
      <c r="E27" s="696">
        <f t="shared" si="5"/>
        <v>0</v>
      </c>
      <c r="F27" s="696">
        <f t="shared" si="5"/>
        <v>0</v>
      </c>
      <c r="G27" s="696">
        <f t="shared" si="5"/>
        <v>0</v>
      </c>
      <c r="H27" s="696">
        <f t="shared" si="5"/>
        <v>0</v>
      </c>
      <c r="I27" s="696">
        <f t="shared" si="5"/>
        <v>0</v>
      </c>
      <c r="J27" s="696">
        <f>SUM(J18:J26)</f>
        <v>-168812736</v>
      </c>
      <c r="K27" s="696">
        <f t="shared" si="5"/>
        <v>-108727101.50463951</v>
      </c>
      <c r="L27" s="697">
        <f>SUM(L18:L26)</f>
        <v>-14539837.504639506</v>
      </c>
      <c r="M27" s="673" t="s">
        <v>511</v>
      </c>
      <c r="N27" s="643" t="s">
        <v>511</v>
      </c>
      <c r="P27" s="649">
        <f>+L27-Pasivet!G39</f>
        <v>1.0400000065565109</v>
      </c>
    </row>
  </sheetData>
  <mergeCells count="2">
    <mergeCell ref="B2:N2"/>
    <mergeCell ref="B3:N3"/>
  </mergeCells>
  <pageMargins left="0" right="0" top="0.75" bottom="0.75" header="0.3" footer="0.3"/>
  <pageSetup paperSize="9" scale="63" orientation="landscape" r:id="rId1"/>
  <rowBreaks count="1" manualBreakCount="1">
    <brk id="27" max="11" man="1"/>
  </rowBreaks>
</worksheet>
</file>

<file path=xl/worksheets/sheet13.xml><?xml version="1.0" encoding="utf-8"?>
<worksheet xmlns="http://schemas.openxmlformats.org/spreadsheetml/2006/main" xmlns:r="http://schemas.openxmlformats.org/officeDocument/2006/relationships">
  <sheetPr>
    <tabColor rgb="FFFF0000"/>
  </sheetPr>
  <dimension ref="B1:O50"/>
  <sheetViews>
    <sheetView view="pageBreakPreview" zoomScaleSheetLayoutView="100" workbookViewId="0">
      <selection activeCell="H9" sqref="H9"/>
    </sheetView>
  </sheetViews>
  <sheetFormatPr defaultColWidth="10.28515625" defaultRowHeight="18.75"/>
  <cols>
    <col min="1" max="1" width="4.85546875" style="22" customWidth="1"/>
    <col min="2" max="2" width="20.42578125" style="22" customWidth="1"/>
    <col min="3" max="3" width="15.28515625" style="22" customWidth="1"/>
    <col min="4" max="4" width="13.7109375" style="22" customWidth="1"/>
    <col min="5" max="5" width="14.42578125" style="22" customWidth="1"/>
    <col min="6" max="6" width="15.7109375" style="22" customWidth="1"/>
    <col min="7" max="7" width="18.7109375" style="22" customWidth="1"/>
    <col min="8" max="8" width="15.7109375" style="22" customWidth="1"/>
    <col min="9" max="9" width="13.28515625" style="22" customWidth="1"/>
    <col min="10" max="10" width="16.42578125" style="22" customWidth="1"/>
    <col min="11" max="11" width="4.7109375" style="22" customWidth="1"/>
    <col min="12" max="12" width="8.5703125" style="22" customWidth="1"/>
    <col min="13" max="13" width="28.7109375" style="22" hidden="1" customWidth="1"/>
    <col min="14" max="14" width="12.28515625" style="22" customWidth="1"/>
    <col min="15" max="15" width="19.7109375" style="61" bestFit="1" customWidth="1"/>
    <col min="16" max="16384" width="10.28515625" style="22"/>
  </cols>
  <sheetData>
    <row r="1" spans="2:14">
      <c r="B1" s="21" t="str">
        <f>+Kop.!G3</f>
        <v xml:space="preserve"> " EGNATIA GROUP  " SHA </v>
      </c>
    </row>
    <row r="2" spans="2:14">
      <c r="B2" s="21" t="str">
        <f>+Kop.!G4</f>
        <v>NIPT -I K 33315201 I</v>
      </c>
    </row>
    <row r="3" spans="2:14">
      <c r="B3" s="23" t="s">
        <v>751</v>
      </c>
      <c r="D3" s="24"/>
      <c r="E3" s="24"/>
      <c r="F3" s="24"/>
      <c r="G3" s="24"/>
      <c r="H3" s="24"/>
      <c r="I3" s="24"/>
      <c r="J3" s="24"/>
      <c r="K3" s="24"/>
    </row>
    <row r="4" spans="2:14" ht="19.5" thickBot="1"/>
    <row r="5" spans="2:14" ht="57" thickTop="1">
      <c r="B5" s="25"/>
      <c r="C5" s="26" t="s">
        <v>256</v>
      </c>
      <c r="D5" s="26" t="s">
        <v>5</v>
      </c>
      <c r="E5" s="26" t="s">
        <v>257</v>
      </c>
      <c r="F5" s="26" t="s">
        <v>258</v>
      </c>
      <c r="G5" s="26" t="s">
        <v>259</v>
      </c>
      <c r="H5" s="26" t="s">
        <v>260</v>
      </c>
      <c r="I5" s="26" t="s">
        <v>261</v>
      </c>
      <c r="J5" s="26" t="s">
        <v>262</v>
      </c>
      <c r="K5" s="27"/>
    </row>
    <row r="6" spans="2:14">
      <c r="B6" s="28"/>
      <c r="C6" s="29"/>
      <c r="D6" s="29"/>
      <c r="E6" s="30"/>
      <c r="F6" s="30"/>
      <c r="G6" s="30"/>
      <c r="H6" s="30"/>
      <c r="I6" s="30"/>
      <c r="J6" s="29"/>
      <c r="K6" s="31"/>
    </row>
    <row r="7" spans="2:14">
      <c r="B7" s="28" t="s">
        <v>263</v>
      </c>
      <c r="C7" s="650"/>
      <c r="D7" s="29"/>
      <c r="E7" s="30"/>
      <c r="F7" s="30"/>
      <c r="G7" s="30"/>
      <c r="H7" s="30"/>
      <c r="I7" s="30"/>
      <c r="J7" s="29"/>
      <c r="K7" s="31"/>
    </row>
    <row r="8" spans="2:14">
      <c r="B8" s="73" t="s">
        <v>749</v>
      </c>
      <c r="C8" s="651">
        <v>6313680</v>
      </c>
      <c r="D8" s="651">
        <v>83781085</v>
      </c>
      <c r="E8" s="651">
        <v>47091042</v>
      </c>
      <c r="F8" s="651">
        <v>3512926</v>
      </c>
      <c r="G8" s="651">
        <v>944398.69700000004</v>
      </c>
      <c r="H8" s="651">
        <v>148938</v>
      </c>
      <c r="I8" s="651"/>
      <c r="J8" s="652">
        <f>+SUM(C8:I8)</f>
        <v>141792069.697</v>
      </c>
      <c r="K8" s="31"/>
    </row>
    <row r="9" spans="2:14">
      <c r="B9" s="32" t="s">
        <v>38</v>
      </c>
      <c r="C9" s="650">
        <v>22680000</v>
      </c>
      <c r="D9" s="650">
        <v>0</v>
      </c>
      <c r="E9" s="650">
        <v>0</v>
      </c>
      <c r="F9" s="650">
        <v>0</v>
      </c>
      <c r="G9" s="650">
        <v>0</v>
      </c>
      <c r="H9" s="650">
        <v>25828</v>
      </c>
      <c r="I9" s="650"/>
      <c r="J9" s="653">
        <f>SUM(C9:I9)</f>
        <v>22705828</v>
      </c>
      <c r="K9" s="31"/>
      <c r="N9" s="60"/>
    </row>
    <row r="10" spans="2:14">
      <c r="B10" s="32" t="s">
        <v>264</v>
      </c>
      <c r="C10" s="650"/>
      <c r="D10" s="650"/>
      <c r="E10" s="650"/>
      <c r="F10" s="650"/>
      <c r="G10" s="650"/>
      <c r="H10" s="650"/>
      <c r="I10" s="650"/>
      <c r="J10" s="653">
        <f>SUM(C10:I10)</f>
        <v>0</v>
      </c>
      <c r="K10" s="31"/>
    </row>
    <row r="11" spans="2:14">
      <c r="B11" s="32" t="s">
        <v>265</v>
      </c>
      <c r="C11" s="650"/>
      <c r="D11" s="650"/>
      <c r="E11" s="650"/>
      <c r="F11" s="650"/>
      <c r="G11" s="650"/>
      <c r="H11" s="650"/>
      <c r="I11" s="650"/>
      <c r="J11" s="653">
        <f>SUM(C11:I11)</f>
        <v>0</v>
      </c>
      <c r="K11" s="31"/>
      <c r="N11" s="33"/>
    </row>
    <row r="12" spans="2:14">
      <c r="B12" s="73" t="s">
        <v>750</v>
      </c>
      <c r="C12" s="654">
        <f>+C8+C9+C11+C10</f>
        <v>28993680</v>
      </c>
      <c r="D12" s="654">
        <f>+D8+D9+D11+D10</f>
        <v>83781085</v>
      </c>
      <c r="E12" s="654">
        <f t="shared" ref="E12:F12" si="0">+E8+E9+E11+E10</f>
        <v>47091042</v>
      </c>
      <c r="F12" s="654">
        <f t="shared" si="0"/>
        <v>3512926</v>
      </c>
      <c r="G12" s="654">
        <f>+G8+G9+G11+G10</f>
        <v>944398.69700000004</v>
      </c>
      <c r="H12" s="654">
        <f>+H8+H9+H11+H10</f>
        <v>174766</v>
      </c>
      <c r="I12" s="654">
        <f t="shared" ref="I12" si="1">+I8+I9+I11+I10</f>
        <v>0</v>
      </c>
      <c r="J12" s="654">
        <f>+J8+J9+J11+J10</f>
        <v>164497897.697</v>
      </c>
      <c r="K12" s="31"/>
    </row>
    <row r="13" spans="2:14">
      <c r="B13" s="32"/>
      <c r="C13" s="650"/>
      <c r="D13" s="650"/>
      <c r="E13" s="650"/>
      <c r="F13" s="655"/>
      <c r="G13" s="655"/>
      <c r="H13" s="655"/>
      <c r="I13" s="655"/>
      <c r="J13" s="653"/>
      <c r="K13" s="31"/>
    </row>
    <row r="14" spans="2:14">
      <c r="B14" s="28" t="s">
        <v>266</v>
      </c>
      <c r="C14" s="653"/>
      <c r="D14" s="653"/>
      <c r="E14" s="655"/>
      <c r="F14" s="655"/>
      <c r="G14" s="655"/>
      <c r="H14" s="655"/>
      <c r="I14" s="655"/>
      <c r="J14" s="653"/>
      <c r="K14" s="31"/>
    </row>
    <row r="15" spans="2:14">
      <c r="B15" s="73" t="s">
        <v>749</v>
      </c>
      <c r="C15" s="654">
        <v>0</v>
      </c>
      <c r="D15" s="654">
        <v>17691588.989999998</v>
      </c>
      <c r="E15" s="654">
        <v>16917765</v>
      </c>
      <c r="F15" s="654">
        <v>2544131</v>
      </c>
      <c r="G15" s="654">
        <v>542535</v>
      </c>
      <c r="H15" s="654">
        <v>91855.455197747055</v>
      </c>
      <c r="I15" s="654">
        <v>0</v>
      </c>
      <c r="J15" s="652">
        <f>+SUM(C15:I15)</f>
        <v>37787875.445197739</v>
      </c>
      <c r="K15" s="31"/>
    </row>
    <row r="16" spans="2:14">
      <c r="B16" s="32" t="s">
        <v>267</v>
      </c>
      <c r="C16" s="650">
        <v>0</v>
      </c>
      <c r="D16" s="650">
        <v>1723109.76</v>
      </c>
      <c r="E16" s="650">
        <v>1529018</v>
      </c>
      <c r="F16" s="650">
        <v>193759</v>
      </c>
      <c r="G16" s="650">
        <v>100466</v>
      </c>
      <c r="H16" s="650">
        <v>13999.24</v>
      </c>
      <c r="I16" s="650"/>
      <c r="J16" s="655">
        <f>SUM(C16:I16)</f>
        <v>3560352</v>
      </c>
      <c r="K16" s="31"/>
      <c r="L16" s="34"/>
      <c r="M16" s="35">
        <f>+J16+J17</f>
        <v>3560352</v>
      </c>
      <c r="N16" s="62">
        <f>+'P.a.sh Rez 1'!G25+J16</f>
        <v>0</v>
      </c>
    </row>
    <row r="17" spans="2:14">
      <c r="B17" s="32" t="s">
        <v>265</v>
      </c>
      <c r="C17" s="650"/>
      <c r="D17" s="650"/>
      <c r="E17" s="650"/>
      <c r="F17" s="650"/>
      <c r="G17" s="650"/>
      <c r="H17" s="650"/>
      <c r="I17" s="650"/>
      <c r="J17" s="655">
        <f>SUM(C17:I17)</f>
        <v>0</v>
      </c>
      <c r="K17" s="31"/>
      <c r="L17" s="34"/>
    </row>
    <row r="18" spans="2:14">
      <c r="B18" s="73" t="s">
        <v>750</v>
      </c>
      <c r="C18" s="652">
        <f t="shared" ref="C18" si="2">SUM(C15:C17)</f>
        <v>0</v>
      </c>
      <c r="D18" s="652">
        <f>SUM(D15:D17)</f>
        <v>19414698.75</v>
      </c>
      <c r="E18" s="652">
        <f t="shared" ref="E18:I18" si="3">SUM(E15:E17)</f>
        <v>18446783</v>
      </c>
      <c r="F18" s="652">
        <f>SUM(F15:F17)</f>
        <v>2737890</v>
      </c>
      <c r="G18" s="652">
        <f t="shared" si="3"/>
        <v>643001</v>
      </c>
      <c r="H18" s="652">
        <f>SUM(H15:H17)</f>
        <v>105854.69519774706</v>
      </c>
      <c r="I18" s="652">
        <f t="shared" si="3"/>
        <v>0</v>
      </c>
      <c r="J18" s="652">
        <f>SUM(J15:J17)</f>
        <v>41348227.445197739</v>
      </c>
      <c r="K18" s="31"/>
    </row>
    <row r="19" spans="2:14">
      <c r="B19" s="36"/>
      <c r="C19" s="653"/>
      <c r="D19" s="653"/>
      <c r="E19" s="653"/>
      <c r="F19" s="653"/>
      <c r="G19" s="653"/>
      <c r="H19" s="653"/>
      <c r="I19" s="653"/>
      <c r="J19" s="653"/>
      <c r="K19" s="31"/>
    </row>
    <row r="20" spans="2:14">
      <c r="B20" s="28" t="s">
        <v>268</v>
      </c>
      <c r="C20" s="655"/>
      <c r="D20" s="655"/>
      <c r="E20" s="655"/>
      <c r="F20" s="655"/>
      <c r="G20" s="655"/>
      <c r="H20" s="655"/>
      <c r="I20" s="655"/>
      <c r="J20" s="653"/>
      <c r="K20" s="31"/>
    </row>
    <row r="21" spans="2:14" ht="19.5" thickBot="1">
      <c r="B21" s="73" t="s">
        <v>749</v>
      </c>
      <c r="C21" s="656">
        <f>+C8-C15</f>
        <v>6313680</v>
      </c>
      <c r="D21" s="656">
        <f>+D8-D15</f>
        <v>66089496.010000005</v>
      </c>
      <c r="E21" s="656">
        <f t="shared" ref="E21:H21" si="4">+E8-E15</f>
        <v>30173277</v>
      </c>
      <c r="F21" s="656">
        <f t="shared" si="4"/>
        <v>968795</v>
      </c>
      <c r="G21" s="656">
        <f t="shared" si="4"/>
        <v>401863.69700000004</v>
      </c>
      <c r="H21" s="656">
        <f t="shared" si="4"/>
        <v>57082.544802252945</v>
      </c>
      <c r="I21" s="656">
        <f t="shared" ref="I21" si="5">+I8-I15</f>
        <v>0</v>
      </c>
      <c r="J21" s="656">
        <f>+J8-J15</f>
        <v>104004194.25180227</v>
      </c>
      <c r="K21" s="37"/>
      <c r="N21" s="62">
        <f>+J21-Aktivet!H41</f>
        <v>3.1802266836166382E-2</v>
      </c>
    </row>
    <row r="22" spans="2:14" ht="19.5" thickTop="1">
      <c r="B22" s="28"/>
      <c r="C22" s="655"/>
      <c r="D22" s="655"/>
      <c r="E22" s="655"/>
      <c r="F22" s="655"/>
      <c r="G22" s="655"/>
      <c r="H22" s="655"/>
      <c r="I22" s="655"/>
      <c r="J22" s="653"/>
      <c r="K22" s="31"/>
      <c r="N22" s="62"/>
    </row>
    <row r="23" spans="2:14" ht="19.5" thickBot="1">
      <c r="B23" s="73" t="s">
        <v>750</v>
      </c>
      <c r="C23" s="656">
        <f>+C12-C18</f>
        <v>28993680</v>
      </c>
      <c r="D23" s="656">
        <f t="shared" ref="D23:H23" si="6">+D12-D18</f>
        <v>64366386.25</v>
      </c>
      <c r="E23" s="656">
        <f>+E12-E18</f>
        <v>28644259</v>
      </c>
      <c r="F23" s="656">
        <f t="shared" si="6"/>
        <v>775036</v>
      </c>
      <c r="G23" s="656">
        <f t="shared" si="6"/>
        <v>301397.69700000004</v>
      </c>
      <c r="H23" s="656">
        <f t="shared" si="6"/>
        <v>68911.30480225294</v>
      </c>
      <c r="I23" s="656">
        <f t="shared" ref="I23" si="7">+I12-I18</f>
        <v>0</v>
      </c>
      <c r="J23" s="656">
        <f>+J12-J18</f>
        <v>123149670.25180227</v>
      </c>
      <c r="K23" s="37"/>
      <c r="N23" s="62">
        <f>+J23-Aktivet!G41</f>
        <v>3.1802266836166382E-2</v>
      </c>
    </row>
    <row r="24" spans="2:14" ht="20.25" thickTop="1" thickBot="1">
      <c r="B24" s="38"/>
      <c r="C24" s="39"/>
      <c r="D24" s="39"/>
      <c r="E24" s="39"/>
      <c r="F24" s="39"/>
      <c r="G24" s="39"/>
      <c r="H24" s="39"/>
      <c r="I24" s="39"/>
      <c r="J24" s="39"/>
      <c r="K24" s="40"/>
    </row>
    <row r="25" spans="2:14" ht="19.5" thickTop="1">
      <c r="B25" s="41"/>
      <c r="C25" s="29"/>
      <c r="D25" s="29"/>
      <c r="E25" s="29"/>
      <c r="F25" s="29"/>
      <c r="G25" s="29"/>
      <c r="H25" s="29"/>
      <c r="I25" s="29"/>
      <c r="J25" s="29"/>
      <c r="K25" s="42"/>
    </row>
    <row r="26" spans="2:14">
      <c r="B26" s="41"/>
      <c r="C26" s="29"/>
      <c r="D26" s="29"/>
      <c r="E26" s="29"/>
      <c r="F26" s="29"/>
      <c r="G26" s="29"/>
      <c r="H26" s="29"/>
      <c r="I26" s="29"/>
      <c r="K26" s="42"/>
    </row>
    <row r="27" spans="2:14">
      <c r="B27" s="43"/>
      <c r="C27" s="44"/>
      <c r="D27" s="44"/>
      <c r="E27" s="42"/>
      <c r="F27" s="42"/>
      <c r="G27" s="178" t="s">
        <v>380</v>
      </c>
    </row>
    <row r="28" spans="2:14">
      <c r="B28" s="45"/>
      <c r="C28" s="46"/>
      <c r="D28" s="46"/>
      <c r="E28" s="42"/>
      <c r="F28" s="42"/>
      <c r="G28" s="178"/>
    </row>
    <row r="29" spans="2:14">
      <c r="B29" s="45"/>
      <c r="C29" s="47"/>
      <c r="D29" s="47"/>
      <c r="E29" s="42"/>
      <c r="F29" s="42"/>
      <c r="G29" s="63" t="s">
        <v>285</v>
      </c>
    </row>
    <row r="30" spans="2:14">
      <c r="B30" s="43"/>
      <c r="C30" s="48"/>
      <c r="D30" s="48"/>
      <c r="E30" s="42"/>
      <c r="F30" s="42"/>
    </row>
    <row r="31" spans="2:14">
      <c r="B31" s="43"/>
      <c r="C31" s="48"/>
      <c r="D31" s="48"/>
      <c r="E31" s="42"/>
      <c r="F31" s="42"/>
    </row>
    <row r="32" spans="2:14">
      <c r="B32" s="45"/>
      <c r="C32" s="47"/>
      <c r="D32" s="47"/>
      <c r="E32" s="42"/>
      <c r="F32" s="42"/>
    </row>
    <row r="33" spans="2:6">
      <c r="B33" s="43"/>
      <c r="C33" s="47"/>
      <c r="D33" s="47"/>
      <c r="E33" s="42"/>
      <c r="F33" s="42"/>
    </row>
    <row r="34" spans="2:6">
      <c r="B34" s="45"/>
      <c r="C34" s="47"/>
      <c r="D34" s="47"/>
      <c r="E34" s="42"/>
      <c r="F34" s="42"/>
    </row>
    <row r="35" spans="2:6">
      <c r="B35" s="43"/>
      <c r="C35" s="48"/>
      <c r="D35" s="48"/>
      <c r="E35" s="42"/>
      <c r="F35" s="42"/>
    </row>
    <row r="36" spans="2:6">
      <c r="B36" s="43"/>
      <c r="C36" s="48"/>
      <c r="D36" s="48"/>
      <c r="E36" s="42"/>
      <c r="F36" s="42"/>
    </row>
    <row r="37" spans="2:6">
      <c r="B37" s="49"/>
      <c r="C37" s="48"/>
      <c r="D37" s="48"/>
      <c r="E37" s="42"/>
      <c r="F37" s="42"/>
    </row>
    <row r="38" spans="2:6">
      <c r="B38" s="45"/>
      <c r="C38" s="47"/>
      <c r="D38" s="47"/>
      <c r="E38" s="42"/>
      <c r="F38" s="42"/>
    </row>
    <row r="39" spans="2:6">
      <c r="B39" s="45"/>
      <c r="C39" s="47"/>
      <c r="D39" s="47"/>
      <c r="E39" s="42"/>
      <c r="F39" s="42"/>
    </row>
    <row r="40" spans="2:6">
      <c r="B40" s="45"/>
      <c r="C40" s="47"/>
      <c r="D40" s="47"/>
      <c r="E40" s="42"/>
      <c r="F40" s="42"/>
    </row>
    <row r="41" spans="2:6">
      <c r="B41" s="45"/>
      <c r="C41" s="47"/>
      <c r="D41" s="47"/>
      <c r="E41" s="42"/>
      <c r="F41" s="42"/>
    </row>
    <row r="42" spans="2:6">
      <c r="B42" s="45"/>
      <c r="C42" s="47"/>
      <c r="D42" s="47"/>
      <c r="E42" s="42"/>
      <c r="F42" s="42"/>
    </row>
    <row r="43" spans="2:6">
      <c r="B43" s="42"/>
      <c r="C43" s="30"/>
      <c r="D43" s="30"/>
      <c r="E43" s="42"/>
      <c r="F43" s="42"/>
    </row>
    <row r="44" spans="2:6">
      <c r="B44" s="42"/>
      <c r="C44" s="42"/>
      <c r="D44" s="30"/>
      <c r="E44" s="30"/>
      <c r="F44" s="42"/>
    </row>
    <row r="45" spans="2:6">
      <c r="B45" s="42"/>
      <c r="C45" s="42"/>
      <c r="D45" s="30"/>
      <c r="E45" s="30"/>
      <c r="F45" s="42"/>
    </row>
    <row r="46" spans="2:6">
      <c r="B46" s="42"/>
      <c r="C46" s="42"/>
      <c r="D46" s="42"/>
      <c r="E46" s="42"/>
      <c r="F46" s="42"/>
    </row>
    <row r="47" spans="2:6">
      <c r="B47" s="42"/>
      <c r="C47" s="42"/>
      <c r="D47" s="42"/>
      <c r="E47" s="42"/>
      <c r="F47" s="42"/>
    </row>
    <row r="48" spans="2:6">
      <c r="B48" s="42"/>
      <c r="C48" s="42"/>
      <c r="D48" s="30"/>
      <c r="E48" s="42"/>
      <c r="F48" s="42"/>
    </row>
    <row r="49" spans="2:6">
      <c r="B49" s="42"/>
      <c r="C49" s="42"/>
      <c r="D49" s="30"/>
      <c r="E49" s="42"/>
      <c r="F49" s="42"/>
    </row>
    <row r="50" spans="2:6">
      <c r="B50" s="42"/>
      <c r="C50" s="42"/>
      <c r="D50" s="42"/>
      <c r="E50" s="42"/>
      <c r="F50" s="42"/>
    </row>
  </sheetData>
  <phoneticPr fontId="5" type="noConversion"/>
  <pageMargins left="0.2" right="0.17" top="0.48" bottom="0.63" header="0.511811023622047" footer="0.511811023622047"/>
  <pageSetup scale="85" orientation="landscape" r:id="rId1"/>
  <headerFooter alignWithMargins="0"/>
</worksheet>
</file>

<file path=xl/worksheets/sheet14.xml><?xml version="1.0" encoding="utf-8"?>
<worksheet xmlns="http://schemas.openxmlformats.org/spreadsheetml/2006/main" xmlns:r="http://schemas.openxmlformats.org/officeDocument/2006/relationships">
  <dimension ref="C1:IU58"/>
  <sheetViews>
    <sheetView view="pageBreakPreview" zoomScaleSheetLayoutView="100" workbookViewId="0">
      <selection activeCell="I59" sqref="I59"/>
    </sheetView>
  </sheetViews>
  <sheetFormatPr defaultColWidth="7.7109375" defaultRowHeight="12.75"/>
  <cols>
    <col min="1" max="2" width="7.7109375" style="88"/>
    <col min="3" max="3" width="6.5703125" style="88" customWidth="1"/>
    <col min="4" max="4" width="16.7109375" style="88" customWidth="1"/>
    <col min="5" max="5" width="14.85546875" style="88" customWidth="1"/>
    <col min="6" max="6" width="13.140625" style="88" customWidth="1"/>
    <col min="7" max="7" width="15.5703125" style="88" customWidth="1"/>
    <col min="8" max="8" width="15" style="88" customWidth="1"/>
    <col min="9" max="16384" width="7.7109375" style="88"/>
  </cols>
  <sheetData>
    <row r="1" spans="3:10" ht="15">
      <c r="D1" s="89" t="str">
        <f>+Kop.!G3</f>
        <v xml:space="preserve"> " EGNATIA GROUP  " SHA </v>
      </c>
    </row>
    <row r="2" spans="3:10">
      <c r="D2" s="90" t="str">
        <f>+Kop.!G4</f>
        <v>NIPT -I K 33315201 I</v>
      </c>
    </row>
    <row r="3" spans="3:10">
      <c r="D3" s="90"/>
    </row>
    <row r="4" spans="3:10" ht="15.75">
      <c r="C4" s="91"/>
      <c r="D4" s="1060" t="s">
        <v>905</v>
      </c>
      <c r="E4" s="1060"/>
      <c r="F4" s="1060"/>
      <c r="G4" s="1060"/>
      <c r="H4" s="1060"/>
    </row>
    <row r="5" spans="3:10" ht="15">
      <c r="C5" s="91"/>
      <c r="D5" s="91"/>
      <c r="E5" s="91"/>
      <c r="F5" s="91"/>
      <c r="G5" s="91"/>
      <c r="H5" s="91"/>
    </row>
    <row r="6" spans="3:10" ht="15">
      <c r="C6" s="1061" t="s">
        <v>2</v>
      </c>
      <c r="D6" s="1061" t="s">
        <v>77</v>
      </c>
      <c r="E6" s="92" t="s">
        <v>286</v>
      </c>
      <c r="F6" s="1061" t="s">
        <v>38</v>
      </c>
      <c r="G6" s="1061" t="s">
        <v>265</v>
      </c>
      <c r="H6" s="92" t="s">
        <v>286</v>
      </c>
    </row>
    <row r="7" spans="3:10" ht="15.75">
      <c r="C7" s="1062"/>
      <c r="D7" s="1062"/>
      <c r="E7" s="93" t="s">
        <v>904</v>
      </c>
      <c r="F7" s="1062"/>
      <c r="G7" s="1062"/>
      <c r="H7" s="93">
        <v>42369</v>
      </c>
      <c r="I7" s="94"/>
      <c r="J7" s="94"/>
    </row>
    <row r="8" spans="3:10" ht="15">
      <c r="C8" s="95">
        <v>1</v>
      </c>
      <c r="D8" s="96" t="s">
        <v>256</v>
      </c>
      <c r="E8" s="97">
        <f>+'Am AAM'!C8</f>
        <v>6313680</v>
      </c>
      <c r="F8" s="97">
        <f>+'Am AAM'!C9</f>
        <v>22680000</v>
      </c>
      <c r="G8" s="97"/>
      <c r="H8" s="97">
        <f>E8+F8-G8</f>
        <v>28993680</v>
      </c>
      <c r="I8" s="94"/>
      <c r="J8" s="94"/>
    </row>
    <row r="9" spans="3:10" ht="15">
      <c r="C9" s="95">
        <v>2</v>
      </c>
      <c r="D9" s="96" t="s">
        <v>287</v>
      </c>
      <c r="E9" s="97">
        <f>+'Am AAM'!D8</f>
        <v>83781085</v>
      </c>
      <c r="F9" s="97"/>
      <c r="G9" s="97"/>
      <c r="H9" s="97">
        <f t="shared" ref="H9:H16" si="0">E9+F9-G9</f>
        <v>83781085</v>
      </c>
      <c r="I9" s="98"/>
      <c r="J9" s="99"/>
    </row>
    <row r="10" spans="3:10" ht="15">
      <c r="C10" s="95">
        <v>3</v>
      </c>
      <c r="D10" s="96" t="s">
        <v>288</v>
      </c>
      <c r="E10" s="97">
        <f>+'Am AAM'!E8</f>
        <v>47091042</v>
      </c>
      <c r="F10" s="97"/>
      <c r="G10" s="97"/>
      <c r="H10" s="97">
        <f t="shared" si="0"/>
        <v>47091042</v>
      </c>
      <c r="I10" s="98"/>
      <c r="J10" s="99"/>
    </row>
    <row r="11" spans="3:10" ht="15">
      <c r="C11" s="95">
        <v>4</v>
      </c>
      <c r="D11" s="96" t="s">
        <v>92</v>
      </c>
      <c r="E11" s="97">
        <f>+'Am AAM'!F8</f>
        <v>3512926</v>
      </c>
      <c r="F11" s="97"/>
      <c r="G11" s="97"/>
      <c r="H11" s="97">
        <f>E11+F11-G11</f>
        <v>3512926</v>
      </c>
      <c r="I11" s="98"/>
      <c r="J11" s="99"/>
    </row>
    <row r="12" spans="3:10" ht="15">
      <c r="C12" s="95">
        <v>5</v>
      </c>
      <c r="D12" s="96" t="s">
        <v>289</v>
      </c>
      <c r="E12" s="97">
        <f>+'Am AAM'!G8</f>
        <v>944398.69700000004</v>
      </c>
      <c r="F12" s="97"/>
      <c r="G12" s="97"/>
      <c r="H12" s="97">
        <f t="shared" si="0"/>
        <v>944398.69700000004</v>
      </c>
      <c r="I12" s="98"/>
      <c r="J12" s="99"/>
    </row>
    <row r="13" spans="3:10" ht="15">
      <c r="C13" s="95">
        <v>6</v>
      </c>
      <c r="D13" s="96" t="s">
        <v>293</v>
      </c>
      <c r="E13" s="97">
        <f>+'Am AAM'!H8</f>
        <v>148938</v>
      </c>
      <c r="F13" s="97">
        <f>+'Am AAM'!H9</f>
        <v>25828</v>
      </c>
      <c r="G13" s="97"/>
      <c r="H13" s="97">
        <f t="shared" si="0"/>
        <v>174766</v>
      </c>
      <c r="I13" s="98"/>
      <c r="J13" s="99"/>
    </row>
    <row r="14" spans="3:10" ht="15">
      <c r="C14" s="95"/>
      <c r="D14" s="96"/>
      <c r="E14" s="97"/>
      <c r="G14" s="97"/>
      <c r="H14" s="97">
        <f t="shared" si="0"/>
        <v>0</v>
      </c>
      <c r="I14" s="94"/>
      <c r="J14" s="94"/>
    </row>
    <row r="15" spans="3:10" ht="15">
      <c r="C15" s="95"/>
      <c r="D15" s="96"/>
      <c r="E15" s="97"/>
      <c r="F15" s="97"/>
      <c r="G15" s="97"/>
      <c r="H15" s="97">
        <f t="shared" si="0"/>
        <v>0</v>
      </c>
      <c r="I15" s="94"/>
      <c r="J15" s="94"/>
    </row>
    <row r="16" spans="3:10" ht="15.75" thickBot="1">
      <c r="C16" s="92"/>
      <c r="D16" s="100"/>
      <c r="E16" s="101"/>
      <c r="F16" s="101"/>
      <c r="G16" s="101"/>
      <c r="H16" s="97">
        <f t="shared" si="0"/>
        <v>0</v>
      </c>
      <c r="I16" s="94"/>
      <c r="J16" s="94"/>
    </row>
    <row r="17" spans="3:10" ht="15.75" thickBot="1">
      <c r="C17" s="102"/>
      <c r="D17" s="103" t="s">
        <v>290</v>
      </c>
      <c r="E17" s="104">
        <f>SUM(E8:E16)</f>
        <v>141792069.697</v>
      </c>
      <c r="F17" s="104">
        <f>SUM(F8:F16)</f>
        <v>22705828</v>
      </c>
      <c r="G17" s="104">
        <f>SUM(G8:G16)</f>
        <v>0</v>
      </c>
      <c r="H17" s="105">
        <f>SUM(H8:H16)</f>
        <v>164497897.697</v>
      </c>
      <c r="I17" s="126">
        <f>+H17-'Am AAM'!J12</f>
        <v>0</v>
      </c>
      <c r="J17" s="106"/>
    </row>
    <row r="18" spans="3:10" ht="15">
      <c r="C18" s="91"/>
      <c r="D18" s="91"/>
      <c r="E18" s="91"/>
      <c r="F18" s="91"/>
      <c r="G18" s="91"/>
      <c r="H18" s="91"/>
    </row>
    <row r="19" spans="3:10" ht="15">
      <c r="C19" s="91"/>
      <c r="D19" s="91"/>
      <c r="E19" s="91"/>
      <c r="F19" s="91"/>
      <c r="G19" s="91"/>
      <c r="H19" s="91"/>
    </row>
    <row r="20" spans="3:10" ht="15.75">
      <c r="C20" s="91"/>
      <c r="D20" s="1060" t="s">
        <v>906</v>
      </c>
      <c r="E20" s="1060"/>
      <c r="F20" s="1060"/>
      <c r="G20" s="1060"/>
      <c r="H20" s="1060"/>
      <c r="J20" s="106"/>
    </row>
    <row r="21" spans="3:10" ht="15">
      <c r="C21" s="91"/>
      <c r="D21" s="91"/>
      <c r="E21" s="91"/>
      <c r="F21" s="91"/>
      <c r="G21" s="91"/>
      <c r="H21" s="91"/>
    </row>
    <row r="22" spans="3:10" ht="15">
      <c r="C22" s="1061" t="s">
        <v>2</v>
      </c>
      <c r="D22" s="1061" t="s">
        <v>77</v>
      </c>
      <c r="E22" s="92" t="s">
        <v>286</v>
      </c>
      <c r="F22" s="1061" t="s">
        <v>38</v>
      </c>
      <c r="G22" s="1061" t="s">
        <v>265</v>
      </c>
      <c r="H22" s="92" t="s">
        <v>286</v>
      </c>
    </row>
    <row r="23" spans="3:10" ht="15.75">
      <c r="C23" s="1063"/>
      <c r="D23" s="1063"/>
      <c r="E23" s="107" t="str">
        <f>+E7</f>
        <v>01/01/20145</v>
      </c>
      <c r="F23" s="1063"/>
      <c r="G23" s="1063"/>
      <c r="H23" s="107">
        <f>+H7</f>
        <v>42369</v>
      </c>
    </row>
    <row r="24" spans="3:10" ht="15">
      <c r="C24" s="95">
        <v>1</v>
      </c>
      <c r="D24" s="96" t="s">
        <v>256</v>
      </c>
      <c r="E24" s="108">
        <f>+'Am AAM'!C150</f>
        <v>0</v>
      </c>
      <c r="F24" s="108">
        <v>0</v>
      </c>
      <c r="G24" s="108"/>
      <c r="H24" s="108">
        <f t="shared" ref="H24" si="1">E24+F24</f>
        <v>0</v>
      </c>
    </row>
    <row r="25" spans="3:10" ht="15">
      <c r="C25" s="95">
        <v>2</v>
      </c>
      <c r="D25" s="96" t="s">
        <v>287</v>
      </c>
      <c r="E25" s="108">
        <f>+'Am AAM'!D15</f>
        <v>17691588.989999998</v>
      </c>
      <c r="F25" s="97">
        <f>+'Am AAM'!D16</f>
        <v>1723109.76</v>
      </c>
      <c r="G25" s="108"/>
      <c r="H25" s="108">
        <f>E25+F25-G25</f>
        <v>19414698.75</v>
      </c>
    </row>
    <row r="26" spans="3:10" ht="15">
      <c r="C26" s="95">
        <v>3</v>
      </c>
      <c r="D26" s="96" t="s">
        <v>291</v>
      </c>
      <c r="E26" s="108">
        <f>+'Am AAM'!E15</f>
        <v>16917765</v>
      </c>
      <c r="F26" s="109">
        <f>+'Am AAM'!E16</f>
        <v>1529018</v>
      </c>
      <c r="G26" s="108"/>
      <c r="H26" s="108">
        <f>E26+F26-G26</f>
        <v>18446783</v>
      </c>
    </row>
    <row r="27" spans="3:10" ht="15">
      <c r="C27" s="95">
        <v>4</v>
      </c>
      <c r="D27" s="96" t="s">
        <v>92</v>
      </c>
      <c r="E27" s="108">
        <f>+'Am AAM'!F15</f>
        <v>2544131</v>
      </c>
      <c r="F27" s="108">
        <f>+'Am AAM'!F16</f>
        <v>193759</v>
      </c>
      <c r="G27" s="108"/>
      <c r="H27" s="108">
        <f t="shared" ref="H27:H31" si="2">E27+F27-G27</f>
        <v>2737890</v>
      </c>
    </row>
    <row r="28" spans="3:10" ht="15">
      <c r="C28" s="95">
        <v>5</v>
      </c>
      <c r="D28" s="96" t="s">
        <v>289</v>
      </c>
      <c r="E28" s="108">
        <f>+'Am AAM'!G15</f>
        <v>542535</v>
      </c>
      <c r="F28" s="108">
        <f>+'Am AAM'!G16</f>
        <v>100466</v>
      </c>
      <c r="G28" s="108"/>
      <c r="H28" s="108">
        <f t="shared" si="2"/>
        <v>643001</v>
      </c>
    </row>
    <row r="29" spans="3:10" ht="15">
      <c r="C29" s="95">
        <v>6</v>
      </c>
      <c r="D29" s="96" t="s">
        <v>293</v>
      </c>
      <c r="E29" s="108">
        <f>+'Am AAM'!H15</f>
        <v>91855.455197747055</v>
      </c>
      <c r="F29" s="108">
        <f>+'Am AAM'!H16</f>
        <v>13999.24</v>
      </c>
      <c r="G29" s="108"/>
      <c r="H29" s="108">
        <f t="shared" si="2"/>
        <v>105854.69519774706</v>
      </c>
    </row>
    <row r="30" spans="3:10" ht="15">
      <c r="C30" s="95"/>
      <c r="D30" s="96"/>
      <c r="E30" s="108"/>
      <c r="F30" s="108"/>
      <c r="G30" s="108"/>
      <c r="H30" s="108"/>
    </row>
    <row r="31" spans="3:10" ht="15">
      <c r="C31" s="95"/>
      <c r="D31" s="96"/>
      <c r="E31" s="108"/>
      <c r="F31" s="108"/>
      <c r="G31" s="108"/>
      <c r="H31" s="108">
        <f t="shared" si="2"/>
        <v>0</v>
      </c>
    </row>
    <row r="32" spans="3:10" ht="15">
      <c r="C32" s="95"/>
      <c r="D32" s="96"/>
      <c r="E32" s="108"/>
      <c r="F32" s="108"/>
      <c r="G32" s="108"/>
      <c r="H32" s="108">
        <f>E32+F32-G32</f>
        <v>0</v>
      </c>
    </row>
    <row r="33" spans="3:15" ht="15.75" thickBot="1">
      <c r="C33" s="110"/>
      <c r="D33" s="111" t="s">
        <v>290</v>
      </c>
      <c r="E33" s="112">
        <f>SUM(E24:E32)</f>
        <v>37787875.445197739</v>
      </c>
      <c r="F33" s="112">
        <f>SUM(F24:F32)</f>
        <v>3560352</v>
      </c>
      <c r="G33" s="112">
        <f>SUM(G24:G32)</f>
        <v>0</v>
      </c>
      <c r="H33" s="113">
        <f>SUM(H24:H32)</f>
        <v>41348227.445197746</v>
      </c>
      <c r="I33" s="114">
        <f>+H33-'Am AAM'!J18</f>
        <v>0</v>
      </c>
      <c r="J33" s="106"/>
      <c r="K33" s="106"/>
    </row>
    <row r="34" spans="3:15" ht="15">
      <c r="C34" s="91"/>
      <c r="D34" s="91"/>
      <c r="E34" s="91"/>
      <c r="F34" s="91"/>
      <c r="G34" s="91"/>
      <c r="H34" s="115"/>
    </row>
    <row r="35" spans="3:15" ht="15">
      <c r="C35" s="91"/>
      <c r="D35" s="91"/>
      <c r="E35" s="91"/>
      <c r="F35" s="91"/>
      <c r="G35" s="91"/>
      <c r="H35" s="91"/>
    </row>
    <row r="36" spans="3:15" ht="15.75">
      <c r="C36" s="91"/>
      <c r="D36" s="1060" t="s">
        <v>907</v>
      </c>
      <c r="E36" s="1060"/>
      <c r="F36" s="1060"/>
      <c r="G36" s="1060"/>
      <c r="H36" s="1060"/>
    </row>
    <row r="37" spans="3:15" ht="15">
      <c r="C37" s="91"/>
      <c r="D37" s="91"/>
      <c r="E37" s="91"/>
      <c r="F37" s="91"/>
      <c r="G37" s="91"/>
      <c r="H37" s="91"/>
    </row>
    <row r="38" spans="3:15" ht="15">
      <c r="C38" s="1061" t="s">
        <v>2</v>
      </c>
      <c r="D38" s="1061" t="s">
        <v>77</v>
      </c>
      <c r="E38" s="92" t="s">
        <v>286</v>
      </c>
      <c r="F38" s="1061" t="s">
        <v>38</v>
      </c>
      <c r="G38" s="1061" t="s">
        <v>265</v>
      </c>
      <c r="H38" s="92" t="s">
        <v>286</v>
      </c>
    </row>
    <row r="39" spans="3:15" ht="15.75">
      <c r="C39" s="1063"/>
      <c r="D39" s="1063"/>
      <c r="E39" s="107" t="str">
        <f>+E7</f>
        <v>01/01/20145</v>
      </c>
      <c r="F39" s="1063"/>
      <c r="G39" s="1063"/>
      <c r="H39" s="107">
        <f>+H7</f>
        <v>42369</v>
      </c>
    </row>
    <row r="40" spans="3:15" ht="15">
      <c r="C40" s="95">
        <v>1</v>
      </c>
      <c r="D40" s="91" t="s">
        <v>256</v>
      </c>
      <c r="E40" s="108">
        <f>+E8-E24</f>
        <v>6313680</v>
      </c>
      <c r="F40" s="108"/>
      <c r="G40" s="108">
        <v>0</v>
      </c>
      <c r="H40" s="108">
        <f>+H8-H24</f>
        <v>28993680</v>
      </c>
    </row>
    <row r="41" spans="3:15" ht="15">
      <c r="C41" s="95">
        <v>2</v>
      </c>
      <c r="D41" s="96" t="s">
        <v>287</v>
      </c>
      <c r="E41" s="108">
        <f t="shared" ref="E41:E46" si="3">+E9-E25</f>
        <v>66089496.010000005</v>
      </c>
      <c r="F41" s="108"/>
      <c r="G41" s="108"/>
      <c r="H41" s="108">
        <f t="shared" ref="H41:H45" si="4">+H9-H25</f>
        <v>64366386.25</v>
      </c>
      <c r="N41" s="94"/>
      <c r="O41" s="94"/>
    </row>
    <row r="42" spans="3:15" ht="15">
      <c r="C42" s="95">
        <v>3</v>
      </c>
      <c r="D42" s="96" t="s">
        <v>291</v>
      </c>
      <c r="E42" s="108">
        <f t="shared" si="3"/>
        <v>30173277</v>
      </c>
      <c r="F42" s="108"/>
      <c r="G42" s="108"/>
      <c r="H42" s="108">
        <f t="shared" si="4"/>
        <v>28644259</v>
      </c>
      <c r="N42" s="94"/>
      <c r="O42" s="94"/>
    </row>
    <row r="43" spans="3:15" ht="15">
      <c r="C43" s="95">
        <v>4</v>
      </c>
      <c r="D43" s="96" t="s">
        <v>92</v>
      </c>
      <c r="E43" s="108">
        <f t="shared" si="3"/>
        <v>968795</v>
      </c>
      <c r="F43" s="108"/>
      <c r="G43" s="108"/>
      <c r="H43" s="108">
        <f t="shared" si="4"/>
        <v>775036</v>
      </c>
      <c r="J43" s="116"/>
      <c r="N43" s="94"/>
      <c r="O43" s="94"/>
    </row>
    <row r="44" spans="3:15" ht="15">
      <c r="C44" s="95">
        <v>5</v>
      </c>
      <c r="D44" s="96" t="s">
        <v>289</v>
      </c>
      <c r="E44" s="108">
        <f t="shared" si="3"/>
        <v>401863.69700000004</v>
      </c>
      <c r="F44" s="108"/>
      <c r="G44" s="108"/>
      <c r="H44" s="108">
        <f t="shared" si="4"/>
        <v>301397.69700000004</v>
      </c>
      <c r="J44" s="116"/>
      <c r="N44" s="94"/>
      <c r="O44" s="94"/>
    </row>
    <row r="45" spans="3:15" ht="15">
      <c r="C45" s="95">
        <v>6</v>
      </c>
      <c r="D45" s="96" t="s">
        <v>293</v>
      </c>
      <c r="E45" s="108">
        <f t="shared" si="3"/>
        <v>57082.544802252945</v>
      </c>
      <c r="F45" s="108"/>
      <c r="G45" s="108"/>
      <c r="H45" s="108">
        <f t="shared" si="4"/>
        <v>68911.30480225294</v>
      </c>
      <c r="N45" s="94"/>
      <c r="O45" s="94"/>
    </row>
    <row r="46" spans="3:15" ht="15">
      <c r="C46" s="95"/>
      <c r="D46" s="96"/>
      <c r="E46" s="108">
        <f t="shared" si="3"/>
        <v>0</v>
      </c>
      <c r="F46" s="108"/>
      <c r="G46" s="108"/>
      <c r="H46" s="108">
        <f t="shared" ref="H46:H48" si="5">E46+F46-G46</f>
        <v>0</v>
      </c>
      <c r="N46" s="94"/>
      <c r="O46" s="94"/>
    </row>
    <row r="47" spans="3:15" ht="15">
      <c r="C47" s="95"/>
      <c r="D47" s="96"/>
      <c r="E47" s="108">
        <f t="shared" ref="E47" si="6">+E15-E31</f>
        <v>0</v>
      </c>
      <c r="F47" s="108"/>
      <c r="G47" s="108"/>
      <c r="H47" s="108">
        <f t="shared" si="5"/>
        <v>0</v>
      </c>
      <c r="N47" s="94"/>
      <c r="O47" s="94"/>
    </row>
    <row r="48" spans="3:15" ht="15.75" thickBot="1">
      <c r="C48" s="92"/>
      <c r="D48" s="100"/>
      <c r="E48" s="117"/>
      <c r="F48" s="117"/>
      <c r="G48" s="117"/>
      <c r="H48" s="117">
        <f t="shared" si="5"/>
        <v>0</v>
      </c>
      <c r="N48" s="94"/>
      <c r="O48" s="94"/>
    </row>
    <row r="49" spans="3:255" ht="15.75" thickBot="1">
      <c r="C49" s="102"/>
      <c r="D49" s="118" t="s">
        <v>290</v>
      </c>
      <c r="E49" s="104">
        <f>SUM(E40:E48)</f>
        <v>104004194.25180225</v>
      </c>
      <c r="F49" s="104">
        <f>SUM(F40:F48)</f>
        <v>0</v>
      </c>
      <c r="G49" s="104">
        <f t="shared" ref="G49" si="7">SUM(G40:G48)</f>
        <v>0</v>
      </c>
      <c r="H49" s="104">
        <f>SUM(H40:H48)</f>
        <v>123149670.25180225</v>
      </c>
      <c r="J49" s="114">
        <f>+H49-Aktivet!G41</f>
        <v>3.1802251935005188E-2</v>
      </c>
      <c r="K49" s="106"/>
      <c r="N49" s="119"/>
      <c r="O49" s="94"/>
    </row>
    <row r="50" spans="3:255" ht="15">
      <c r="C50" s="120"/>
      <c r="D50" s="120"/>
      <c r="E50" s="120"/>
      <c r="F50" s="120"/>
      <c r="G50" s="121"/>
      <c r="H50" s="122"/>
      <c r="I50" s="94"/>
      <c r="J50" s="94"/>
      <c r="K50" s="99"/>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GA50" s="94"/>
      <c r="GB50" s="94"/>
      <c r="GC50" s="94"/>
      <c r="GD50" s="94"/>
      <c r="GE50" s="94"/>
      <c r="GF50" s="94"/>
      <c r="GG50" s="94"/>
      <c r="GH50" s="94"/>
      <c r="GI50" s="94"/>
      <c r="GJ50" s="94"/>
      <c r="GK50" s="94"/>
      <c r="GL50" s="94"/>
      <c r="GM50" s="94"/>
      <c r="GN50" s="94"/>
      <c r="GO50" s="94"/>
      <c r="GP50" s="94"/>
      <c r="GQ50" s="94"/>
      <c r="GR50" s="94"/>
      <c r="GS50" s="94"/>
      <c r="GT50" s="94"/>
      <c r="GU50" s="94"/>
      <c r="GV50" s="94"/>
      <c r="GW50" s="94"/>
      <c r="GX50" s="94"/>
      <c r="GY50" s="94"/>
      <c r="GZ50" s="94"/>
      <c r="HA50" s="94"/>
      <c r="HB50" s="94"/>
      <c r="HC50" s="94"/>
      <c r="HD50" s="94"/>
      <c r="HE50" s="94"/>
      <c r="HF50" s="94"/>
      <c r="HG50" s="94"/>
      <c r="HH50" s="94"/>
      <c r="HI50" s="94"/>
      <c r="HJ50" s="94"/>
      <c r="HK50" s="94"/>
      <c r="HL50" s="94"/>
      <c r="HM50" s="94"/>
      <c r="HN50" s="94"/>
      <c r="HO50" s="94"/>
      <c r="HP50" s="94"/>
      <c r="HQ50" s="94"/>
      <c r="HR50" s="94"/>
      <c r="HS50" s="94"/>
      <c r="HT50" s="94"/>
      <c r="HU50" s="94"/>
      <c r="HV50" s="94"/>
      <c r="HW50" s="94"/>
      <c r="HX50" s="94"/>
      <c r="HY50" s="94"/>
      <c r="HZ50" s="94"/>
      <c r="IA50" s="94"/>
      <c r="IB50" s="94"/>
      <c r="IC50" s="94"/>
      <c r="ID50" s="94"/>
      <c r="IE50" s="94"/>
      <c r="IF50" s="94"/>
      <c r="IG50" s="94"/>
      <c r="IH50" s="94"/>
      <c r="II50" s="94"/>
      <c r="IJ50" s="94"/>
      <c r="IK50" s="94"/>
      <c r="IL50" s="94"/>
      <c r="IM50" s="94"/>
      <c r="IN50" s="94"/>
      <c r="IO50" s="94"/>
      <c r="IP50" s="94"/>
      <c r="IQ50" s="94"/>
      <c r="IR50" s="94"/>
      <c r="IS50" s="94"/>
      <c r="IT50" s="94"/>
      <c r="IU50" s="94"/>
    </row>
    <row r="51" spans="3:255">
      <c r="E51" s="106"/>
      <c r="H51" s="106"/>
      <c r="J51" s="114"/>
      <c r="N51" s="94"/>
      <c r="O51" s="94"/>
    </row>
    <row r="52" spans="3:255">
      <c r="E52" s="106"/>
      <c r="H52" s="106"/>
      <c r="J52" s="106"/>
      <c r="N52" s="94"/>
      <c r="O52" s="94"/>
    </row>
    <row r="53" spans="3:255" ht="18">
      <c r="F53" s="123" t="s">
        <v>908</v>
      </c>
      <c r="H53" s="124"/>
      <c r="N53" s="94"/>
      <c r="O53" s="94"/>
    </row>
    <row r="54" spans="3:255" ht="15.75">
      <c r="E54" s="87"/>
      <c r="F54" s="125" t="s">
        <v>898</v>
      </c>
      <c r="H54" s="87"/>
    </row>
    <row r="55" spans="3:255" ht="15">
      <c r="F55" s="87" t="s">
        <v>285</v>
      </c>
      <c r="G55" s="87"/>
      <c r="H55" s="87"/>
    </row>
    <row r="58" spans="3:255">
      <c r="E58" s="106">
        <f>+E49-'Am AAM'!J21</f>
        <v>0</v>
      </c>
      <c r="F58" s="116"/>
      <c r="H58" s="126">
        <f>+H49-Aktivet!G41</f>
        <v>3.1802251935005188E-2</v>
      </c>
    </row>
  </sheetData>
  <mergeCells count="15">
    <mergeCell ref="D36:H36"/>
    <mergeCell ref="C38:C39"/>
    <mergeCell ref="D38:D39"/>
    <mergeCell ref="F38:F39"/>
    <mergeCell ref="G38:G39"/>
    <mergeCell ref="D20:H20"/>
    <mergeCell ref="C22:C23"/>
    <mergeCell ref="D22:D23"/>
    <mergeCell ref="F22:F23"/>
    <mergeCell ref="G22:G23"/>
    <mergeCell ref="D4:H4"/>
    <mergeCell ref="C6:C7"/>
    <mergeCell ref="D6:D7"/>
    <mergeCell ref="F6:F7"/>
    <mergeCell ref="G6:G7"/>
  </mergeCells>
  <pageMargins left="0.16" right="0.21" top="0.23" bottom="0.16" header="0.3" footer="0.3"/>
  <pageSetup paperSize="9" scale="90" orientation="portrait" r:id="rId1"/>
</worksheet>
</file>

<file path=xl/worksheets/sheet15.xml><?xml version="1.0" encoding="utf-8"?>
<worksheet xmlns="http://schemas.openxmlformats.org/spreadsheetml/2006/main" xmlns:r="http://schemas.openxmlformats.org/officeDocument/2006/relationships">
  <dimension ref="A1:IW57"/>
  <sheetViews>
    <sheetView topLeftCell="A19" workbookViewId="0">
      <selection activeCell="F10" sqref="F10"/>
    </sheetView>
  </sheetViews>
  <sheetFormatPr defaultColWidth="4.7109375" defaultRowHeight="12.75"/>
  <cols>
    <col min="1" max="1" width="4.7109375" style="76"/>
    <col min="2" max="2" width="3" style="275" customWidth="1"/>
    <col min="3" max="3" width="7.85546875" style="777" customWidth="1"/>
    <col min="4" max="4" width="7.42578125" style="777" customWidth="1"/>
    <col min="5" max="5" width="7.140625" style="777" customWidth="1"/>
    <col min="6" max="6" width="36" style="777" customWidth="1"/>
    <col min="7" max="7" width="10.5703125" style="777" customWidth="1"/>
    <col min="8" max="8" width="14.42578125" style="777" customWidth="1"/>
    <col min="9" max="9" width="8.7109375" style="777" customWidth="1"/>
    <col min="10" max="10" width="4.85546875" style="777" customWidth="1"/>
    <col min="11" max="11" width="3.140625" style="777" customWidth="1"/>
    <col min="12" max="12" width="17.140625" style="777" customWidth="1"/>
    <col min="13" max="13" width="1.5703125" style="777" customWidth="1"/>
    <col min="14" max="14" width="5.28515625" style="777" customWidth="1"/>
    <col min="15" max="15" width="7.85546875" style="777" bestFit="1" customWidth="1"/>
    <col min="16" max="257" width="4.7109375" style="777"/>
    <col min="258" max="16384" width="4.7109375" style="76"/>
  </cols>
  <sheetData>
    <row r="1" spans="1:257" ht="13.5" thickBot="1">
      <c r="A1" s="129"/>
      <c r="C1" s="727"/>
      <c r="D1" s="727"/>
      <c r="E1" s="727"/>
      <c r="F1" s="727"/>
      <c r="G1" s="727"/>
      <c r="H1" s="727"/>
      <c r="I1" s="727"/>
      <c r="J1" s="727"/>
      <c r="K1" s="727"/>
      <c r="L1" s="727"/>
      <c r="M1" s="727"/>
      <c r="N1" s="727"/>
      <c r="O1" s="727"/>
      <c r="P1" s="727"/>
      <c r="Q1" s="727"/>
      <c r="R1" s="727"/>
    </row>
    <row r="2" spans="1:257" ht="18">
      <c r="A2" s="129"/>
      <c r="C2" s="778"/>
      <c r="D2" s="792"/>
      <c r="E2" s="792"/>
      <c r="F2" s="1065" t="s">
        <v>886</v>
      </c>
      <c r="G2" s="1065"/>
      <c r="H2" s="1065"/>
      <c r="I2" s="1065"/>
      <c r="J2" s="1065"/>
      <c r="K2" s="793"/>
      <c r="L2" s="792"/>
      <c r="M2" s="794"/>
      <c r="N2" s="1066"/>
      <c r="O2" s="1066"/>
      <c r="P2" s="1066"/>
      <c r="Q2" s="1066"/>
      <c r="R2" s="1066"/>
      <c r="S2" s="781"/>
      <c r="T2" s="781"/>
      <c r="U2" s="781"/>
      <c r="V2" s="781"/>
      <c r="W2" s="781"/>
      <c r="X2" s="781"/>
      <c r="Y2" s="781"/>
      <c r="Z2" s="781"/>
      <c r="AA2" s="781"/>
      <c r="AB2" s="781"/>
      <c r="AC2" s="781"/>
      <c r="AD2" s="781"/>
      <c r="AE2" s="781"/>
      <c r="AF2" s="781"/>
      <c r="AG2" s="781"/>
      <c r="AH2" s="781"/>
      <c r="AI2" s="781"/>
      <c r="AJ2" s="781"/>
      <c r="AK2" s="781"/>
      <c r="AL2" s="781"/>
      <c r="AM2" s="781"/>
      <c r="AN2" s="781"/>
      <c r="AO2" s="781"/>
      <c r="AP2" s="781"/>
      <c r="AQ2" s="781"/>
      <c r="AR2" s="781"/>
      <c r="AS2" s="781"/>
      <c r="AT2" s="781"/>
      <c r="AU2" s="781"/>
      <c r="AV2" s="781"/>
      <c r="AW2" s="781"/>
      <c r="AX2" s="781"/>
      <c r="AY2" s="781"/>
      <c r="AZ2" s="781"/>
      <c r="BA2" s="781"/>
      <c r="BB2" s="781"/>
      <c r="BC2" s="781"/>
      <c r="BD2" s="781"/>
      <c r="BE2" s="781"/>
      <c r="BF2" s="781"/>
      <c r="BG2" s="781"/>
      <c r="BH2" s="781"/>
      <c r="BI2" s="781"/>
      <c r="BJ2" s="781"/>
      <c r="BK2" s="781"/>
      <c r="BL2" s="781"/>
      <c r="BM2" s="781"/>
      <c r="BN2" s="781"/>
      <c r="BO2" s="781"/>
      <c r="BP2" s="781"/>
      <c r="BQ2" s="781"/>
      <c r="BR2" s="781"/>
      <c r="BS2" s="781"/>
      <c r="BT2" s="781"/>
      <c r="BU2" s="781"/>
      <c r="BV2" s="781"/>
      <c r="BW2" s="781"/>
      <c r="BX2" s="781"/>
      <c r="BY2" s="781"/>
      <c r="BZ2" s="781"/>
      <c r="CA2" s="781"/>
      <c r="CB2" s="781"/>
      <c r="CC2" s="781"/>
      <c r="CD2" s="781"/>
      <c r="CE2" s="781"/>
      <c r="CF2" s="781"/>
      <c r="CG2" s="781"/>
      <c r="CH2" s="781"/>
      <c r="CI2" s="781"/>
      <c r="CJ2" s="781"/>
      <c r="CK2" s="781"/>
      <c r="CL2" s="781"/>
      <c r="CM2" s="781"/>
      <c r="CN2" s="781"/>
      <c r="CO2" s="781"/>
      <c r="CP2" s="781"/>
      <c r="CQ2" s="781"/>
      <c r="CR2" s="781"/>
      <c r="CS2" s="781"/>
      <c r="CT2" s="781"/>
      <c r="CU2" s="781"/>
      <c r="CV2" s="781"/>
      <c r="CW2" s="781"/>
      <c r="CX2" s="781"/>
      <c r="CY2" s="781"/>
      <c r="CZ2" s="781"/>
      <c r="DA2" s="781"/>
      <c r="DB2" s="781"/>
      <c r="DC2" s="781"/>
      <c r="DD2" s="781"/>
      <c r="DE2" s="781"/>
      <c r="DF2" s="781"/>
      <c r="DG2" s="781"/>
      <c r="DH2" s="781"/>
      <c r="DI2" s="781"/>
      <c r="DJ2" s="781"/>
      <c r="DK2" s="781"/>
      <c r="DL2" s="781"/>
      <c r="DM2" s="781"/>
      <c r="DN2" s="781"/>
      <c r="DO2" s="781"/>
      <c r="DP2" s="781"/>
      <c r="DQ2" s="781"/>
      <c r="DR2" s="781"/>
      <c r="DS2" s="781"/>
      <c r="DT2" s="781"/>
      <c r="DU2" s="781"/>
      <c r="DV2" s="781"/>
      <c r="DW2" s="781"/>
      <c r="DX2" s="781"/>
      <c r="DY2" s="781"/>
      <c r="DZ2" s="781"/>
      <c r="EA2" s="781"/>
      <c r="EB2" s="781"/>
      <c r="EC2" s="781"/>
      <c r="ED2" s="781"/>
      <c r="EE2" s="781"/>
      <c r="EF2" s="781"/>
      <c r="EG2" s="781"/>
      <c r="EH2" s="781"/>
      <c r="EI2" s="781"/>
      <c r="EJ2" s="781"/>
      <c r="EK2" s="781"/>
      <c r="EL2" s="781"/>
      <c r="EM2" s="781"/>
      <c r="EN2" s="781"/>
      <c r="EO2" s="781"/>
      <c r="EP2" s="781"/>
      <c r="EQ2" s="781"/>
      <c r="ER2" s="781"/>
      <c r="ES2" s="781"/>
      <c r="ET2" s="781"/>
      <c r="EU2" s="781"/>
      <c r="EV2" s="781"/>
      <c r="EW2" s="781"/>
      <c r="EX2" s="781"/>
      <c r="EY2" s="781"/>
      <c r="EZ2" s="781"/>
      <c r="FA2" s="781"/>
      <c r="FB2" s="781"/>
      <c r="FC2" s="781"/>
      <c r="FD2" s="781"/>
      <c r="FE2" s="781"/>
      <c r="FF2" s="781"/>
      <c r="FG2" s="781"/>
      <c r="FH2" s="781"/>
      <c r="FI2" s="781"/>
      <c r="FJ2" s="781"/>
      <c r="FK2" s="781"/>
      <c r="FL2" s="781"/>
      <c r="FM2" s="781"/>
      <c r="FN2" s="781"/>
      <c r="FO2" s="781"/>
      <c r="FP2" s="781"/>
      <c r="FQ2" s="781"/>
      <c r="FR2" s="781"/>
      <c r="FS2" s="781"/>
      <c r="FT2" s="781"/>
      <c r="FU2" s="781"/>
      <c r="FV2" s="781"/>
      <c r="FW2" s="781"/>
      <c r="FX2" s="781"/>
      <c r="FY2" s="781"/>
      <c r="FZ2" s="781"/>
      <c r="GA2" s="781"/>
      <c r="GB2" s="781"/>
      <c r="GC2" s="781"/>
      <c r="GD2" s="781"/>
      <c r="GE2" s="781"/>
      <c r="GF2" s="781"/>
      <c r="GG2" s="781"/>
      <c r="GH2" s="781"/>
      <c r="GI2" s="781"/>
      <c r="GJ2" s="781"/>
      <c r="GK2" s="781"/>
      <c r="GL2" s="781"/>
      <c r="GM2" s="781"/>
      <c r="GN2" s="781"/>
      <c r="GO2" s="781"/>
      <c r="GP2" s="781"/>
      <c r="GQ2" s="781"/>
      <c r="GR2" s="781"/>
      <c r="GS2" s="781"/>
      <c r="GT2" s="781"/>
      <c r="GU2" s="781"/>
      <c r="GV2" s="781"/>
      <c r="GW2" s="781"/>
      <c r="GX2" s="781"/>
      <c r="GY2" s="781"/>
      <c r="GZ2" s="781"/>
      <c r="HA2" s="781"/>
      <c r="HB2" s="781"/>
      <c r="HC2" s="781"/>
      <c r="HD2" s="781"/>
      <c r="HE2" s="781"/>
      <c r="HF2" s="781"/>
      <c r="HG2" s="781"/>
      <c r="HH2" s="781"/>
      <c r="HI2" s="781"/>
      <c r="HJ2" s="781"/>
      <c r="HK2" s="781"/>
      <c r="HL2" s="781"/>
      <c r="HM2" s="781"/>
      <c r="HN2" s="781"/>
      <c r="HO2" s="781"/>
      <c r="HP2" s="781"/>
      <c r="HQ2" s="781"/>
      <c r="HR2" s="781"/>
      <c r="HS2" s="781"/>
      <c r="HT2" s="781"/>
      <c r="HU2" s="781"/>
      <c r="HV2" s="781"/>
      <c r="HW2" s="781"/>
      <c r="HX2" s="781"/>
      <c r="HY2" s="781"/>
      <c r="HZ2" s="781"/>
      <c r="IA2" s="781"/>
      <c r="IB2" s="781"/>
      <c r="IC2" s="781"/>
      <c r="ID2" s="781"/>
      <c r="IE2" s="781"/>
      <c r="IF2" s="781"/>
      <c r="IG2" s="781"/>
      <c r="IH2" s="781"/>
      <c r="II2" s="781"/>
      <c r="IJ2" s="781"/>
      <c r="IK2" s="781"/>
      <c r="IL2" s="781"/>
      <c r="IM2" s="781"/>
      <c r="IN2" s="781"/>
      <c r="IO2" s="781"/>
      <c r="IP2" s="781"/>
      <c r="IQ2" s="781"/>
      <c r="IR2" s="781"/>
      <c r="IS2" s="781"/>
      <c r="IT2" s="781"/>
      <c r="IU2" s="781"/>
      <c r="IV2" s="781"/>
      <c r="IW2" s="781"/>
    </row>
    <row r="3" spans="1:257">
      <c r="A3" s="129"/>
      <c r="C3" s="795"/>
      <c r="D3" s="796"/>
      <c r="E3" s="796"/>
      <c r="F3" s="797"/>
      <c r="G3" s="797"/>
      <c r="H3" s="797"/>
      <c r="I3" s="797"/>
      <c r="J3" s="797"/>
      <c r="K3" s="797"/>
      <c r="L3" s="796"/>
      <c r="M3" s="798"/>
      <c r="N3" s="797"/>
      <c r="O3" s="797"/>
      <c r="P3" s="797"/>
      <c r="Q3" s="797"/>
      <c r="R3" s="797"/>
      <c r="S3" s="781"/>
      <c r="T3" s="781"/>
      <c r="U3" s="781"/>
      <c r="V3" s="781"/>
      <c r="W3" s="781"/>
      <c r="X3" s="781"/>
      <c r="Y3" s="781"/>
      <c r="Z3" s="781"/>
      <c r="AA3" s="781"/>
      <c r="AB3" s="781"/>
      <c r="AC3" s="781"/>
      <c r="AD3" s="781"/>
      <c r="AE3" s="781"/>
      <c r="AF3" s="781"/>
      <c r="AG3" s="781"/>
      <c r="AH3" s="781"/>
      <c r="AI3" s="781"/>
      <c r="AJ3" s="781"/>
      <c r="AK3" s="781"/>
      <c r="AL3" s="781"/>
      <c r="AM3" s="781"/>
      <c r="AN3" s="781"/>
      <c r="AO3" s="781"/>
      <c r="AP3" s="781"/>
      <c r="AQ3" s="781"/>
      <c r="AR3" s="781"/>
      <c r="AS3" s="781"/>
      <c r="AT3" s="781"/>
      <c r="AU3" s="781"/>
      <c r="AV3" s="781"/>
      <c r="AW3" s="781"/>
      <c r="AX3" s="781"/>
      <c r="AY3" s="781"/>
      <c r="AZ3" s="781"/>
      <c r="BA3" s="781"/>
      <c r="BB3" s="781"/>
      <c r="BC3" s="781"/>
      <c r="BD3" s="781"/>
      <c r="BE3" s="781"/>
      <c r="BF3" s="781"/>
      <c r="BG3" s="781"/>
      <c r="BH3" s="781"/>
      <c r="BI3" s="781"/>
      <c r="BJ3" s="781"/>
      <c r="BK3" s="781"/>
      <c r="BL3" s="781"/>
      <c r="BM3" s="781"/>
      <c r="BN3" s="781"/>
      <c r="BO3" s="781"/>
      <c r="BP3" s="781"/>
      <c r="BQ3" s="781"/>
      <c r="BR3" s="781"/>
      <c r="BS3" s="781"/>
      <c r="BT3" s="781"/>
      <c r="BU3" s="781"/>
      <c r="BV3" s="781"/>
      <c r="BW3" s="781"/>
      <c r="BX3" s="781"/>
      <c r="BY3" s="781"/>
      <c r="BZ3" s="781"/>
      <c r="CA3" s="781"/>
      <c r="CB3" s="781"/>
      <c r="CC3" s="781"/>
      <c r="CD3" s="781"/>
      <c r="CE3" s="781"/>
      <c r="CF3" s="781"/>
      <c r="CG3" s="781"/>
      <c r="CH3" s="781"/>
      <c r="CI3" s="781"/>
      <c r="CJ3" s="781"/>
      <c r="CK3" s="781"/>
      <c r="CL3" s="781"/>
      <c r="CM3" s="781"/>
      <c r="CN3" s="781"/>
      <c r="CO3" s="781"/>
      <c r="CP3" s="781"/>
      <c r="CQ3" s="781"/>
      <c r="CR3" s="781"/>
      <c r="CS3" s="781"/>
      <c r="CT3" s="781"/>
      <c r="CU3" s="781"/>
      <c r="CV3" s="781"/>
      <c r="CW3" s="781"/>
      <c r="CX3" s="781"/>
      <c r="CY3" s="781"/>
      <c r="CZ3" s="781"/>
      <c r="DA3" s="781"/>
      <c r="DB3" s="781"/>
      <c r="DC3" s="781"/>
      <c r="DD3" s="781"/>
      <c r="DE3" s="781"/>
      <c r="DF3" s="781"/>
      <c r="DG3" s="781"/>
      <c r="DH3" s="781"/>
      <c r="DI3" s="781"/>
      <c r="DJ3" s="781"/>
      <c r="DK3" s="781"/>
      <c r="DL3" s="781"/>
      <c r="DM3" s="781"/>
      <c r="DN3" s="781"/>
      <c r="DO3" s="781"/>
      <c r="DP3" s="781"/>
      <c r="DQ3" s="781"/>
      <c r="DR3" s="781"/>
      <c r="DS3" s="781"/>
      <c r="DT3" s="781"/>
      <c r="DU3" s="781"/>
      <c r="DV3" s="781"/>
      <c r="DW3" s="781"/>
      <c r="DX3" s="781"/>
      <c r="DY3" s="781"/>
      <c r="DZ3" s="781"/>
      <c r="EA3" s="781"/>
      <c r="EB3" s="781"/>
      <c r="EC3" s="781"/>
      <c r="ED3" s="781"/>
      <c r="EE3" s="781"/>
      <c r="EF3" s="781"/>
      <c r="EG3" s="781"/>
      <c r="EH3" s="781"/>
      <c r="EI3" s="781"/>
      <c r="EJ3" s="781"/>
      <c r="EK3" s="781"/>
      <c r="EL3" s="781"/>
      <c r="EM3" s="781"/>
      <c r="EN3" s="781"/>
      <c r="EO3" s="781"/>
      <c r="EP3" s="781"/>
      <c r="EQ3" s="781"/>
      <c r="ER3" s="781"/>
      <c r="ES3" s="781"/>
      <c r="ET3" s="781"/>
      <c r="EU3" s="781"/>
      <c r="EV3" s="781"/>
      <c r="EW3" s="781"/>
      <c r="EX3" s="781"/>
      <c r="EY3" s="781"/>
      <c r="EZ3" s="781"/>
      <c r="FA3" s="781"/>
      <c r="FB3" s="781"/>
      <c r="FC3" s="781"/>
      <c r="FD3" s="781"/>
      <c r="FE3" s="781"/>
      <c r="FF3" s="781"/>
      <c r="FG3" s="781"/>
      <c r="FH3" s="781"/>
      <c r="FI3" s="781"/>
      <c r="FJ3" s="781"/>
      <c r="FK3" s="781"/>
      <c r="FL3" s="781"/>
      <c r="FM3" s="781"/>
      <c r="FN3" s="781"/>
      <c r="FO3" s="781"/>
      <c r="FP3" s="781"/>
      <c r="FQ3" s="781"/>
      <c r="FR3" s="781"/>
      <c r="FS3" s="781"/>
      <c r="FT3" s="781"/>
      <c r="FU3" s="781"/>
      <c r="FV3" s="781"/>
      <c r="FW3" s="781"/>
      <c r="FX3" s="781"/>
      <c r="FY3" s="781"/>
      <c r="FZ3" s="781"/>
      <c r="GA3" s="781"/>
      <c r="GB3" s="781"/>
      <c r="GC3" s="781"/>
      <c r="GD3" s="781"/>
      <c r="GE3" s="781"/>
      <c r="GF3" s="781"/>
      <c r="GG3" s="781"/>
      <c r="GH3" s="781"/>
      <c r="GI3" s="781"/>
      <c r="GJ3" s="781"/>
      <c r="GK3" s="781"/>
      <c r="GL3" s="781"/>
      <c r="GM3" s="781"/>
      <c r="GN3" s="781"/>
      <c r="GO3" s="781"/>
      <c r="GP3" s="781"/>
      <c r="GQ3" s="781"/>
      <c r="GR3" s="781"/>
      <c r="GS3" s="781"/>
      <c r="GT3" s="781"/>
      <c r="GU3" s="781"/>
      <c r="GV3" s="781"/>
      <c r="GW3" s="781"/>
      <c r="GX3" s="781"/>
      <c r="GY3" s="781"/>
      <c r="GZ3" s="781"/>
      <c r="HA3" s="781"/>
      <c r="HB3" s="781"/>
      <c r="HC3" s="781"/>
      <c r="HD3" s="781"/>
      <c r="HE3" s="781"/>
      <c r="HF3" s="781"/>
      <c r="HG3" s="781"/>
      <c r="HH3" s="781"/>
      <c r="HI3" s="781"/>
      <c r="HJ3" s="781"/>
      <c r="HK3" s="781"/>
      <c r="HL3" s="781"/>
      <c r="HM3" s="781"/>
      <c r="HN3" s="781"/>
      <c r="HO3" s="781"/>
      <c r="HP3" s="781"/>
      <c r="HQ3" s="781"/>
      <c r="HR3" s="781"/>
      <c r="HS3" s="781"/>
      <c r="HT3" s="781"/>
      <c r="HU3" s="781"/>
      <c r="HV3" s="781"/>
      <c r="HW3" s="781"/>
      <c r="HX3" s="781"/>
      <c r="HY3" s="781"/>
      <c r="HZ3" s="781"/>
      <c r="IA3" s="781"/>
      <c r="IB3" s="781"/>
      <c r="IC3" s="781"/>
      <c r="ID3" s="781"/>
      <c r="IE3" s="781"/>
      <c r="IF3" s="781"/>
      <c r="IG3" s="781"/>
      <c r="IH3" s="781"/>
      <c r="II3" s="781"/>
      <c r="IJ3" s="781"/>
      <c r="IK3" s="781"/>
      <c r="IL3" s="781"/>
      <c r="IM3" s="781"/>
      <c r="IN3" s="781"/>
      <c r="IO3" s="781"/>
      <c r="IP3" s="781"/>
      <c r="IQ3" s="781"/>
      <c r="IR3" s="781"/>
      <c r="IS3" s="781"/>
      <c r="IT3" s="781"/>
      <c r="IU3" s="781"/>
      <c r="IV3" s="781"/>
      <c r="IW3" s="781"/>
    </row>
    <row r="4" spans="1:257" ht="15.75">
      <c r="A4" s="129"/>
      <c r="C4" s="799"/>
      <c r="D4" s="800" t="s">
        <v>269</v>
      </c>
      <c r="E4" s="801" t="s">
        <v>909</v>
      </c>
      <c r="F4" s="733"/>
      <c r="G4" s="733"/>
      <c r="H4" s="733"/>
      <c r="I4" s="733"/>
      <c r="J4" s="733"/>
      <c r="K4" s="733"/>
      <c r="L4" s="733"/>
      <c r="M4" s="735"/>
      <c r="N4" s="727"/>
      <c r="O4" s="727"/>
      <c r="P4" s="802"/>
      <c r="Q4" s="802"/>
      <c r="R4" s="802"/>
    </row>
    <row r="5" spans="1:257" ht="15">
      <c r="A5" s="129"/>
      <c r="C5" s="799"/>
      <c r="D5" s="803"/>
      <c r="E5" s="120"/>
      <c r="F5" s="733"/>
      <c r="G5" s="733"/>
      <c r="H5" s="733"/>
      <c r="I5" s="733"/>
      <c r="J5" s="733"/>
      <c r="K5" s="733"/>
      <c r="L5" s="733"/>
      <c r="M5" s="735"/>
      <c r="N5" s="727"/>
      <c r="O5" s="727"/>
      <c r="P5" s="727"/>
      <c r="Q5" s="727"/>
      <c r="R5" s="727"/>
    </row>
    <row r="6" spans="1:257" ht="15">
      <c r="A6" s="129"/>
      <c r="C6" s="799"/>
      <c r="D6" s="804">
        <v>1</v>
      </c>
      <c r="E6" s="805" t="s">
        <v>270</v>
      </c>
      <c r="F6" s="806"/>
      <c r="G6" s="807"/>
      <c r="H6" s="808"/>
      <c r="I6" s="808"/>
      <c r="J6" s="733"/>
      <c r="K6" s="733"/>
      <c r="L6" s="733"/>
      <c r="M6" s="735"/>
      <c r="N6" s="727"/>
      <c r="O6" s="727"/>
      <c r="P6" s="727"/>
      <c r="Q6" s="727"/>
      <c r="R6" s="727"/>
    </row>
    <row r="7" spans="1:257" ht="15">
      <c r="A7" s="129"/>
      <c r="C7" s="799"/>
      <c r="D7" s="804">
        <v>2</v>
      </c>
      <c r="E7" s="120" t="s">
        <v>910</v>
      </c>
      <c r="F7" s="806"/>
      <c r="G7" s="807"/>
      <c r="H7" s="807"/>
      <c r="I7" s="807"/>
      <c r="J7" s="733"/>
      <c r="K7" s="733"/>
      <c r="L7" s="733"/>
      <c r="M7" s="735"/>
      <c r="N7" s="727"/>
      <c r="O7" s="727"/>
      <c r="P7" s="727"/>
      <c r="Q7" s="727"/>
      <c r="R7" s="727"/>
    </row>
    <row r="8" spans="1:257" ht="15">
      <c r="A8" s="129"/>
      <c r="C8" s="799"/>
      <c r="D8" s="120">
        <v>3</v>
      </c>
      <c r="E8" s="120" t="s">
        <v>911</v>
      </c>
      <c r="F8" s="733"/>
      <c r="G8" s="733"/>
      <c r="H8" s="733"/>
      <c r="I8" s="733"/>
      <c r="J8" s="733"/>
      <c r="K8" s="733"/>
      <c r="L8" s="733"/>
      <c r="M8" s="735"/>
      <c r="N8" s="727"/>
      <c r="O8" s="727"/>
      <c r="P8" s="727"/>
      <c r="Q8" s="727"/>
      <c r="R8" s="727"/>
    </row>
    <row r="9" spans="1:257" ht="15">
      <c r="A9" s="129"/>
      <c r="C9" s="799"/>
      <c r="D9" s="120">
        <v>4</v>
      </c>
      <c r="E9" s="120" t="s">
        <v>912</v>
      </c>
      <c r="F9" s="733"/>
      <c r="G9" s="733"/>
      <c r="H9" s="733"/>
      <c r="I9" s="733"/>
      <c r="J9" s="733"/>
      <c r="K9" s="733"/>
      <c r="L9" s="733"/>
      <c r="M9" s="735"/>
      <c r="N9" s="727"/>
      <c r="O9" s="727"/>
      <c r="P9" s="727"/>
      <c r="Q9" s="727"/>
      <c r="R9" s="727"/>
    </row>
    <row r="10" spans="1:257" ht="15">
      <c r="A10" s="129"/>
      <c r="C10" s="799"/>
      <c r="D10" s="120"/>
      <c r="E10" s="805" t="s">
        <v>271</v>
      </c>
      <c r="F10" s="733"/>
      <c r="G10" s="733"/>
      <c r="H10" s="733"/>
      <c r="I10" s="733"/>
      <c r="J10" s="733"/>
      <c r="K10" s="733"/>
      <c r="L10" s="733"/>
      <c r="M10" s="735"/>
      <c r="N10" s="727"/>
      <c r="O10" s="727"/>
      <c r="P10" s="727"/>
      <c r="Q10" s="727"/>
      <c r="R10" s="727"/>
    </row>
    <row r="11" spans="1:257" ht="15">
      <c r="A11" s="129"/>
      <c r="C11" s="799"/>
      <c r="D11" s="120" t="s">
        <v>272</v>
      </c>
      <c r="E11" s="120"/>
      <c r="F11" s="733"/>
      <c r="G11" s="733"/>
      <c r="H11" s="733"/>
      <c r="I11" s="733"/>
      <c r="J11" s="733"/>
      <c r="K11" s="733"/>
      <c r="L11" s="733"/>
      <c r="M11" s="735"/>
      <c r="N11" s="727"/>
      <c r="O11" s="727"/>
      <c r="P11" s="727"/>
      <c r="Q11" s="727"/>
      <c r="R11" s="727"/>
    </row>
    <row r="12" spans="1:257" ht="15">
      <c r="A12" s="129"/>
      <c r="C12" s="799"/>
      <c r="D12" s="120"/>
      <c r="E12" s="805" t="s">
        <v>273</v>
      </c>
      <c r="F12" s="733"/>
      <c r="G12" s="733"/>
      <c r="H12" s="733"/>
      <c r="I12" s="733"/>
      <c r="J12" s="733"/>
      <c r="K12" s="733"/>
      <c r="L12" s="733"/>
      <c r="M12" s="735"/>
      <c r="N12" s="727"/>
      <c r="O12" s="727"/>
      <c r="P12" s="727"/>
      <c r="Q12" s="727"/>
      <c r="R12" s="727"/>
    </row>
    <row r="13" spans="1:257" ht="15">
      <c r="A13" s="129"/>
      <c r="C13" s="799"/>
      <c r="D13" s="120" t="s">
        <v>274</v>
      </c>
      <c r="E13" s="120"/>
      <c r="F13" s="733"/>
      <c r="G13" s="733"/>
      <c r="H13" s="733"/>
      <c r="I13" s="733"/>
      <c r="J13" s="733"/>
      <c r="K13" s="733"/>
      <c r="L13" s="733"/>
      <c r="M13" s="735"/>
      <c r="N13" s="727"/>
      <c r="O13" s="727"/>
      <c r="P13" s="727"/>
      <c r="Q13" s="727"/>
      <c r="R13" s="727"/>
    </row>
    <row r="14" spans="1:257" ht="15">
      <c r="A14" s="129"/>
      <c r="C14" s="799"/>
      <c r="D14" s="120"/>
      <c r="E14" s="805" t="s">
        <v>275</v>
      </c>
      <c r="F14" s="733"/>
      <c r="G14" s="733"/>
      <c r="H14" s="733"/>
      <c r="I14" s="733"/>
      <c r="J14" s="733"/>
      <c r="K14" s="733"/>
      <c r="L14" s="733"/>
      <c r="M14" s="735"/>
      <c r="N14" s="727"/>
      <c r="O14" s="727"/>
      <c r="P14" s="727"/>
      <c r="Q14" s="727"/>
      <c r="R14" s="727"/>
    </row>
    <row r="15" spans="1:257" ht="15">
      <c r="A15" s="129"/>
      <c r="C15" s="799"/>
      <c r="D15" s="120" t="s">
        <v>276</v>
      </c>
      <c r="E15" s="120"/>
      <c r="F15" s="733"/>
      <c r="G15" s="733"/>
      <c r="H15" s="733"/>
      <c r="I15" s="733"/>
      <c r="J15" s="733"/>
      <c r="K15" s="733"/>
      <c r="L15" s="733"/>
      <c r="M15" s="735"/>
      <c r="N15" s="727"/>
      <c r="O15" s="727"/>
      <c r="P15" s="727"/>
      <c r="Q15" s="727"/>
      <c r="R15" s="727"/>
    </row>
    <row r="16" spans="1:257" ht="15">
      <c r="A16" s="129"/>
      <c r="C16" s="799"/>
      <c r="D16" s="120"/>
      <c r="E16" s="120" t="s">
        <v>277</v>
      </c>
      <c r="F16" s="733"/>
      <c r="G16" s="733"/>
      <c r="H16" s="733"/>
      <c r="I16" s="733"/>
      <c r="J16" s="733"/>
      <c r="K16" s="733"/>
      <c r="L16" s="733"/>
      <c r="M16" s="735"/>
      <c r="N16" s="727"/>
      <c r="O16" s="727"/>
      <c r="P16" s="727"/>
      <c r="Q16" s="727"/>
      <c r="R16" s="727"/>
    </row>
    <row r="17" spans="1:18" ht="15">
      <c r="A17" s="129"/>
      <c r="C17" s="799"/>
      <c r="D17" s="120" t="s">
        <v>278</v>
      </c>
      <c r="E17" s="120"/>
      <c r="F17" s="733"/>
      <c r="G17" s="733"/>
      <c r="H17" s="733"/>
      <c r="I17" s="733"/>
      <c r="J17" s="733"/>
      <c r="K17" s="733"/>
      <c r="L17" s="733"/>
      <c r="M17" s="735"/>
      <c r="N17" s="727"/>
      <c r="O17" s="727"/>
      <c r="P17" s="727"/>
      <c r="Q17" s="727"/>
      <c r="R17" s="727"/>
    </row>
    <row r="18" spans="1:18" ht="15">
      <c r="A18" s="129"/>
      <c r="C18" s="799"/>
      <c r="D18" s="805" t="s">
        <v>279</v>
      </c>
      <c r="E18" s="120"/>
      <c r="F18" s="733"/>
      <c r="G18" s="733"/>
      <c r="H18" s="733"/>
      <c r="I18" s="733"/>
      <c r="J18" s="733"/>
      <c r="K18" s="733"/>
      <c r="L18" s="733"/>
      <c r="M18" s="735"/>
      <c r="N18" s="727"/>
      <c r="O18" s="727"/>
      <c r="P18" s="727"/>
      <c r="Q18" s="727"/>
      <c r="R18" s="727"/>
    </row>
    <row r="19" spans="1:18" ht="15">
      <c r="A19" s="129"/>
      <c r="C19" s="799"/>
      <c r="D19" s="120"/>
      <c r="E19" s="120" t="s">
        <v>280</v>
      </c>
      <c r="F19" s="733"/>
      <c r="G19" s="733"/>
      <c r="H19" s="733"/>
      <c r="I19" s="733"/>
      <c r="J19" s="733"/>
      <c r="K19" s="733"/>
      <c r="L19" s="733"/>
      <c r="M19" s="735"/>
      <c r="N19" s="727"/>
      <c r="O19" s="727"/>
      <c r="P19" s="727"/>
      <c r="Q19" s="727"/>
      <c r="R19" s="727"/>
    </row>
    <row r="20" spans="1:18" ht="15">
      <c r="A20" s="129"/>
      <c r="C20" s="799"/>
      <c r="D20" s="805" t="s">
        <v>281</v>
      </c>
      <c r="E20" s="120"/>
      <c r="F20" s="733"/>
      <c r="G20" s="733"/>
      <c r="H20" s="733"/>
      <c r="I20" s="733"/>
      <c r="J20" s="733"/>
      <c r="K20" s="733"/>
      <c r="L20" s="733"/>
      <c r="M20" s="735"/>
      <c r="N20" s="727"/>
      <c r="O20" s="727"/>
      <c r="P20" s="727"/>
      <c r="Q20" s="727"/>
      <c r="R20" s="727"/>
    </row>
    <row r="21" spans="1:18" ht="15">
      <c r="A21" s="129"/>
      <c r="C21" s="799"/>
      <c r="D21" s="120"/>
      <c r="E21" s="120" t="s">
        <v>282</v>
      </c>
      <c r="F21" s="733"/>
      <c r="G21" s="733"/>
      <c r="H21" s="733"/>
      <c r="I21" s="733"/>
      <c r="J21" s="733"/>
      <c r="K21" s="733"/>
      <c r="L21" s="733"/>
      <c r="M21" s="735"/>
      <c r="N21" s="727"/>
      <c r="O21" s="727"/>
      <c r="P21" s="727"/>
      <c r="Q21" s="727"/>
      <c r="R21" s="727"/>
    </row>
    <row r="22" spans="1:18" ht="15">
      <c r="A22" s="129"/>
      <c r="C22" s="799"/>
      <c r="D22" s="805" t="s">
        <v>283</v>
      </c>
      <c r="E22" s="120"/>
      <c r="F22" s="733"/>
      <c r="G22" s="733"/>
      <c r="H22" s="733"/>
      <c r="I22" s="733"/>
      <c r="J22" s="733"/>
      <c r="K22" s="733"/>
      <c r="L22" s="733"/>
      <c r="M22" s="735"/>
      <c r="N22" s="727"/>
      <c r="O22" s="727"/>
      <c r="P22" s="727"/>
      <c r="Q22" s="727"/>
      <c r="R22" s="727"/>
    </row>
    <row r="23" spans="1:18" ht="15">
      <c r="A23" s="129"/>
      <c r="C23" s="799"/>
      <c r="D23" s="120"/>
      <c r="E23" s="120"/>
      <c r="F23" s="733"/>
      <c r="G23" s="733"/>
      <c r="H23" s="733"/>
      <c r="I23" s="733"/>
      <c r="J23" s="733"/>
      <c r="K23" s="733"/>
      <c r="L23" s="733"/>
      <c r="M23" s="735"/>
      <c r="N23" s="727"/>
      <c r="O23" s="727"/>
      <c r="P23" s="727"/>
      <c r="Q23" s="727"/>
      <c r="R23" s="727"/>
    </row>
    <row r="24" spans="1:18" ht="15.75">
      <c r="A24" s="129"/>
      <c r="C24" s="799"/>
      <c r="D24" s="800" t="s">
        <v>379</v>
      </c>
      <c r="E24" s="801" t="s">
        <v>887</v>
      </c>
      <c r="F24" s="733"/>
      <c r="G24" s="733"/>
      <c r="H24" s="733"/>
      <c r="I24" s="733"/>
      <c r="J24" s="733"/>
      <c r="K24" s="733"/>
      <c r="L24" s="733"/>
      <c r="M24" s="735"/>
      <c r="N24" s="727"/>
      <c r="O24" s="727"/>
      <c r="P24" s="727"/>
      <c r="Q24" s="727"/>
      <c r="R24" s="727"/>
    </row>
    <row r="25" spans="1:18" ht="15.75">
      <c r="A25" s="129"/>
      <c r="C25" s="799"/>
      <c r="D25" s="803" t="s">
        <v>850</v>
      </c>
      <c r="E25" s="120" t="s">
        <v>913</v>
      </c>
      <c r="F25" s="733"/>
      <c r="G25" s="733"/>
      <c r="H25" s="733"/>
      <c r="I25" s="733"/>
      <c r="J25" s="733"/>
      <c r="K25" s="733"/>
      <c r="L25" s="733"/>
      <c r="M25" s="735"/>
      <c r="N25" s="727"/>
      <c r="O25" s="727"/>
      <c r="P25" s="727"/>
      <c r="Q25" s="727"/>
      <c r="R25" s="727"/>
    </row>
    <row r="26" spans="1:18" ht="17.25">
      <c r="A26" s="129"/>
      <c r="C26" s="799"/>
      <c r="D26" s="809"/>
      <c r="E26" s="120" t="s">
        <v>914</v>
      </c>
      <c r="F26" s="810"/>
      <c r="G26" s="811"/>
      <c r="H26" s="733"/>
      <c r="I26" s="733"/>
      <c r="J26" s="733"/>
      <c r="K26" s="733"/>
      <c r="L26" s="733"/>
      <c r="M26" s="735"/>
      <c r="N26" s="759"/>
      <c r="O26" s="727"/>
      <c r="P26" s="727"/>
      <c r="Q26" s="727"/>
      <c r="R26" s="727"/>
    </row>
    <row r="27" spans="1:18" ht="15">
      <c r="A27" s="129"/>
      <c r="C27" s="799"/>
      <c r="D27" s="803" t="s">
        <v>850</v>
      </c>
      <c r="E27" s="805" t="s">
        <v>915</v>
      </c>
      <c r="F27" s="733"/>
      <c r="G27" s="812"/>
      <c r="H27" s="733"/>
      <c r="I27" s="733"/>
      <c r="J27" s="733"/>
      <c r="K27" s="733"/>
      <c r="L27" s="733"/>
      <c r="M27" s="735"/>
      <c r="N27" s="727"/>
      <c r="O27" s="727"/>
      <c r="P27" s="727"/>
      <c r="Q27" s="727"/>
      <c r="R27" s="727"/>
    </row>
    <row r="28" spans="1:18" ht="15.75">
      <c r="A28" s="129"/>
      <c r="C28" s="799"/>
      <c r="D28" s="813"/>
      <c r="E28" s="805" t="s">
        <v>916</v>
      </c>
      <c r="F28" s="733"/>
      <c r="G28" s="812"/>
      <c r="H28" s="733"/>
      <c r="I28" s="733"/>
      <c r="J28" s="733"/>
      <c r="K28" s="733"/>
      <c r="L28" s="733"/>
      <c r="M28" s="735"/>
      <c r="N28" s="759"/>
      <c r="O28" s="727"/>
      <c r="P28" s="727"/>
      <c r="Q28" s="727"/>
      <c r="R28" s="727"/>
    </row>
    <row r="29" spans="1:18" ht="15">
      <c r="A29" s="129"/>
      <c r="C29" s="799"/>
      <c r="D29" s="803" t="s">
        <v>850</v>
      </c>
      <c r="E29" s="814" t="s">
        <v>917</v>
      </c>
      <c r="F29" s="815"/>
      <c r="G29" s="816"/>
      <c r="H29" s="733"/>
      <c r="I29" s="733"/>
      <c r="J29" s="733"/>
      <c r="K29" s="733"/>
      <c r="L29" s="733"/>
      <c r="M29" s="735"/>
      <c r="N29" s="759"/>
      <c r="O29" s="727"/>
      <c r="P29" s="727"/>
      <c r="Q29" s="727"/>
      <c r="R29" s="727"/>
    </row>
    <row r="30" spans="1:18" ht="15.75">
      <c r="A30" s="129"/>
      <c r="C30" s="799"/>
      <c r="D30" s="120"/>
      <c r="E30" s="814" t="s">
        <v>918</v>
      </c>
      <c r="F30" s="815"/>
      <c r="G30" s="812"/>
      <c r="H30" s="733"/>
      <c r="I30" s="733"/>
      <c r="J30" s="733"/>
      <c r="K30" s="733"/>
      <c r="L30" s="733"/>
      <c r="M30" s="735"/>
      <c r="N30" s="817"/>
      <c r="O30" s="727"/>
      <c r="P30" s="727"/>
      <c r="Q30" s="727"/>
      <c r="R30" s="727"/>
    </row>
    <row r="31" spans="1:18" ht="15.75">
      <c r="A31" s="129"/>
      <c r="C31" s="799"/>
      <c r="D31" s="803" t="s">
        <v>850</v>
      </c>
      <c r="E31" s="814" t="s">
        <v>919</v>
      </c>
      <c r="F31" s="818"/>
      <c r="G31" s="819"/>
      <c r="H31" s="733"/>
      <c r="I31" s="733"/>
      <c r="J31" s="733"/>
      <c r="K31" s="733"/>
      <c r="L31" s="733"/>
      <c r="M31" s="735"/>
      <c r="N31" s="759"/>
      <c r="O31" s="727"/>
      <c r="P31" s="727"/>
      <c r="Q31" s="727"/>
      <c r="R31" s="727"/>
    </row>
    <row r="32" spans="1:18" ht="17.25">
      <c r="A32" s="129"/>
      <c r="C32" s="799"/>
      <c r="D32" s="120"/>
      <c r="E32" s="120" t="s">
        <v>920</v>
      </c>
      <c r="F32" s="818"/>
      <c r="G32" s="811"/>
      <c r="H32" s="733"/>
      <c r="I32" s="733"/>
      <c r="J32" s="733"/>
      <c r="K32" s="733"/>
      <c r="L32" s="733"/>
      <c r="M32" s="735"/>
      <c r="N32" s="759"/>
      <c r="O32" s="727"/>
      <c r="P32" s="727"/>
      <c r="Q32" s="727"/>
      <c r="R32" s="727"/>
    </row>
    <row r="33" spans="1:18" ht="15">
      <c r="A33" s="129"/>
      <c r="C33" s="799"/>
      <c r="D33" s="803" t="s">
        <v>850</v>
      </c>
      <c r="E33" s="805" t="s">
        <v>921</v>
      </c>
      <c r="F33" s="733"/>
      <c r="G33" s="812"/>
      <c r="H33" s="733"/>
      <c r="I33" s="733"/>
      <c r="J33" s="733"/>
      <c r="K33" s="733"/>
      <c r="L33" s="733"/>
      <c r="M33" s="735"/>
      <c r="N33" s="759"/>
      <c r="O33" s="727"/>
      <c r="P33" s="727"/>
      <c r="Q33" s="727"/>
      <c r="R33" s="727"/>
    </row>
    <row r="34" spans="1:18" ht="15.75">
      <c r="A34" s="129"/>
      <c r="C34" s="799"/>
      <c r="D34" s="820"/>
      <c r="E34" s="120" t="s">
        <v>922</v>
      </c>
      <c r="F34" s="733"/>
      <c r="G34" s="821"/>
      <c r="H34" s="733"/>
      <c r="I34" s="733"/>
      <c r="J34" s="733"/>
      <c r="K34" s="733"/>
      <c r="L34" s="733"/>
      <c r="M34" s="735"/>
      <c r="N34" s="727"/>
      <c r="O34" s="727"/>
      <c r="P34" s="727"/>
      <c r="Q34" s="727"/>
      <c r="R34" s="727"/>
    </row>
    <row r="35" spans="1:18" ht="15">
      <c r="A35" s="129"/>
      <c r="C35" s="799"/>
      <c r="D35" s="814"/>
      <c r="E35" s="822" t="s">
        <v>850</v>
      </c>
      <c r="F35" s="815" t="s">
        <v>923</v>
      </c>
      <c r="G35" s="821"/>
      <c r="H35" s="733"/>
      <c r="I35" s="733"/>
      <c r="J35" s="733"/>
      <c r="K35" s="733"/>
      <c r="L35" s="733"/>
      <c r="M35" s="735"/>
      <c r="N35" s="727"/>
      <c r="O35" s="727"/>
      <c r="P35" s="727"/>
      <c r="Q35" s="727"/>
      <c r="R35" s="727"/>
    </row>
    <row r="36" spans="1:18" ht="15">
      <c r="A36" s="129"/>
      <c r="C36" s="799"/>
      <c r="D36" s="814"/>
      <c r="E36" s="822" t="s">
        <v>850</v>
      </c>
      <c r="F36" s="815" t="s">
        <v>924</v>
      </c>
      <c r="G36" s="821"/>
      <c r="H36" s="733"/>
      <c r="I36" s="733"/>
      <c r="J36" s="733"/>
      <c r="K36" s="733"/>
      <c r="L36" s="733"/>
      <c r="M36" s="735"/>
      <c r="N36" s="727"/>
      <c r="O36" s="727"/>
      <c r="P36" s="727"/>
      <c r="Q36" s="727"/>
      <c r="R36" s="727"/>
    </row>
    <row r="37" spans="1:18" ht="15">
      <c r="A37" s="129"/>
      <c r="C37" s="799"/>
      <c r="D37" s="814"/>
      <c r="E37" s="822" t="s">
        <v>850</v>
      </c>
      <c r="F37" s="815" t="s">
        <v>925</v>
      </c>
      <c r="G37" s="821"/>
      <c r="H37" s="733"/>
      <c r="I37" s="733"/>
      <c r="J37" s="733"/>
      <c r="K37" s="733"/>
      <c r="L37" s="733"/>
      <c r="M37" s="735"/>
      <c r="N37" s="727"/>
      <c r="O37" s="727"/>
      <c r="P37" s="727"/>
      <c r="Q37" s="727"/>
      <c r="R37" s="727"/>
    </row>
    <row r="38" spans="1:18" ht="15.75">
      <c r="A38" s="129"/>
      <c r="C38" s="799"/>
      <c r="D38" s="800"/>
      <c r="E38" s="822" t="s">
        <v>850</v>
      </c>
      <c r="F38" s="815" t="s">
        <v>926</v>
      </c>
      <c r="G38" s="819"/>
      <c r="H38" s="733"/>
      <c r="I38" s="733"/>
      <c r="J38" s="733"/>
      <c r="K38" s="733"/>
      <c r="L38" s="733"/>
      <c r="M38" s="735"/>
      <c r="N38" s="727"/>
      <c r="O38" s="727"/>
      <c r="P38" s="727"/>
      <c r="Q38" s="727"/>
      <c r="R38" s="727"/>
    </row>
    <row r="39" spans="1:18" ht="15">
      <c r="A39" s="129"/>
      <c r="C39" s="799"/>
      <c r="D39" s="733"/>
      <c r="E39" s="822" t="s">
        <v>850</v>
      </c>
      <c r="F39" s="815" t="s">
        <v>927</v>
      </c>
      <c r="G39" s="823"/>
      <c r="H39" s="733"/>
      <c r="I39" s="733"/>
      <c r="J39" s="733"/>
      <c r="K39" s="733"/>
      <c r="L39" s="733"/>
      <c r="M39" s="735"/>
      <c r="N39" s="727"/>
      <c r="O39" s="727"/>
      <c r="P39" s="727"/>
      <c r="Q39" s="727"/>
      <c r="R39" s="727"/>
    </row>
    <row r="40" spans="1:18" ht="15">
      <c r="A40" s="129"/>
      <c r="C40" s="799"/>
      <c r="D40" s="733"/>
      <c r="E40" s="823"/>
      <c r="F40" s="823"/>
      <c r="G40" s="824"/>
      <c r="H40" s="733"/>
      <c r="I40" s="733"/>
      <c r="J40" s="733"/>
      <c r="K40" s="733"/>
      <c r="L40" s="733"/>
      <c r="M40" s="735"/>
      <c r="N40" s="727"/>
      <c r="O40" s="727"/>
      <c r="P40" s="727"/>
      <c r="Q40" s="727"/>
      <c r="R40" s="727"/>
    </row>
    <row r="41" spans="1:18" ht="15">
      <c r="A41" s="129"/>
      <c r="C41" s="799"/>
      <c r="D41" s="733"/>
      <c r="E41" s="823"/>
      <c r="F41" s="823"/>
      <c r="G41" s="824"/>
      <c r="H41" s="733"/>
      <c r="I41" s="733"/>
      <c r="J41" s="733"/>
      <c r="K41" s="733"/>
      <c r="L41" s="733"/>
      <c r="M41" s="735"/>
      <c r="N41" s="727"/>
      <c r="O41" s="727"/>
      <c r="P41" s="727"/>
      <c r="Q41" s="727"/>
      <c r="R41" s="727"/>
    </row>
    <row r="42" spans="1:18" ht="15">
      <c r="A42" s="129"/>
      <c r="C42" s="799"/>
      <c r="D42" s="733"/>
      <c r="E42" s="823"/>
      <c r="F42" s="823"/>
      <c r="G42" s="824"/>
      <c r="H42" s="733"/>
      <c r="I42" s="733"/>
      <c r="J42" s="733"/>
      <c r="K42" s="733"/>
      <c r="L42" s="733"/>
      <c r="M42" s="735"/>
      <c r="N42" s="727"/>
      <c r="O42" s="727"/>
      <c r="P42" s="727"/>
      <c r="Q42" s="727"/>
      <c r="R42" s="727"/>
    </row>
    <row r="43" spans="1:18" ht="15">
      <c r="A43" s="129"/>
      <c r="C43" s="799"/>
      <c r="D43" s="733"/>
      <c r="E43" s="823"/>
      <c r="F43" s="823"/>
      <c r="G43" s="824"/>
      <c r="H43" s="733"/>
      <c r="I43" s="733"/>
      <c r="J43" s="733"/>
      <c r="K43" s="733"/>
      <c r="L43" s="733"/>
      <c r="M43" s="735"/>
      <c r="N43" s="727"/>
      <c r="O43" s="727"/>
      <c r="P43" s="727"/>
      <c r="Q43" s="727"/>
      <c r="R43" s="727"/>
    </row>
    <row r="44" spans="1:18" ht="15">
      <c r="A44" s="129"/>
      <c r="C44" s="799"/>
      <c r="D44" s="733"/>
      <c r="E44" s="823"/>
      <c r="F44" s="823"/>
      <c r="G44" s="824"/>
      <c r="H44" s="733"/>
      <c r="I44" s="733"/>
      <c r="J44" s="733"/>
      <c r="K44" s="733"/>
      <c r="L44" s="733"/>
      <c r="M44" s="735"/>
      <c r="N44" s="727"/>
      <c r="O44" s="727"/>
      <c r="P44" s="727"/>
      <c r="Q44" s="727"/>
      <c r="R44" s="727"/>
    </row>
    <row r="45" spans="1:18" ht="15">
      <c r="A45" s="129"/>
      <c r="C45" s="799"/>
      <c r="D45" s="733"/>
      <c r="E45" s="823"/>
      <c r="F45" s="823"/>
      <c r="G45" s="824"/>
      <c r="H45" s="733"/>
      <c r="I45" s="733"/>
      <c r="J45" s="733"/>
      <c r="K45" s="733"/>
      <c r="L45" s="733"/>
      <c r="M45" s="735"/>
      <c r="N45" s="727"/>
      <c r="O45" s="727"/>
      <c r="P45" s="727"/>
      <c r="Q45" s="727"/>
      <c r="R45" s="727"/>
    </row>
    <row r="46" spans="1:18" ht="15">
      <c r="A46" s="129"/>
      <c r="C46" s="799"/>
      <c r="D46" s="733"/>
      <c r="E46" s="733"/>
      <c r="F46" s="733"/>
      <c r="G46" s="733"/>
      <c r="H46" s="192"/>
      <c r="I46" s="733"/>
      <c r="J46" s="733"/>
      <c r="K46" s="733"/>
      <c r="L46" s="733"/>
      <c r="M46" s="735"/>
      <c r="N46" s="727"/>
      <c r="O46" s="727"/>
      <c r="P46" s="727"/>
      <c r="Q46" s="727"/>
      <c r="R46" s="727"/>
    </row>
    <row r="47" spans="1:18" ht="15">
      <c r="A47" s="129"/>
      <c r="C47" s="799"/>
      <c r="D47" s="733"/>
      <c r="E47" s="733"/>
      <c r="F47" s="733"/>
      <c r="G47" s="733"/>
      <c r="H47" s="192"/>
      <c r="I47" s="733"/>
      <c r="J47" s="733"/>
      <c r="K47" s="733"/>
      <c r="L47" s="733"/>
      <c r="M47" s="735"/>
      <c r="N47" s="727"/>
      <c r="O47" s="727"/>
      <c r="P47" s="727"/>
      <c r="Q47" s="727"/>
      <c r="R47" s="727"/>
    </row>
    <row r="48" spans="1:18" ht="15.75">
      <c r="A48" s="129"/>
      <c r="C48" s="799"/>
      <c r="D48" s="820"/>
      <c r="E48" s="820"/>
      <c r="F48" s="825"/>
      <c r="G48" s="733"/>
      <c r="H48" s="192"/>
      <c r="I48" s="733"/>
      <c r="J48" s="733"/>
      <c r="K48" s="733"/>
      <c r="L48" s="733"/>
      <c r="M48" s="735"/>
      <c r="N48" s="727"/>
      <c r="O48" s="727"/>
      <c r="P48" s="727"/>
      <c r="Q48" s="727"/>
      <c r="R48" s="727"/>
    </row>
    <row r="49" spans="1:18" ht="29.25" customHeight="1">
      <c r="A49" s="129"/>
      <c r="C49" s="799"/>
      <c r="D49" s="733"/>
      <c r="E49" s="1064" t="s">
        <v>896</v>
      </c>
      <c r="F49" s="1064"/>
      <c r="G49" s="733"/>
      <c r="H49" s="1064" t="s">
        <v>380</v>
      </c>
      <c r="I49" s="1064"/>
      <c r="J49" s="1064"/>
      <c r="K49" s="1064"/>
      <c r="L49" s="1064"/>
      <c r="M49" s="735"/>
      <c r="N49" s="727"/>
      <c r="O49" s="727"/>
      <c r="P49" s="727"/>
      <c r="Q49" s="727"/>
      <c r="R49" s="727"/>
    </row>
    <row r="50" spans="1:18" ht="25.5" customHeight="1">
      <c r="A50" s="129"/>
      <c r="C50" s="799"/>
      <c r="D50" s="1067" t="s">
        <v>897</v>
      </c>
      <c r="E50" s="1067"/>
      <c r="F50" s="1067"/>
      <c r="G50" s="733"/>
      <c r="H50" s="1067" t="s">
        <v>898</v>
      </c>
      <c r="I50" s="1067"/>
      <c r="J50" s="1067"/>
      <c r="K50" s="1067"/>
      <c r="L50" s="1067"/>
      <c r="M50" s="735"/>
      <c r="N50" s="727"/>
      <c r="O50" s="727"/>
      <c r="P50" s="727"/>
      <c r="Q50" s="727"/>
      <c r="R50" s="727"/>
    </row>
    <row r="51" spans="1:18" ht="15">
      <c r="A51" s="129"/>
      <c r="C51" s="799"/>
      <c r="D51" s="192"/>
      <c r="E51" s="192"/>
      <c r="F51" s="192"/>
      <c r="G51" s="733"/>
      <c r="H51" s="192"/>
      <c r="I51" s="733"/>
      <c r="J51" s="192"/>
      <c r="K51" s="192"/>
      <c r="L51" s="733"/>
      <c r="M51" s="735"/>
      <c r="N51" s="727"/>
      <c r="O51" s="727"/>
      <c r="P51" s="727"/>
      <c r="Q51" s="727"/>
      <c r="R51" s="727"/>
    </row>
    <row r="52" spans="1:18" ht="15">
      <c r="A52" s="129"/>
      <c r="C52" s="799"/>
      <c r="D52" s="1064" t="s">
        <v>900</v>
      </c>
      <c r="E52" s="1064"/>
      <c r="F52" s="1064"/>
      <c r="G52" s="733"/>
      <c r="H52" s="733"/>
      <c r="I52" s="1064" t="s">
        <v>928</v>
      </c>
      <c r="J52" s="1064"/>
      <c r="K52" s="1064"/>
      <c r="L52" s="1064"/>
      <c r="M52" s="826"/>
      <c r="N52" s="727"/>
      <c r="O52" s="727"/>
      <c r="P52" s="727"/>
      <c r="Q52" s="727"/>
      <c r="R52" s="727"/>
    </row>
    <row r="53" spans="1:18" ht="18" customHeight="1">
      <c r="A53" s="129"/>
      <c r="C53" s="799"/>
      <c r="D53" s="87"/>
      <c r="E53" s="87"/>
      <c r="F53" s="87"/>
      <c r="G53" s="733"/>
      <c r="H53" s="733"/>
      <c r="I53" s="87"/>
      <c r="J53" s="87"/>
      <c r="K53" s="87"/>
      <c r="L53" s="87"/>
      <c r="M53" s="826"/>
      <c r="N53" s="727"/>
      <c r="O53" s="727"/>
      <c r="P53" s="727"/>
      <c r="Q53" s="727"/>
      <c r="R53" s="727"/>
    </row>
    <row r="54" spans="1:18" ht="13.5" thickBot="1">
      <c r="A54" s="129"/>
      <c r="C54" s="790"/>
      <c r="D54" s="827"/>
      <c r="E54" s="827"/>
      <c r="F54" s="827"/>
      <c r="G54" s="827"/>
      <c r="H54" s="827"/>
      <c r="I54" s="827"/>
      <c r="J54" s="827"/>
      <c r="K54" s="827"/>
      <c r="L54" s="827"/>
      <c r="M54" s="828"/>
      <c r="N54" s="727"/>
      <c r="O54" s="727"/>
      <c r="P54" s="727"/>
      <c r="Q54" s="727"/>
      <c r="R54" s="727"/>
    </row>
    <row r="55" spans="1:18">
      <c r="A55" s="129"/>
      <c r="C55" s="727"/>
      <c r="D55" s="727"/>
      <c r="E55" s="727"/>
      <c r="F55" s="727"/>
      <c r="G55" s="727"/>
      <c r="H55" s="727"/>
      <c r="I55" s="727"/>
      <c r="J55" s="727"/>
      <c r="K55" s="727"/>
      <c r="L55" s="727"/>
      <c r="M55" s="727"/>
      <c r="N55" s="727"/>
      <c r="O55" s="727"/>
      <c r="P55" s="727"/>
      <c r="Q55" s="727"/>
      <c r="R55" s="727"/>
    </row>
    <row r="56" spans="1:18">
      <c r="A56" s="129"/>
      <c r="C56" s="727"/>
      <c r="D56" s="727"/>
      <c r="E56" s="727"/>
      <c r="F56" s="727"/>
      <c r="G56" s="727"/>
      <c r="H56" s="727"/>
      <c r="I56" s="727"/>
      <c r="J56" s="727"/>
      <c r="K56" s="727"/>
      <c r="L56" s="727"/>
      <c r="M56" s="727"/>
      <c r="N56" s="727"/>
      <c r="O56" s="727"/>
      <c r="P56" s="727"/>
      <c r="Q56" s="727"/>
      <c r="R56" s="727"/>
    </row>
    <row r="57" spans="1:18">
      <c r="A57" s="129"/>
      <c r="C57" s="727"/>
      <c r="D57" s="727"/>
      <c r="E57" s="727"/>
      <c r="F57" s="727"/>
      <c r="G57" s="727"/>
      <c r="H57" s="727"/>
      <c r="I57" s="727"/>
      <c r="J57" s="727"/>
      <c r="K57" s="727"/>
      <c r="L57" s="727"/>
      <c r="M57" s="727"/>
      <c r="N57" s="727"/>
      <c r="O57" s="727"/>
      <c r="P57" s="727"/>
      <c r="Q57" s="727"/>
      <c r="R57" s="727"/>
    </row>
  </sheetData>
  <mergeCells count="8">
    <mergeCell ref="D52:F52"/>
    <mergeCell ref="I52:L52"/>
    <mergeCell ref="F2:J2"/>
    <mergeCell ref="N2:R2"/>
    <mergeCell ref="E49:F49"/>
    <mergeCell ref="H49:L49"/>
    <mergeCell ref="D50:F50"/>
    <mergeCell ref="H50:L50"/>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C1:IV49"/>
  <sheetViews>
    <sheetView view="pageBreakPreview" topLeftCell="A16" zoomScale="60" zoomScaleNormal="65" workbookViewId="0">
      <selection activeCell="K44" sqref="K44"/>
    </sheetView>
  </sheetViews>
  <sheetFormatPr defaultColWidth="4.7109375" defaultRowHeight="12.75"/>
  <cols>
    <col min="1" max="1" width="4.7109375" style="76"/>
    <col min="2" max="2" width="4.85546875" style="76" customWidth="1"/>
    <col min="3" max="3" width="7.7109375" style="777" customWidth="1"/>
    <col min="4" max="4" width="11" style="777" customWidth="1"/>
    <col min="5" max="5" width="16" style="777" customWidth="1"/>
    <col min="6" max="6" width="48.28515625" style="777" customWidth="1"/>
    <col min="7" max="7" width="48.42578125" style="777" customWidth="1"/>
    <col min="8" max="8" width="33" style="777" customWidth="1"/>
    <col min="9" max="9" width="11" style="777" customWidth="1"/>
    <col min="10" max="10" width="10.85546875" style="777" customWidth="1"/>
    <col min="11" max="11" width="30.28515625" style="777" customWidth="1"/>
    <col min="12" max="12" width="20.85546875" style="777" customWidth="1"/>
    <col min="13" max="13" width="14.7109375" style="777" customWidth="1"/>
    <col min="14" max="14" width="11.85546875" style="777" customWidth="1"/>
    <col min="15" max="15" width="25" style="777" customWidth="1"/>
    <col min="16" max="18" width="11.85546875" style="777" customWidth="1"/>
    <col min="19" max="256" width="4.7109375" style="777"/>
    <col min="257" max="16384" width="4.7109375" style="76"/>
  </cols>
  <sheetData>
    <row r="1" spans="3:256" ht="13.5" thickBot="1"/>
    <row r="2" spans="3:256" ht="23.25">
      <c r="C2" s="778"/>
      <c r="D2" s="1077" t="s">
        <v>886</v>
      </c>
      <c r="E2" s="1077"/>
      <c r="F2" s="1077"/>
      <c r="G2" s="1077"/>
      <c r="H2" s="1077"/>
      <c r="I2" s="779"/>
      <c r="J2" s="780"/>
      <c r="K2" s="731"/>
      <c r="L2" s="781"/>
      <c r="M2" s="781"/>
      <c r="N2" s="781"/>
      <c r="O2" s="781"/>
      <c r="P2" s="781"/>
      <c r="Q2" s="781"/>
      <c r="R2" s="781"/>
      <c r="S2" s="781"/>
      <c r="T2" s="781"/>
      <c r="U2" s="781"/>
      <c r="V2" s="781"/>
      <c r="W2" s="781"/>
      <c r="X2" s="781"/>
      <c r="Y2" s="781"/>
      <c r="Z2" s="781"/>
      <c r="AA2" s="781"/>
      <c r="AB2" s="781"/>
      <c r="AC2" s="781"/>
      <c r="AD2" s="781"/>
      <c r="AE2" s="781"/>
      <c r="AF2" s="781"/>
      <c r="AG2" s="781"/>
      <c r="AH2" s="781"/>
      <c r="AI2" s="781"/>
      <c r="AJ2" s="781"/>
      <c r="AK2" s="781"/>
      <c r="AL2" s="781"/>
      <c r="AM2" s="781"/>
      <c r="AN2" s="781"/>
      <c r="AO2" s="781"/>
      <c r="AP2" s="781"/>
      <c r="AQ2" s="781"/>
      <c r="AR2" s="781"/>
      <c r="AS2" s="781"/>
      <c r="AT2" s="781"/>
      <c r="AU2" s="781"/>
      <c r="AV2" s="781"/>
      <c r="AW2" s="781"/>
      <c r="AX2" s="781"/>
      <c r="AY2" s="781"/>
      <c r="AZ2" s="781"/>
      <c r="BA2" s="781"/>
      <c r="BB2" s="781"/>
      <c r="BC2" s="781"/>
      <c r="BD2" s="781"/>
      <c r="BE2" s="781"/>
      <c r="BF2" s="781"/>
      <c r="BG2" s="781"/>
      <c r="BH2" s="781"/>
      <c r="BI2" s="781"/>
      <c r="BJ2" s="781"/>
      <c r="BK2" s="781"/>
      <c r="BL2" s="781"/>
      <c r="BM2" s="781"/>
      <c r="BN2" s="781"/>
      <c r="BO2" s="781"/>
      <c r="BP2" s="781"/>
      <c r="BQ2" s="781"/>
      <c r="BR2" s="781"/>
      <c r="BS2" s="781"/>
      <c r="BT2" s="781"/>
      <c r="BU2" s="781"/>
      <c r="BV2" s="781"/>
      <c r="BW2" s="781"/>
      <c r="BX2" s="781"/>
      <c r="BY2" s="781"/>
      <c r="BZ2" s="781"/>
      <c r="CA2" s="781"/>
      <c r="CB2" s="781"/>
      <c r="CC2" s="781"/>
      <c r="CD2" s="781"/>
      <c r="CE2" s="781"/>
      <c r="CF2" s="781"/>
      <c r="CG2" s="781"/>
      <c r="CH2" s="781"/>
      <c r="CI2" s="781"/>
      <c r="CJ2" s="781"/>
      <c r="CK2" s="781"/>
      <c r="CL2" s="781"/>
      <c r="CM2" s="781"/>
      <c r="CN2" s="781"/>
      <c r="CO2" s="781"/>
      <c r="CP2" s="781"/>
      <c r="CQ2" s="781"/>
      <c r="CR2" s="781"/>
      <c r="CS2" s="781"/>
      <c r="CT2" s="781"/>
      <c r="CU2" s="781"/>
      <c r="CV2" s="781"/>
      <c r="CW2" s="781"/>
      <c r="CX2" s="781"/>
      <c r="CY2" s="781"/>
      <c r="CZ2" s="781"/>
      <c r="DA2" s="781"/>
      <c r="DB2" s="781"/>
      <c r="DC2" s="781"/>
      <c r="DD2" s="781"/>
      <c r="DE2" s="781"/>
      <c r="DF2" s="781"/>
      <c r="DG2" s="781"/>
      <c r="DH2" s="781"/>
      <c r="DI2" s="781"/>
      <c r="DJ2" s="781"/>
      <c r="DK2" s="781"/>
      <c r="DL2" s="781"/>
      <c r="DM2" s="781"/>
      <c r="DN2" s="781"/>
      <c r="DO2" s="781"/>
      <c r="DP2" s="781"/>
      <c r="DQ2" s="781"/>
      <c r="DR2" s="781"/>
      <c r="DS2" s="781"/>
      <c r="DT2" s="781"/>
      <c r="DU2" s="781"/>
      <c r="DV2" s="781"/>
      <c r="DW2" s="781"/>
      <c r="DX2" s="781"/>
      <c r="DY2" s="781"/>
      <c r="DZ2" s="781"/>
      <c r="EA2" s="781"/>
      <c r="EB2" s="781"/>
      <c r="EC2" s="781"/>
      <c r="ED2" s="781"/>
      <c r="EE2" s="781"/>
      <c r="EF2" s="781"/>
      <c r="EG2" s="781"/>
      <c r="EH2" s="781"/>
      <c r="EI2" s="781"/>
      <c r="EJ2" s="781"/>
      <c r="EK2" s="781"/>
      <c r="EL2" s="781"/>
      <c r="EM2" s="781"/>
      <c r="EN2" s="781"/>
      <c r="EO2" s="781"/>
      <c r="EP2" s="781"/>
      <c r="EQ2" s="781"/>
      <c r="ER2" s="781"/>
      <c r="ES2" s="781"/>
      <c r="ET2" s="781"/>
      <c r="EU2" s="781"/>
      <c r="EV2" s="781"/>
      <c r="EW2" s="781"/>
      <c r="EX2" s="781"/>
      <c r="EY2" s="781"/>
      <c r="EZ2" s="781"/>
      <c r="FA2" s="781"/>
      <c r="FB2" s="781"/>
      <c r="FC2" s="781"/>
      <c r="FD2" s="781"/>
      <c r="FE2" s="781"/>
      <c r="FF2" s="781"/>
      <c r="FG2" s="781"/>
      <c r="FH2" s="781"/>
      <c r="FI2" s="781"/>
      <c r="FJ2" s="781"/>
      <c r="FK2" s="781"/>
      <c r="FL2" s="781"/>
      <c r="FM2" s="781"/>
      <c r="FN2" s="781"/>
      <c r="FO2" s="781"/>
      <c r="FP2" s="781"/>
      <c r="FQ2" s="781"/>
      <c r="FR2" s="781"/>
      <c r="FS2" s="781"/>
      <c r="FT2" s="781"/>
      <c r="FU2" s="781"/>
      <c r="FV2" s="781"/>
      <c r="FW2" s="781"/>
      <c r="FX2" s="781"/>
      <c r="FY2" s="781"/>
      <c r="FZ2" s="781"/>
      <c r="GA2" s="781"/>
      <c r="GB2" s="781"/>
      <c r="GC2" s="781"/>
      <c r="GD2" s="781"/>
      <c r="GE2" s="781"/>
      <c r="GF2" s="781"/>
      <c r="GG2" s="781"/>
      <c r="GH2" s="781"/>
      <c r="GI2" s="781"/>
      <c r="GJ2" s="781"/>
      <c r="GK2" s="781"/>
      <c r="GL2" s="781"/>
      <c r="GM2" s="781"/>
      <c r="GN2" s="781"/>
      <c r="GO2" s="781"/>
      <c r="GP2" s="781"/>
      <c r="GQ2" s="781"/>
      <c r="GR2" s="781"/>
      <c r="GS2" s="781"/>
      <c r="GT2" s="781"/>
      <c r="GU2" s="781"/>
      <c r="GV2" s="781"/>
      <c r="GW2" s="781"/>
      <c r="GX2" s="781"/>
      <c r="GY2" s="781"/>
      <c r="GZ2" s="781"/>
      <c r="HA2" s="781"/>
      <c r="HB2" s="781"/>
      <c r="HC2" s="781"/>
      <c r="HD2" s="781"/>
      <c r="HE2" s="781"/>
      <c r="HF2" s="781"/>
      <c r="HG2" s="781"/>
      <c r="HH2" s="781"/>
      <c r="HI2" s="781"/>
      <c r="HJ2" s="781"/>
      <c r="HK2" s="781"/>
      <c r="HL2" s="781"/>
      <c r="HM2" s="781"/>
      <c r="HN2" s="781"/>
      <c r="HO2" s="781"/>
      <c r="HP2" s="781"/>
      <c r="HQ2" s="781"/>
      <c r="HR2" s="781"/>
      <c r="HS2" s="781"/>
      <c r="HT2" s="781"/>
      <c r="HU2" s="781"/>
      <c r="HV2" s="781"/>
      <c r="HW2" s="781"/>
      <c r="HX2" s="781"/>
      <c r="HY2" s="781"/>
      <c r="HZ2" s="781"/>
      <c r="IA2" s="781"/>
      <c r="IB2" s="781"/>
      <c r="IC2" s="781"/>
      <c r="ID2" s="781"/>
      <c r="IE2" s="781"/>
      <c r="IF2" s="781"/>
      <c r="IG2" s="781"/>
      <c r="IH2" s="781"/>
      <c r="II2" s="781"/>
      <c r="IJ2" s="781"/>
      <c r="IK2" s="781"/>
      <c r="IL2" s="781"/>
      <c r="IM2" s="781"/>
      <c r="IN2" s="781"/>
      <c r="IO2" s="781"/>
      <c r="IP2" s="781"/>
      <c r="IQ2" s="781"/>
      <c r="IR2" s="781"/>
      <c r="IS2" s="781"/>
      <c r="IT2" s="781"/>
      <c r="IU2" s="781"/>
      <c r="IV2" s="781"/>
    </row>
    <row r="3" spans="3:256" ht="15">
      <c r="C3" s="732"/>
      <c r="D3" s="727"/>
      <c r="E3" s="782"/>
      <c r="F3" s="783"/>
      <c r="G3" s="734"/>
      <c r="H3" s="734"/>
      <c r="I3" s="784"/>
      <c r="J3" s="727"/>
      <c r="K3" s="727"/>
    </row>
    <row r="4" spans="3:256" ht="27.75">
      <c r="C4" s="732"/>
      <c r="D4" s="829"/>
      <c r="E4" s="1078" t="s">
        <v>929</v>
      </c>
      <c r="F4" s="1078"/>
      <c r="G4" s="1078"/>
      <c r="H4" s="1078"/>
      <c r="I4" s="735"/>
      <c r="J4" s="727"/>
      <c r="K4" s="727"/>
    </row>
    <row r="5" spans="3:256" ht="15" customHeight="1">
      <c r="C5" s="732"/>
      <c r="D5" s="830"/>
      <c r="E5" s="831"/>
      <c r="F5" s="832"/>
      <c r="G5" s="833"/>
      <c r="H5" s="833"/>
      <c r="I5" s="784"/>
      <c r="J5" s="727"/>
      <c r="K5" s="727"/>
      <c r="O5" s="736"/>
      <c r="P5" s="736"/>
      <c r="Q5" s="736"/>
    </row>
    <row r="6" spans="3:256" ht="20.25">
      <c r="C6" s="732"/>
      <c r="D6" s="830"/>
      <c r="E6" s="766"/>
      <c r="F6" s="830"/>
      <c r="G6" s="766"/>
      <c r="H6" s="766"/>
      <c r="I6" s="785"/>
      <c r="J6" s="727"/>
      <c r="K6" s="727"/>
      <c r="O6" s="736"/>
      <c r="P6" s="736"/>
      <c r="Q6" s="736"/>
    </row>
    <row r="7" spans="3:256" ht="23.25">
      <c r="C7" s="834" t="s">
        <v>930</v>
      </c>
      <c r="D7" s="835" t="s">
        <v>931</v>
      </c>
      <c r="F7" s="753"/>
      <c r="G7" s="755"/>
      <c r="H7" s="766"/>
      <c r="I7" s="785"/>
      <c r="J7" s="727"/>
      <c r="K7" s="727"/>
      <c r="O7" s="736"/>
      <c r="P7" s="736"/>
      <c r="Q7" s="736"/>
    </row>
    <row r="8" spans="3:256" ht="23.25">
      <c r="C8" s="732"/>
      <c r="D8" s="753"/>
      <c r="E8" s="755"/>
      <c r="F8" s="753"/>
      <c r="G8" s="755"/>
      <c r="H8" s="766"/>
      <c r="I8" s="785"/>
      <c r="J8" s="727"/>
      <c r="K8" s="727"/>
      <c r="O8" s="736"/>
      <c r="P8" s="736"/>
      <c r="Q8" s="736"/>
    </row>
    <row r="9" spans="3:256" ht="23.25">
      <c r="C9" s="732"/>
      <c r="D9" s="836" t="s">
        <v>932</v>
      </c>
      <c r="E9" s="755" t="s">
        <v>933</v>
      </c>
      <c r="F9" s="755"/>
      <c r="G9" s="837"/>
      <c r="H9" s="838">
        <f>+'[3]TVSH 2015'!$C$47</f>
        <v>74552964.210000008</v>
      </c>
      <c r="I9" s="785"/>
      <c r="J9" s="727"/>
      <c r="K9" s="839"/>
      <c r="O9" s="736"/>
      <c r="P9" s="736"/>
      <c r="Q9" s="736"/>
    </row>
    <row r="10" spans="3:256" ht="23.25">
      <c r="C10" s="732"/>
      <c r="D10" s="836" t="s">
        <v>934</v>
      </c>
      <c r="E10" s="755" t="s">
        <v>935</v>
      </c>
      <c r="F10" s="755"/>
      <c r="G10" s="837"/>
      <c r="H10" s="838">
        <f>+'[3]TVSH 2015'!$D$47</f>
        <v>55769307.329999998</v>
      </c>
      <c r="I10" s="785"/>
      <c r="J10" s="727"/>
      <c r="K10" s="839"/>
      <c r="O10" s="736"/>
      <c r="P10" s="736"/>
      <c r="Q10" s="736"/>
    </row>
    <row r="11" spans="3:256" ht="23.25">
      <c r="C11" s="732"/>
      <c r="D11" s="753"/>
      <c r="E11" s="755"/>
      <c r="F11" s="840"/>
      <c r="G11" s="841"/>
      <c r="H11" s="842"/>
      <c r="I11" s="785"/>
      <c r="J11" s="727"/>
      <c r="K11" s="839"/>
      <c r="O11" s="736"/>
      <c r="P11" s="736"/>
      <c r="Q11" s="736"/>
    </row>
    <row r="12" spans="3:256" ht="33.75" customHeight="1">
      <c r="C12" s="732"/>
      <c r="D12" s="830"/>
      <c r="E12" s="766"/>
      <c r="F12" s="843" t="s">
        <v>936</v>
      </c>
      <c r="G12" s="844"/>
      <c r="H12" s="845">
        <f>+H10+H9</f>
        <v>130322271.54000001</v>
      </c>
      <c r="I12" s="785"/>
      <c r="J12" s="727"/>
      <c r="K12" s="839">
        <f>+H12-'[3]TVSH 2015'!$C$47-'[3]TVSH 2015'!$D$47</f>
        <v>0</v>
      </c>
      <c r="O12" s="736"/>
      <c r="P12" s="736"/>
      <c r="Q12" s="736"/>
    </row>
    <row r="13" spans="3:256" ht="20.25">
      <c r="C13" s="732"/>
      <c r="D13" s="830"/>
      <c r="E13" s="766"/>
      <c r="F13" s="830"/>
      <c r="G13" s="766"/>
      <c r="H13" s="766"/>
      <c r="I13" s="785"/>
      <c r="J13" s="727"/>
      <c r="K13" s="727"/>
      <c r="O13" s="736"/>
      <c r="P13" s="736"/>
      <c r="Q13" s="736"/>
    </row>
    <row r="14" spans="3:256" ht="20.25">
      <c r="C14" s="732"/>
      <c r="D14" s="830"/>
      <c r="E14" s="766"/>
      <c r="F14" s="830"/>
      <c r="G14" s="766"/>
      <c r="H14" s="766"/>
      <c r="I14" s="785"/>
      <c r="J14" s="727"/>
      <c r="K14" s="727"/>
      <c r="O14" s="736"/>
      <c r="P14" s="736"/>
      <c r="Q14" s="736"/>
    </row>
    <row r="15" spans="3:256" ht="23.25">
      <c r="C15" s="732"/>
      <c r="D15" s="846" t="s">
        <v>932</v>
      </c>
      <c r="E15" s="835" t="s">
        <v>937</v>
      </c>
      <c r="F15" s="753"/>
      <c r="G15" s="755"/>
      <c r="H15" s="847"/>
      <c r="I15" s="785"/>
      <c r="J15" s="727"/>
      <c r="K15" s="727"/>
      <c r="O15" s="736"/>
      <c r="P15" s="736"/>
      <c r="Q15" s="736"/>
    </row>
    <row r="16" spans="3:256" ht="23.25">
      <c r="C16" s="732"/>
      <c r="D16" s="836" t="s">
        <v>284</v>
      </c>
      <c r="E16" s="755" t="s">
        <v>938</v>
      </c>
      <c r="F16" s="753"/>
      <c r="G16" s="755"/>
      <c r="H16" s="838">
        <f>+'[3]TVSH 2015'!$C$50</f>
        <v>74510964.210000008</v>
      </c>
      <c r="I16" s="785"/>
      <c r="J16" s="727"/>
      <c r="K16" s="760"/>
      <c r="O16" s="736"/>
      <c r="P16" s="736"/>
      <c r="Q16" s="736"/>
    </row>
    <row r="17" spans="3:17" ht="23.25">
      <c r="C17" s="732"/>
      <c r="D17" s="836" t="s">
        <v>939</v>
      </c>
      <c r="E17" s="755" t="s">
        <v>940</v>
      </c>
      <c r="F17" s="755"/>
      <c r="G17" s="837"/>
      <c r="H17" s="848">
        <f>+'[3]TVSH 2015'!$C$51</f>
        <v>42000</v>
      </c>
      <c r="I17" s="785"/>
      <c r="J17" s="727"/>
      <c r="K17" s="760"/>
      <c r="O17" s="736"/>
      <c r="P17" s="736"/>
      <c r="Q17" s="736"/>
    </row>
    <row r="18" spans="3:17" ht="31.5" customHeight="1">
      <c r="C18" s="732"/>
      <c r="D18" s="830"/>
      <c r="E18" s="766"/>
      <c r="F18" s="830"/>
      <c r="G18" s="766"/>
      <c r="H18" s="849">
        <f>SUM(H15:H17)</f>
        <v>74552964.210000008</v>
      </c>
      <c r="I18" s="785"/>
      <c r="J18" s="897">
        <f>+H18-H9</f>
        <v>0</v>
      </c>
      <c r="K18" s="850">
        <f>H18-H9</f>
        <v>0</v>
      </c>
      <c r="O18" s="736"/>
      <c r="P18" s="736"/>
      <c r="Q18" s="736"/>
    </row>
    <row r="19" spans="3:17" ht="23.25">
      <c r="C19" s="732"/>
      <c r="D19" s="846" t="s">
        <v>934</v>
      </c>
      <c r="E19" s="835" t="s">
        <v>941</v>
      </c>
      <c r="F19" s="753"/>
      <c r="G19" s="755"/>
      <c r="H19" s="727"/>
      <c r="I19" s="851"/>
      <c r="J19" s="727"/>
      <c r="K19" s="727"/>
      <c r="O19" s="736"/>
      <c r="P19" s="736"/>
      <c r="Q19" s="736"/>
    </row>
    <row r="20" spans="3:17" ht="23.25">
      <c r="C20" s="732"/>
      <c r="D20" s="836" t="s">
        <v>284</v>
      </c>
      <c r="E20" s="755" t="s">
        <v>942</v>
      </c>
      <c r="F20" s="753"/>
      <c r="G20" s="755"/>
      <c r="H20" s="838">
        <f>+'[3]TVSH 2015'!$C$54</f>
        <v>411241</v>
      </c>
      <c r="I20" s="785"/>
      <c r="J20" s="727"/>
      <c r="K20" s="727"/>
      <c r="O20" s="736"/>
      <c r="P20" s="736"/>
      <c r="Q20" s="736"/>
    </row>
    <row r="21" spans="3:17" ht="23.25">
      <c r="C21" s="732"/>
      <c r="D21" s="836" t="s">
        <v>939</v>
      </c>
      <c r="E21" s="755" t="s">
        <v>944</v>
      </c>
      <c r="F21" s="753"/>
      <c r="G21" s="755"/>
      <c r="H21" s="838"/>
      <c r="I21" s="785"/>
      <c r="J21" s="727"/>
      <c r="K21" s="850"/>
      <c r="L21" s="852"/>
      <c r="O21" s="736"/>
      <c r="P21" s="736"/>
      <c r="Q21" s="736"/>
    </row>
    <row r="22" spans="3:17" ht="23.25">
      <c r="C22" s="732"/>
      <c r="D22" s="836" t="s">
        <v>943</v>
      </c>
      <c r="E22" s="755" t="s">
        <v>946</v>
      </c>
      <c r="F22" s="755"/>
      <c r="G22" s="837"/>
      <c r="H22" s="838">
        <f>+'[3]TVSH 2015'!$C$53</f>
        <v>55358066.329999998</v>
      </c>
      <c r="I22" s="785"/>
      <c r="J22" s="897"/>
      <c r="K22" s="727"/>
      <c r="O22" s="736"/>
      <c r="P22" s="736"/>
      <c r="Q22" s="736"/>
    </row>
    <row r="23" spans="3:17" ht="23.25">
      <c r="C23" s="732"/>
      <c r="D23" s="836" t="s">
        <v>945</v>
      </c>
      <c r="E23" s="755" t="s">
        <v>948</v>
      </c>
      <c r="F23" s="753"/>
      <c r="G23" s="755"/>
      <c r="H23" s="848"/>
      <c r="I23" s="785"/>
      <c r="J23" s="727"/>
      <c r="K23" s="727"/>
      <c r="O23" s="736"/>
      <c r="P23" s="736"/>
      <c r="Q23" s="736"/>
    </row>
    <row r="24" spans="3:17" ht="23.25">
      <c r="C24" s="732"/>
      <c r="D24" s="129"/>
      <c r="E24" s="755"/>
      <c r="F24" s="753"/>
      <c r="G24" s="755"/>
      <c r="H24" s="849">
        <f>SUM(H20:H23)</f>
        <v>55769307.329999998</v>
      </c>
      <c r="I24" s="785"/>
      <c r="J24" s="897">
        <f>+H24-H10</f>
        <v>0</v>
      </c>
      <c r="K24" s="850"/>
      <c r="O24" s="736"/>
      <c r="P24" s="736"/>
      <c r="Q24" s="736"/>
    </row>
    <row r="25" spans="3:17" ht="20.25">
      <c r="C25" s="732"/>
      <c r="D25" s="830"/>
      <c r="E25" s="766"/>
      <c r="F25" s="830"/>
      <c r="G25" s="766"/>
      <c r="H25" s="766"/>
      <c r="I25" s="785"/>
      <c r="J25" s="727"/>
      <c r="K25" s="727"/>
      <c r="O25" s="736"/>
      <c r="P25" s="736"/>
      <c r="Q25" s="736"/>
    </row>
    <row r="26" spans="3:17" ht="23.25">
      <c r="C26" s="834" t="s">
        <v>949</v>
      </c>
      <c r="D26" s="835" t="s">
        <v>950</v>
      </c>
      <c r="F26" s="753"/>
      <c r="G26" s="755"/>
      <c r="H26" s="766"/>
      <c r="I26" s="785"/>
      <c r="J26" s="727"/>
      <c r="K26" s="727"/>
      <c r="O26" s="736"/>
      <c r="P26" s="736"/>
      <c r="Q26" s="736"/>
    </row>
    <row r="27" spans="3:17" ht="23.25">
      <c r="C27" s="732"/>
      <c r="D27" s="753"/>
      <c r="E27" s="755"/>
      <c r="F27" s="753"/>
      <c r="G27" s="755"/>
      <c r="H27" s="766"/>
      <c r="I27" s="785"/>
      <c r="J27" s="727"/>
      <c r="K27" s="727"/>
      <c r="O27" s="736"/>
      <c r="P27" s="736"/>
      <c r="Q27" s="736"/>
    </row>
    <row r="28" spans="3:17" ht="23.25">
      <c r="C28" s="732"/>
      <c r="D28" s="836" t="s">
        <v>284</v>
      </c>
      <c r="E28" s="755" t="s">
        <v>951</v>
      </c>
      <c r="F28" s="755"/>
      <c r="G28" s="837"/>
      <c r="H28" s="838">
        <f>+H20</f>
        <v>411241</v>
      </c>
      <c r="I28" s="785"/>
      <c r="J28" s="727"/>
      <c r="K28" s="727"/>
      <c r="O28" s="736"/>
      <c r="P28" s="736"/>
      <c r="Q28" s="736"/>
    </row>
    <row r="29" spans="3:17" ht="23.25">
      <c r="C29" s="732"/>
      <c r="D29" s="836" t="s">
        <v>939</v>
      </c>
      <c r="E29" s="755" t="s">
        <v>952</v>
      </c>
      <c r="F29" s="753"/>
      <c r="G29" s="755"/>
      <c r="H29" s="838">
        <f>+H21+H22+H23</f>
        <v>55358066.329999998</v>
      </c>
      <c r="I29" s="785"/>
      <c r="J29" s="727"/>
      <c r="K29" s="727"/>
      <c r="O29" s="736"/>
      <c r="P29" s="736"/>
      <c r="Q29" s="736"/>
    </row>
    <row r="30" spans="3:17" ht="23.25">
      <c r="C30" s="732"/>
      <c r="D30" s="836" t="s">
        <v>943</v>
      </c>
      <c r="E30" s="755" t="s">
        <v>961</v>
      </c>
      <c r="F30" s="753"/>
      <c r="G30" s="755"/>
      <c r="H30" s="838">
        <f>+H16</f>
        <v>74510964.210000008</v>
      </c>
      <c r="I30" s="785"/>
      <c r="J30" s="727"/>
      <c r="K30" s="760">
        <f>+H30+H31+H32</f>
        <v>27483574.911990404</v>
      </c>
      <c r="O30" s="736"/>
      <c r="P30" s="736"/>
      <c r="Q30" s="736"/>
    </row>
    <row r="31" spans="3:17" ht="51.75" customHeight="1">
      <c r="C31" s="732"/>
      <c r="D31" s="1082" t="s">
        <v>962</v>
      </c>
      <c r="E31" s="1082"/>
      <c r="F31" s="1082"/>
      <c r="G31" s="1082"/>
      <c r="H31" s="838">
        <f>-+'[2]Tabela Permbledhese 2015'!$X$108</f>
        <v>-19046759.060000002</v>
      </c>
      <c r="I31" s="785"/>
      <c r="J31" s="727"/>
      <c r="K31" s="760"/>
      <c r="O31" s="736"/>
      <c r="P31" s="736"/>
      <c r="Q31" s="736"/>
    </row>
    <row r="32" spans="3:17" ht="30" customHeight="1">
      <c r="C32" s="732"/>
      <c r="D32" s="766" t="s">
        <v>963</v>
      </c>
      <c r="E32" s="727"/>
      <c r="F32" s="755"/>
      <c r="G32" s="837"/>
      <c r="H32" s="838">
        <f>+'TB 2015'!E262</f>
        <v>-27980630.238009602</v>
      </c>
      <c r="I32" s="785"/>
      <c r="J32" s="727"/>
      <c r="K32" s="763"/>
      <c r="O32" s="736"/>
      <c r="P32" s="736"/>
      <c r="Q32" s="736"/>
    </row>
    <row r="33" spans="3:256" ht="23.25">
      <c r="C33" s="732"/>
      <c r="D33" s="836"/>
      <c r="E33" s="750" t="s">
        <v>888</v>
      </c>
      <c r="F33" s="753"/>
      <c r="G33" s="755"/>
      <c r="H33" s="838"/>
      <c r="I33" s="785"/>
      <c r="J33" s="727"/>
      <c r="K33" s="727"/>
      <c r="O33" s="736"/>
      <c r="P33" s="736"/>
      <c r="Q33" s="736"/>
    </row>
    <row r="34" spans="3:256" ht="23.25">
      <c r="C34" s="732"/>
      <c r="D34" s="836" t="s">
        <v>945</v>
      </c>
      <c r="E34" s="755" t="s">
        <v>953</v>
      </c>
      <c r="F34" s="753"/>
      <c r="G34" s="755"/>
      <c r="H34" s="838">
        <f>+H17</f>
        <v>42000</v>
      </c>
      <c r="I34" s="785"/>
      <c r="J34" s="727"/>
      <c r="K34" s="759"/>
      <c r="L34" s="789"/>
      <c r="O34" s="736"/>
      <c r="P34" s="736"/>
      <c r="Q34" s="736"/>
    </row>
    <row r="35" spans="3:256" ht="23.25">
      <c r="C35" s="732"/>
      <c r="D35" s="836" t="s">
        <v>947</v>
      </c>
      <c r="E35" s="755" t="s">
        <v>954</v>
      </c>
      <c r="F35" s="755"/>
      <c r="G35" s="755"/>
      <c r="H35" s="838"/>
      <c r="I35" s="785"/>
      <c r="J35" s="727"/>
      <c r="K35" s="759"/>
      <c r="L35" s="789"/>
      <c r="O35" s="736"/>
      <c r="P35" s="736"/>
      <c r="Q35" s="736"/>
    </row>
    <row r="36" spans="3:256" ht="23.25">
      <c r="C36" s="732"/>
      <c r="D36" s="836" t="s">
        <v>955</v>
      </c>
      <c r="E36" s="841" t="s">
        <v>745</v>
      </c>
      <c r="F36" s="841"/>
      <c r="G36" s="841"/>
      <c r="H36" s="838">
        <f>+'TB 2015'!E272</f>
        <v>132055</v>
      </c>
      <c r="I36" s="785"/>
      <c r="J36" s="727"/>
      <c r="K36" s="759"/>
      <c r="L36" s="789"/>
      <c r="O36" s="736"/>
      <c r="P36" s="736"/>
      <c r="Q36" s="736"/>
    </row>
    <row r="37" spans="3:256" ht="23.25">
      <c r="C37" s="732"/>
      <c r="D37" s="854"/>
      <c r="E37" s="755"/>
      <c r="F37" s="755"/>
      <c r="G37" s="755"/>
      <c r="H37" s="853"/>
      <c r="I37" s="785"/>
      <c r="J37" s="727"/>
      <c r="K37" s="759"/>
      <c r="L37" s="789"/>
      <c r="O37" s="736"/>
      <c r="P37" s="736"/>
      <c r="Q37" s="736"/>
    </row>
    <row r="38" spans="3:256" ht="26.25" customHeight="1">
      <c r="C38" s="732"/>
      <c r="D38" s="854"/>
      <c r="E38" s="766"/>
      <c r="F38" s="843" t="s">
        <v>964</v>
      </c>
      <c r="G38" s="844"/>
      <c r="H38" s="845">
        <f>SUM(H28:H36)</f>
        <v>83426937.241990402</v>
      </c>
      <c r="I38" s="785"/>
      <c r="J38" s="897"/>
      <c r="K38" s="759"/>
      <c r="O38" s="736"/>
      <c r="P38" s="736"/>
      <c r="Q38" s="736"/>
    </row>
    <row r="39" spans="3:256" ht="20.25">
      <c r="C39" s="732"/>
      <c r="D39" s="830"/>
      <c r="E39" s="766"/>
      <c r="F39" s="830"/>
      <c r="G39" s="766"/>
      <c r="H39" s="766"/>
      <c r="I39" s="785"/>
      <c r="J39" s="727"/>
      <c r="K39" s="727"/>
      <c r="O39" s="736"/>
      <c r="P39" s="736"/>
      <c r="Q39" s="736"/>
    </row>
    <row r="40" spans="3:256" ht="37.5" customHeight="1">
      <c r="C40" s="732"/>
      <c r="D40" s="830"/>
      <c r="E40" s="766"/>
      <c r="F40" s="830"/>
      <c r="G40" s="766"/>
      <c r="H40" s="766"/>
      <c r="I40" s="785"/>
      <c r="J40" s="727"/>
      <c r="K40" s="727"/>
      <c r="O40" s="736"/>
      <c r="P40" s="736"/>
      <c r="Q40" s="736"/>
    </row>
    <row r="41" spans="3:256" s="788" customFormat="1" ht="26.25" customHeight="1">
      <c r="C41" s="765"/>
      <c r="D41" s="766"/>
      <c r="E41" s="766"/>
      <c r="F41" s="766"/>
      <c r="G41" s="766"/>
      <c r="H41" s="766"/>
      <c r="I41" s="745"/>
      <c r="J41" s="766"/>
      <c r="K41" s="766"/>
      <c r="L41" s="786"/>
      <c r="M41" s="786"/>
      <c r="N41" s="786"/>
      <c r="O41" s="787"/>
      <c r="P41" s="787"/>
      <c r="Q41" s="787"/>
      <c r="R41" s="786"/>
      <c r="S41" s="786"/>
      <c r="T41" s="786"/>
      <c r="U41" s="786"/>
      <c r="V41" s="786"/>
      <c r="W41" s="786"/>
      <c r="X41" s="786"/>
      <c r="Y41" s="786"/>
      <c r="Z41" s="786"/>
      <c r="AA41" s="786"/>
      <c r="AB41" s="786"/>
      <c r="AC41" s="786"/>
      <c r="AD41" s="786"/>
      <c r="AE41" s="786"/>
      <c r="AF41" s="786"/>
      <c r="AG41" s="786"/>
      <c r="AH41" s="786"/>
      <c r="AI41" s="786"/>
      <c r="AJ41" s="786"/>
      <c r="AK41" s="786"/>
      <c r="AL41" s="786"/>
      <c r="AM41" s="786"/>
      <c r="AN41" s="786"/>
      <c r="AO41" s="786"/>
      <c r="AP41" s="786"/>
      <c r="AQ41" s="786"/>
      <c r="AR41" s="786"/>
      <c r="AS41" s="786"/>
      <c r="AT41" s="786"/>
      <c r="AU41" s="786"/>
      <c r="AV41" s="786"/>
      <c r="AW41" s="786"/>
      <c r="AX41" s="786"/>
      <c r="AY41" s="786"/>
      <c r="AZ41" s="786"/>
      <c r="BA41" s="786"/>
      <c r="BB41" s="786"/>
      <c r="BC41" s="786"/>
      <c r="BD41" s="786"/>
      <c r="BE41" s="786"/>
      <c r="BF41" s="786"/>
      <c r="BG41" s="786"/>
      <c r="BH41" s="786"/>
      <c r="BI41" s="786"/>
      <c r="BJ41" s="786"/>
      <c r="BK41" s="786"/>
      <c r="BL41" s="786"/>
      <c r="BM41" s="786"/>
      <c r="BN41" s="786"/>
      <c r="BO41" s="786"/>
      <c r="BP41" s="786"/>
      <c r="BQ41" s="786"/>
      <c r="BR41" s="786"/>
      <c r="BS41" s="786"/>
      <c r="BT41" s="786"/>
      <c r="BU41" s="786"/>
      <c r="BV41" s="786"/>
      <c r="BW41" s="786"/>
      <c r="BX41" s="786"/>
      <c r="BY41" s="786"/>
      <c r="BZ41" s="786"/>
      <c r="CA41" s="786"/>
      <c r="CB41" s="786"/>
      <c r="CC41" s="786"/>
      <c r="CD41" s="786"/>
      <c r="CE41" s="786"/>
      <c r="CF41" s="786"/>
      <c r="CG41" s="786"/>
      <c r="CH41" s="786"/>
      <c r="CI41" s="786"/>
      <c r="CJ41" s="786"/>
      <c r="CK41" s="786"/>
      <c r="CL41" s="786"/>
      <c r="CM41" s="786"/>
      <c r="CN41" s="786"/>
      <c r="CO41" s="786"/>
      <c r="CP41" s="786"/>
      <c r="CQ41" s="786"/>
      <c r="CR41" s="786"/>
      <c r="CS41" s="786"/>
      <c r="CT41" s="786"/>
      <c r="CU41" s="786"/>
      <c r="CV41" s="786"/>
      <c r="CW41" s="786"/>
      <c r="CX41" s="786"/>
      <c r="CY41" s="786"/>
      <c r="CZ41" s="786"/>
      <c r="DA41" s="786"/>
      <c r="DB41" s="786"/>
      <c r="DC41" s="786"/>
      <c r="DD41" s="786"/>
      <c r="DE41" s="786"/>
      <c r="DF41" s="786"/>
      <c r="DG41" s="786"/>
      <c r="DH41" s="786"/>
      <c r="DI41" s="786"/>
      <c r="DJ41" s="786"/>
      <c r="DK41" s="786"/>
      <c r="DL41" s="786"/>
      <c r="DM41" s="786"/>
      <c r="DN41" s="786"/>
      <c r="DO41" s="786"/>
      <c r="DP41" s="786"/>
      <c r="DQ41" s="786"/>
      <c r="DR41" s="786"/>
      <c r="DS41" s="786"/>
      <c r="DT41" s="786"/>
      <c r="DU41" s="786"/>
      <c r="DV41" s="786"/>
      <c r="DW41" s="786"/>
      <c r="DX41" s="786"/>
      <c r="DY41" s="786"/>
      <c r="DZ41" s="786"/>
      <c r="EA41" s="786"/>
      <c r="EB41" s="786"/>
      <c r="EC41" s="786"/>
      <c r="ED41" s="786"/>
      <c r="EE41" s="786"/>
      <c r="EF41" s="786"/>
      <c r="EG41" s="786"/>
      <c r="EH41" s="786"/>
      <c r="EI41" s="786"/>
      <c r="EJ41" s="786"/>
      <c r="EK41" s="786"/>
      <c r="EL41" s="786"/>
      <c r="EM41" s="786"/>
      <c r="EN41" s="786"/>
      <c r="EO41" s="786"/>
      <c r="EP41" s="786"/>
      <c r="EQ41" s="786"/>
      <c r="ER41" s="786"/>
      <c r="ES41" s="786"/>
      <c r="ET41" s="786"/>
      <c r="EU41" s="786"/>
      <c r="EV41" s="786"/>
      <c r="EW41" s="786"/>
      <c r="EX41" s="786"/>
      <c r="EY41" s="786"/>
      <c r="EZ41" s="786"/>
      <c r="FA41" s="786"/>
      <c r="FB41" s="786"/>
      <c r="FC41" s="786"/>
      <c r="FD41" s="786"/>
      <c r="FE41" s="786"/>
      <c r="FF41" s="786"/>
      <c r="FG41" s="786"/>
      <c r="FH41" s="786"/>
      <c r="FI41" s="786"/>
      <c r="FJ41" s="786"/>
      <c r="FK41" s="786"/>
      <c r="FL41" s="786"/>
      <c r="FM41" s="786"/>
      <c r="FN41" s="786"/>
      <c r="FO41" s="786"/>
      <c r="FP41" s="786"/>
      <c r="FQ41" s="786"/>
      <c r="FR41" s="786"/>
      <c r="FS41" s="786"/>
      <c r="FT41" s="786"/>
      <c r="FU41" s="786"/>
      <c r="FV41" s="786"/>
      <c r="FW41" s="786"/>
      <c r="FX41" s="786"/>
      <c r="FY41" s="786"/>
      <c r="FZ41" s="786"/>
      <c r="GA41" s="786"/>
      <c r="GB41" s="786"/>
      <c r="GC41" s="786"/>
      <c r="GD41" s="786"/>
      <c r="GE41" s="786"/>
      <c r="GF41" s="786"/>
      <c r="GG41" s="786"/>
      <c r="GH41" s="786"/>
      <c r="GI41" s="786"/>
      <c r="GJ41" s="786"/>
      <c r="GK41" s="786"/>
      <c r="GL41" s="786"/>
      <c r="GM41" s="786"/>
      <c r="GN41" s="786"/>
      <c r="GO41" s="786"/>
      <c r="GP41" s="786"/>
      <c r="GQ41" s="786"/>
      <c r="GR41" s="786"/>
      <c r="GS41" s="786"/>
      <c r="GT41" s="786"/>
      <c r="GU41" s="786"/>
      <c r="GV41" s="786"/>
      <c r="GW41" s="786"/>
      <c r="GX41" s="786"/>
      <c r="GY41" s="786"/>
      <c r="GZ41" s="786"/>
      <c r="HA41" s="786"/>
      <c r="HB41" s="786"/>
      <c r="HC41" s="786"/>
      <c r="HD41" s="786"/>
      <c r="HE41" s="786"/>
      <c r="HF41" s="786"/>
      <c r="HG41" s="786"/>
      <c r="HH41" s="786"/>
      <c r="HI41" s="786"/>
      <c r="HJ41" s="786"/>
      <c r="HK41" s="786"/>
      <c r="HL41" s="786"/>
      <c r="HM41" s="786"/>
      <c r="HN41" s="786"/>
      <c r="HO41" s="786"/>
      <c r="HP41" s="786"/>
      <c r="HQ41" s="786"/>
      <c r="HR41" s="786"/>
      <c r="HS41" s="786"/>
      <c r="HT41" s="786"/>
      <c r="HU41" s="786"/>
      <c r="HV41" s="786"/>
      <c r="HW41" s="786"/>
      <c r="HX41" s="786"/>
      <c r="HY41" s="786"/>
      <c r="HZ41" s="786"/>
      <c r="IA41" s="786"/>
      <c r="IB41" s="786"/>
      <c r="IC41" s="786"/>
      <c r="ID41" s="786"/>
      <c r="IE41" s="786"/>
      <c r="IF41" s="786"/>
      <c r="IG41" s="786"/>
      <c r="IH41" s="786"/>
      <c r="II41" s="786"/>
      <c r="IJ41" s="786"/>
      <c r="IK41" s="786"/>
      <c r="IL41" s="786"/>
      <c r="IM41" s="786"/>
      <c r="IN41" s="786"/>
      <c r="IO41" s="786"/>
      <c r="IP41" s="786"/>
      <c r="IQ41" s="786"/>
      <c r="IR41" s="786"/>
      <c r="IS41" s="786"/>
      <c r="IT41" s="786"/>
      <c r="IU41" s="786"/>
      <c r="IV41" s="786"/>
    </row>
    <row r="42" spans="3:256" s="788" customFormat="1" ht="20.25">
      <c r="C42" s="765"/>
      <c r="D42" s="766"/>
      <c r="E42" s="766"/>
      <c r="F42" s="766"/>
      <c r="G42" s="766"/>
      <c r="H42" s="766"/>
      <c r="I42" s="745"/>
      <c r="J42" s="766"/>
      <c r="K42" s="766"/>
      <c r="L42" s="786"/>
      <c r="M42" s="786"/>
      <c r="N42" s="786"/>
      <c r="O42" s="786"/>
      <c r="P42" s="786"/>
      <c r="Q42" s="786"/>
      <c r="R42" s="786"/>
      <c r="S42" s="786"/>
      <c r="T42" s="786"/>
      <c r="U42" s="786"/>
      <c r="V42" s="786"/>
      <c r="W42" s="786"/>
      <c r="X42" s="786"/>
      <c r="Y42" s="786"/>
      <c r="Z42" s="786"/>
      <c r="AA42" s="786"/>
      <c r="AB42" s="786"/>
      <c r="AC42" s="786"/>
      <c r="AD42" s="786"/>
      <c r="AE42" s="786"/>
      <c r="AF42" s="786"/>
      <c r="AG42" s="786"/>
      <c r="AH42" s="786"/>
      <c r="AI42" s="786"/>
      <c r="AJ42" s="786"/>
      <c r="AK42" s="786"/>
      <c r="AL42" s="786"/>
      <c r="AM42" s="786"/>
      <c r="AN42" s="786"/>
      <c r="AO42" s="786"/>
      <c r="AP42" s="786"/>
      <c r="AQ42" s="786"/>
      <c r="AR42" s="786"/>
      <c r="AS42" s="786"/>
      <c r="AT42" s="786"/>
      <c r="AU42" s="786"/>
      <c r="AV42" s="786"/>
      <c r="AW42" s="786"/>
      <c r="AX42" s="786"/>
      <c r="AY42" s="786"/>
      <c r="AZ42" s="786"/>
      <c r="BA42" s="786"/>
      <c r="BB42" s="786"/>
      <c r="BC42" s="786"/>
      <c r="BD42" s="786"/>
      <c r="BE42" s="786"/>
      <c r="BF42" s="786"/>
      <c r="BG42" s="786"/>
      <c r="BH42" s="786"/>
      <c r="BI42" s="786"/>
      <c r="BJ42" s="786"/>
      <c r="BK42" s="786"/>
      <c r="BL42" s="786"/>
      <c r="BM42" s="786"/>
      <c r="BN42" s="786"/>
      <c r="BO42" s="786"/>
      <c r="BP42" s="786"/>
      <c r="BQ42" s="786"/>
      <c r="BR42" s="786"/>
      <c r="BS42" s="786"/>
      <c r="BT42" s="786"/>
      <c r="BU42" s="786"/>
      <c r="BV42" s="786"/>
      <c r="BW42" s="786"/>
      <c r="BX42" s="786"/>
      <c r="BY42" s="786"/>
      <c r="BZ42" s="786"/>
      <c r="CA42" s="786"/>
      <c r="CB42" s="786"/>
      <c r="CC42" s="786"/>
      <c r="CD42" s="786"/>
      <c r="CE42" s="786"/>
      <c r="CF42" s="786"/>
      <c r="CG42" s="786"/>
      <c r="CH42" s="786"/>
      <c r="CI42" s="786"/>
      <c r="CJ42" s="786"/>
      <c r="CK42" s="786"/>
      <c r="CL42" s="786"/>
      <c r="CM42" s="786"/>
      <c r="CN42" s="786"/>
      <c r="CO42" s="786"/>
      <c r="CP42" s="786"/>
      <c r="CQ42" s="786"/>
      <c r="CR42" s="786"/>
      <c r="CS42" s="786"/>
      <c r="CT42" s="786"/>
      <c r="CU42" s="786"/>
      <c r="CV42" s="786"/>
      <c r="CW42" s="786"/>
      <c r="CX42" s="786"/>
      <c r="CY42" s="786"/>
      <c r="CZ42" s="786"/>
      <c r="DA42" s="786"/>
      <c r="DB42" s="786"/>
      <c r="DC42" s="786"/>
      <c r="DD42" s="786"/>
      <c r="DE42" s="786"/>
      <c r="DF42" s="786"/>
      <c r="DG42" s="786"/>
      <c r="DH42" s="786"/>
      <c r="DI42" s="786"/>
      <c r="DJ42" s="786"/>
      <c r="DK42" s="786"/>
      <c r="DL42" s="786"/>
      <c r="DM42" s="786"/>
      <c r="DN42" s="786"/>
      <c r="DO42" s="786"/>
      <c r="DP42" s="786"/>
      <c r="DQ42" s="786"/>
      <c r="DR42" s="786"/>
      <c r="DS42" s="786"/>
      <c r="DT42" s="786"/>
      <c r="DU42" s="786"/>
      <c r="DV42" s="786"/>
      <c r="DW42" s="786"/>
      <c r="DX42" s="786"/>
      <c r="DY42" s="786"/>
      <c r="DZ42" s="786"/>
      <c r="EA42" s="786"/>
      <c r="EB42" s="786"/>
      <c r="EC42" s="786"/>
      <c r="ED42" s="786"/>
      <c r="EE42" s="786"/>
      <c r="EF42" s="786"/>
      <c r="EG42" s="786"/>
      <c r="EH42" s="786"/>
      <c r="EI42" s="786"/>
      <c r="EJ42" s="786"/>
      <c r="EK42" s="786"/>
      <c r="EL42" s="786"/>
      <c r="EM42" s="786"/>
      <c r="EN42" s="786"/>
      <c r="EO42" s="786"/>
      <c r="EP42" s="786"/>
      <c r="EQ42" s="786"/>
      <c r="ER42" s="786"/>
      <c r="ES42" s="786"/>
      <c r="ET42" s="786"/>
      <c r="EU42" s="786"/>
      <c r="EV42" s="786"/>
      <c r="EW42" s="786"/>
      <c r="EX42" s="786"/>
      <c r="EY42" s="786"/>
      <c r="EZ42" s="786"/>
      <c r="FA42" s="786"/>
      <c r="FB42" s="786"/>
      <c r="FC42" s="786"/>
      <c r="FD42" s="786"/>
      <c r="FE42" s="786"/>
      <c r="FF42" s="786"/>
      <c r="FG42" s="786"/>
      <c r="FH42" s="786"/>
      <c r="FI42" s="786"/>
      <c r="FJ42" s="786"/>
      <c r="FK42" s="786"/>
      <c r="FL42" s="786"/>
      <c r="FM42" s="786"/>
      <c r="FN42" s="786"/>
      <c r="FO42" s="786"/>
      <c r="FP42" s="786"/>
      <c r="FQ42" s="786"/>
      <c r="FR42" s="786"/>
      <c r="FS42" s="786"/>
      <c r="FT42" s="786"/>
      <c r="FU42" s="786"/>
      <c r="FV42" s="786"/>
      <c r="FW42" s="786"/>
      <c r="FX42" s="786"/>
      <c r="FY42" s="786"/>
      <c r="FZ42" s="786"/>
      <c r="GA42" s="786"/>
      <c r="GB42" s="786"/>
      <c r="GC42" s="786"/>
      <c r="GD42" s="786"/>
      <c r="GE42" s="786"/>
      <c r="GF42" s="786"/>
      <c r="GG42" s="786"/>
      <c r="GH42" s="786"/>
      <c r="GI42" s="786"/>
      <c r="GJ42" s="786"/>
      <c r="GK42" s="786"/>
      <c r="GL42" s="786"/>
      <c r="GM42" s="786"/>
      <c r="GN42" s="786"/>
      <c r="GO42" s="786"/>
      <c r="GP42" s="786"/>
      <c r="GQ42" s="786"/>
      <c r="GR42" s="786"/>
      <c r="GS42" s="786"/>
      <c r="GT42" s="786"/>
      <c r="GU42" s="786"/>
      <c r="GV42" s="786"/>
      <c r="GW42" s="786"/>
      <c r="GX42" s="786"/>
      <c r="GY42" s="786"/>
      <c r="GZ42" s="786"/>
      <c r="HA42" s="786"/>
      <c r="HB42" s="786"/>
      <c r="HC42" s="786"/>
      <c r="HD42" s="786"/>
      <c r="HE42" s="786"/>
      <c r="HF42" s="786"/>
      <c r="HG42" s="786"/>
      <c r="HH42" s="786"/>
      <c r="HI42" s="786"/>
      <c r="HJ42" s="786"/>
      <c r="HK42" s="786"/>
      <c r="HL42" s="786"/>
      <c r="HM42" s="786"/>
      <c r="HN42" s="786"/>
      <c r="HO42" s="786"/>
      <c r="HP42" s="786"/>
      <c r="HQ42" s="786"/>
      <c r="HR42" s="786"/>
      <c r="HS42" s="786"/>
      <c r="HT42" s="786"/>
      <c r="HU42" s="786"/>
      <c r="HV42" s="786"/>
      <c r="HW42" s="786"/>
      <c r="HX42" s="786"/>
      <c r="HY42" s="786"/>
      <c r="HZ42" s="786"/>
      <c r="IA42" s="786"/>
      <c r="IB42" s="786"/>
      <c r="IC42" s="786"/>
      <c r="ID42" s="786"/>
      <c r="IE42" s="786"/>
      <c r="IF42" s="786"/>
      <c r="IG42" s="786"/>
      <c r="IH42" s="786"/>
      <c r="II42" s="786"/>
      <c r="IJ42" s="786"/>
      <c r="IK42" s="786"/>
      <c r="IL42" s="786"/>
      <c r="IM42" s="786"/>
      <c r="IN42" s="786"/>
      <c r="IO42" s="786"/>
      <c r="IP42" s="786"/>
      <c r="IQ42" s="786"/>
      <c r="IR42" s="786"/>
      <c r="IS42" s="786"/>
      <c r="IT42" s="786"/>
      <c r="IU42" s="786"/>
      <c r="IV42" s="786"/>
    </row>
    <row r="43" spans="3:256" s="788" customFormat="1" ht="20.25">
      <c r="C43" s="765"/>
      <c r="D43" s="766"/>
      <c r="E43" s="766"/>
      <c r="F43" s="766"/>
      <c r="G43" s="766"/>
      <c r="H43" s="766"/>
      <c r="I43" s="745"/>
      <c r="J43" s="766"/>
      <c r="K43" s="766"/>
      <c r="L43" s="786"/>
      <c r="M43" s="786"/>
      <c r="N43" s="786"/>
      <c r="O43" s="786"/>
      <c r="P43" s="786"/>
      <c r="Q43" s="786"/>
      <c r="R43" s="786"/>
      <c r="S43" s="786"/>
      <c r="T43" s="786"/>
      <c r="U43" s="786"/>
      <c r="V43" s="786"/>
      <c r="W43" s="786"/>
      <c r="X43" s="786"/>
      <c r="Y43" s="786"/>
      <c r="Z43" s="786"/>
      <c r="AA43" s="786"/>
      <c r="AB43" s="786"/>
      <c r="AC43" s="786"/>
      <c r="AD43" s="786"/>
      <c r="AE43" s="786"/>
      <c r="AF43" s="786"/>
      <c r="AG43" s="786"/>
      <c r="AH43" s="786"/>
      <c r="AI43" s="786"/>
      <c r="AJ43" s="786"/>
      <c r="AK43" s="786"/>
      <c r="AL43" s="786"/>
      <c r="AM43" s="786"/>
      <c r="AN43" s="786"/>
      <c r="AO43" s="786"/>
      <c r="AP43" s="786"/>
      <c r="AQ43" s="786"/>
      <c r="AR43" s="786"/>
      <c r="AS43" s="786"/>
      <c r="AT43" s="786"/>
      <c r="AU43" s="786"/>
      <c r="AV43" s="786"/>
      <c r="AW43" s="786"/>
      <c r="AX43" s="786"/>
      <c r="AY43" s="786"/>
      <c r="AZ43" s="786"/>
      <c r="BA43" s="786"/>
      <c r="BB43" s="786"/>
      <c r="BC43" s="786"/>
      <c r="BD43" s="786"/>
      <c r="BE43" s="786"/>
      <c r="BF43" s="786"/>
      <c r="BG43" s="786"/>
      <c r="BH43" s="786"/>
      <c r="BI43" s="786"/>
      <c r="BJ43" s="786"/>
      <c r="BK43" s="786"/>
      <c r="BL43" s="786"/>
      <c r="BM43" s="786"/>
      <c r="BN43" s="786"/>
      <c r="BO43" s="786"/>
      <c r="BP43" s="786"/>
      <c r="BQ43" s="786"/>
      <c r="BR43" s="786"/>
      <c r="BS43" s="786"/>
      <c r="BT43" s="786"/>
      <c r="BU43" s="786"/>
      <c r="BV43" s="786"/>
      <c r="BW43" s="786"/>
      <c r="BX43" s="786"/>
      <c r="BY43" s="786"/>
      <c r="BZ43" s="786"/>
      <c r="CA43" s="786"/>
      <c r="CB43" s="786"/>
      <c r="CC43" s="786"/>
      <c r="CD43" s="786"/>
      <c r="CE43" s="786"/>
      <c r="CF43" s="786"/>
      <c r="CG43" s="786"/>
      <c r="CH43" s="786"/>
      <c r="CI43" s="786"/>
      <c r="CJ43" s="786"/>
      <c r="CK43" s="786"/>
      <c r="CL43" s="786"/>
      <c r="CM43" s="786"/>
      <c r="CN43" s="786"/>
      <c r="CO43" s="786"/>
      <c r="CP43" s="786"/>
      <c r="CQ43" s="786"/>
      <c r="CR43" s="786"/>
      <c r="CS43" s="786"/>
      <c r="CT43" s="786"/>
      <c r="CU43" s="786"/>
      <c r="CV43" s="786"/>
      <c r="CW43" s="786"/>
      <c r="CX43" s="786"/>
      <c r="CY43" s="786"/>
      <c r="CZ43" s="786"/>
      <c r="DA43" s="786"/>
      <c r="DB43" s="786"/>
      <c r="DC43" s="786"/>
      <c r="DD43" s="786"/>
      <c r="DE43" s="786"/>
      <c r="DF43" s="786"/>
      <c r="DG43" s="786"/>
      <c r="DH43" s="786"/>
      <c r="DI43" s="786"/>
      <c r="DJ43" s="786"/>
      <c r="DK43" s="786"/>
      <c r="DL43" s="786"/>
      <c r="DM43" s="786"/>
      <c r="DN43" s="786"/>
      <c r="DO43" s="786"/>
      <c r="DP43" s="786"/>
      <c r="DQ43" s="786"/>
      <c r="DR43" s="786"/>
      <c r="DS43" s="786"/>
      <c r="DT43" s="786"/>
      <c r="DU43" s="786"/>
      <c r="DV43" s="786"/>
      <c r="DW43" s="786"/>
      <c r="DX43" s="786"/>
      <c r="DY43" s="786"/>
      <c r="DZ43" s="786"/>
      <c r="EA43" s="786"/>
      <c r="EB43" s="786"/>
      <c r="EC43" s="786"/>
      <c r="ED43" s="786"/>
      <c r="EE43" s="786"/>
      <c r="EF43" s="786"/>
      <c r="EG43" s="786"/>
      <c r="EH43" s="786"/>
      <c r="EI43" s="786"/>
      <c r="EJ43" s="786"/>
      <c r="EK43" s="786"/>
      <c r="EL43" s="786"/>
      <c r="EM43" s="786"/>
      <c r="EN43" s="786"/>
      <c r="EO43" s="786"/>
      <c r="EP43" s="786"/>
      <c r="EQ43" s="786"/>
      <c r="ER43" s="786"/>
      <c r="ES43" s="786"/>
      <c r="ET43" s="786"/>
      <c r="EU43" s="786"/>
      <c r="EV43" s="786"/>
      <c r="EW43" s="786"/>
      <c r="EX43" s="786"/>
      <c r="EY43" s="786"/>
      <c r="EZ43" s="786"/>
      <c r="FA43" s="786"/>
      <c r="FB43" s="786"/>
      <c r="FC43" s="786"/>
      <c r="FD43" s="786"/>
      <c r="FE43" s="786"/>
      <c r="FF43" s="786"/>
      <c r="FG43" s="786"/>
      <c r="FH43" s="786"/>
      <c r="FI43" s="786"/>
      <c r="FJ43" s="786"/>
      <c r="FK43" s="786"/>
      <c r="FL43" s="786"/>
      <c r="FM43" s="786"/>
      <c r="FN43" s="786"/>
      <c r="FO43" s="786"/>
      <c r="FP43" s="786"/>
      <c r="FQ43" s="786"/>
      <c r="FR43" s="786"/>
      <c r="FS43" s="786"/>
      <c r="FT43" s="786"/>
      <c r="FU43" s="786"/>
      <c r="FV43" s="786"/>
      <c r="FW43" s="786"/>
      <c r="FX43" s="786"/>
      <c r="FY43" s="786"/>
      <c r="FZ43" s="786"/>
      <c r="GA43" s="786"/>
      <c r="GB43" s="786"/>
      <c r="GC43" s="786"/>
      <c r="GD43" s="786"/>
      <c r="GE43" s="786"/>
      <c r="GF43" s="786"/>
      <c r="GG43" s="786"/>
      <c r="GH43" s="786"/>
      <c r="GI43" s="786"/>
      <c r="GJ43" s="786"/>
      <c r="GK43" s="786"/>
      <c r="GL43" s="786"/>
      <c r="GM43" s="786"/>
      <c r="GN43" s="786"/>
      <c r="GO43" s="786"/>
      <c r="GP43" s="786"/>
      <c r="GQ43" s="786"/>
      <c r="GR43" s="786"/>
      <c r="GS43" s="786"/>
      <c r="GT43" s="786"/>
      <c r="GU43" s="786"/>
      <c r="GV43" s="786"/>
      <c r="GW43" s="786"/>
      <c r="GX43" s="786"/>
      <c r="GY43" s="786"/>
      <c r="GZ43" s="786"/>
      <c r="HA43" s="786"/>
      <c r="HB43" s="786"/>
      <c r="HC43" s="786"/>
      <c r="HD43" s="786"/>
      <c r="HE43" s="786"/>
      <c r="HF43" s="786"/>
      <c r="HG43" s="786"/>
      <c r="HH43" s="786"/>
      <c r="HI43" s="786"/>
      <c r="HJ43" s="786"/>
      <c r="HK43" s="786"/>
      <c r="HL43" s="786"/>
      <c r="HM43" s="786"/>
      <c r="HN43" s="786"/>
      <c r="HO43" s="786"/>
      <c r="HP43" s="786"/>
      <c r="HQ43" s="786"/>
      <c r="HR43" s="786"/>
      <c r="HS43" s="786"/>
      <c r="HT43" s="786"/>
      <c r="HU43" s="786"/>
      <c r="HV43" s="786"/>
      <c r="HW43" s="786"/>
      <c r="HX43" s="786"/>
      <c r="HY43" s="786"/>
      <c r="HZ43" s="786"/>
      <c r="IA43" s="786"/>
      <c r="IB43" s="786"/>
      <c r="IC43" s="786"/>
      <c r="ID43" s="786"/>
      <c r="IE43" s="786"/>
      <c r="IF43" s="786"/>
      <c r="IG43" s="786"/>
      <c r="IH43" s="786"/>
      <c r="II43" s="786"/>
      <c r="IJ43" s="786"/>
      <c r="IK43" s="786"/>
      <c r="IL43" s="786"/>
      <c r="IM43" s="786"/>
      <c r="IN43" s="786"/>
      <c r="IO43" s="786"/>
      <c r="IP43" s="786"/>
      <c r="IQ43" s="786"/>
      <c r="IR43" s="786"/>
      <c r="IS43" s="786"/>
      <c r="IT43" s="786"/>
      <c r="IU43" s="786"/>
      <c r="IV43" s="786"/>
    </row>
    <row r="44" spans="3:256" ht="25.5">
      <c r="C44" s="732"/>
      <c r="D44" s="757"/>
      <c r="E44" s="855"/>
      <c r="F44" s="855"/>
      <c r="G44" s="757"/>
      <c r="H44" s="757"/>
      <c r="I44" s="764"/>
      <c r="J44" s="727"/>
      <c r="K44" s="727"/>
      <c r="M44" s="789"/>
    </row>
    <row r="45" spans="3:256" ht="25.5">
      <c r="C45" s="732"/>
      <c r="D45" s="1079" t="s">
        <v>896</v>
      </c>
      <c r="E45" s="1079"/>
      <c r="F45" s="1079"/>
      <c r="G45" s="757"/>
      <c r="H45" s="856" t="s">
        <v>380</v>
      </c>
      <c r="I45" s="857"/>
      <c r="J45" s="120"/>
      <c r="K45" s="120"/>
      <c r="M45" s="789"/>
    </row>
    <row r="46" spans="3:256" ht="26.25">
      <c r="C46" s="732"/>
      <c r="D46" s="1080" t="s">
        <v>897</v>
      </c>
      <c r="E46" s="1080"/>
      <c r="F46" s="1080"/>
      <c r="G46" s="757"/>
      <c r="H46" s="858" t="s">
        <v>898</v>
      </c>
      <c r="I46" s="859"/>
      <c r="J46" s="820"/>
      <c r="K46" s="820"/>
      <c r="M46" s="789"/>
    </row>
    <row r="47" spans="3:256" ht="25.5">
      <c r="C47" s="732"/>
      <c r="D47" s="855"/>
      <c r="E47" s="855"/>
      <c r="F47" s="855"/>
      <c r="G47" s="757"/>
      <c r="H47" s="855"/>
      <c r="I47" s="363"/>
      <c r="J47" s="192"/>
      <c r="K47" s="733"/>
      <c r="M47" s="789"/>
    </row>
    <row r="48" spans="3:256" ht="25.5">
      <c r="C48" s="732"/>
      <c r="D48" s="1079" t="s">
        <v>900</v>
      </c>
      <c r="E48" s="1079"/>
      <c r="F48" s="1079"/>
      <c r="G48" s="1079" t="s">
        <v>928</v>
      </c>
      <c r="H48" s="1079"/>
      <c r="I48" s="1081"/>
      <c r="J48" s="860"/>
      <c r="K48" s="120"/>
      <c r="M48" s="789"/>
    </row>
    <row r="49" spans="3:11" ht="27" thickBot="1">
      <c r="C49" s="790"/>
      <c r="D49" s="861"/>
      <c r="E49" s="861"/>
      <c r="F49" s="862"/>
      <c r="G49" s="861"/>
      <c r="H49" s="861"/>
      <c r="I49" s="791"/>
      <c r="J49" s="727"/>
      <c r="K49" s="727"/>
    </row>
  </sheetData>
  <mergeCells count="7">
    <mergeCell ref="D2:H2"/>
    <mergeCell ref="E4:H4"/>
    <mergeCell ref="D45:F45"/>
    <mergeCell ref="D46:F46"/>
    <mergeCell ref="D48:F48"/>
    <mergeCell ref="G48:I48"/>
    <mergeCell ref="D31:G31"/>
  </mergeCells>
  <pageMargins left="0.7" right="0.7" top="0.75" bottom="0.75" header="0.3" footer="0.3"/>
  <pageSetup paperSize="9" scale="43" orientation="portrait" r:id="rId1"/>
</worksheet>
</file>

<file path=xl/worksheets/sheet17.xml><?xml version="1.0" encoding="utf-8"?>
<worksheet xmlns="http://schemas.openxmlformats.org/spreadsheetml/2006/main" xmlns:r="http://schemas.openxmlformats.org/officeDocument/2006/relationships">
  <dimension ref="A1:E56"/>
  <sheetViews>
    <sheetView view="pageBreakPreview" topLeftCell="A35" zoomScale="85" zoomScaleNormal="100" zoomScaleSheetLayoutView="85" workbookViewId="0">
      <selection activeCell="C36" sqref="C36"/>
    </sheetView>
  </sheetViews>
  <sheetFormatPr defaultColWidth="9.140625" defaultRowHeight="14.25"/>
  <cols>
    <col min="1" max="1" width="6.140625" style="65" customWidth="1"/>
    <col min="2" max="2" width="31.5703125" style="65" customWidth="1"/>
    <col min="3" max="3" width="27.85546875" style="65" customWidth="1"/>
    <col min="4" max="4" width="19.85546875" style="65" customWidth="1"/>
    <col min="5" max="5" width="29.28515625" style="65" customWidth="1"/>
    <col min="6" max="16384" width="9.140625" style="65"/>
  </cols>
  <sheetData>
    <row r="1" spans="1:5" ht="15">
      <c r="A1" s="56"/>
      <c r="B1" s="56" t="str">
        <f>[4]Kop.!F3</f>
        <v xml:space="preserve"> " EGNATIA GROUP  " SHA </v>
      </c>
    </row>
    <row r="2" spans="1:5" ht="15">
      <c r="A2" s="56"/>
      <c r="B2" s="56" t="str">
        <f>[4]Kop.!F4</f>
        <v>NIPT -I K 33315201 I</v>
      </c>
    </row>
    <row r="3" spans="1:5" ht="15.75">
      <c r="A3" s="56"/>
      <c r="B3" s="1083" t="s">
        <v>828</v>
      </c>
      <c r="C3" s="1083"/>
      <c r="D3" s="1083"/>
      <c r="E3" s="1083"/>
    </row>
    <row r="4" spans="1:5" ht="15.75" thickBot="1">
      <c r="A4" s="1"/>
      <c r="B4" s="1"/>
      <c r="C4" s="1"/>
      <c r="D4" s="1"/>
      <c r="E4" s="1"/>
    </row>
    <row r="5" spans="1:5" ht="15.75" thickTop="1">
      <c r="A5" s="473"/>
      <c r="B5" s="474"/>
      <c r="C5" s="489"/>
      <c r="D5" s="474"/>
      <c r="E5" s="475"/>
    </row>
    <row r="6" spans="1:5" ht="15">
      <c r="A6" s="490" t="s">
        <v>41</v>
      </c>
      <c r="B6" s="3" t="s">
        <v>313</v>
      </c>
      <c r="C6" s="8" t="s">
        <v>37</v>
      </c>
      <c r="D6" s="3" t="s">
        <v>42</v>
      </c>
      <c r="E6" s="491" t="s">
        <v>43</v>
      </c>
    </row>
    <row r="7" spans="1:5" ht="15">
      <c r="A7" s="492" t="s">
        <v>44</v>
      </c>
      <c r="B7" s="9" t="s">
        <v>45</v>
      </c>
      <c r="C7" s="9" t="s">
        <v>46</v>
      </c>
      <c r="D7" s="9">
        <v>1</v>
      </c>
      <c r="E7" s="493">
        <v>2</v>
      </c>
    </row>
    <row r="8" spans="1:5" ht="15.75">
      <c r="A8" s="494">
        <v>1</v>
      </c>
      <c r="B8" s="58" t="s">
        <v>804</v>
      </c>
      <c r="C8" s="66">
        <v>1545047.6</v>
      </c>
      <c r="D8" s="59"/>
      <c r="E8" s="485">
        <f>+C8</f>
        <v>1545047.6</v>
      </c>
    </row>
    <row r="9" spans="1:5" ht="15.75">
      <c r="A9" s="495">
        <v>2</v>
      </c>
      <c r="B9" s="471" t="s">
        <v>398</v>
      </c>
      <c r="C9" s="657">
        <v>660608</v>
      </c>
      <c r="D9" s="472"/>
      <c r="E9" s="496">
        <f t="shared" ref="E9:E15" si="0">+C9</f>
        <v>660608</v>
      </c>
    </row>
    <row r="10" spans="1:5" ht="15.75">
      <c r="A10" s="483">
        <v>3</v>
      </c>
      <c r="B10" s="19" t="s">
        <v>805</v>
      </c>
      <c r="C10" s="52">
        <v>137371</v>
      </c>
      <c r="D10" s="20"/>
      <c r="E10" s="496">
        <f t="shared" si="0"/>
        <v>137371</v>
      </c>
    </row>
    <row r="11" spans="1:5" ht="15.75">
      <c r="A11" s="495">
        <v>4</v>
      </c>
      <c r="B11" s="19" t="s">
        <v>755</v>
      </c>
      <c r="C11" s="52">
        <v>1601525</v>
      </c>
      <c r="D11" s="20"/>
      <c r="E11" s="496">
        <f t="shared" si="0"/>
        <v>1601525</v>
      </c>
    </row>
    <row r="12" spans="1:5" ht="15.75">
      <c r="A12" s="483">
        <v>5</v>
      </c>
      <c r="B12" s="19" t="s">
        <v>806</v>
      </c>
      <c r="C12" s="52">
        <v>250000</v>
      </c>
      <c r="D12" s="20"/>
      <c r="E12" s="496">
        <f t="shared" si="0"/>
        <v>250000</v>
      </c>
    </row>
    <row r="13" spans="1:5" ht="15.75">
      <c r="A13" s="495">
        <v>6</v>
      </c>
      <c r="B13" s="19" t="s">
        <v>692</v>
      </c>
      <c r="C13" s="52">
        <v>86010003</v>
      </c>
      <c r="D13" s="20"/>
      <c r="E13" s="496">
        <f t="shared" si="0"/>
        <v>86010003</v>
      </c>
    </row>
    <row r="14" spans="1:5" ht="15.75">
      <c r="A14" s="483">
        <v>7</v>
      </c>
      <c r="B14" s="19" t="s">
        <v>807</v>
      </c>
      <c r="C14" s="52">
        <v>743037</v>
      </c>
      <c r="D14" s="20"/>
      <c r="E14" s="496">
        <f t="shared" si="0"/>
        <v>743037</v>
      </c>
    </row>
    <row r="15" spans="1:5" ht="16.5" thickBot="1">
      <c r="A15" s="497">
        <v>8</v>
      </c>
      <c r="B15" s="67" t="s">
        <v>808</v>
      </c>
      <c r="C15" s="68">
        <v>900000</v>
      </c>
      <c r="D15" s="69"/>
      <c r="E15" s="498">
        <f t="shared" si="0"/>
        <v>900000</v>
      </c>
    </row>
    <row r="16" spans="1:5" ht="17.25" thickTop="1" thickBot="1">
      <c r="A16" s="70"/>
      <c r="B16" s="71" t="s">
        <v>832</v>
      </c>
      <c r="C16" s="72">
        <f>SUM(C8:C15)</f>
        <v>91847591.599999994</v>
      </c>
      <c r="D16" s="72"/>
      <c r="E16" s="72">
        <f>SUM(E8:E15)</f>
        <v>91847591.599999994</v>
      </c>
    </row>
    <row r="17" spans="1:5" ht="15.75" thickTop="1">
      <c r="A17" s="1"/>
      <c r="B17" s="1"/>
      <c r="C17" s="1"/>
      <c r="D17" s="1"/>
      <c r="E17" s="465"/>
    </row>
    <row r="18" spans="1:5" ht="15.75" thickBot="1">
      <c r="A18" s="1"/>
      <c r="B18" s="1" t="s">
        <v>809</v>
      </c>
      <c r="C18" s="1"/>
      <c r="D18" s="1"/>
    </row>
    <row r="19" spans="1:5" ht="15.75" thickTop="1">
      <c r="A19" s="473"/>
      <c r="B19" s="474"/>
      <c r="C19" s="1084" t="s">
        <v>829</v>
      </c>
      <c r="D19" s="1085"/>
      <c r="E19" s="475"/>
    </row>
    <row r="20" spans="1:5" ht="15.75" thickBot="1">
      <c r="A20" s="476" t="s">
        <v>41</v>
      </c>
      <c r="B20" s="477" t="s">
        <v>810</v>
      </c>
      <c r="C20" s="478" t="s">
        <v>37</v>
      </c>
      <c r="D20" s="477" t="s">
        <v>42</v>
      </c>
      <c r="E20" s="479" t="s">
        <v>43</v>
      </c>
    </row>
    <row r="21" spans="1:5" ht="15.75" thickTop="1">
      <c r="A21" s="480" t="s">
        <v>44</v>
      </c>
      <c r="B21" s="481" t="s">
        <v>45</v>
      </c>
      <c r="C21" s="481" t="s">
        <v>811</v>
      </c>
      <c r="D21" s="481" t="s">
        <v>812</v>
      </c>
      <c r="E21" s="482" t="s">
        <v>813</v>
      </c>
    </row>
    <row r="22" spans="1:5" ht="15.75">
      <c r="A22" s="483">
        <v>1</v>
      </c>
      <c r="B22" s="484" t="s">
        <v>365</v>
      </c>
      <c r="C22" s="20">
        <v>26910.7</v>
      </c>
      <c r="D22" s="20"/>
      <c r="E22" s="485">
        <f t="shared" ref="E22:E48" si="1">+C22-D22</f>
        <v>26910.7</v>
      </c>
    </row>
    <row r="23" spans="1:5" ht="15.75">
      <c r="A23" s="483">
        <v>2</v>
      </c>
      <c r="B23" s="484" t="s">
        <v>366</v>
      </c>
      <c r="C23" s="20">
        <v>1166740</v>
      </c>
      <c r="D23" s="20"/>
      <c r="E23" s="485">
        <f t="shared" si="1"/>
        <v>1166740</v>
      </c>
    </row>
    <row r="24" spans="1:5" ht="15.75">
      <c r="A24" s="483">
        <v>3</v>
      </c>
      <c r="B24" s="484" t="s">
        <v>367</v>
      </c>
      <c r="C24" s="20">
        <v>563959</v>
      </c>
      <c r="D24" s="20"/>
      <c r="E24" s="485">
        <f t="shared" si="1"/>
        <v>563959</v>
      </c>
    </row>
    <row r="25" spans="1:5" ht="15.75">
      <c r="A25" s="483">
        <v>4</v>
      </c>
      <c r="B25" s="484" t="s">
        <v>368</v>
      </c>
      <c r="C25" s="20">
        <v>280176.95</v>
      </c>
      <c r="D25" s="20"/>
      <c r="E25" s="485">
        <f t="shared" si="1"/>
        <v>280176.95</v>
      </c>
    </row>
    <row r="26" spans="1:5" ht="15.75">
      <c r="A26" s="483">
        <v>5</v>
      </c>
      <c r="B26" s="484" t="s">
        <v>369</v>
      </c>
      <c r="C26" s="20">
        <v>6649496.7000000002</v>
      </c>
      <c r="D26" s="20"/>
      <c r="E26" s="485">
        <f t="shared" si="1"/>
        <v>6649496.7000000002</v>
      </c>
    </row>
    <row r="27" spans="1:5" ht="15.75">
      <c r="A27" s="483">
        <v>6</v>
      </c>
      <c r="B27" s="484" t="s">
        <v>370</v>
      </c>
      <c r="C27" s="20">
        <v>2031804.1</v>
      </c>
      <c r="D27" s="20"/>
      <c r="E27" s="485">
        <f t="shared" si="1"/>
        <v>2031804.1</v>
      </c>
    </row>
    <row r="28" spans="1:5" ht="15.75">
      <c r="A28" s="483">
        <v>7</v>
      </c>
      <c r="B28" s="484" t="s">
        <v>371</v>
      </c>
      <c r="C28" s="20">
        <v>680489.03</v>
      </c>
      <c r="D28" s="20"/>
      <c r="E28" s="485">
        <f t="shared" si="1"/>
        <v>680489.03</v>
      </c>
    </row>
    <row r="29" spans="1:5" ht="15.75">
      <c r="A29" s="483">
        <v>8</v>
      </c>
      <c r="B29" s="484" t="s">
        <v>814</v>
      </c>
      <c r="C29" s="20">
        <v>251810.7</v>
      </c>
      <c r="D29" s="20"/>
      <c r="E29" s="485">
        <f t="shared" si="1"/>
        <v>251810.7</v>
      </c>
    </row>
    <row r="30" spans="1:5" ht="15.75">
      <c r="A30" s="483">
        <v>9</v>
      </c>
      <c r="B30" s="484" t="s">
        <v>372</v>
      </c>
      <c r="C30" s="20">
        <v>1396300</v>
      </c>
      <c r="D30" s="20"/>
      <c r="E30" s="485">
        <f t="shared" si="1"/>
        <v>1396300</v>
      </c>
    </row>
    <row r="31" spans="1:5" ht="15.75">
      <c r="A31" s="483">
        <v>10</v>
      </c>
      <c r="B31" s="484" t="s">
        <v>373</v>
      </c>
      <c r="C31" s="20">
        <v>289350.48</v>
      </c>
      <c r="D31" s="20"/>
      <c r="E31" s="485">
        <f t="shared" si="1"/>
        <v>289350.48</v>
      </c>
    </row>
    <row r="32" spans="1:5" ht="15.75">
      <c r="A32" s="483">
        <v>11</v>
      </c>
      <c r="B32" s="484" t="s">
        <v>374</v>
      </c>
      <c r="C32" s="20">
        <v>418084.43</v>
      </c>
      <c r="D32" s="20"/>
      <c r="E32" s="485">
        <f t="shared" si="1"/>
        <v>418084.43</v>
      </c>
    </row>
    <row r="33" spans="1:5" ht="15.75">
      <c r="A33" s="483">
        <v>12</v>
      </c>
      <c r="B33" s="484" t="s">
        <v>375</v>
      </c>
      <c r="C33" s="20">
        <v>41058.699999999997</v>
      </c>
      <c r="D33" s="20"/>
      <c r="E33" s="485">
        <f t="shared" si="1"/>
        <v>41058.699999999997</v>
      </c>
    </row>
    <row r="34" spans="1:5" ht="15.75">
      <c r="A34" s="483">
        <v>13</v>
      </c>
      <c r="B34" s="484" t="s">
        <v>376</v>
      </c>
      <c r="C34" s="20">
        <v>29405.4</v>
      </c>
      <c r="D34" s="20"/>
      <c r="E34" s="485">
        <f t="shared" si="1"/>
        <v>29405.4</v>
      </c>
    </row>
    <row r="35" spans="1:5" ht="15.75">
      <c r="A35" s="483">
        <v>14</v>
      </c>
      <c r="B35" s="484" t="s">
        <v>815</v>
      </c>
      <c r="C35" s="20">
        <v>578578</v>
      </c>
      <c r="D35" s="20"/>
      <c r="E35" s="485">
        <f t="shared" si="1"/>
        <v>578578</v>
      </c>
    </row>
    <row r="36" spans="1:5" ht="15.75">
      <c r="A36" s="483">
        <v>15</v>
      </c>
      <c r="B36" s="484" t="s">
        <v>816</v>
      </c>
      <c r="C36" s="20">
        <v>701640</v>
      </c>
      <c r="D36" s="20"/>
      <c r="E36" s="485">
        <f t="shared" si="1"/>
        <v>701640</v>
      </c>
    </row>
    <row r="37" spans="1:5" ht="15.75">
      <c r="A37" s="483">
        <v>16</v>
      </c>
      <c r="B37" s="484" t="s">
        <v>817</v>
      </c>
      <c r="C37" s="20">
        <v>461455.03</v>
      </c>
      <c r="D37" s="20"/>
      <c r="E37" s="485">
        <f t="shared" si="1"/>
        <v>461455.03</v>
      </c>
    </row>
    <row r="38" spans="1:5" ht="15.75">
      <c r="A38" s="483">
        <v>17</v>
      </c>
      <c r="B38" s="484" t="s">
        <v>818</v>
      </c>
      <c r="C38" s="20">
        <v>62655</v>
      </c>
      <c r="D38" s="20"/>
      <c r="E38" s="485">
        <f t="shared" si="1"/>
        <v>62655</v>
      </c>
    </row>
    <row r="39" spans="1:5" ht="15.75">
      <c r="A39" s="483">
        <v>18</v>
      </c>
      <c r="B39" s="484" t="s">
        <v>819</v>
      </c>
      <c r="C39" s="20">
        <v>957160</v>
      </c>
      <c r="D39" s="20"/>
      <c r="E39" s="485">
        <f t="shared" si="1"/>
        <v>957160</v>
      </c>
    </row>
    <row r="40" spans="1:5" ht="15.75">
      <c r="A40" s="483">
        <v>19</v>
      </c>
      <c r="B40" s="484" t="s">
        <v>820</v>
      </c>
      <c r="C40" s="20">
        <v>1399279.68</v>
      </c>
      <c r="D40" s="20"/>
      <c r="E40" s="485">
        <f t="shared" si="1"/>
        <v>1399279.68</v>
      </c>
    </row>
    <row r="41" spans="1:5" ht="15.75">
      <c r="A41" s="483">
        <v>20</v>
      </c>
      <c r="B41" s="486" t="s">
        <v>821</v>
      </c>
      <c r="C41" s="20">
        <v>7497180</v>
      </c>
      <c r="D41" s="460"/>
      <c r="E41" s="485">
        <f t="shared" si="1"/>
        <v>7497180</v>
      </c>
    </row>
    <row r="42" spans="1:5" ht="15.75">
      <c r="A42" s="483">
        <v>21</v>
      </c>
      <c r="B42" s="486" t="s">
        <v>822</v>
      </c>
      <c r="C42" s="20">
        <v>174110</v>
      </c>
      <c r="D42" s="460"/>
      <c r="E42" s="485">
        <f t="shared" si="1"/>
        <v>174110</v>
      </c>
    </row>
    <row r="43" spans="1:5" ht="15.75">
      <c r="A43" s="483">
        <v>22</v>
      </c>
      <c r="B43" s="486" t="s">
        <v>823</v>
      </c>
      <c r="C43" s="20">
        <v>173066.87</v>
      </c>
      <c r="D43" s="460"/>
      <c r="E43" s="485">
        <f t="shared" si="1"/>
        <v>173066.87</v>
      </c>
    </row>
    <row r="44" spans="1:5" ht="15.75">
      <c r="A44" s="483">
        <v>23</v>
      </c>
      <c r="B44" s="486" t="s">
        <v>824</v>
      </c>
      <c r="C44" s="20">
        <v>280740</v>
      </c>
      <c r="D44" s="460"/>
      <c r="E44" s="485">
        <f t="shared" si="1"/>
        <v>280740</v>
      </c>
    </row>
    <row r="45" spans="1:5" ht="15.75">
      <c r="A45" s="483">
        <v>24</v>
      </c>
      <c r="B45" s="486" t="s">
        <v>825</v>
      </c>
      <c r="C45" s="20">
        <v>142133.69</v>
      </c>
      <c r="D45" s="460"/>
      <c r="E45" s="485">
        <f t="shared" si="1"/>
        <v>142133.69</v>
      </c>
    </row>
    <row r="46" spans="1:5" ht="15.75">
      <c r="A46" s="483">
        <v>25</v>
      </c>
      <c r="B46" s="486" t="s">
        <v>826</v>
      </c>
      <c r="C46" s="499">
        <v>2.89</v>
      </c>
      <c r="D46" s="460"/>
      <c r="E46" s="485">
        <f t="shared" si="1"/>
        <v>2.89</v>
      </c>
    </row>
    <row r="47" spans="1:5" ht="15.75">
      <c r="A47" s="483">
        <v>26</v>
      </c>
      <c r="B47" s="486" t="s">
        <v>830</v>
      </c>
      <c r="C47" s="20">
        <v>2264290</v>
      </c>
      <c r="D47" s="460"/>
      <c r="E47" s="485">
        <f t="shared" si="1"/>
        <v>2264290</v>
      </c>
    </row>
    <row r="48" spans="1:5" ht="16.5" thickBot="1">
      <c r="A48" s="483">
        <v>27</v>
      </c>
      <c r="B48" s="486" t="s">
        <v>831</v>
      </c>
      <c r="C48" s="20">
        <v>1579743</v>
      </c>
      <c r="D48" s="460"/>
      <c r="E48" s="485">
        <f t="shared" si="1"/>
        <v>1579743</v>
      </c>
    </row>
    <row r="49" spans="1:5" ht="17.25" thickTop="1" thickBot="1">
      <c r="A49" s="487"/>
      <c r="B49" s="71" t="s">
        <v>832</v>
      </c>
      <c r="C49" s="72">
        <f>SUM(C22:C48)</f>
        <v>30097620.350000001</v>
      </c>
      <c r="D49" s="72">
        <f>SUM(D22:D48)</f>
        <v>0</v>
      </c>
      <c r="E49" s="488">
        <f>SUM(E22:E48)</f>
        <v>30097620.350000001</v>
      </c>
    </row>
    <row r="50" spans="1:5" ht="15.75" thickTop="1" thickBot="1"/>
    <row r="51" spans="1:5" ht="16.5" thickBot="1">
      <c r="B51" s="1" t="s">
        <v>827</v>
      </c>
      <c r="C51" s="468">
        <f>+C49+C16</f>
        <v>121945211.94999999</v>
      </c>
      <c r="D51" s="470"/>
    </row>
    <row r="52" spans="1:5" ht="15.75">
      <c r="D52" s="469"/>
    </row>
    <row r="53" spans="1:5" ht="15.75">
      <c r="B53" s="1" t="s">
        <v>803</v>
      </c>
      <c r="C53" s="469">
        <f>+C51</f>
        <v>121945211.94999999</v>
      </c>
      <c r="D53" s="465"/>
    </row>
    <row r="54" spans="1:5">
      <c r="C54" s="75"/>
      <c r="D54" s="75"/>
    </row>
    <row r="55" spans="1:5" ht="15">
      <c r="C55" s="74"/>
      <c r="D55" s="74"/>
    </row>
    <row r="56" spans="1:5">
      <c r="C56" s="465"/>
      <c r="D56" s="465"/>
    </row>
  </sheetData>
  <mergeCells count="2">
    <mergeCell ref="B3:E3"/>
    <mergeCell ref="C19:D19"/>
  </mergeCell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dimension ref="A1:H80"/>
  <sheetViews>
    <sheetView view="pageBreakPreview" topLeftCell="A60" zoomScaleNormal="100" zoomScaleSheetLayoutView="100" workbookViewId="0">
      <selection activeCell="A82" sqref="A82"/>
    </sheetView>
  </sheetViews>
  <sheetFormatPr defaultColWidth="9.140625" defaultRowHeight="14.25"/>
  <cols>
    <col min="1" max="1" width="6.140625" style="65" customWidth="1"/>
    <col min="2" max="2" width="38.85546875" style="65" customWidth="1"/>
    <col min="3" max="3" width="19" style="65" customWidth="1"/>
    <col min="4" max="4" width="20" style="65" customWidth="1"/>
    <col min="5" max="5" width="25" style="65" customWidth="1"/>
    <col min="6" max="6" width="16.42578125" style="76" customWidth="1"/>
    <col min="7" max="7" width="22.42578125" style="65" customWidth="1"/>
    <col min="8" max="8" width="15.7109375" style="65" customWidth="1"/>
    <col min="9" max="16384" width="9.140625" style="65"/>
  </cols>
  <sheetData>
    <row r="1" spans="1:6" ht="15.75">
      <c r="A1" s="1"/>
      <c r="B1" s="11" t="str">
        <f>+[5]Kop.!F3</f>
        <v xml:space="preserve"> " EGNATIA GROUP  " SHA </v>
      </c>
      <c r="C1" s="448"/>
      <c r="D1" s="448"/>
      <c r="E1" s="1"/>
    </row>
    <row r="2" spans="1:6" ht="15.75">
      <c r="A2" s="1"/>
      <c r="B2" s="11" t="str">
        <f>+[5]Kop.!F4</f>
        <v>NIPT -I K 33315201 I</v>
      </c>
      <c r="C2" s="448"/>
      <c r="D2" s="448"/>
      <c r="E2" s="1"/>
    </row>
    <row r="3" spans="1:6" ht="15.75">
      <c r="A3" s="1"/>
      <c r="B3" s="449" t="s">
        <v>752</v>
      </c>
      <c r="C3" s="448"/>
      <c r="D3" s="450"/>
      <c r="E3" s="1"/>
    </row>
    <row r="4" spans="1:6" ht="15.75" thickBot="1">
      <c r="A4" s="1"/>
      <c r="B4" s="1"/>
      <c r="C4" s="1"/>
      <c r="D4" s="1"/>
      <c r="E4" s="1"/>
    </row>
    <row r="5" spans="1:6" ht="15">
      <c r="A5" s="451"/>
      <c r="B5" s="452"/>
      <c r="C5" s="453"/>
      <c r="D5" s="452"/>
      <c r="E5" s="528"/>
    </row>
    <row r="6" spans="1:6" ht="15.75" thickBot="1">
      <c r="A6" s="454" t="s">
        <v>41</v>
      </c>
      <c r="B6" s="3" t="s">
        <v>753</v>
      </c>
      <c r="C6" s="8" t="s">
        <v>37</v>
      </c>
      <c r="D6" s="3" t="s">
        <v>42</v>
      </c>
      <c r="E6" s="529" t="s">
        <v>43</v>
      </c>
    </row>
    <row r="7" spans="1:6" ht="15">
      <c r="A7" s="501" t="s">
        <v>44</v>
      </c>
      <c r="B7" s="502" t="s">
        <v>45</v>
      </c>
      <c r="C7" s="502" t="s">
        <v>46</v>
      </c>
      <c r="D7" s="502">
        <v>1</v>
      </c>
      <c r="E7" s="503">
        <v>2</v>
      </c>
    </row>
    <row r="8" spans="1:6" ht="15.75">
      <c r="A8" s="455">
        <v>1</v>
      </c>
      <c r="B8" s="19" t="s">
        <v>754</v>
      </c>
      <c r="C8" s="52">
        <v>38803554.859999999</v>
      </c>
      <c r="D8" s="20"/>
      <c r="E8" s="525">
        <f>+C8</f>
        <v>38803554.859999999</v>
      </c>
    </row>
    <row r="9" spans="1:6" ht="15.75">
      <c r="A9" s="455">
        <v>2</v>
      </c>
      <c r="B9" s="19" t="s">
        <v>755</v>
      </c>
      <c r="C9" s="52">
        <v>1961520</v>
      </c>
      <c r="D9" s="20"/>
      <c r="E9" s="525">
        <f>+C9</f>
        <v>1961520</v>
      </c>
    </row>
    <row r="10" spans="1:6" ht="15.75">
      <c r="A10" s="455">
        <v>3</v>
      </c>
      <c r="B10" s="19" t="s">
        <v>756</v>
      </c>
      <c r="C10" s="52">
        <v>468342</v>
      </c>
      <c r="D10" s="20"/>
      <c r="E10" s="525">
        <f t="shared" ref="E10:E45" si="0">+C10</f>
        <v>468342</v>
      </c>
    </row>
    <row r="11" spans="1:6" ht="15.75">
      <c r="A11" s="455">
        <v>4</v>
      </c>
      <c r="B11" s="19" t="s">
        <v>757</v>
      </c>
      <c r="C11" s="456"/>
      <c r="D11" s="20"/>
      <c r="E11" s="525">
        <f t="shared" si="0"/>
        <v>0</v>
      </c>
    </row>
    <row r="12" spans="1:6" ht="15.75">
      <c r="A12" s="455">
        <v>5</v>
      </c>
      <c r="B12" s="19" t="s">
        <v>758</v>
      </c>
      <c r="C12" s="456">
        <v>917612</v>
      </c>
      <c r="D12" s="20"/>
      <c r="E12" s="525">
        <f t="shared" si="0"/>
        <v>917612</v>
      </c>
    </row>
    <row r="13" spans="1:6" ht="15.75">
      <c r="A13" s="455">
        <v>6</v>
      </c>
      <c r="B13" s="19" t="s">
        <v>759</v>
      </c>
      <c r="C13" s="456">
        <v>50000</v>
      </c>
      <c r="D13" s="457"/>
      <c r="E13" s="525">
        <f t="shared" si="0"/>
        <v>50000</v>
      </c>
      <c r="F13" s="458"/>
    </row>
    <row r="14" spans="1:6" ht="15.75">
      <c r="A14" s="455">
        <v>7</v>
      </c>
      <c r="B14" s="19" t="s">
        <v>760</v>
      </c>
      <c r="C14" s="456"/>
      <c r="D14" s="457"/>
      <c r="E14" s="525">
        <f t="shared" si="0"/>
        <v>0</v>
      </c>
      <c r="F14" s="458"/>
    </row>
    <row r="15" spans="1:6" ht="15.75">
      <c r="A15" s="455">
        <v>8</v>
      </c>
      <c r="B15" s="19" t="s">
        <v>761</v>
      </c>
      <c r="C15" s="456">
        <v>2790480</v>
      </c>
      <c r="D15" s="457"/>
      <c r="E15" s="525">
        <f t="shared" si="0"/>
        <v>2790480</v>
      </c>
      <c r="F15" s="458"/>
    </row>
    <row r="16" spans="1:6" ht="15.75">
      <c r="A16" s="455">
        <v>9</v>
      </c>
      <c r="B16" s="19" t="s">
        <v>762</v>
      </c>
      <c r="C16" s="456">
        <v>1583964.17</v>
      </c>
      <c r="D16" s="457"/>
      <c r="E16" s="525">
        <f t="shared" si="0"/>
        <v>1583964.17</v>
      </c>
      <c r="F16" s="458"/>
    </row>
    <row r="17" spans="1:6" ht="15.75">
      <c r="A17" s="455">
        <v>10</v>
      </c>
      <c r="B17" s="19" t="s">
        <v>763</v>
      </c>
      <c r="C17" s="456">
        <v>0</v>
      </c>
      <c r="D17" s="457"/>
      <c r="E17" s="525">
        <f t="shared" si="0"/>
        <v>0</v>
      </c>
      <c r="F17" s="458"/>
    </row>
    <row r="18" spans="1:6" ht="15.75">
      <c r="A18" s="455">
        <v>11</v>
      </c>
      <c r="B18" s="19" t="s">
        <v>834</v>
      </c>
      <c r="C18" s="456">
        <v>115416</v>
      </c>
      <c r="D18" s="457"/>
      <c r="E18" s="525">
        <f t="shared" si="0"/>
        <v>115416</v>
      </c>
      <c r="F18" s="458"/>
    </row>
    <row r="19" spans="1:6" ht="15.75">
      <c r="A19" s="455">
        <v>12</v>
      </c>
      <c r="B19" s="19" t="s">
        <v>764</v>
      </c>
      <c r="C19" s="456"/>
      <c r="D19" s="457"/>
      <c r="E19" s="525">
        <f t="shared" si="0"/>
        <v>0</v>
      </c>
      <c r="F19" s="458"/>
    </row>
    <row r="20" spans="1:6" ht="15.75">
      <c r="A20" s="455">
        <v>13</v>
      </c>
      <c r="B20" s="19" t="s">
        <v>765</v>
      </c>
      <c r="C20" s="456">
        <v>85800</v>
      </c>
      <c r="D20" s="457"/>
      <c r="E20" s="525">
        <f t="shared" si="0"/>
        <v>85800</v>
      </c>
      <c r="F20" s="458"/>
    </row>
    <row r="21" spans="1:6" ht="15.75">
      <c r="A21" s="455">
        <v>14</v>
      </c>
      <c r="B21" s="19" t="s">
        <v>835</v>
      </c>
      <c r="C21" s="456">
        <v>1197000</v>
      </c>
      <c r="D21" s="457"/>
      <c r="E21" s="525">
        <f t="shared" si="0"/>
        <v>1197000</v>
      </c>
      <c r="F21" s="458"/>
    </row>
    <row r="22" spans="1:6" ht="15.75">
      <c r="A22" s="455">
        <v>15</v>
      </c>
      <c r="B22" s="19" t="s">
        <v>766</v>
      </c>
      <c r="C22" s="456">
        <v>14419277</v>
      </c>
      <c r="D22" s="457"/>
      <c r="E22" s="525">
        <f t="shared" si="0"/>
        <v>14419277</v>
      </c>
      <c r="F22" s="458"/>
    </row>
    <row r="23" spans="1:6" ht="15.75">
      <c r="A23" s="455">
        <v>16</v>
      </c>
      <c r="B23" s="19" t="s">
        <v>767</v>
      </c>
      <c r="C23" s="456">
        <v>2597780.56</v>
      </c>
      <c r="D23" s="457"/>
      <c r="E23" s="525">
        <f t="shared" si="0"/>
        <v>2597780.56</v>
      </c>
      <c r="F23" s="458"/>
    </row>
    <row r="24" spans="1:6" ht="15.75">
      <c r="A24" s="455">
        <v>17</v>
      </c>
      <c r="B24" s="19" t="s">
        <v>768</v>
      </c>
      <c r="C24" s="456">
        <v>1327180.94</v>
      </c>
      <c r="D24" s="457"/>
      <c r="E24" s="525">
        <f t="shared" si="0"/>
        <v>1327180.94</v>
      </c>
      <c r="F24" s="458"/>
    </row>
    <row r="25" spans="1:6" ht="15.75">
      <c r="A25" s="455">
        <v>18</v>
      </c>
      <c r="B25" s="19" t="s">
        <v>769</v>
      </c>
      <c r="C25" s="456">
        <v>11400</v>
      </c>
      <c r="D25" s="457"/>
      <c r="E25" s="525">
        <f t="shared" si="0"/>
        <v>11400</v>
      </c>
      <c r="F25" s="458"/>
    </row>
    <row r="26" spans="1:6" ht="15.75">
      <c r="A26" s="455">
        <v>19</v>
      </c>
      <c r="B26" s="19" t="s">
        <v>770</v>
      </c>
      <c r="C26" s="456">
        <v>4226873</v>
      </c>
      <c r="D26" s="457"/>
      <c r="E26" s="525">
        <f t="shared" si="0"/>
        <v>4226873</v>
      </c>
      <c r="F26" s="458"/>
    </row>
    <row r="27" spans="1:6" ht="15.75">
      <c r="A27" s="455">
        <v>20</v>
      </c>
      <c r="B27" s="19" t="s">
        <v>771</v>
      </c>
      <c r="C27" s="456">
        <v>5014660</v>
      </c>
      <c r="D27" s="457"/>
      <c r="E27" s="525">
        <f t="shared" si="0"/>
        <v>5014660</v>
      </c>
      <c r="F27" s="458"/>
    </row>
    <row r="28" spans="1:6" ht="15.75">
      <c r="A28" s="455">
        <v>21</v>
      </c>
      <c r="B28" s="19" t="s">
        <v>772</v>
      </c>
      <c r="C28" s="456">
        <v>12500</v>
      </c>
      <c r="D28" s="457"/>
      <c r="E28" s="525">
        <f t="shared" si="0"/>
        <v>12500</v>
      </c>
      <c r="F28" s="458"/>
    </row>
    <row r="29" spans="1:6" ht="15.75">
      <c r="A29" s="455">
        <v>22</v>
      </c>
      <c r="B29" s="19" t="s">
        <v>773</v>
      </c>
      <c r="C29" s="456">
        <v>830400</v>
      </c>
      <c r="D29" s="457"/>
      <c r="E29" s="525">
        <f t="shared" si="0"/>
        <v>830400</v>
      </c>
      <c r="F29" s="458"/>
    </row>
    <row r="30" spans="1:6" ht="15.75">
      <c r="A30" s="455">
        <v>23</v>
      </c>
      <c r="B30" s="19" t="s">
        <v>836</v>
      </c>
      <c r="C30" s="456">
        <v>246000</v>
      </c>
      <c r="D30" s="457"/>
      <c r="E30" s="525">
        <f t="shared" si="0"/>
        <v>246000</v>
      </c>
      <c r="F30" s="458"/>
    </row>
    <row r="31" spans="1:6" ht="15.75">
      <c r="A31" s="455">
        <v>24</v>
      </c>
      <c r="B31" s="19" t="s">
        <v>837</v>
      </c>
      <c r="C31" s="456">
        <v>391311</v>
      </c>
      <c r="D31" s="457"/>
      <c r="E31" s="525">
        <f t="shared" si="0"/>
        <v>391311</v>
      </c>
      <c r="F31" s="458"/>
    </row>
    <row r="32" spans="1:6" ht="15.75">
      <c r="A32" s="455">
        <v>25</v>
      </c>
      <c r="B32" s="19" t="s">
        <v>838</v>
      </c>
      <c r="C32" s="456">
        <v>53000</v>
      </c>
      <c r="D32" s="457"/>
      <c r="E32" s="525">
        <f t="shared" si="0"/>
        <v>53000</v>
      </c>
      <c r="F32" s="458"/>
    </row>
    <row r="33" spans="1:6" ht="15.75">
      <c r="A33" s="455">
        <v>26</v>
      </c>
      <c r="B33" s="19" t="s">
        <v>839</v>
      </c>
      <c r="C33" s="456">
        <v>539552</v>
      </c>
      <c r="D33" s="457"/>
      <c r="E33" s="525">
        <f t="shared" si="0"/>
        <v>539552</v>
      </c>
      <c r="F33" s="458"/>
    </row>
    <row r="34" spans="1:6" ht="15.75">
      <c r="A34" s="455">
        <v>27</v>
      </c>
      <c r="B34" s="19" t="s">
        <v>774</v>
      </c>
      <c r="C34" s="456">
        <v>1162287</v>
      </c>
      <c r="D34" s="459"/>
      <c r="E34" s="525">
        <f t="shared" si="0"/>
        <v>1162287</v>
      </c>
    </row>
    <row r="35" spans="1:6" ht="15.75">
      <c r="A35" s="455">
        <v>28</v>
      </c>
      <c r="B35" s="19" t="s">
        <v>775</v>
      </c>
      <c r="C35" s="456">
        <v>2212435.4</v>
      </c>
      <c r="D35" s="457"/>
      <c r="E35" s="525">
        <f t="shared" si="0"/>
        <v>2212435.4</v>
      </c>
    </row>
    <row r="36" spans="1:6" ht="15.75">
      <c r="A36" s="455">
        <v>29</v>
      </c>
      <c r="B36" s="19" t="s">
        <v>840</v>
      </c>
      <c r="C36" s="456">
        <v>38400</v>
      </c>
      <c r="D36" s="457"/>
      <c r="E36" s="525">
        <f t="shared" si="0"/>
        <v>38400</v>
      </c>
    </row>
    <row r="37" spans="1:6" ht="15.75">
      <c r="A37" s="455">
        <v>30</v>
      </c>
      <c r="B37" s="19" t="s">
        <v>776</v>
      </c>
      <c r="C37" s="456">
        <v>583299.6</v>
      </c>
      <c r="D37" s="457"/>
      <c r="E37" s="525">
        <f t="shared" si="0"/>
        <v>583299.6</v>
      </c>
      <c r="F37" s="458"/>
    </row>
    <row r="38" spans="1:6" ht="15.75">
      <c r="A38" s="455">
        <v>31</v>
      </c>
      <c r="B38" s="19" t="s">
        <v>777</v>
      </c>
      <c r="C38" s="456"/>
      <c r="D38" s="457"/>
      <c r="E38" s="525">
        <f t="shared" si="0"/>
        <v>0</v>
      </c>
      <c r="F38" s="458"/>
    </row>
    <row r="39" spans="1:6" ht="15.75">
      <c r="A39" s="455">
        <v>32</v>
      </c>
      <c r="B39" s="19" t="s">
        <v>778</v>
      </c>
      <c r="C39" s="456">
        <v>13098493.859999999</v>
      </c>
      <c r="D39" s="460"/>
      <c r="E39" s="525">
        <f t="shared" si="0"/>
        <v>13098493.859999999</v>
      </c>
    </row>
    <row r="40" spans="1:6" ht="15.75">
      <c r="A40" s="455">
        <v>33</v>
      </c>
      <c r="B40" s="19" t="s">
        <v>779</v>
      </c>
      <c r="C40" s="456">
        <v>5556783.0499999998</v>
      </c>
      <c r="D40" s="460"/>
      <c r="E40" s="525">
        <f t="shared" si="0"/>
        <v>5556783.0499999998</v>
      </c>
    </row>
    <row r="41" spans="1:6" ht="15.75">
      <c r="A41" s="455">
        <v>34</v>
      </c>
      <c r="B41" s="19" t="s">
        <v>780</v>
      </c>
      <c r="C41" s="456"/>
      <c r="D41" s="461"/>
      <c r="E41" s="525">
        <f t="shared" si="0"/>
        <v>0</v>
      </c>
      <c r="F41" s="462"/>
    </row>
    <row r="42" spans="1:6" ht="15.75">
      <c r="A42" s="455">
        <v>35</v>
      </c>
      <c r="B42" s="19" t="s">
        <v>781</v>
      </c>
      <c r="C42" s="456">
        <v>1598611</v>
      </c>
      <c r="D42" s="461"/>
      <c r="E42" s="525">
        <f t="shared" si="0"/>
        <v>1598611</v>
      </c>
      <c r="F42" s="462"/>
    </row>
    <row r="43" spans="1:6" ht="15.75">
      <c r="A43" s="455">
        <v>36</v>
      </c>
      <c r="B43" s="19" t="s">
        <v>782</v>
      </c>
      <c r="C43" s="456">
        <v>4176797</v>
      </c>
      <c r="D43" s="461"/>
      <c r="E43" s="525">
        <f t="shared" si="0"/>
        <v>4176797</v>
      </c>
      <c r="F43" s="462"/>
    </row>
    <row r="44" spans="1:6" ht="15.75">
      <c r="A44" s="455">
        <v>37</v>
      </c>
      <c r="B44" s="19" t="s">
        <v>841</v>
      </c>
      <c r="C44" s="456">
        <v>10000</v>
      </c>
      <c r="D44" s="461"/>
      <c r="E44" s="525">
        <f t="shared" si="0"/>
        <v>10000</v>
      </c>
      <c r="F44" s="462"/>
    </row>
    <row r="45" spans="1:6" ht="15.75">
      <c r="A45" s="455">
        <v>38</v>
      </c>
      <c r="B45" s="19" t="s">
        <v>783</v>
      </c>
      <c r="C45" s="456">
        <v>-227793</v>
      </c>
      <c r="D45" s="457"/>
      <c r="E45" s="525">
        <f t="shared" si="0"/>
        <v>-227793</v>
      </c>
      <c r="F45" s="458"/>
    </row>
    <row r="46" spans="1:6" ht="15.75">
      <c r="A46" s="455"/>
      <c r="B46" s="19"/>
      <c r="C46" s="500">
        <f>SUM(C8:C45)</f>
        <v>105852937.44</v>
      </c>
      <c r="D46" s="500">
        <f t="shared" ref="D46:E46" si="1">SUM(D8:D45)</f>
        <v>0</v>
      </c>
      <c r="E46" s="504">
        <f t="shared" si="1"/>
        <v>105852937.44</v>
      </c>
      <c r="F46" s="458"/>
    </row>
    <row r="47" spans="1:6" ht="15.75">
      <c r="A47" s="455">
        <v>39</v>
      </c>
      <c r="B47" s="19" t="s">
        <v>784</v>
      </c>
      <c r="C47" s="456">
        <v>27456</v>
      </c>
      <c r="D47" s="463">
        <v>200</v>
      </c>
      <c r="E47" s="526">
        <v>27456</v>
      </c>
      <c r="F47" s="458"/>
    </row>
    <row r="48" spans="1:6" ht="15.75">
      <c r="A48" s="455">
        <v>40</v>
      </c>
      <c r="B48" s="19" t="s">
        <v>842</v>
      </c>
      <c r="C48" s="456">
        <v>-205233.6</v>
      </c>
      <c r="D48" s="463">
        <v>-1495</v>
      </c>
      <c r="E48" s="526">
        <v>-205233.6</v>
      </c>
      <c r="F48" s="458"/>
    </row>
    <row r="49" spans="1:8" ht="15.75">
      <c r="A49" s="455">
        <v>41</v>
      </c>
      <c r="B49" s="19" t="s">
        <v>762</v>
      </c>
      <c r="C49" s="456">
        <v>1301071.2</v>
      </c>
      <c r="D49" s="463">
        <v>9477.5</v>
      </c>
      <c r="E49" s="526">
        <v>1301071.2</v>
      </c>
      <c r="F49" s="458"/>
    </row>
    <row r="50" spans="1:8" ht="15.75">
      <c r="A50" s="455">
        <v>42</v>
      </c>
      <c r="B50" s="19" t="s">
        <v>779</v>
      </c>
      <c r="C50" s="456">
        <v>11017429.737600001</v>
      </c>
      <c r="D50" s="463">
        <v>80255.17</v>
      </c>
      <c r="E50" s="526">
        <v>11017429.737600001</v>
      </c>
      <c r="F50" s="458"/>
    </row>
    <row r="51" spans="1:8" ht="15.75">
      <c r="A51" s="455">
        <v>43</v>
      </c>
      <c r="B51" s="19" t="s">
        <v>785</v>
      </c>
      <c r="C51" s="456">
        <v>634233.59999999998</v>
      </c>
      <c r="D51" s="463">
        <v>4620</v>
      </c>
      <c r="E51" s="526">
        <v>634233.59999999998</v>
      </c>
      <c r="F51" s="458"/>
    </row>
    <row r="52" spans="1:8" ht="15.75">
      <c r="A52" s="455">
        <v>44</v>
      </c>
      <c r="B52" s="19" t="s">
        <v>786</v>
      </c>
      <c r="C52" s="456">
        <v>1132573.7280000001</v>
      </c>
      <c r="D52" s="463">
        <v>8250.1</v>
      </c>
      <c r="E52" s="526">
        <v>1132573.7280000001</v>
      </c>
      <c r="F52" s="458"/>
    </row>
    <row r="53" spans="1:8" ht="15.75">
      <c r="A53" s="455">
        <v>45</v>
      </c>
      <c r="B53" s="19" t="s">
        <v>843</v>
      </c>
      <c r="C53" s="456">
        <v>133902.91200000001</v>
      </c>
      <c r="D53" s="463">
        <v>975.4</v>
      </c>
      <c r="E53" s="526">
        <v>133902.91200000001</v>
      </c>
      <c r="F53" s="458"/>
    </row>
    <row r="54" spans="1:8" ht="15.75">
      <c r="A54" s="455">
        <v>46</v>
      </c>
      <c r="B54" s="19" t="s">
        <v>844</v>
      </c>
      <c r="C54" s="456">
        <v>212509.44</v>
      </c>
      <c r="D54" s="463">
        <v>1548</v>
      </c>
      <c r="E54" s="526">
        <v>212509.44</v>
      </c>
      <c r="F54" s="458"/>
    </row>
    <row r="55" spans="1:8" ht="15.75">
      <c r="A55" s="455">
        <v>47</v>
      </c>
      <c r="B55" s="19" t="s">
        <v>787</v>
      </c>
      <c r="C55" s="456">
        <v>192192</v>
      </c>
      <c r="D55" s="463">
        <v>1400</v>
      </c>
      <c r="E55" s="526">
        <v>192192</v>
      </c>
      <c r="F55" s="458"/>
    </row>
    <row r="56" spans="1:8" ht="16.5" thickBot="1">
      <c r="A56" s="505"/>
      <c r="B56" s="506"/>
      <c r="C56" s="507">
        <f>SUM(C47:C55)</f>
        <v>14446135.0176</v>
      </c>
      <c r="D56" s="507">
        <f>SUM(D47:D55)</f>
        <v>105231.17</v>
      </c>
      <c r="E56" s="508">
        <f>SUM(E47:E55)</f>
        <v>14446135.0176</v>
      </c>
      <c r="F56" s="458"/>
    </row>
    <row r="57" spans="1:8" s="191" customFormat="1" ht="16.5" thickBot="1">
      <c r="A57" s="509"/>
      <c r="B57" s="510" t="s">
        <v>832</v>
      </c>
      <c r="C57" s="511">
        <f>+C56+C46</f>
        <v>120299072.4576</v>
      </c>
      <c r="D57" s="512"/>
      <c r="E57" s="64">
        <f>+E56+E46</f>
        <v>120299072.4576</v>
      </c>
      <c r="F57" s="458"/>
      <c r="G57" s="65"/>
      <c r="H57" s="65"/>
    </row>
    <row r="58" spans="1:8" ht="15">
      <c r="A58" s="1"/>
      <c r="B58" s="1"/>
      <c r="C58" s="1"/>
      <c r="D58" s="1"/>
      <c r="E58" s="465"/>
      <c r="F58" s="458"/>
    </row>
    <row r="59" spans="1:8" ht="15">
      <c r="A59" s="1"/>
      <c r="B59" s="1" t="s">
        <v>788</v>
      </c>
      <c r="C59" s="1"/>
      <c r="D59" s="1"/>
      <c r="G59" s="2"/>
    </row>
    <row r="60" spans="1:8" ht="15">
      <c r="A60" s="5"/>
      <c r="B60" s="6"/>
      <c r="C60" s="7"/>
      <c r="D60" s="6"/>
      <c r="E60" s="6"/>
      <c r="G60" s="2"/>
    </row>
    <row r="61" spans="1:8" ht="15">
      <c r="A61" s="4" t="s">
        <v>41</v>
      </c>
      <c r="B61" s="3" t="s">
        <v>789</v>
      </c>
      <c r="C61" s="8" t="s">
        <v>37</v>
      </c>
      <c r="D61" s="3" t="s">
        <v>42</v>
      </c>
      <c r="E61" s="3" t="s">
        <v>43</v>
      </c>
      <c r="G61" s="2"/>
    </row>
    <row r="62" spans="1:8" ht="15">
      <c r="A62" s="9" t="s">
        <v>44</v>
      </c>
      <c r="B62" s="9" t="s">
        <v>45</v>
      </c>
      <c r="C62" s="9" t="s">
        <v>46</v>
      </c>
      <c r="D62" s="9">
        <v>1</v>
      </c>
      <c r="E62" s="9">
        <v>2</v>
      </c>
      <c r="G62" s="2"/>
    </row>
    <row r="63" spans="1:8" ht="15.75">
      <c r="A63" s="18">
        <v>1</v>
      </c>
      <c r="B63" s="19" t="s">
        <v>790</v>
      </c>
      <c r="C63" s="52">
        <v>925322</v>
      </c>
      <c r="D63" s="20"/>
      <c r="E63" s="20">
        <f>+C63</f>
        <v>925322</v>
      </c>
      <c r="G63" s="2"/>
    </row>
    <row r="64" spans="1:8" ht="15.75">
      <c r="A64" s="18">
        <v>2</v>
      </c>
      <c r="B64" s="19" t="s">
        <v>791</v>
      </c>
      <c r="C64" s="52">
        <v>2115721</v>
      </c>
      <c r="D64" s="20"/>
      <c r="E64" s="20">
        <f>+C64</f>
        <v>2115721</v>
      </c>
      <c r="G64" s="2"/>
    </row>
    <row r="65" spans="1:7" ht="15.75">
      <c r="A65" s="18">
        <v>3</v>
      </c>
      <c r="B65" s="19" t="s">
        <v>792</v>
      </c>
      <c r="C65" s="52">
        <v>861731</v>
      </c>
      <c r="D65" s="20"/>
      <c r="E65" s="20">
        <f t="shared" ref="E65:E74" si="2">+C65</f>
        <v>861731</v>
      </c>
      <c r="G65" s="2"/>
    </row>
    <row r="66" spans="1:7" ht="15.75">
      <c r="A66" s="18">
        <v>4</v>
      </c>
      <c r="B66" s="19" t="s">
        <v>793</v>
      </c>
      <c r="C66" s="52">
        <v>933372</v>
      </c>
      <c r="D66" s="20"/>
      <c r="E66" s="20">
        <f t="shared" si="2"/>
        <v>933372</v>
      </c>
      <c r="G66" s="2"/>
    </row>
    <row r="67" spans="1:7" ht="15.75">
      <c r="A67" s="18">
        <v>5</v>
      </c>
      <c r="B67" s="19" t="s">
        <v>794</v>
      </c>
      <c r="C67" s="52">
        <v>912336</v>
      </c>
      <c r="D67" s="20"/>
      <c r="E67" s="20">
        <f t="shared" si="2"/>
        <v>912336</v>
      </c>
      <c r="G67" s="2"/>
    </row>
    <row r="68" spans="1:7" ht="15.75">
      <c r="A68" s="18">
        <v>6</v>
      </c>
      <c r="B68" s="19" t="s">
        <v>795</v>
      </c>
      <c r="C68" s="52">
        <v>941629</v>
      </c>
      <c r="D68" s="20"/>
      <c r="E68" s="20">
        <f t="shared" si="2"/>
        <v>941629</v>
      </c>
      <c r="G68" s="2"/>
    </row>
    <row r="69" spans="1:7" ht="15.75">
      <c r="A69" s="18">
        <v>7</v>
      </c>
      <c r="B69" s="10" t="s">
        <v>796</v>
      </c>
      <c r="C69" s="52">
        <v>926168</v>
      </c>
      <c r="D69" s="20"/>
      <c r="E69" s="20">
        <f t="shared" si="2"/>
        <v>926168</v>
      </c>
      <c r="G69" s="2"/>
    </row>
    <row r="70" spans="1:7" ht="15.75">
      <c r="A70" s="18">
        <v>8</v>
      </c>
      <c r="B70" s="10" t="s">
        <v>797</v>
      </c>
      <c r="C70" s="466" t="s">
        <v>833</v>
      </c>
      <c r="D70" s="20"/>
      <c r="E70" s="20" t="str">
        <f t="shared" si="2"/>
        <v>-</v>
      </c>
      <c r="G70" s="2"/>
    </row>
    <row r="71" spans="1:7" ht="15.75">
      <c r="A71" s="18">
        <v>9</v>
      </c>
      <c r="B71" s="10" t="s">
        <v>798</v>
      </c>
      <c r="C71" s="466">
        <v>0</v>
      </c>
      <c r="D71" s="20"/>
      <c r="E71" s="20">
        <f t="shared" si="2"/>
        <v>0</v>
      </c>
      <c r="G71" s="2"/>
    </row>
    <row r="72" spans="1:7" ht="15.75">
      <c r="A72" s="18">
        <v>10</v>
      </c>
      <c r="B72" s="10" t="s">
        <v>799</v>
      </c>
      <c r="C72" s="466">
        <v>4680486</v>
      </c>
      <c r="D72" s="20"/>
      <c r="E72" s="20">
        <f t="shared" si="2"/>
        <v>4680486</v>
      </c>
      <c r="G72" s="2"/>
    </row>
    <row r="73" spans="1:7" ht="15.75">
      <c r="A73" s="18">
        <v>11</v>
      </c>
      <c r="B73" s="10" t="s">
        <v>800</v>
      </c>
      <c r="C73" s="466">
        <v>1550000</v>
      </c>
      <c r="D73" s="20"/>
      <c r="E73" s="20">
        <f t="shared" si="2"/>
        <v>1550000</v>
      </c>
      <c r="G73" s="2"/>
    </row>
    <row r="74" spans="1:7" ht="16.5" thickBot="1">
      <c r="A74" s="18">
        <v>12</v>
      </c>
      <c r="B74" s="464" t="s">
        <v>801</v>
      </c>
      <c r="C74" s="466">
        <v>0</v>
      </c>
      <c r="D74" s="463"/>
      <c r="E74" s="20">
        <f t="shared" si="2"/>
        <v>0</v>
      </c>
      <c r="G74" s="467"/>
    </row>
    <row r="75" spans="1:7" ht="16.5" thickBot="1">
      <c r="A75" s="54"/>
      <c r="B75" s="510" t="s">
        <v>832</v>
      </c>
      <c r="C75" s="511">
        <f>SUM(C63:C74)</f>
        <v>13846765</v>
      </c>
      <c r="D75" s="55"/>
      <c r="E75" s="511">
        <f>SUM(E63:E74)</f>
        <v>13846765</v>
      </c>
    </row>
    <row r="76" spans="1:7" ht="15.75" thickBot="1">
      <c r="A76" s="1"/>
      <c r="B76" s="1"/>
      <c r="C76" s="1"/>
      <c r="E76" s="465"/>
    </row>
    <row r="77" spans="1:7" ht="16.5" thickBot="1">
      <c r="B77" s="527">
        <f>+C75+C46</f>
        <v>119699702.44</v>
      </c>
      <c r="D77" s="1" t="s">
        <v>802</v>
      </c>
      <c r="E77" s="468">
        <f>+E75+E57</f>
        <v>134145837.4576</v>
      </c>
    </row>
    <row r="78" spans="1:7" ht="15.75">
      <c r="D78" s="65" t="s">
        <v>803</v>
      </c>
      <c r="G78" s="469"/>
    </row>
    <row r="79" spans="1:7">
      <c r="G79" s="470"/>
    </row>
    <row r="80" spans="1:7">
      <c r="E80" s="465"/>
    </row>
  </sheetData>
  <pageMargins left="0.7" right="0.7" top="0.75" bottom="0.75" header="0.3" footer="0.3"/>
  <pageSetup paperSize="9" scale="61" orientation="portrait" r:id="rId1"/>
</worksheet>
</file>

<file path=xl/worksheets/sheet19.xml><?xml version="1.0" encoding="utf-8"?>
<worksheet xmlns="http://schemas.openxmlformats.org/spreadsheetml/2006/main" xmlns:r="http://schemas.openxmlformats.org/officeDocument/2006/relationships">
  <dimension ref="B1:IS53"/>
  <sheetViews>
    <sheetView zoomScale="53" zoomScaleNormal="53" workbookViewId="0">
      <selection activeCell="F18" sqref="F18"/>
    </sheetView>
  </sheetViews>
  <sheetFormatPr defaultColWidth="4.7109375" defaultRowHeight="12.75"/>
  <cols>
    <col min="1" max="1" width="10.28515625" style="129" customWidth="1"/>
    <col min="2" max="2" width="9.42578125" style="727" customWidth="1"/>
    <col min="3" max="3" width="9.28515625" style="727" customWidth="1"/>
    <col min="4" max="4" width="58.7109375" style="727" customWidth="1"/>
    <col min="5" max="5" width="24.7109375" style="727" customWidth="1"/>
    <col min="6" max="6" width="54.28515625" style="727" customWidth="1"/>
    <col min="7" max="7" width="52.140625" style="727" customWidth="1"/>
    <col min="8" max="8" width="9" style="727" customWidth="1"/>
    <col min="9" max="9" width="8.7109375" style="727" customWidth="1"/>
    <col min="10" max="10" width="23.140625" style="727" bestFit="1" customWidth="1"/>
    <col min="11" max="11" width="27.42578125" style="727" customWidth="1"/>
    <col min="12" max="14" width="4.7109375" style="727"/>
    <col min="15" max="15" width="8.5703125" style="727" customWidth="1"/>
    <col min="16" max="16" width="18.28515625" style="727" customWidth="1"/>
    <col min="17" max="17" width="26.85546875" style="727" customWidth="1"/>
    <col min="18" max="253" width="4.7109375" style="727"/>
    <col min="254" max="16384" width="4.7109375" style="129"/>
  </cols>
  <sheetData>
    <row r="1" spans="2:253" ht="13.5" thickBot="1"/>
    <row r="2" spans="2:253" ht="26.25">
      <c r="B2" s="728"/>
      <c r="C2" s="729"/>
      <c r="D2" s="1072" t="s">
        <v>886</v>
      </c>
      <c r="E2" s="1072"/>
      <c r="F2" s="1072"/>
      <c r="G2" s="1072"/>
      <c r="H2" s="730"/>
      <c r="I2" s="731"/>
      <c r="J2" s="1073"/>
      <c r="K2" s="1073"/>
      <c r="L2" s="1073"/>
      <c r="M2" s="1073"/>
      <c r="N2" s="1073"/>
      <c r="O2" s="731"/>
      <c r="P2" s="731"/>
      <c r="Q2" s="731"/>
      <c r="R2" s="731"/>
      <c r="S2" s="731"/>
      <c r="T2" s="731"/>
      <c r="U2" s="731"/>
      <c r="V2" s="731"/>
      <c r="W2" s="731"/>
      <c r="X2" s="731"/>
      <c r="Y2" s="731"/>
      <c r="Z2" s="731"/>
      <c r="AA2" s="731"/>
      <c r="AB2" s="731"/>
      <c r="AC2" s="731"/>
      <c r="AD2" s="731"/>
      <c r="AE2" s="731"/>
      <c r="AF2" s="731"/>
      <c r="AG2" s="731"/>
      <c r="AH2" s="731"/>
      <c r="AI2" s="731"/>
      <c r="AJ2" s="731"/>
      <c r="AK2" s="731"/>
      <c r="AL2" s="731"/>
      <c r="AM2" s="731"/>
      <c r="AN2" s="731"/>
      <c r="AO2" s="731"/>
      <c r="AP2" s="731"/>
      <c r="AQ2" s="731"/>
      <c r="AR2" s="731"/>
      <c r="AS2" s="731"/>
      <c r="AT2" s="731"/>
      <c r="AU2" s="731"/>
      <c r="AV2" s="731"/>
      <c r="AW2" s="731"/>
      <c r="AX2" s="731"/>
      <c r="AY2" s="731"/>
      <c r="AZ2" s="731"/>
      <c r="BA2" s="731"/>
      <c r="BB2" s="731"/>
      <c r="BC2" s="731"/>
      <c r="BD2" s="731"/>
      <c r="BE2" s="731"/>
      <c r="BF2" s="731"/>
      <c r="BG2" s="731"/>
      <c r="BH2" s="731"/>
      <c r="BI2" s="731"/>
      <c r="BJ2" s="731"/>
      <c r="BK2" s="731"/>
      <c r="BL2" s="731"/>
      <c r="BM2" s="731"/>
      <c r="BN2" s="731"/>
      <c r="BO2" s="731"/>
      <c r="BP2" s="731"/>
      <c r="BQ2" s="731"/>
      <c r="BR2" s="731"/>
      <c r="BS2" s="731"/>
      <c r="BT2" s="731"/>
      <c r="BU2" s="731"/>
      <c r="BV2" s="731"/>
      <c r="BW2" s="731"/>
      <c r="BX2" s="731"/>
      <c r="BY2" s="731"/>
      <c r="BZ2" s="731"/>
      <c r="CA2" s="731"/>
      <c r="CB2" s="731"/>
      <c r="CC2" s="731"/>
      <c r="CD2" s="731"/>
      <c r="CE2" s="731"/>
      <c r="CF2" s="731"/>
      <c r="CG2" s="731"/>
      <c r="CH2" s="731"/>
      <c r="CI2" s="731"/>
      <c r="CJ2" s="731"/>
      <c r="CK2" s="731"/>
      <c r="CL2" s="731"/>
      <c r="CM2" s="731"/>
      <c r="CN2" s="731"/>
      <c r="CO2" s="731"/>
      <c r="CP2" s="731"/>
      <c r="CQ2" s="731"/>
      <c r="CR2" s="731"/>
      <c r="CS2" s="731"/>
      <c r="CT2" s="731"/>
      <c r="CU2" s="731"/>
      <c r="CV2" s="731"/>
      <c r="CW2" s="731"/>
      <c r="CX2" s="731"/>
      <c r="CY2" s="731"/>
      <c r="CZ2" s="731"/>
      <c r="DA2" s="731"/>
      <c r="DB2" s="731"/>
      <c r="DC2" s="731"/>
      <c r="DD2" s="731"/>
      <c r="DE2" s="731"/>
      <c r="DF2" s="731"/>
      <c r="DG2" s="731"/>
      <c r="DH2" s="731"/>
      <c r="DI2" s="731"/>
      <c r="DJ2" s="731"/>
      <c r="DK2" s="731"/>
      <c r="DL2" s="731"/>
      <c r="DM2" s="731"/>
      <c r="DN2" s="731"/>
      <c r="DO2" s="731"/>
      <c r="DP2" s="731"/>
      <c r="DQ2" s="731"/>
      <c r="DR2" s="731"/>
      <c r="DS2" s="731"/>
      <c r="DT2" s="731"/>
      <c r="DU2" s="731"/>
      <c r="DV2" s="731"/>
      <c r="DW2" s="731"/>
      <c r="DX2" s="731"/>
      <c r="DY2" s="731"/>
      <c r="DZ2" s="731"/>
      <c r="EA2" s="731"/>
      <c r="EB2" s="731"/>
      <c r="EC2" s="731"/>
      <c r="ED2" s="731"/>
      <c r="EE2" s="731"/>
      <c r="EF2" s="731"/>
      <c r="EG2" s="731"/>
      <c r="EH2" s="731"/>
      <c r="EI2" s="731"/>
      <c r="EJ2" s="731"/>
      <c r="EK2" s="731"/>
      <c r="EL2" s="731"/>
      <c r="EM2" s="731"/>
      <c r="EN2" s="731"/>
      <c r="EO2" s="731"/>
      <c r="EP2" s="731"/>
      <c r="EQ2" s="731"/>
      <c r="ER2" s="731"/>
      <c r="ES2" s="731"/>
      <c r="ET2" s="731"/>
      <c r="EU2" s="731"/>
      <c r="EV2" s="731"/>
      <c r="EW2" s="731"/>
      <c r="EX2" s="731"/>
      <c r="EY2" s="731"/>
      <c r="EZ2" s="731"/>
      <c r="FA2" s="731"/>
      <c r="FB2" s="731"/>
      <c r="FC2" s="731"/>
      <c r="FD2" s="731"/>
      <c r="FE2" s="731"/>
      <c r="FF2" s="731"/>
      <c r="FG2" s="731"/>
      <c r="FH2" s="731"/>
      <c r="FI2" s="731"/>
      <c r="FJ2" s="731"/>
      <c r="FK2" s="731"/>
      <c r="FL2" s="731"/>
      <c r="FM2" s="731"/>
      <c r="FN2" s="731"/>
      <c r="FO2" s="731"/>
      <c r="FP2" s="731"/>
      <c r="FQ2" s="731"/>
      <c r="FR2" s="731"/>
      <c r="FS2" s="731"/>
      <c r="FT2" s="731"/>
      <c r="FU2" s="731"/>
      <c r="FV2" s="731"/>
      <c r="FW2" s="731"/>
      <c r="FX2" s="731"/>
      <c r="FY2" s="731"/>
      <c r="FZ2" s="731"/>
      <c r="GA2" s="731"/>
      <c r="GB2" s="731"/>
      <c r="GC2" s="731"/>
      <c r="GD2" s="731"/>
      <c r="GE2" s="731"/>
      <c r="GF2" s="731"/>
      <c r="GG2" s="731"/>
      <c r="GH2" s="731"/>
      <c r="GI2" s="731"/>
      <c r="GJ2" s="731"/>
      <c r="GK2" s="731"/>
      <c r="GL2" s="731"/>
      <c r="GM2" s="731"/>
      <c r="GN2" s="731"/>
      <c r="GO2" s="731"/>
      <c r="GP2" s="731"/>
      <c r="GQ2" s="731"/>
      <c r="GR2" s="731"/>
      <c r="GS2" s="731"/>
      <c r="GT2" s="731"/>
      <c r="GU2" s="731"/>
      <c r="GV2" s="731"/>
      <c r="GW2" s="731"/>
      <c r="GX2" s="731"/>
      <c r="GY2" s="731"/>
      <c r="GZ2" s="731"/>
      <c r="HA2" s="731"/>
      <c r="HB2" s="731"/>
      <c r="HC2" s="731"/>
      <c r="HD2" s="731"/>
      <c r="HE2" s="731"/>
      <c r="HF2" s="731"/>
      <c r="HG2" s="731"/>
      <c r="HH2" s="731"/>
      <c r="HI2" s="731"/>
      <c r="HJ2" s="731"/>
      <c r="HK2" s="731"/>
      <c r="HL2" s="731"/>
      <c r="HM2" s="731"/>
      <c r="HN2" s="731"/>
      <c r="HO2" s="731"/>
      <c r="HP2" s="731"/>
      <c r="HQ2" s="731"/>
      <c r="HR2" s="731"/>
      <c r="HS2" s="731"/>
      <c r="HT2" s="731"/>
      <c r="HU2" s="731"/>
      <c r="HV2" s="731"/>
      <c r="HW2" s="731"/>
      <c r="HX2" s="731"/>
      <c r="HY2" s="731"/>
      <c r="HZ2" s="731"/>
      <c r="IA2" s="731"/>
      <c r="IB2" s="731"/>
      <c r="IC2" s="731"/>
      <c r="ID2" s="731"/>
      <c r="IE2" s="731"/>
      <c r="IF2" s="731"/>
      <c r="IG2" s="731"/>
      <c r="IH2" s="731"/>
      <c r="II2" s="731"/>
      <c r="IJ2" s="731"/>
      <c r="IK2" s="731"/>
      <c r="IL2" s="731"/>
      <c r="IM2" s="731"/>
      <c r="IN2" s="731"/>
      <c r="IO2" s="731"/>
      <c r="IP2" s="731"/>
      <c r="IQ2" s="731"/>
      <c r="IR2" s="731"/>
      <c r="IS2" s="731"/>
    </row>
    <row r="3" spans="2:253" ht="15.75">
      <c r="B3" s="732"/>
      <c r="E3" s="733"/>
      <c r="F3" s="734"/>
      <c r="G3" s="734"/>
      <c r="H3" s="735"/>
      <c r="L3" s="736"/>
      <c r="M3" s="736"/>
      <c r="N3" s="736"/>
    </row>
    <row r="4" spans="2:253" ht="26.25">
      <c r="B4" s="732"/>
      <c r="C4" s="737" t="s">
        <v>379</v>
      </c>
      <c r="D4" s="738" t="s">
        <v>887</v>
      </c>
      <c r="F4" s="739"/>
      <c r="G4" s="733"/>
      <c r="H4" s="735"/>
    </row>
    <row r="5" spans="2:253" ht="20.25">
      <c r="B5" s="740"/>
      <c r="C5" s="741"/>
      <c r="D5" s="742"/>
      <c r="E5" s="743"/>
      <c r="F5" s="744"/>
      <c r="G5" s="744"/>
      <c r="H5" s="745"/>
    </row>
    <row r="6" spans="2:253" ht="23.25">
      <c r="B6" s="746" t="s">
        <v>850</v>
      </c>
      <c r="C6" s="747" t="s">
        <v>888</v>
      </c>
      <c r="D6" s="748"/>
      <c r="E6" s="749"/>
      <c r="F6" s="750"/>
      <c r="G6" s="750"/>
      <c r="H6" s="751"/>
    </row>
    <row r="7" spans="2:253" ht="23.25">
      <c r="B7" s="752"/>
      <c r="C7" s="753"/>
      <c r="D7" s="753"/>
      <c r="E7" s="754"/>
      <c r="F7" s="755"/>
      <c r="G7" s="755"/>
      <c r="H7" s="751"/>
    </row>
    <row r="8" spans="2:253" ht="30">
      <c r="B8" s="762"/>
      <c r="C8" s="923" t="s">
        <v>901</v>
      </c>
      <c r="D8" s="924"/>
      <c r="E8" s="925"/>
      <c r="F8" s="926"/>
      <c r="G8" s="927"/>
      <c r="H8" s="928"/>
    </row>
    <row r="9" spans="2:253" ht="23.25">
      <c r="B9" s="762" t="s">
        <v>889</v>
      </c>
      <c r="C9" s="926"/>
      <c r="D9" s="926"/>
      <c r="E9" s="926"/>
      <c r="F9" s="926"/>
      <c r="G9" s="926"/>
      <c r="H9" s="928"/>
      <c r="I9" s="756"/>
      <c r="K9" s="756"/>
    </row>
    <row r="10" spans="2:253" ht="23.25">
      <c r="B10" s="762" t="s">
        <v>974</v>
      </c>
      <c r="C10" s="926"/>
      <c r="D10" s="926"/>
      <c r="E10" s="926"/>
      <c r="F10" s="929"/>
      <c r="G10" s="926"/>
      <c r="H10" s="928"/>
      <c r="I10" s="756"/>
      <c r="K10" s="756"/>
    </row>
    <row r="11" spans="2:253" ht="23.25">
      <c r="B11" s="762"/>
      <c r="C11" s="926"/>
      <c r="D11" s="926"/>
      <c r="E11" s="926"/>
      <c r="F11" s="929"/>
      <c r="G11" s="926"/>
      <c r="H11" s="928"/>
      <c r="I11" s="756"/>
      <c r="K11" s="756"/>
    </row>
    <row r="12" spans="2:253" ht="23.25">
      <c r="B12" s="762" t="s">
        <v>975</v>
      </c>
      <c r="C12" s="926" t="s">
        <v>890</v>
      </c>
      <c r="D12" s="926"/>
      <c r="E12" s="926"/>
      <c r="F12" s="929"/>
      <c r="G12" s="926"/>
      <c r="H12" s="928"/>
      <c r="I12" s="756"/>
      <c r="J12" s="756"/>
      <c r="K12" s="756"/>
    </row>
    <row r="13" spans="2:253" ht="23.25">
      <c r="B13" s="762"/>
      <c r="C13" s="926" t="s">
        <v>976</v>
      </c>
      <c r="D13" s="926"/>
      <c r="E13" s="926"/>
      <c r="F13" s="929"/>
      <c r="G13" s="926"/>
      <c r="H13" s="928"/>
      <c r="I13" s="756"/>
      <c r="J13" s="756"/>
      <c r="K13" s="756"/>
    </row>
    <row r="14" spans="2:253" ht="23.25">
      <c r="B14" s="762"/>
      <c r="C14" s="926" t="s">
        <v>977</v>
      </c>
      <c r="D14" s="926"/>
      <c r="E14" s="926"/>
      <c r="F14" s="929"/>
      <c r="G14" s="926"/>
      <c r="H14" s="928"/>
      <c r="I14" s="756"/>
      <c r="J14" s="756"/>
      <c r="K14" s="756"/>
    </row>
    <row r="15" spans="2:253" ht="23.25">
      <c r="B15" s="762"/>
      <c r="C15" s="926" t="s">
        <v>978</v>
      </c>
      <c r="D15" s="926"/>
      <c r="E15" s="926"/>
      <c r="F15" s="929"/>
      <c r="G15" s="926"/>
      <c r="H15" s="928"/>
      <c r="I15" s="756"/>
      <c r="J15" s="756"/>
      <c r="K15" s="756"/>
    </row>
    <row r="16" spans="2:253" ht="23.25">
      <c r="B16" s="762"/>
      <c r="C16" s="926" t="s">
        <v>979</v>
      </c>
      <c r="D16" s="926"/>
      <c r="E16" s="926"/>
      <c r="F16" s="929"/>
      <c r="G16" s="926"/>
      <c r="H16" s="928"/>
      <c r="I16" s="756"/>
      <c r="J16" s="756"/>
      <c r="K16" s="756"/>
    </row>
    <row r="17" spans="2:11" ht="23.25">
      <c r="B17" s="762"/>
      <c r="C17" s="926" t="s">
        <v>980</v>
      </c>
      <c r="D17" s="926"/>
      <c r="E17" s="926"/>
      <c r="F17" s="929"/>
      <c r="G17" s="926"/>
      <c r="H17" s="928"/>
      <c r="I17" s="756"/>
      <c r="J17" s="756"/>
      <c r="K17" s="756"/>
    </row>
    <row r="18" spans="2:11" ht="23.25">
      <c r="B18" s="762"/>
      <c r="C18" s="926"/>
      <c r="D18" s="926"/>
      <c r="E18" s="926"/>
      <c r="F18" s="929"/>
      <c r="G18" s="926"/>
      <c r="H18" s="928"/>
      <c r="I18" s="756"/>
      <c r="J18" s="756"/>
      <c r="K18" s="756"/>
    </row>
    <row r="19" spans="2:11" ht="23.25">
      <c r="B19" s="752"/>
      <c r="C19" s="750" t="s">
        <v>902</v>
      </c>
      <c r="D19" s="755"/>
      <c r="E19" s="755"/>
      <c r="F19" s="755"/>
      <c r="G19" s="837">
        <f>+'[6]TB 2015'!D67</f>
        <v>160543455.47999999</v>
      </c>
      <c r="H19" s="751"/>
      <c r="I19" s="756"/>
      <c r="J19" s="756"/>
      <c r="K19" s="756"/>
    </row>
    <row r="20" spans="2:11" ht="23.25">
      <c r="B20" s="752"/>
      <c r="C20" s="755"/>
      <c r="D20" s="755" t="s">
        <v>956</v>
      </c>
      <c r="E20" s="755"/>
      <c r="F20" s="755"/>
      <c r="G20" s="768"/>
      <c r="H20" s="751"/>
      <c r="I20" s="756"/>
      <c r="J20" s="756"/>
      <c r="K20" s="756"/>
    </row>
    <row r="21" spans="2:11" ht="24" thickBot="1">
      <c r="B21" s="752"/>
      <c r="C21" s="755"/>
      <c r="D21" s="755" t="s">
        <v>891</v>
      </c>
      <c r="E21" s="755"/>
      <c r="F21" s="755"/>
      <c r="G21" s="930">
        <f>+'[6]TB 2015'!D68</f>
        <v>-40279003</v>
      </c>
      <c r="H21" s="751"/>
      <c r="I21" s="756"/>
      <c r="J21" s="756"/>
      <c r="K21" s="756"/>
    </row>
    <row r="22" spans="2:11" ht="33.75" customHeight="1" thickTop="1">
      <c r="B22" s="758"/>
      <c r="C22" s="1086" t="s">
        <v>903</v>
      </c>
      <c r="D22" s="1086"/>
      <c r="E22" s="1086"/>
      <c r="F22" s="1086"/>
      <c r="G22" s="931">
        <f>SUM(G19:G21)</f>
        <v>120264452.47999999</v>
      </c>
      <c r="H22" s="751"/>
      <c r="J22" s="759"/>
      <c r="K22" s="760"/>
    </row>
    <row r="23" spans="2:11" ht="23.25">
      <c r="B23" s="758"/>
      <c r="C23" s="755"/>
      <c r="D23" s="755"/>
      <c r="E23" s="755"/>
      <c r="F23" s="932" t="s">
        <v>892</v>
      </c>
      <c r="G23" s="755"/>
      <c r="H23" s="932"/>
      <c r="J23" s="759"/>
    </row>
    <row r="24" spans="2:11" ht="23.25">
      <c r="B24" s="758"/>
      <c r="C24" s="761"/>
      <c r="D24" s="755"/>
      <c r="E24" s="755"/>
      <c r="F24" s="755"/>
      <c r="G24" s="768"/>
      <c r="H24" s="751"/>
      <c r="J24" s="759"/>
    </row>
    <row r="25" spans="2:11" ht="170.25" customHeight="1">
      <c r="B25" s="1087" t="s">
        <v>981</v>
      </c>
      <c r="C25" s="1088" t="s">
        <v>982</v>
      </c>
      <c r="D25" s="1088"/>
      <c r="E25" s="1088"/>
      <c r="F25" s="1088"/>
      <c r="G25" s="1088"/>
      <c r="H25" s="928"/>
      <c r="J25" s="759"/>
    </row>
    <row r="26" spans="2:11" ht="23.25">
      <c r="B26" s="762"/>
      <c r="C26" s="926"/>
      <c r="D26" s="926"/>
      <c r="E26" s="926"/>
      <c r="F26" s="929"/>
      <c r="G26" s="926"/>
      <c r="H26" s="928"/>
      <c r="J26" s="759"/>
    </row>
    <row r="27" spans="2:11" ht="27" customHeight="1">
      <c r="B27" s="752"/>
      <c r="C27" s="755" t="s">
        <v>893</v>
      </c>
      <c r="D27" s="755"/>
      <c r="E27" s="755"/>
      <c r="F27" s="755"/>
      <c r="G27" s="931">
        <v>129740152.95</v>
      </c>
      <c r="H27" s="933"/>
      <c r="J27" s="759"/>
    </row>
    <row r="28" spans="2:11" ht="27" customHeight="1">
      <c r="B28" s="752"/>
      <c r="C28" s="755"/>
      <c r="D28" s="755" t="s">
        <v>894</v>
      </c>
      <c r="E28" s="755"/>
      <c r="F28" s="755"/>
      <c r="G28" s="837"/>
      <c r="H28" s="751"/>
      <c r="J28" s="759"/>
      <c r="K28" s="763"/>
    </row>
    <row r="29" spans="2:11" ht="27" customHeight="1">
      <c r="B29" s="752"/>
      <c r="C29" s="755"/>
      <c r="D29" s="755"/>
      <c r="E29" s="755"/>
      <c r="F29" s="932" t="s">
        <v>983</v>
      </c>
      <c r="G29" s="768"/>
      <c r="H29" s="751"/>
      <c r="J29" s="759"/>
      <c r="K29" s="763"/>
    </row>
    <row r="30" spans="2:11" ht="27" customHeight="1">
      <c r="B30" s="752"/>
      <c r="C30" s="755"/>
      <c r="D30" s="750"/>
      <c r="E30" s="750"/>
      <c r="F30" s="750"/>
      <c r="G30" s="931"/>
      <c r="H30" s="751"/>
      <c r="J30" s="759"/>
      <c r="K30" s="763"/>
    </row>
    <row r="31" spans="2:11" ht="23.25">
      <c r="B31" s="762" t="s">
        <v>984</v>
      </c>
      <c r="C31" s="926" t="s">
        <v>985</v>
      </c>
      <c r="D31" s="926"/>
      <c r="E31" s="926"/>
      <c r="F31" s="929"/>
      <c r="G31" s="926"/>
      <c r="H31" s="928"/>
    </row>
    <row r="32" spans="2:11" ht="23.25">
      <c r="B32" s="762"/>
      <c r="C32" s="926" t="s">
        <v>986</v>
      </c>
      <c r="D32" s="926"/>
      <c r="E32" s="926"/>
      <c r="F32" s="929"/>
      <c r="G32" s="926"/>
      <c r="H32" s="928"/>
      <c r="J32" s="759"/>
    </row>
    <row r="33" spans="2:11" ht="23.25">
      <c r="B33" s="762"/>
      <c r="C33" s="926" t="s">
        <v>987</v>
      </c>
      <c r="D33" s="926"/>
      <c r="E33" s="926"/>
      <c r="F33" s="929"/>
      <c r="G33" s="926"/>
      <c r="H33" s="928"/>
      <c r="J33" s="759"/>
    </row>
    <row r="34" spans="2:11" ht="23.25">
      <c r="B34" s="762"/>
      <c r="C34" s="926" t="s">
        <v>988</v>
      </c>
      <c r="D34" s="926"/>
      <c r="E34" s="926"/>
      <c r="F34" s="929"/>
      <c r="G34" s="926"/>
      <c r="H34" s="928"/>
      <c r="J34" s="759"/>
    </row>
    <row r="35" spans="2:11" ht="23.25">
      <c r="B35" s="934"/>
      <c r="C35" s="935"/>
      <c r="D35" s="936"/>
      <c r="E35" s="937"/>
      <c r="F35" s="755"/>
      <c r="G35" s="755"/>
      <c r="H35" s="751"/>
      <c r="J35" s="759"/>
    </row>
    <row r="36" spans="2:11" ht="21.75" customHeight="1">
      <c r="B36" s="752"/>
      <c r="C36" s="755" t="s">
        <v>895</v>
      </c>
      <c r="D36" s="755"/>
      <c r="E36" s="755"/>
      <c r="F36" s="755"/>
      <c r="G36" s="755"/>
      <c r="H36" s="751"/>
      <c r="J36" s="759"/>
    </row>
    <row r="37" spans="2:11" ht="27" customHeight="1">
      <c r="B37" s="752"/>
      <c r="C37" s="755"/>
      <c r="D37" s="755" t="s">
        <v>965</v>
      </c>
      <c r="E37" s="755"/>
      <c r="F37" s="755"/>
      <c r="G37" s="837">
        <f>+'[6]TB 2015'!E261+'[6]TB 2015'!E260</f>
        <v>55464206.539999999</v>
      </c>
      <c r="H37" s="751"/>
      <c r="J37" s="759"/>
    </row>
    <row r="38" spans="2:11" ht="27" customHeight="1" thickBot="1">
      <c r="B38" s="752"/>
      <c r="C38" s="755"/>
      <c r="D38" s="755" t="s">
        <v>958</v>
      </c>
      <c r="E38" s="755"/>
      <c r="F38" s="755"/>
      <c r="G38" s="930">
        <f>+'[6]TB 2015'!E262</f>
        <v>-27980630.238009602</v>
      </c>
      <c r="H38" s="751"/>
      <c r="J38" s="759"/>
    </row>
    <row r="39" spans="2:11" ht="27" customHeight="1" thickTop="1">
      <c r="B39" s="752"/>
      <c r="C39" s="755"/>
      <c r="D39" s="938" t="s">
        <v>959</v>
      </c>
      <c r="E39" s="938"/>
      <c r="F39" s="938"/>
      <c r="G39" s="931">
        <f>SUM(G37:G38)</f>
        <v>27483576.301990397</v>
      </c>
      <c r="H39" s="751"/>
      <c r="J39" s="759"/>
      <c r="K39" s="763"/>
    </row>
    <row r="40" spans="2:11" ht="27" customHeight="1">
      <c r="B40" s="752"/>
      <c r="C40" s="755"/>
      <c r="D40" s="939"/>
      <c r="E40" s="939"/>
      <c r="F40" s="939"/>
      <c r="G40" s="940"/>
      <c r="H40" s="751"/>
      <c r="J40" s="759"/>
      <c r="K40" s="763"/>
    </row>
    <row r="41" spans="2:11" ht="33" customHeight="1">
      <c r="B41" s="752"/>
      <c r="C41" s="755"/>
      <c r="D41" s="755"/>
      <c r="E41" s="755"/>
      <c r="F41" s="768"/>
      <c r="G41" s="755"/>
      <c r="H41" s="751"/>
    </row>
    <row r="42" spans="2:11" ht="26.25" customHeight="1">
      <c r="B42" s="752"/>
      <c r="C42" s="755"/>
      <c r="D42" s="755"/>
      <c r="E42" s="755"/>
      <c r="F42" s="768"/>
      <c r="G42" s="755"/>
      <c r="H42" s="751"/>
    </row>
    <row r="43" spans="2:11" ht="25.5" customHeight="1">
      <c r="B43" s="941"/>
      <c r="C43" s="942"/>
      <c r="D43" s="750"/>
      <c r="E43" s="755"/>
      <c r="F43" s="768"/>
      <c r="G43" s="755"/>
      <c r="H43" s="751"/>
    </row>
    <row r="44" spans="2:11" ht="31.5" customHeight="1">
      <c r="B44" s="752"/>
      <c r="C44" s="1070" t="s">
        <v>896</v>
      </c>
      <c r="D44" s="1070"/>
      <c r="E44" s="755"/>
      <c r="F44" s="1070" t="s">
        <v>380</v>
      </c>
      <c r="G44" s="1070"/>
      <c r="H44" s="1071"/>
    </row>
    <row r="45" spans="2:11" ht="25.5" customHeight="1">
      <c r="B45" s="1074"/>
      <c r="C45" s="1075"/>
      <c r="D45" s="1075"/>
      <c r="E45" s="755"/>
      <c r="F45" s="1075" t="s">
        <v>898</v>
      </c>
      <c r="G45" s="1075"/>
      <c r="H45" s="1076"/>
    </row>
    <row r="46" spans="2:11" ht="23.25">
      <c r="B46" s="767"/>
      <c r="C46" s="768"/>
      <c r="D46" s="768"/>
      <c r="E46" s="755"/>
      <c r="F46" s="768"/>
      <c r="G46" s="755"/>
      <c r="H46" s="751"/>
    </row>
    <row r="47" spans="2:11" ht="23.25">
      <c r="B47" s="1068" t="s">
        <v>899</v>
      </c>
      <c r="C47" s="1069"/>
      <c r="D47" s="1069"/>
      <c r="E47" s="1069"/>
      <c r="F47" s="1070" t="s">
        <v>900</v>
      </c>
      <c r="G47" s="1070"/>
      <c r="H47" s="1071"/>
      <c r="I47" s="120"/>
    </row>
    <row r="48" spans="2:11" ht="22.5" customHeight="1">
      <c r="B48" s="769"/>
      <c r="C48" s="1089"/>
      <c r="D48" s="1089"/>
      <c r="E48" s="1089"/>
      <c r="F48" s="1089"/>
      <c r="G48" s="1089"/>
      <c r="H48" s="904"/>
      <c r="I48" s="120"/>
    </row>
    <row r="49" spans="2:9" ht="20.25">
      <c r="B49" s="770"/>
      <c r="C49" s="771"/>
      <c r="D49" s="771"/>
      <c r="E49" s="766"/>
      <c r="F49" s="766"/>
      <c r="G49" s="771"/>
      <c r="H49" s="772"/>
      <c r="I49" s="120"/>
    </row>
    <row r="50" spans="2:9" ht="20.25">
      <c r="B50" s="770"/>
      <c r="C50" s="771"/>
      <c r="D50" s="771"/>
      <c r="E50" s="766"/>
      <c r="F50" s="766"/>
      <c r="G50" s="771"/>
      <c r="H50" s="772"/>
      <c r="I50" s="120"/>
    </row>
    <row r="51" spans="2:9" ht="20.25">
      <c r="B51" s="770"/>
      <c r="C51" s="771"/>
      <c r="D51" s="771"/>
      <c r="E51" s="766"/>
      <c r="F51" s="766"/>
      <c r="G51" s="771"/>
      <c r="H51" s="772"/>
      <c r="I51" s="120"/>
    </row>
    <row r="52" spans="2:9" ht="21" thickBot="1">
      <c r="B52" s="773"/>
      <c r="C52" s="774"/>
      <c r="D52" s="774"/>
      <c r="E52" s="775"/>
      <c r="F52" s="775"/>
      <c r="G52" s="774"/>
      <c r="H52" s="776"/>
      <c r="I52" s="120"/>
    </row>
    <row r="53" spans="2:9" ht="18" customHeight="1">
      <c r="B53" s="903"/>
      <c r="C53" s="903"/>
      <c r="D53" s="903"/>
      <c r="G53" s="903"/>
      <c r="H53" s="903"/>
      <c r="I53" s="120"/>
    </row>
  </sheetData>
  <mergeCells count="11">
    <mergeCell ref="B45:D45"/>
    <mergeCell ref="F45:H45"/>
    <mergeCell ref="B47:E47"/>
    <mergeCell ref="F47:H47"/>
    <mergeCell ref="C48:G48"/>
    <mergeCell ref="D2:G2"/>
    <mergeCell ref="J2:N2"/>
    <mergeCell ref="C22:F22"/>
    <mergeCell ref="C25:G25"/>
    <mergeCell ref="C44:D44"/>
    <mergeCell ref="F44:H44"/>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filterMode="1">
    <tabColor rgb="FFFF0000"/>
  </sheetPr>
  <dimension ref="A1:O306"/>
  <sheetViews>
    <sheetView topLeftCell="A232" zoomScaleSheetLayoutView="100" workbookViewId="0">
      <selection activeCell="E282" sqref="E282"/>
    </sheetView>
  </sheetViews>
  <sheetFormatPr defaultColWidth="9.140625" defaultRowHeight="15.75"/>
  <cols>
    <col min="1" max="1" width="12" style="387" customWidth="1"/>
    <col min="2" max="2" width="8.42578125" style="305" customWidth="1"/>
    <col min="3" max="3" width="59.7109375" style="307" customWidth="1"/>
    <col min="4" max="4" width="19.5703125" style="329" customWidth="1"/>
    <col min="5" max="5" width="19" style="329" customWidth="1"/>
    <col min="6" max="7" width="7.7109375" style="330" customWidth="1"/>
    <col min="8" max="8" width="13.7109375" style="319" customWidth="1"/>
    <col min="9" max="9" width="17.5703125" style="534" customWidth="1"/>
    <col min="10" max="10" width="18.42578125" style="12" customWidth="1"/>
    <col min="11" max="11" width="16.7109375" style="12" customWidth="1"/>
    <col min="12" max="12" width="14.5703125" style="12" bestFit="1" customWidth="1"/>
    <col min="13" max="13" width="15.42578125" style="12" customWidth="1"/>
    <col min="14" max="16384" width="9.140625" style="12"/>
  </cols>
  <sheetData>
    <row r="1" spans="1:11">
      <c r="C1" s="306" t="str">
        <f>+Kop.!G3</f>
        <v xml:space="preserve"> " EGNATIA GROUP  " SHA </v>
      </c>
    </row>
    <row r="2" spans="1:11">
      <c r="C2" s="306" t="str">
        <f>+Kop.!G4</f>
        <v>NIPT -I K 33315201 I</v>
      </c>
      <c r="J2" s="53"/>
      <c r="K2" s="53"/>
    </row>
    <row r="3" spans="1:11">
      <c r="C3" s="306" t="s">
        <v>438</v>
      </c>
      <c r="I3" s="535">
        <v>137.28</v>
      </c>
    </row>
    <row r="4" spans="1:11" ht="15.75" customHeight="1" thickBot="1">
      <c r="D4" s="319"/>
      <c r="F4" s="435"/>
      <c r="G4" s="435"/>
      <c r="I4" s="534" t="s">
        <v>294</v>
      </c>
    </row>
    <row r="5" spans="1:11" s="53" customFormat="1" ht="26.25" customHeight="1" thickTop="1" thickBot="1">
      <c r="A5" s="308" t="s">
        <v>75</v>
      </c>
      <c r="B5" s="309" t="s">
        <v>76</v>
      </c>
      <c r="C5" s="310" t="s">
        <v>77</v>
      </c>
      <c r="D5" s="331" t="s">
        <v>78</v>
      </c>
      <c r="E5" s="331" t="s">
        <v>79</v>
      </c>
      <c r="F5" s="386"/>
      <c r="G5" s="386"/>
      <c r="H5" s="327" t="s">
        <v>295</v>
      </c>
      <c r="I5" s="536"/>
    </row>
    <row r="6" spans="1:11" s="284" customFormat="1" ht="16.5" hidden="1" thickTop="1">
      <c r="A6" s="311">
        <f>IF(H6&gt;0,F6,G6)</f>
        <v>445</v>
      </c>
      <c r="B6" s="321" t="s">
        <v>80</v>
      </c>
      <c r="C6" s="320" t="s">
        <v>81</v>
      </c>
      <c r="D6" s="332"/>
      <c r="E6" s="710">
        <v>263000000</v>
      </c>
      <c r="F6" s="333">
        <v>125</v>
      </c>
      <c r="G6" s="333">
        <v>445</v>
      </c>
      <c r="H6" s="711">
        <f>+D6-E6</f>
        <v>-263000000</v>
      </c>
      <c r="I6" s="537"/>
      <c r="J6" s="283"/>
      <c r="K6" s="283"/>
    </row>
    <row r="7" spans="1:11" s="284" customFormat="1" ht="16.5" hidden="1" thickTop="1">
      <c r="A7" s="311">
        <f>IF(H7&gt;0,F7,G7)</f>
        <v>445</v>
      </c>
      <c r="B7" s="314">
        <v>102</v>
      </c>
      <c r="C7" s="320" t="s">
        <v>604</v>
      </c>
      <c r="D7" s="380"/>
      <c r="E7" s="417"/>
      <c r="F7" s="333">
        <v>125</v>
      </c>
      <c r="G7" s="333">
        <v>445</v>
      </c>
      <c r="H7" s="315">
        <f>+D7-E7</f>
        <v>0</v>
      </c>
      <c r="I7" s="16"/>
      <c r="J7" s="283"/>
      <c r="K7" s="283"/>
    </row>
    <row r="8" spans="1:11" s="284" customFormat="1" ht="16.5" hidden="1" thickTop="1">
      <c r="A8" s="311">
        <f t="shared" ref="A8:A76" si="0">IF(H8&gt;0,F8,G8)</f>
        <v>104</v>
      </c>
      <c r="B8" s="314">
        <v>103</v>
      </c>
      <c r="C8" s="320" t="s">
        <v>605</v>
      </c>
      <c r="D8" s="380"/>
      <c r="E8" s="417"/>
      <c r="F8" s="333">
        <v>104</v>
      </c>
      <c r="G8" s="333">
        <v>104</v>
      </c>
      <c r="H8" s="315">
        <f t="shared" ref="H8:H72" si="1">+D8-E8</f>
        <v>0</v>
      </c>
      <c r="I8" s="16"/>
      <c r="J8" s="283"/>
      <c r="K8" s="283"/>
    </row>
    <row r="9" spans="1:11" s="284" customFormat="1" ht="16.5" hidden="1" thickTop="1">
      <c r="A9" s="311">
        <f t="shared" si="0"/>
        <v>450</v>
      </c>
      <c r="B9" s="314">
        <v>104</v>
      </c>
      <c r="C9" s="320" t="s">
        <v>606</v>
      </c>
      <c r="D9" s="380"/>
      <c r="E9" s="417"/>
      <c r="F9" s="333">
        <v>450</v>
      </c>
      <c r="G9" s="333">
        <v>450</v>
      </c>
      <c r="H9" s="315">
        <f t="shared" si="1"/>
        <v>0</v>
      </c>
      <c r="I9" s="16"/>
      <c r="J9" s="283"/>
      <c r="K9" s="283"/>
    </row>
    <row r="10" spans="1:11" s="284" customFormat="1" ht="16.5" hidden="1" thickTop="1">
      <c r="A10" s="311">
        <f t="shared" si="0"/>
        <v>450</v>
      </c>
      <c r="B10" s="314">
        <v>105</v>
      </c>
      <c r="C10" s="320" t="s">
        <v>607</v>
      </c>
      <c r="D10" s="380"/>
      <c r="E10" s="417"/>
      <c r="F10" s="333">
        <v>450</v>
      </c>
      <c r="G10" s="333">
        <v>450</v>
      </c>
      <c r="H10" s="315">
        <f t="shared" si="1"/>
        <v>0</v>
      </c>
      <c r="I10" s="16"/>
      <c r="J10" s="283"/>
      <c r="K10" s="283"/>
    </row>
    <row r="11" spans="1:11" s="284" customFormat="1" ht="16.5" hidden="1" thickTop="1">
      <c r="A11" s="311">
        <f t="shared" si="0"/>
        <v>455</v>
      </c>
      <c r="B11" s="314">
        <v>106</v>
      </c>
      <c r="C11" s="320" t="s">
        <v>608</v>
      </c>
      <c r="D11" s="380"/>
      <c r="E11" s="417"/>
      <c r="F11" s="333">
        <v>455</v>
      </c>
      <c r="G11" s="333">
        <v>455</v>
      </c>
      <c r="H11" s="315">
        <f t="shared" si="1"/>
        <v>0</v>
      </c>
      <c r="I11" s="16"/>
      <c r="J11" s="283"/>
      <c r="K11" s="283"/>
    </row>
    <row r="12" spans="1:11" s="284" customFormat="1" ht="16.5" hidden="1" thickTop="1">
      <c r="A12" s="311">
        <f t="shared" si="0"/>
        <v>461</v>
      </c>
      <c r="B12" s="314" t="s">
        <v>82</v>
      </c>
      <c r="C12" s="320" t="s">
        <v>83</v>
      </c>
      <c r="D12" s="313"/>
      <c r="E12" s="313"/>
      <c r="F12" s="333">
        <v>461</v>
      </c>
      <c r="G12" s="333">
        <v>461</v>
      </c>
      <c r="H12" s="315">
        <f t="shared" si="1"/>
        <v>0</v>
      </c>
      <c r="I12" s="16"/>
      <c r="J12" s="283"/>
      <c r="K12" s="283"/>
    </row>
    <row r="13" spans="1:11" s="284" customFormat="1" ht="16.5" hidden="1" thickTop="1">
      <c r="A13" s="311">
        <f t="shared" si="0"/>
        <v>462</v>
      </c>
      <c r="B13" s="314">
        <v>1073</v>
      </c>
      <c r="C13" s="320" t="s">
        <v>467</v>
      </c>
      <c r="D13" s="313"/>
      <c r="E13" s="313"/>
      <c r="F13" s="333">
        <v>462</v>
      </c>
      <c r="G13" s="333">
        <v>462</v>
      </c>
      <c r="H13" s="315">
        <f t="shared" si="1"/>
        <v>0</v>
      </c>
      <c r="I13" s="16"/>
      <c r="J13" s="283"/>
      <c r="K13" s="283"/>
    </row>
    <row r="14" spans="1:11" s="284" customFormat="1" ht="16.5" hidden="1" thickTop="1">
      <c r="A14" s="311">
        <f t="shared" si="0"/>
        <v>463</v>
      </c>
      <c r="B14" s="314">
        <v>1078</v>
      </c>
      <c r="C14" s="320" t="s">
        <v>609</v>
      </c>
      <c r="D14" s="313"/>
      <c r="E14" s="313"/>
      <c r="F14" s="333">
        <v>463</v>
      </c>
      <c r="G14" s="333">
        <v>463</v>
      </c>
      <c r="H14" s="315">
        <f t="shared" si="1"/>
        <v>0</v>
      </c>
      <c r="I14" s="16"/>
      <c r="J14" s="283"/>
      <c r="K14" s="283"/>
    </row>
    <row r="15" spans="1:11" s="284" customFormat="1" ht="16.5" hidden="1" thickTop="1">
      <c r="A15" s="311">
        <f t="shared" si="0"/>
        <v>470</v>
      </c>
      <c r="B15" s="314" t="s">
        <v>84</v>
      </c>
      <c r="C15" s="320" t="s">
        <v>85</v>
      </c>
      <c r="D15" s="313">
        <v>209507825.81999999</v>
      </c>
      <c r="E15" s="313"/>
      <c r="F15" s="333">
        <v>470</v>
      </c>
      <c r="G15" s="333">
        <v>470</v>
      </c>
      <c r="H15" s="711">
        <f t="shared" si="1"/>
        <v>209507825.81999999</v>
      </c>
      <c r="I15" s="537"/>
      <c r="J15" s="283"/>
      <c r="K15" s="283"/>
    </row>
    <row r="16" spans="1:11" s="284" customFormat="1" ht="16.5" hidden="1" thickTop="1">
      <c r="A16" s="311">
        <f t="shared" si="0"/>
        <v>480</v>
      </c>
      <c r="B16" s="314">
        <v>109</v>
      </c>
      <c r="C16" s="320" t="s">
        <v>381</v>
      </c>
      <c r="D16" s="313"/>
      <c r="E16" s="313"/>
      <c r="F16" s="333">
        <v>480</v>
      </c>
      <c r="G16" s="333">
        <v>480</v>
      </c>
      <c r="H16" s="315">
        <f t="shared" si="1"/>
        <v>0</v>
      </c>
      <c r="I16" s="16"/>
      <c r="J16" s="283"/>
      <c r="K16" s="283"/>
    </row>
    <row r="17" spans="1:11" s="284" customFormat="1" ht="16.5" hidden="1" thickTop="1">
      <c r="A17" s="311">
        <f t="shared" si="0"/>
        <v>242</v>
      </c>
      <c r="B17" s="314">
        <v>201</v>
      </c>
      <c r="C17" s="320" t="s">
        <v>610</v>
      </c>
      <c r="D17" s="313"/>
      <c r="E17" s="313"/>
      <c r="F17" s="333">
        <v>242</v>
      </c>
      <c r="G17" s="333">
        <v>242</v>
      </c>
      <c r="H17" s="315">
        <f t="shared" si="1"/>
        <v>0</v>
      </c>
      <c r="I17" s="16"/>
      <c r="J17" s="283"/>
      <c r="K17" s="283"/>
    </row>
    <row r="18" spans="1:11" s="284" customFormat="1" ht="16.5" hidden="1" thickTop="1">
      <c r="A18" s="311">
        <f t="shared" si="0"/>
        <v>241</v>
      </c>
      <c r="B18" s="314">
        <v>203</v>
      </c>
      <c r="C18" s="320" t="s">
        <v>611</v>
      </c>
      <c r="D18" s="313"/>
      <c r="E18" s="313"/>
      <c r="F18" s="333">
        <v>241</v>
      </c>
      <c r="G18" s="333">
        <v>241</v>
      </c>
      <c r="H18" s="315">
        <f t="shared" si="1"/>
        <v>0</v>
      </c>
      <c r="I18" s="16"/>
      <c r="J18" s="283"/>
      <c r="K18" s="283"/>
    </row>
    <row r="19" spans="1:11" s="284" customFormat="1" ht="16.5" hidden="1" thickTop="1">
      <c r="A19" s="311">
        <f t="shared" si="0"/>
        <v>241</v>
      </c>
      <c r="B19" s="314">
        <v>205</v>
      </c>
      <c r="C19" s="320" t="s">
        <v>612</v>
      </c>
      <c r="D19" s="313"/>
      <c r="E19" s="313"/>
      <c r="F19" s="333">
        <v>241</v>
      </c>
      <c r="G19" s="333">
        <v>241</v>
      </c>
      <c r="H19" s="315">
        <f t="shared" si="1"/>
        <v>0</v>
      </c>
      <c r="I19" s="16"/>
      <c r="J19" s="283"/>
      <c r="K19" s="283"/>
    </row>
    <row r="20" spans="1:11" s="284" customFormat="1" ht="16.5" hidden="1" thickTop="1">
      <c r="A20" s="311">
        <f t="shared" si="0"/>
        <v>242</v>
      </c>
      <c r="B20" s="314">
        <v>208</v>
      </c>
      <c r="C20" s="320" t="s">
        <v>296</v>
      </c>
      <c r="D20" s="313">
        <v>306833713</v>
      </c>
      <c r="E20" s="313"/>
      <c r="F20" s="333">
        <v>242</v>
      </c>
      <c r="G20" s="333">
        <v>241</v>
      </c>
      <c r="H20" s="711">
        <f t="shared" si="1"/>
        <v>306833713</v>
      </c>
      <c r="I20" s="537"/>
      <c r="J20" s="283"/>
      <c r="K20" s="283"/>
    </row>
    <row r="21" spans="1:11" s="284" customFormat="1" ht="16.5" hidden="1" thickTop="1">
      <c r="A21" s="311">
        <f t="shared" si="0"/>
        <v>201</v>
      </c>
      <c r="B21" s="314">
        <v>211</v>
      </c>
      <c r="C21" s="320" t="s">
        <v>87</v>
      </c>
      <c r="D21" s="313">
        <v>28993680</v>
      </c>
      <c r="E21" s="313"/>
      <c r="F21" s="333">
        <v>201</v>
      </c>
      <c r="G21" s="333">
        <v>201</v>
      </c>
      <c r="H21" s="711">
        <f t="shared" si="1"/>
        <v>28993680</v>
      </c>
      <c r="I21" s="537"/>
      <c r="J21" s="286"/>
      <c r="K21" s="283"/>
    </row>
    <row r="22" spans="1:11" s="284" customFormat="1" ht="16.5" hidden="1" thickTop="1">
      <c r="A22" s="311">
        <f t="shared" si="0"/>
        <v>201</v>
      </c>
      <c r="B22" s="314" t="s">
        <v>88</v>
      </c>
      <c r="C22" s="320" t="s">
        <v>297</v>
      </c>
      <c r="D22" s="313">
        <v>83781085</v>
      </c>
      <c r="E22" s="313"/>
      <c r="F22" s="333">
        <v>201</v>
      </c>
      <c r="G22" s="333">
        <v>201</v>
      </c>
      <c r="H22" s="711">
        <f t="shared" si="1"/>
        <v>83781085</v>
      </c>
      <c r="I22" s="537"/>
      <c r="J22" s="286"/>
      <c r="K22" s="286"/>
    </row>
    <row r="23" spans="1:11" s="284" customFormat="1" ht="16.5" hidden="1" thickTop="1">
      <c r="A23" s="311">
        <f t="shared" si="0"/>
        <v>201</v>
      </c>
      <c r="B23" s="314">
        <v>2122</v>
      </c>
      <c r="C23" s="320" t="s">
        <v>298</v>
      </c>
      <c r="D23" s="313"/>
      <c r="E23" s="313"/>
      <c r="F23" s="333">
        <v>201</v>
      </c>
      <c r="G23" s="333">
        <v>201</v>
      </c>
      <c r="H23" s="315">
        <f t="shared" si="1"/>
        <v>0</v>
      </c>
      <c r="I23" s="16"/>
      <c r="J23" s="283"/>
      <c r="K23" s="283"/>
    </row>
    <row r="24" spans="1:11" s="284" customFormat="1" ht="16.5" hidden="1" thickTop="1">
      <c r="A24" s="311">
        <f t="shared" si="0"/>
        <v>201</v>
      </c>
      <c r="B24" s="314">
        <v>2126</v>
      </c>
      <c r="C24" s="320" t="s">
        <v>613</v>
      </c>
      <c r="D24" s="313"/>
      <c r="E24" s="313"/>
      <c r="F24" s="333">
        <v>201</v>
      </c>
      <c r="G24" s="333">
        <v>201</v>
      </c>
      <c r="H24" s="315">
        <f t="shared" si="1"/>
        <v>0</v>
      </c>
      <c r="I24" s="16"/>
      <c r="J24" s="283"/>
      <c r="K24" s="283"/>
    </row>
    <row r="25" spans="1:11" s="284" customFormat="1" ht="16.5" hidden="1" thickTop="1">
      <c r="A25" s="311">
        <f t="shared" si="0"/>
        <v>203</v>
      </c>
      <c r="B25" s="314">
        <v>2131</v>
      </c>
      <c r="C25" s="320" t="s">
        <v>614</v>
      </c>
      <c r="D25" s="313"/>
      <c r="E25" s="313"/>
      <c r="F25" s="333">
        <v>203</v>
      </c>
      <c r="G25" s="333">
        <v>203</v>
      </c>
      <c r="H25" s="315">
        <f t="shared" si="1"/>
        <v>0</v>
      </c>
      <c r="I25" s="16"/>
      <c r="J25" s="283"/>
      <c r="K25" s="283"/>
    </row>
    <row r="26" spans="1:11" s="284" customFormat="1" ht="16.5" hidden="1" thickTop="1">
      <c r="A26" s="311">
        <f t="shared" si="0"/>
        <v>203</v>
      </c>
      <c r="B26" s="314">
        <v>2132</v>
      </c>
      <c r="C26" s="320" t="s">
        <v>615</v>
      </c>
      <c r="D26" s="313"/>
      <c r="E26" s="313"/>
      <c r="F26" s="333">
        <v>203</v>
      </c>
      <c r="G26" s="333">
        <v>203</v>
      </c>
      <c r="H26" s="315">
        <f t="shared" si="1"/>
        <v>0</v>
      </c>
      <c r="I26" s="16"/>
      <c r="J26" s="283"/>
      <c r="K26" s="283"/>
    </row>
    <row r="27" spans="1:11" s="284" customFormat="1" ht="16.5" hidden="1" thickTop="1">
      <c r="A27" s="311">
        <f t="shared" si="0"/>
        <v>203</v>
      </c>
      <c r="B27" s="314">
        <v>2133</v>
      </c>
      <c r="C27" s="320" t="s">
        <v>299</v>
      </c>
      <c r="D27" s="313">
        <v>46961374.909999996</v>
      </c>
      <c r="E27" s="313"/>
      <c r="F27" s="333">
        <v>203</v>
      </c>
      <c r="G27" s="333">
        <v>203</v>
      </c>
      <c r="H27" s="711">
        <f t="shared" si="1"/>
        <v>46961374.909999996</v>
      </c>
      <c r="I27" s="537"/>
      <c r="J27" s="286"/>
      <c r="K27" s="283"/>
    </row>
    <row r="28" spans="1:11" s="284" customFormat="1" ht="16.5" hidden="1" thickTop="1">
      <c r="A28" s="311">
        <f t="shared" si="0"/>
        <v>203</v>
      </c>
      <c r="B28" s="314">
        <v>2134</v>
      </c>
      <c r="C28" s="320" t="s">
        <v>314</v>
      </c>
      <c r="D28" s="313">
        <v>129666.67</v>
      </c>
      <c r="E28" s="313"/>
      <c r="F28" s="333">
        <v>203</v>
      </c>
      <c r="G28" s="333">
        <v>203</v>
      </c>
      <c r="H28" s="711">
        <f t="shared" si="1"/>
        <v>129666.67</v>
      </c>
      <c r="I28" s="537"/>
      <c r="J28" s="283"/>
      <c r="K28" s="283"/>
    </row>
    <row r="29" spans="1:11" s="284" customFormat="1" ht="16.5" hidden="1" thickTop="1">
      <c r="A29" s="311">
        <f t="shared" si="0"/>
        <v>203</v>
      </c>
      <c r="B29" s="314" t="s">
        <v>89</v>
      </c>
      <c r="C29" s="320" t="s">
        <v>90</v>
      </c>
      <c r="D29" s="313"/>
      <c r="E29" s="313"/>
      <c r="F29" s="333">
        <v>203</v>
      </c>
      <c r="G29" s="333">
        <v>203</v>
      </c>
      <c r="H29" s="315">
        <f t="shared" si="1"/>
        <v>0</v>
      </c>
      <c r="I29" s="16"/>
      <c r="J29" s="283"/>
      <c r="K29" s="283"/>
    </row>
    <row r="30" spans="1:11" s="284" customFormat="1" ht="16.5" hidden="1" thickTop="1">
      <c r="A30" s="311">
        <f t="shared" si="0"/>
        <v>201</v>
      </c>
      <c r="B30" s="314">
        <v>214</v>
      </c>
      <c r="C30" s="320" t="s">
        <v>616</v>
      </c>
      <c r="D30" s="313"/>
      <c r="E30" s="313"/>
      <c r="F30" s="333">
        <v>201</v>
      </c>
      <c r="G30" s="333">
        <v>201</v>
      </c>
      <c r="H30" s="315">
        <f t="shared" si="1"/>
        <v>0</v>
      </c>
      <c r="I30" s="16"/>
      <c r="J30" s="283"/>
      <c r="K30" s="283"/>
    </row>
    <row r="31" spans="1:11" s="284" customFormat="1" ht="16.5" hidden="1" thickTop="1">
      <c r="A31" s="311">
        <f t="shared" si="0"/>
        <v>205</v>
      </c>
      <c r="B31" s="314" t="s">
        <v>91</v>
      </c>
      <c r="C31" s="320" t="s">
        <v>92</v>
      </c>
      <c r="D31" s="313">
        <v>3512926</v>
      </c>
      <c r="E31" s="313"/>
      <c r="F31" s="333">
        <v>205</v>
      </c>
      <c r="G31" s="333">
        <v>205</v>
      </c>
      <c r="H31" s="711">
        <f t="shared" si="1"/>
        <v>3512926</v>
      </c>
      <c r="I31" s="537"/>
      <c r="J31" s="283"/>
      <c r="K31" s="283"/>
    </row>
    <row r="32" spans="1:11" s="284" customFormat="1" ht="16.5" hidden="1" thickTop="1">
      <c r="A32" s="311">
        <f t="shared" si="0"/>
        <v>205</v>
      </c>
      <c r="B32" s="314" t="s">
        <v>93</v>
      </c>
      <c r="C32" s="320" t="s">
        <v>94</v>
      </c>
      <c r="D32" s="313">
        <v>148938</v>
      </c>
      <c r="E32" s="313"/>
      <c r="F32" s="333">
        <v>205</v>
      </c>
      <c r="G32" s="333">
        <v>205</v>
      </c>
      <c r="H32" s="711">
        <f t="shared" si="1"/>
        <v>148938</v>
      </c>
      <c r="I32" s="537"/>
      <c r="J32" s="283"/>
      <c r="K32" s="283"/>
    </row>
    <row r="33" spans="1:11" s="284" customFormat="1" ht="16.5" hidden="1" thickTop="1">
      <c r="A33" s="311">
        <f t="shared" si="0"/>
        <v>205</v>
      </c>
      <c r="B33" s="314" t="s">
        <v>95</v>
      </c>
      <c r="C33" s="320" t="s">
        <v>96</v>
      </c>
      <c r="D33" s="313">
        <v>944398.55</v>
      </c>
      <c r="E33" s="313"/>
      <c r="F33" s="333">
        <v>205</v>
      </c>
      <c r="G33" s="333">
        <v>205</v>
      </c>
      <c r="H33" s="711">
        <f t="shared" si="1"/>
        <v>944398.55</v>
      </c>
      <c r="I33" s="537"/>
      <c r="J33" s="283"/>
      <c r="K33" s="283"/>
    </row>
    <row r="34" spans="1:11" s="284" customFormat="1" ht="16.5" hidden="1" thickTop="1">
      <c r="A34" s="311">
        <f t="shared" si="0"/>
        <v>205</v>
      </c>
      <c r="B34" s="314" t="s">
        <v>97</v>
      </c>
      <c r="C34" s="320" t="s">
        <v>98</v>
      </c>
      <c r="D34" s="313">
        <v>25828</v>
      </c>
      <c r="E34" s="313"/>
      <c r="F34" s="333">
        <v>205</v>
      </c>
      <c r="G34" s="333">
        <v>205</v>
      </c>
      <c r="H34" s="711">
        <f t="shared" si="1"/>
        <v>25828</v>
      </c>
      <c r="I34" s="537"/>
      <c r="J34" s="283"/>
      <c r="K34" s="283"/>
    </row>
    <row r="35" spans="1:11" s="284" customFormat="1" ht="16.5" hidden="1" thickTop="1">
      <c r="A35" s="311">
        <f t="shared" si="0"/>
        <v>206</v>
      </c>
      <c r="B35" s="314" t="s">
        <v>99</v>
      </c>
      <c r="C35" s="320" t="s">
        <v>617</v>
      </c>
      <c r="D35" s="313"/>
      <c r="E35" s="313"/>
      <c r="F35" s="333">
        <v>206</v>
      </c>
      <c r="G35" s="333">
        <v>206</v>
      </c>
      <c r="H35" s="315">
        <f t="shared" si="1"/>
        <v>0</v>
      </c>
      <c r="I35" s="16"/>
      <c r="J35" s="283"/>
      <c r="K35" s="283"/>
    </row>
    <row r="36" spans="1:11" s="284" customFormat="1" ht="16.5" hidden="1" thickTop="1">
      <c r="A36" s="311">
        <f t="shared" si="0"/>
        <v>206</v>
      </c>
      <c r="B36" s="314">
        <v>2322</v>
      </c>
      <c r="C36" s="320" t="s">
        <v>618</v>
      </c>
      <c r="D36" s="313"/>
      <c r="E36" s="313"/>
      <c r="F36" s="333">
        <v>206</v>
      </c>
      <c r="G36" s="333">
        <v>206</v>
      </c>
      <c r="H36" s="315">
        <f t="shared" si="1"/>
        <v>0</v>
      </c>
      <c r="I36" s="16"/>
      <c r="J36" s="283"/>
      <c r="K36" s="283"/>
    </row>
    <row r="37" spans="1:11" s="284" customFormat="1" ht="16.5" hidden="1" thickTop="1">
      <c r="A37" s="311">
        <v>230</v>
      </c>
      <c r="B37" s="314">
        <v>24</v>
      </c>
      <c r="C37" s="320" t="s">
        <v>619</v>
      </c>
      <c r="D37" s="313"/>
      <c r="E37" s="313"/>
      <c r="F37" s="333">
        <v>230</v>
      </c>
      <c r="G37" s="333">
        <v>230</v>
      </c>
      <c r="H37" s="315">
        <f t="shared" si="1"/>
        <v>0</v>
      </c>
      <c r="I37" s="16"/>
      <c r="J37" s="283"/>
      <c r="K37" s="283"/>
    </row>
    <row r="38" spans="1:11" s="284" customFormat="1" ht="16.5" hidden="1" thickTop="1">
      <c r="A38" s="311">
        <v>135</v>
      </c>
      <c r="B38" s="314">
        <v>25</v>
      </c>
      <c r="C38" s="320" t="s">
        <v>620</v>
      </c>
      <c r="D38" s="313"/>
      <c r="E38" s="313"/>
      <c r="F38" s="333">
        <v>208</v>
      </c>
      <c r="G38" s="333">
        <v>208</v>
      </c>
      <c r="H38" s="315">
        <f t="shared" si="1"/>
        <v>0</v>
      </c>
      <c r="I38" s="16"/>
      <c r="J38" s="283"/>
      <c r="K38" s="283"/>
    </row>
    <row r="39" spans="1:11" s="284" customFormat="1" ht="16.5" hidden="1" thickTop="1">
      <c r="A39" s="311">
        <f t="shared" si="0"/>
        <v>173</v>
      </c>
      <c r="B39" s="314">
        <v>261</v>
      </c>
      <c r="C39" s="320" t="s">
        <v>714</v>
      </c>
      <c r="D39" s="313">
        <v>802949691</v>
      </c>
      <c r="E39" s="313"/>
      <c r="F39" s="333">
        <v>173</v>
      </c>
      <c r="G39" s="333">
        <v>410</v>
      </c>
      <c r="H39" s="711">
        <f t="shared" si="1"/>
        <v>802949691</v>
      </c>
      <c r="I39" s="537"/>
      <c r="J39" s="283"/>
      <c r="K39" s="283"/>
    </row>
    <row r="40" spans="1:11" s="284" customFormat="1" ht="16.5" hidden="1" thickTop="1">
      <c r="A40" s="311">
        <f t="shared" si="0"/>
        <v>406</v>
      </c>
      <c r="B40" s="314">
        <v>262</v>
      </c>
      <c r="C40" s="320" t="s">
        <v>621</v>
      </c>
      <c r="D40" s="313"/>
      <c r="E40" s="313"/>
      <c r="F40" s="333">
        <v>406</v>
      </c>
      <c r="G40" s="333">
        <v>406</v>
      </c>
      <c r="H40" s="315">
        <f t="shared" si="1"/>
        <v>0</v>
      </c>
      <c r="I40" s="16"/>
      <c r="J40" s="283"/>
      <c r="K40" s="283"/>
    </row>
    <row r="41" spans="1:11" s="284" customFormat="1" ht="16.5" hidden="1" thickTop="1">
      <c r="A41" s="311">
        <f t="shared" si="0"/>
        <v>406</v>
      </c>
      <c r="B41" s="314">
        <v>263</v>
      </c>
      <c r="C41" s="320" t="s">
        <v>622</v>
      </c>
      <c r="D41" s="313"/>
      <c r="E41" s="313"/>
      <c r="F41" s="333">
        <v>406</v>
      </c>
      <c r="G41" s="333">
        <v>406</v>
      </c>
      <c r="H41" s="315">
        <f t="shared" si="1"/>
        <v>0</v>
      </c>
      <c r="I41" s="16"/>
      <c r="J41" s="283"/>
      <c r="K41" s="283"/>
    </row>
    <row r="42" spans="1:11" s="284" customFormat="1" ht="16.5" hidden="1" thickTop="1">
      <c r="A42" s="311">
        <f t="shared" si="0"/>
        <v>402</v>
      </c>
      <c r="B42" s="314">
        <v>265</v>
      </c>
      <c r="C42" s="320" t="s">
        <v>623</v>
      </c>
      <c r="D42" s="313"/>
      <c r="E42" s="313"/>
      <c r="F42" s="333">
        <v>402</v>
      </c>
      <c r="G42" s="333">
        <v>402</v>
      </c>
      <c r="H42" s="315">
        <f t="shared" si="1"/>
        <v>0</v>
      </c>
      <c r="I42" s="16"/>
      <c r="J42" s="283"/>
      <c r="K42" s="283"/>
    </row>
    <row r="43" spans="1:11" s="284" customFormat="1" ht="16.5" hidden="1" thickTop="1">
      <c r="A43" s="311">
        <f t="shared" si="0"/>
        <v>402</v>
      </c>
      <c r="B43" s="314">
        <v>268</v>
      </c>
      <c r="C43" s="320" t="s">
        <v>624</v>
      </c>
      <c r="D43" s="313"/>
      <c r="E43" s="313"/>
      <c r="F43" s="333">
        <v>402</v>
      </c>
      <c r="G43" s="333">
        <v>402</v>
      </c>
      <c r="H43" s="315">
        <f t="shared" si="1"/>
        <v>0</v>
      </c>
      <c r="I43" s="16"/>
      <c r="J43" s="283"/>
      <c r="K43" s="283"/>
    </row>
    <row r="44" spans="1:11" s="284" customFormat="1" ht="16.5" hidden="1" thickTop="1">
      <c r="A44" s="311">
        <f t="shared" si="0"/>
        <v>242</v>
      </c>
      <c r="B44" s="314">
        <v>2801</v>
      </c>
      <c r="C44" s="320" t="s">
        <v>625</v>
      </c>
      <c r="D44" s="313"/>
      <c r="E44" s="313"/>
      <c r="F44" s="333">
        <v>242</v>
      </c>
      <c r="G44" s="333">
        <v>242</v>
      </c>
      <c r="H44" s="315">
        <f t="shared" si="1"/>
        <v>0</v>
      </c>
      <c r="I44" s="16"/>
      <c r="J44" s="283"/>
      <c r="K44" s="283"/>
    </row>
    <row r="45" spans="1:11" s="284" customFormat="1" ht="16.5" hidden="1" thickTop="1">
      <c r="A45" s="311">
        <f t="shared" si="0"/>
        <v>241</v>
      </c>
      <c r="B45" s="314">
        <v>2803</v>
      </c>
      <c r="C45" s="320" t="s">
        <v>626</v>
      </c>
      <c r="D45" s="313"/>
      <c r="E45" s="313"/>
      <c r="F45" s="333">
        <v>241</v>
      </c>
      <c r="G45" s="333">
        <v>241</v>
      </c>
      <c r="H45" s="315">
        <f t="shared" si="1"/>
        <v>0</v>
      </c>
      <c r="I45" s="16"/>
      <c r="J45" s="283"/>
      <c r="K45" s="283"/>
    </row>
    <row r="46" spans="1:11" s="284" customFormat="1" ht="16.5" hidden="1" thickTop="1">
      <c r="A46" s="311">
        <f t="shared" ref="A46" si="2">IF(H46&gt;0,F46,G46)</f>
        <v>241</v>
      </c>
      <c r="B46" s="314">
        <v>2805</v>
      </c>
      <c r="C46" s="320" t="s">
        <v>86</v>
      </c>
      <c r="D46" s="313"/>
      <c r="E46" s="313"/>
      <c r="F46" s="333">
        <v>241</v>
      </c>
      <c r="G46" s="333">
        <v>241</v>
      </c>
      <c r="H46" s="315">
        <f t="shared" si="1"/>
        <v>0</v>
      </c>
      <c r="I46" s="16"/>
      <c r="J46" s="283"/>
      <c r="K46" s="283"/>
    </row>
    <row r="47" spans="1:11" s="284" customFormat="1" ht="16.5" hidden="1" thickTop="1">
      <c r="A47" s="311">
        <f t="shared" si="0"/>
        <v>241</v>
      </c>
      <c r="B47" s="314">
        <v>2808</v>
      </c>
      <c r="C47" s="320" t="s">
        <v>674</v>
      </c>
      <c r="D47" s="313"/>
      <c r="E47" s="313"/>
      <c r="F47" s="333">
        <v>241</v>
      </c>
      <c r="G47" s="333">
        <v>241</v>
      </c>
      <c r="H47" s="315">
        <f t="shared" si="1"/>
        <v>0</v>
      </c>
      <c r="I47" s="16"/>
      <c r="J47" s="283"/>
      <c r="K47" s="283"/>
    </row>
    <row r="48" spans="1:11" s="284" customFormat="1" ht="16.5" hidden="1" thickTop="1">
      <c r="A48" s="311">
        <f t="shared" si="0"/>
        <v>201</v>
      </c>
      <c r="B48" s="314" t="s">
        <v>100</v>
      </c>
      <c r="C48" s="320" t="s">
        <v>101</v>
      </c>
      <c r="D48" s="313"/>
      <c r="E48" s="313">
        <v>19414699</v>
      </c>
      <c r="F48" s="333">
        <v>201</v>
      </c>
      <c r="G48" s="333">
        <v>201</v>
      </c>
      <c r="H48" s="711">
        <f t="shared" si="1"/>
        <v>-19414699</v>
      </c>
      <c r="I48" s="546">
        <f>+D22-E48</f>
        <v>64366386</v>
      </c>
      <c r="J48" s="283"/>
      <c r="K48" s="286"/>
    </row>
    <row r="49" spans="1:11" s="284" customFormat="1" ht="16.5" hidden="1" thickTop="1">
      <c r="A49" s="311">
        <f t="shared" si="0"/>
        <v>203</v>
      </c>
      <c r="B49" s="314" t="s">
        <v>102</v>
      </c>
      <c r="C49" s="320" t="s">
        <v>103</v>
      </c>
      <c r="D49" s="313"/>
      <c r="E49" s="313">
        <v>18446782.91</v>
      </c>
      <c r="F49" s="333">
        <v>203</v>
      </c>
      <c r="G49" s="333">
        <v>203</v>
      </c>
      <c r="H49" s="711">
        <f t="shared" si="1"/>
        <v>-18446782.91</v>
      </c>
      <c r="I49" s="537"/>
      <c r="J49" s="283"/>
      <c r="K49" s="283"/>
    </row>
    <row r="50" spans="1:11" s="284" customFormat="1" ht="16.5" hidden="1" thickTop="1">
      <c r="A50" s="311">
        <f t="shared" si="0"/>
        <v>203</v>
      </c>
      <c r="B50" s="314" t="s">
        <v>104</v>
      </c>
      <c r="C50" s="320" t="s">
        <v>105</v>
      </c>
      <c r="D50" s="313"/>
      <c r="E50" s="313">
        <v>2737890</v>
      </c>
      <c r="F50" s="333">
        <v>203</v>
      </c>
      <c r="G50" s="333">
        <v>203</v>
      </c>
      <c r="H50" s="711">
        <f t="shared" si="1"/>
        <v>-2737890</v>
      </c>
      <c r="I50" s="537"/>
      <c r="J50" s="283"/>
      <c r="K50" s="283"/>
    </row>
    <row r="51" spans="1:11" s="284" customFormat="1" ht="16.5" hidden="1" thickTop="1">
      <c r="A51" s="311">
        <f t="shared" si="0"/>
        <v>205</v>
      </c>
      <c r="B51" s="314" t="s">
        <v>106</v>
      </c>
      <c r="C51" s="320" t="s">
        <v>107</v>
      </c>
      <c r="D51" s="313"/>
      <c r="E51" s="313">
        <v>103271</v>
      </c>
      <c r="F51" s="333">
        <v>205</v>
      </c>
      <c r="G51" s="333">
        <v>205</v>
      </c>
      <c r="H51" s="711">
        <f t="shared" si="1"/>
        <v>-103271</v>
      </c>
      <c r="I51" s="537"/>
      <c r="J51" s="283"/>
      <c r="K51" s="283"/>
    </row>
    <row r="52" spans="1:11" s="284" customFormat="1" ht="16.5" hidden="1" thickTop="1">
      <c r="A52" s="311">
        <f t="shared" si="0"/>
        <v>205</v>
      </c>
      <c r="B52" s="314" t="s">
        <v>108</v>
      </c>
      <c r="C52" s="320" t="s">
        <v>109</v>
      </c>
      <c r="D52" s="313"/>
      <c r="E52" s="313">
        <v>643001</v>
      </c>
      <c r="F52" s="333">
        <v>205</v>
      </c>
      <c r="G52" s="333">
        <v>205</v>
      </c>
      <c r="H52" s="711">
        <f t="shared" si="1"/>
        <v>-643001</v>
      </c>
      <c r="I52" s="537"/>
      <c r="J52" s="283"/>
      <c r="K52" s="283"/>
    </row>
    <row r="53" spans="1:11" s="284" customFormat="1" ht="16.5" hidden="1" thickTop="1">
      <c r="A53" s="311">
        <f t="shared" si="0"/>
        <v>205</v>
      </c>
      <c r="B53" s="314" t="s">
        <v>110</v>
      </c>
      <c r="C53" s="320" t="s">
        <v>300</v>
      </c>
      <c r="D53" s="313"/>
      <c r="E53" s="313">
        <v>2583</v>
      </c>
      <c r="F53" s="333">
        <v>205</v>
      </c>
      <c r="G53" s="333">
        <v>205</v>
      </c>
      <c r="H53" s="711">
        <f t="shared" si="1"/>
        <v>-2583</v>
      </c>
      <c r="I53" s="537"/>
      <c r="J53" s="283"/>
      <c r="K53" s="283"/>
    </row>
    <row r="54" spans="1:11" s="284" customFormat="1" ht="16.5" hidden="1" thickTop="1">
      <c r="A54" s="311">
        <f t="shared" si="0"/>
        <v>130</v>
      </c>
      <c r="B54" s="314" t="s">
        <v>111</v>
      </c>
      <c r="C54" s="320" t="s">
        <v>301</v>
      </c>
      <c r="D54" s="313">
        <v>672200</v>
      </c>
      <c r="E54" s="313"/>
      <c r="F54" s="333">
        <v>130</v>
      </c>
      <c r="G54" s="333">
        <v>130</v>
      </c>
      <c r="H54" s="711">
        <f t="shared" si="1"/>
        <v>672200</v>
      </c>
      <c r="I54" s="537"/>
      <c r="J54" s="283"/>
      <c r="K54" s="298"/>
    </row>
    <row r="55" spans="1:11" s="284" customFormat="1" ht="16.5" hidden="1" thickTop="1">
      <c r="A55" s="311">
        <f t="shared" si="0"/>
        <v>130</v>
      </c>
      <c r="B55" s="314">
        <v>311</v>
      </c>
      <c r="C55" s="320" t="s">
        <v>875</v>
      </c>
      <c r="D55" s="313">
        <v>118864.8</v>
      </c>
      <c r="E55" s="313"/>
      <c r="F55" s="333">
        <v>130</v>
      </c>
      <c r="G55" s="333">
        <v>130</v>
      </c>
      <c r="H55" s="711">
        <f t="shared" si="1"/>
        <v>118864.8</v>
      </c>
      <c r="I55" s="537"/>
      <c r="J55" s="283"/>
      <c r="K55" s="298"/>
    </row>
    <row r="56" spans="1:11" s="284" customFormat="1" ht="16.5" hidden="1" thickTop="1">
      <c r="A56" s="311">
        <f t="shared" si="0"/>
        <v>130</v>
      </c>
      <c r="B56" s="314">
        <v>311</v>
      </c>
      <c r="C56" s="320" t="s">
        <v>876</v>
      </c>
      <c r="D56" s="313">
        <v>1686870.22</v>
      </c>
      <c r="E56" s="313"/>
      <c r="F56" s="333">
        <v>130</v>
      </c>
      <c r="G56" s="333">
        <v>130</v>
      </c>
      <c r="H56" s="711">
        <f t="shared" si="1"/>
        <v>1686870.22</v>
      </c>
      <c r="I56" s="537"/>
      <c r="J56" s="513">
        <v>1805735.12</v>
      </c>
      <c r="K56" s="301">
        <f>+J56-D56-D55</f>
        <v>0.100000000136788</v>
      </c>
    </row>
    <row r="57" spans="1:11" s="284" customFormat="1" ht="16.5" hidden="1" thickTop="1">
      <c r="A57" s="311">
        <f t="shared" si="0"/>
        <v>130</v>
      </c>
      <c r="B57" s="314" t="s">
        <v>112</v>
      </c>
      <c r="C57" s="320" t="s">
        <v>315</v>
      </c>
      <c r="D57" s="313">
        <v>68042.960000000006</v>
      </c>
      <c r="E57" s="313"/>
      <c r="F57" s="333">
        <v>130</v>
      </c>
      <c r="G57" s="333">
        <v>130</v>
      </c>
      <c r="H57" s="711">
        <f t="shared" si="1"/>
        <v>68042.960000000006</v>
      </c>
      <c r="I57" s="537"/>
      <c r="J57" s="419">
        <f>+D68+D67</f>
        <v>120264452.47999999</v>
      </c>
      <c r="K57" s="298"/>
    </row>
    <row r="58" spans="1:11" s="284" customFormat="1" ht="16.5" hidden="1" thickTop="1">
      <c r="A58" s="311">
        <f t="shared" si="0"/>
        <v>130</v>
      </c>
      <c r="B58" s="314" t="s">
        <v>112</v>
      </c>
      <c r="C58" s="320" t="s">
        <v>389</v>
      </c>
      <c r="D58" s="313"/>
      <c r="E58" s="313"/>
      <c r="F58" s="333">
        <v>130</v>
      </c>
      <c r="G58" s="333">
        <v>130</v>
      </c>
      <c r="H58" s="315">
        <f t="shared" si="1"/>
        <v>0</v>
      </c>
      <c r="I58" s="16"/>
      <c r="J58" s="299"/>
      <c r="K58" s="298"/>
    </row>
    <row r="59" spans="1:11" s="284" customFormat="1" ht="16.5" hidden="1" thickTop="1">
      <c r="A59" s="311">
        <f t="shared" si="0"/>
        <v>130</v>
      </c>
      <c r="B59" s="314">
        <v>3124</v>
      </c>
      <c r="C59" s="320" t="s">
        <v>627</v>
      </c>
      <c r="D59" s="313"/>
      <c r="E59" s="313"/>
      <c r="F59" s="333">
        <v>130</v>
      </c>
      <c r="G59" s="333">
        <v>130</v>
      </c>
      <c r="H59" s="315">
        <f t="shared" si="1"/>
        <v>0</v>
      </c>
      <c r="I59" s="16"/>
      <c r="J59" s="299"/>
      <c r="K59" s="298"/>
    </row>
    <row r="60" spans="1:11" s="284" customFormat="1" ht="16.5" hidden="1" thickTop="1">
      <c r="A60" s="311">
        <f t="shared" si="0"/>
        <v>130</v>
      </c>
      <c r="B60" s="314">
        <v>3125</v>
      </c>
      <c r="C60" s="320" t="s">
        <v>628</v>
      </c>
      <c r="D60" s="313"/>
      <c r="E60" s="313"/>
      <c r="F60" s="333">
        <v>130</v>
      </c>
      <c r="G60" s="333">
        <v>130</v>
      </c>
      <c r="H60" s="315">
        <f t="shared" si="1"/>
        <v>0</v>
      </c>
      <c r="I60" s="16"/>
      <c r="J60" s="299"/>
      <c r="K60" s="298"/>
    </row>
    <row r="61" spans="1:11" s="284" customFormat="1" ht="16.5" hidden="1" thickTop="1">
      <c r="A61" s="311">
        <f t="shared" si="0"/>
        <v>130</v>
      </c>
      <c r="B61" s="314">
        <v>3126</v>
      </c>
      <c r="C61" s="320" t="s">
        <v>629</v>
      </c>
      <c r="D61" s="313"/>
      <c r="E61" s="313"/>
      <c r="F61" s="333">
        <v>130</v>
      </c>
      <c r="G61" s="333">
        <v>130</v>
      </c>
      <c r="H61" s="315">
        <f t="shared" si="1"/>
        <v>0</v>
      </c>
      <c r="I61" s="16"/>
      <c r="J61" s="299"/>
      <c r="K61" s="298"/>
    </row>
    <row r="62" spans="1:11" s="284" customFormat="1" ht="16.5" hidden="1" thickTop="1">
      <c r="A62" s="311">
        <f t="shared" si="0"/>
        <v>130</v>
      </c>
      <c r="B62" s="314">
        <v>3127</v>
      </c>
      <c r="C62" s="320" t="s">
        <v>630</v>
      </c>
      <c r="D62" s="313"/>
      <c r="E62" s="313"/>
      <c r="F62" s="333">
        <v>130</v>
      </c>
      <c r="G62" s="333">
        <v>130</v>
      </c>
      <c r="H62" s="315">
        <f t="shared" si="1"/>
        <v>0</v>
      </c>
      <c r="I62" s="16"/>
      <c r="J62" s="299"/>
      <c r="K62" s="298"/>
    </row>
    <row r="63" spans="1:11" s="284" customFormat="1" ht="16.5" hidden="1" thickTop="1">
      <c r="A63" s="311">
        <f t="shared" si="0"/>
        <v>130</v>
      </c>
      <c r="B63" s="314">
        <v>3128</v>
      </c>
      <c r="C63" s="320" t="s">
        <v>631</v>
      </c>
      <c r="D63" s="313"/>
      <c r="E63" s="313"/>
      <c r="F63" s="333">
        <v>130</v>
      </c>
      <c r="G63" s="333">
        <v>130</v>
      </c>
      <c r="H63" s="315">
        <f t="shared" si="1"/>
        <v>0</v>
      </c>
      <c r="I63" s="16"/>
      <c r="J63" s="299"/>
      <c r="K63" s="298"/>
    </row>
    <row r="64" spans="1:11" s="284" customFormat="1" ht="16.5" hidden="1" thickTop="1">
      <c r="A64" s="311">
        <f t="shared" si="0"/>
        <v>130</v>
      </c>
      <c r="B64" s="314" t="s">
        <v>113</v>
      </c>
      <c r="C64" s="320" t="s">
        <v>114</v>
      </c>
      <c r="D64" s="313"/>
      <c r="E64" s="313"/>
      <c r="F64" s="333">
        <v>130</v>
      </c>
      <c r="G64" s="333">
        <v>130</v>
      </c>
      <c r="H64" s="315">
        <f t="shared" si="1"/>
        <v>0</v>
      </c>
      <c r="I64" s="16"/>
      <c r="J64" s="300"/>
      <c r="K64" s="298"/>
    </row>
    <row r="65" spans="1:15" s="284" customFormat="1" ht="16.5" hidden="1" thickTop="1">
      <c r="A65" s="311">
        <f t="shared" si="0"/>
        <v>130</v>
      </c>
      <c r="B65" s="314">
        <v>329</v>
      </c>
      <c r="C65" s="320" t="s">
        <v>632</v>
      </c>
      <c r="D65" s="313"/>
      <c r="E65" s="313"/>
      <c r="F65" s="333">
        <v>130</v>
      </c>
      <c r="G65" s="333">
        <v>130</v>
      </c>
      <c r="H65" s="315">
        <f t="shared" si="1"/>
        <v>0</v>
      </c>
      <c r="I65" s="16"/>
      <c r="J65" s="300"/>
      <c r="K65" s="298"/>
    </row>
    <row r="66" spans="1:15" s="284" customFormat="1" ht="16.5" hidden="1" thickTop="1">
      <c r="A66" s="311">
        <f t="shared" si="0"/>
        <v>131</v>
      </c>
      <c r="B66" s="314">
        <v>331</v>
      </c>
      <c r="C66" s="418" t="s">
        <v>715</v>
      </c>
      <c r="D66" s="313"/>
      <c r="E66" s="313"/>
      <c r="F66" s="333">
        <v>131</v>
      </c>
      <c r="G66" s="333">
        <v>131</v>
      </c>
      <c r="H66" s="315">
        <f t="shared" si="1"/>
        <v>0</v>
      </c>
      <c r="I66" s="16"/>
      <c r="J66" s="299"/>
      <c r="K66" s="298"/>
    </row>
    <row r="67" spans="1:15" s="284" customFormat="1" ht="16.5" hidden="1" thickTop="1">
      <c r="A67" s="311">
        <f t="shared" si="0"/>
        <v>135</v>
      </c>
      <c r="B67" s="314">
        <v>332</v>
      </c>
      <c r="C67" s="320" t="s">
        <v>737</v>
      </c>
      <c r="D67" s="313">
        <v>160543455.47999999</v>
      </c>
      <c r="E67" s="313"/>
      <c r="F67" s="333">
        <v>135</v>
      </c>
      <c r="G67" s="333">
        <v>135</v>
      </c>
      <c r="H67" s="711">
        <f t="shared" si="1"/>
        <v>160543455.47999999</v>
      </c>
      <c r="I67" s="538"/>
      <c r="J67" s="423">
        <f>M69-'[2]Tabela Permbledhese 2015'!$D$97</f>
        <v>2914.55</v>
      </c>
      <c r="K67" s="57">
        <v>401172344</v>
      </c>
      <c r="L67" s="12" t="s">
        <v>716</v>
      </c>
      <c r="M67" s="51">
        <v>13888.88</v>
      </c>
      <c r="N67" s="12">
        <f>+K67/M67</f>
        <v>28884.427254033446</v>
      </c>
      <c r="O67" s="12" t="s">
        <v>717</v>
      </c>
    </row>
    <row r="68" spans="1:15" s="284" customFormat="1" ht="16.5" hidden="1" thickTop="1">
      <c r="A68" s="311">
        <f t="shared" si="0"/>
        <v>135</v>
      </c>
      <c r="B68" s="314">
        <v>332</v>
      </c>
      <c r="C68" s="422" t="s">
        <v>316</v>
      </c>
      <c r="D68" s="313">
        <v>-40279003</v>
      </c>
      <c r="E68" s="313"/>
      <c r="F68" s="333">
        <v>135</v>
      </c>
      <c r="G68" s="333">
        <v>135</v>
      </c>
      <c r="H68" s="711">
        <f t="shared" si="1"/>
        <v>-40279003</v>
      </c>
      <c r="I68" s="538"/>
      <c r="J68" s="420">
        <f>+J57/J67</f>
        <v>41263.472055720427</v>
      </c>
      <c r="K68" s="12" t="s">
        <v>718</v>
      </c>
      <c r="L68" s="12" t="s">
        <v>719</v>
      </c>
      <c r="M68" s="51">
        <v>4166.6639999999998</v>
      </c>
      <c r="N68" s="53">
        <f>+K67/M69</f>
        <v>41263.467505762063</v>
      </c>
      <c r="O68" s="12" t="s">
        <v>720</v>
      </c>
    </row>
    <row r="69" spans="1:15" s="284" customFormat="1" ht="16.5" hidden="1" thickTop="1">
      <c r="A69" s="311">
        <f t="shared" si="0"/>
        <v>131</v>
      </c>
      <c r="B69" s="314">
        <v>333</v>
      </c>
      <c r="C69" s="320" t="s">
        <v>633</v>
      </c>
      <c r="D69" s="313"/>
      <c r="E69" s="313"/>
      <c r="F69" s="333">
        <v>131</v>
      </c>
      <c r="G69" s="333">
        <v>131</v>
      </c>
      <c r="H69" s="315">
        <f t="shared" si="1"/>
        <v>0</v>
      </c>
      <c r="I69" s="15"/>
      <c r="J69" s="12"/>
      <c r="K69" s="12"/>
      <c r="L69" s="12" t="s">
        <v>721</v>
      </c>
      <c r="M69" s="51">
        <v>9722.2160000000003</v>
      </c>
      <c r="N69" s="12"/>
      <c r="O69" s="12"/>
    </row>
    <row r="70" spans="1:15" s="284" customFormat="1" ht="16.5" hidden="1" thickTop="1">
      <c r="A70" s="311">
        <f t="shared" si="0"/>
        <v>132</v>
      </c>
      <c r="B70" s="314">
        <v>342</v>
      </c>
      <c r="C70" s="320" t="s">
        <v>34</v>
      </c>
      <c r="D70" s="313">
        <v>2919034</v>
      </c>
      <c r="E70" s="313"/>
      <c r="F70" s="333">
        <v>132</v>
      </c>
      <c r="G70" s="333">
        <v>132</v>
      </c>
      <c r="H70" s="711">
        <f t="shared" si="1"/>
        <v>2919034</v>
      </c>
      <c r="I70" s="537"/>
      <c r="J70" s="283"/>
      <c r="K70" s="298"/>
    </row>
    <row r="71" spans="1:15" s="284" customFormat="1" ht="16.5" hidden="1" thickTop="1">
      <c r="A71" s="311">
        <f t="shared" si="0"/>
        <v>131</v>
      </c>
      <c r="B71" s="314">
        <v>341</v>
      </c>
      <c r="C71" s="320" t="s">
        <v>634</v>
      </c>
      <c r="D71" s="313"/>
      <c r="E71" s="313"/>
      <c r="F71" s="333">
        <v>131</v>
      </c>
      <c r="G71" s="333">
        <v>131</v>
      </c>
      <c r="H71" s="315">
        <f t="shared" si="1"/>
        <v>0</v>
      </c>
      <c r="I71" s="16"/>
      <c r="J71" s="286"/>
      <c r="K71" s="301"/>
    </row>
    <row r="72" spans="1:15" s="284" customFormat="1" ht="16.5" hidden="1" thickTop="1">
      <c r="A72" s="311">
        <f t="shared" si="0"/>
        <v>133</v>
      </c>
      <c r="B72" s="314" t="s">
        <v>115</v>
      </c>
      <c r="C72" s="320" t="s">
        <v>116</v>
      </c>
      <c r="D72" s="313"/>
      <c r="E72" s="313"/>
      <c r="F72" s="333">
        <v>133</v>
      </c>
      <c r="G72" s="333">
        <v>133</v>
      </c>
      <c r="H72" s="315">
        <f t="shared" si="1"/>
        <v>0</v>
      </c>
      <c r="I72" s="16"/>
      <c r="J72" s="283"/>
      <c r="K72" s="298"/>
    </row>
    <row r="73" spans="1:15" s="284" customFormat="1" ht="16.5" hidden="1" thickTop="1">
      <c r="A73" s="311">
        <f t="shared" si="0"/>
        <v>134</v>
      </c>
      <c r="B73" s="314">
        <v>36</v>
      </c>
      <c r="C73" s="320" t="s">
        <v>635</v>
      </c>
      <c r="D73" s="313"/>
      <c r="E73" s="313"/>
      <c r="F73" s="333">
        <v>134</v>
      </c>
      <c r="G73" s="333">
        <v>134</v>
      </c>
      <c r="H73" s="315">
        <f t="shared" ref="H73:H136" si="3">+D73-E73</f>
        <v>0</v>
      </c>
      <c r="I73" s="16"/>
      <c r="J73" s="283"/>
      <c r="K73" s="298"/>
    </row>
    <row r="74" spans="1:15" s="284" customFormat="1" ht="16.5" hidden="1" thickTop="1">
      <c r="A74" s="311">
        <f t="shared" si="0"/>
        <v>136</v>
      </c>
      <c r="B74" s="314">
        <v>371</v>
      </c>
      <c r="C74" s="320" t="s">
        <v>644</v>
      </c>
      <c r="D74" s="313"/>
      <c r="E74" s="313"/>
      <c r="F74" s="333">
        <v>136</v>
      </c>
      <c r="G74" s="333">
        <v>136</v>
      </c>
      <c r="H74" s="315">
        <f t="shared" si="3"/>
        <v>0</v>
      </c>
      <c r="I74" s="16"/>
      <c r="J74" s="283"/>
      <c r="K74" s="298"/>
    </row>
    <row r="75" spans="1:15" s="284" customFormat="1" ht="16.5" hidden="1" thickTop="1">
      <c r="A75" s="311">
        <f t="shared" si="0"/>
        <v>136</v>
      </c>
      <c r="B75" s="314">
        <v>372</v>
      </c>
      <c r="C75" s="320" t="s">
        <v>645</v>
      </c>
      <c r="D75" s="313"/>
      <c r="E75" s="313"/>
      <c r="F75" s="333">
        <v>136</v>
      </c>
      <c r="G75" s="333">
        <v>136</v>
      </c>
      <c r="H75" s="315">
        <f t="shared" si="3"/>
        <v>0</v>
      </c>
      <c r="I75" s="16"/>
      <c r="J75" s="283"/>
      <c r="K75" s="298"/>
    </row>
    <row r="76" spans="1:15" s="284" customFormat="1" ht="16.5" hidden="1" thickTop="1">
      <c r="A76" s="311">
        <f t="shared" si="0"/>
        <v>136</v>
      </c>
      <c r="B76" s="314">
        <v>373</v>
      </c>
      <c r="C76" s="320" t="s">
        <v>646</v>
      </c>
      <c r="D76" s="313"/>
      <c r="E76" s="313"/>
      <c r="F76" s="333">
        <v>136</v>
      </c>
      <c r="G76" s="333">
        <v>136</v>
      </c>
      <c r="H76" s="315">
        <f t="shared" si="3"/>
        <v>0</v>
      </c>
      <c r="I76" s="16"/>
      <c r="J76" s="283"/>
      <c r="K76" s="298"/>
    </row>
    <row r="77" spans="1:15" s="284" customFormat="1" ht="16.5" hidden="1" thickTop="1">
      <c r="A77" s="311">
        <f t="shared" ref="A77:A166" si="4">IF(H77&gt;0,F77,G77)</f>
        <v>136</v>
      </c>
      <c r="B77" s="314">
        <v>375</v>
      </c>
      <c r="C77" s="320" t="s">
        <v>636</v>
      </c>
      <c r="D77" s="313"/>
      <c r="E77" s="313"/>
      <c r="F77" s="333">
        <v>136</v>
      </c>
      <c r="G77" s="333">
        <v>136</v>
      </c>
      <c r="H77" s="315">
        <f t="shared" si="3"/>
        <v>0</v>
      </c>
      <c r="I77" s="16"/>
      <c r="J77" s="283"/>
      <c r="K77" s="298"/>
    </row>
    <row r="78" spans="1:15" s="14" customFormat="1" ht="16.5" hidden="1" thickTop="1">
      <c r="A78" s="311">
        <f t="shared" si="4"/>
        <v>136</v>
      </c>
      <c r="B78" s="314">
        <v>39</v>
      </c>
      <c r="C78" s="320" t="s">
        <v>637</v>
      </c>
      <c r="D78" s="313"/>
      <c r="E78" s="313"/>
      <c r="F78" s="333">
        <v>136</v>
      </c>
      <c r="G78" s="333">
        <v>136</v>
      </c>
      <c r="H78" s="315">
        <f t="shared" si="3"/>
        <v>0</v>
      </c>
      <c r="I78" s="287"/>
      <c r="J78" s="17"/>
      <c r="K78" s="289"/>
    </row>
    <row r="79" spans="1:15" s="14" customFormat="1" ht="16.5" hidden="1" thickTop="1">
      <c r="A79" s="311">
        <f t="shared" si="4"/>
        <v>136</v>
      </c>
      <c r="B79" s="314">
        <v>391</v>
      </c>
      <c r="C79" s="320" t="s">
        <v>638</v>
      </c>
      <c r="D79" s="313"/>
      <c r="E79" s="313"/>
      <c r="F79" s="333">
        <v>136</v>
      </c>
      <c r="G79" s="333">
        <v>136</v>
      </c>
      <c r="H79" s="315">
        <f t="shared" si="3"/>
        <v>0</v>
      </c>
      <c r="I79" s="287"/>
      <c r="J79" s="17"/>
      <c r="K79" s="289"/>
    </row>
    <row r="80" spans="1:15" s="14" customFormat="1" ht="16.5" hidden="1" thickTop="1">
      <c r="A80" s="311">
        <f t="shared" si="4"/>
        <v>136</v>
      </c>
      <c r="B80" s="314">
        <v>392</v>
      </c>
      <c r="C80" s="320" t="s">
        <v>639</v>
      </c>
      <c r="D80" s="313"/>
      <c r="E80" s="313"/>
      <c r="F80" s="333">
        <v>136</v>
      </c>
      <c r="G80" s="333">
        <v>136</v>
      </c>
      <c r="H80" s="315">
        <f t="shared" si="3"/>
        <v>0</v>
      </c>
      <c r="I80" s="287"/>
      <c r="J80" s="17"/>
      <c r="K80" s="289"/>
    </row>
    <row r="81" spans="1:11" s="14" customFormat="1" ht="16.5" hidden="1" thickTop="1">
      <c r="A81" s="311">
        <f t="shared" si="4"/>
        <v>313</v>
      </c>
      <c r="B81" s="314" t="s">
        <v>117</v>
      </c>
      <c r="C81" s="418" t="s">
        <v>118</v>
      </c>
      <c r="D81" s="313"/>
      <c r="E81" s="313">
        <f>+'401-2015'!E77</f>
        <v>134145837.4576</v>
      </c>
      <c r="F81" s="333">
        <v>124</v>
      </c>
      <c r="G81" s="333">
        <v>313</v>
      </c>
      <c r="H81" s="711">
        <f>+D81-E81</f>
        <v>-134145837.4576</v>
      </c>
      <c r="I81" s="539"/>
      <c r="J81" s="17" t="s">
        <v>681</v>
      </c>
      <c r="K81" s="289"/>
    </row>
    <row r="82" spans="1:11" s="14" customFormat="1" ht="16.5" hidden="1" thickTop="1">
      <c r="A82" s="311">
        <f t="shared" si="4"/>
        <v>314</v>
      </c>
      <c r="B82" s="314">
        <v>403</v>
      </c>
      <c r="C82" s="320" t="s">
        <v>640</v>
      </c>
      <c r="D82" s="313"/>
      <c r="E82" s="313"/>
      <c r="F82" s="333">
        <v>124</v>
      </c>
      <c r="G82" s="333">
        <v>314</v>
      </c>
      <c r="H82" s="315">
        <f t="shared" si="3"/>
        <v>0</v>
      </c>
      <c r="I82" s="287"/>
      <c r="J82" s="17"/>
      <c r="K82" s="289"/>
    </row>
    <row r="83" spans="1:11" s="14" customFormat="1" ht="16.5" hidden="1" thickTop="1">
      <c r="A83" s="311">
        <f t="shared" si="4"/>
        <v>313</v>
      </c>
      <c r="B83" s="314" t="s">
        <v>119</v>
      </c>
      <c r="C83" s="320" t="s">
        <v>120</v>
      </c>
      <c r="D83" s="313"/>
      <c r="E83" s="313"/>
      <c r="F83" s="333">
        <v>124</v>
      </c>
      <c r="G83" s="333">
        <v>313</v>
      </c>
      <c r="H83" s="315">
        <f t="shared" si="3"/>
        <v>0</v>
      </c>
      <c r="I83" s="287"/>
      <c r="J83" s="17"/>
      <c r="K83" s="289"/>
    </row>
    <row r="84" spans="1:11" s="14" customFormat="1" ht="16.5" hidden="1" thickTop="1">
      <c r="A84" s="311">
        <f t="shared" si="4"/>
        <v>313</v>
      </c>
      <c r="B84" s="314">
        <v>408</v>
      </c>
      <c r="C84" s="418" t="s">
        <v>390</v>
      </c>
      <c r="D84" s="313"/>
      <c r="E84" s="313">
        <v>9798.2900000000009</v>
      </c>
      <c r="F84" s="333">
        <v>124</v>
      </c>
      <c r="G84" s="333">
        <v>313</v>
      </c>
      <c r="H84" s="711">
        <f t="shared" si="3"/>
        <v>-9798.2900000000009</v>
      </c>
      <c r="I84" s="539"/>
      <c r="J84" s="17"/>
      <c r="K84" s="289"/>
    </row>
    <row r="85" spans="1:11" s="14" customFormat="1" ht="16.5" hidden="1" thickTop="1">
      <c r="A85" s="311">
        <f t="shared" si="4"/>
        <v>340</v>
      </c>
      <c r="B85" s="314">
        <v>4091</v>
      </c>
      <c r="C85" s="320" t="s">
        <v>641</v>
      </c>
      <c r="D85" s="313"/>
      <c r="E85" s="313"/>
      <c r="F85" s="333">
        <v>124</v>
      </c>
      <c r="G85" s="333">
        <v>340</v>
      </c>
      <c r="H85" s="315">
        <f t="shared" si="3"/>
        <v>0</v>
      </c>
      <c r="I85" s="287"/>
      <c r="J85" s="17"/>
      <c r="K85" s="289"/>
    </row>
    <row r="86" spans="1:11" s="14" customFormat="1" ht="16.5" hidden="1" thickTop="1">
      <c r="A86" s="311">
        <f t="shared" si="4"/>
        <v>340</v>
      </c>
      <c r="B86" s="314">
        <v>4092</v>
      </c>
      <c r="C86" s="320" t="s">
        <v>642</v>
      </c>
      <c r="D86" s="313"/>
      <c r="E86" s="313"/>
      <c r="F86" s="333">
        <v>124</v>
      </c>
      <c r="G86" s="333">
        <v>340</v>
      </c>
      <c r="H86" s="315">
        <f t="shared" si="3"/>
        <v>0</v>
      </c>
      <c r="I86" s="287"/>
      <c r="J86" s="17"/>
      <c r="K86" s="289"/>
    </row>
    <row r="87" spans="1:11" s="14" customFormat="1" ht="16.5" hidden="1" thickTop="1">
      <c r="A87" s="311">
        <f t="shared" si="4"/>
        <v>340</v>
      </c>
      <c r="B87" s="314">
        <v>4093</v>
      </c>
      <c r="C87" s="320" t="s">
        <v>643</v>
      </c>
      <c r="D87" s="313"/>
      <c r="E87" s="313"/>
      <c r="F87" s="333">
        <v>124</v>
      </c>
      <c r="G87" s="333">
        <v>340</v>
      </c>
      <c r="H87" s="315">
        <f t="shared" si="3"/>
        <v>0</v>
      </c>
      <c r="I87" s="287"/>
      <c r="J87" s="17"/>
      <c r="K87" s="289"/>
    </row>
    <row r="88" spans="1:11" s="14" customFormat="1" ht="16.5" hidden="1" thickTop="1">
      <c r="A88" s="311">
        <f t="shared" si="4"/>
        <v>121</v>
      </c>
      <c r="B88" s="314" t="s">
        <v>121</v>
      </c>
      <c r="C88" s="320" t="s">
        <v>122</v>
      </c>
      <c r="D88" s="313">
        <v>121945211.95</v>
      </c>
      <c r="E88" s="313"/>
      <c r="F88" s="333">
        <v>121</v>
      </c>
      <c r="G88" s="333">
        <v>313</v>
      </c>
      <c r="H88" s="711">
        <f t="shared" si="3"/>
        <v>121945211.95</v>
      </c>
      <c r="I88" s="539"/>
      <c r="J88" s="17" t="s">
        <v>681</v>
      </c>
      <c r="K88" s="289"/>
    </row>
    <row r="89" spans="1:11" s="14" customFormat="1" ht="16.5" hidden="1" thickTop="1">
      <c r="A89" s="311">
        <f t="shared" si="4"/>
        <v>314</v>
      </c>
      <c r="B89" s="314">
        <v>413</v>
      </c>
      <c r="C89" s="320" t="s">
        <v>647</v>
      </c>
      <c r="D89" s="313"/>
      <c r="E89" s="313"/>
      <c r="F89" s="333">
        <v>124</v>
      </c>
      <c r="G89" s="333">
        <v>314</v>
      </c>
      <c r="H89" s="315">
        <f t="shared" si="3"/>
        <v>0</v>
      </c>
      <c r="I89" s="287"/>
      <c r="J89" s="17"/>
      <c r="K89" s="289"/>
    </row>
    <row r="90" spans="1:11" s="14" customFormat="1" ht="16.5" hidden="1" thickTop="1">
      <c r="A90" s="311">
        <f t="shared" si="4"/>
        <v>321</v>
      </c>
      <c r="B90" s="314">
        <v>414</v>
      </c>
      <c r="C90" s="320" t="s">
        <v>648</v>
      </c>
      <c r="D90" s="313"/>
      <c r="E90" s="313"/>
      <c r="F90" s="333">
        <v>121</v>
      </c>
      <c r="G90" s="333">
        <v>321</v>
      </c>
      <c r="H90" s="315">
        <f t="shared" si="3"/>
        <v>0</v>
      </c>
      <c r="I90" s="287"/>
      <c r="J90" s="17"/>
      <c r="K90" s="289"/>
    </row>
    <row r="91" spans="1:11" s="14" customFormat="1" ht="16.5" hidden="1" thickTop="1">
      <c r="A91" s="311">
        <f t="shared" si="4"/>
        <v>321</v>
      </c>
      <c r="B91" s="314">
        <v>416</v>
      </c>
      <c r="C91" s="320" t="s">
        <v>649</v>
      </c>
      <c r="D91" s="313"/>
      <c r="E91" s="313"/>
      <c r="F91" s="333">
        <v>121</v>
      </c>
      <c r="G91" s="333">
        <v>321</v>
      </c>
      <c r="H91" s="315">
        <f t="shared" si="3"/>
        <v>0</v>
      </c>
      <c r="I91" s="287"/>
      <c r="J91" s="17"/>
      <c r="K91" s="289"/>
    </row>
    <row r="92" spans="1:11" s="14" customFormat="1" ht="16.5" hidden="1" thickTop="1">
      <c r="A92" s="311">
        <f t="shared" si="4"/>
        <v>408</v>
      </c>
      <c r="B92" s="314">
        <v>418</v>
      </c>
      <c r="C92" s="320" t="s">
        <v>123</v>
      </c>
      <c r="D92" s="313"/>
      <c r="E92" s="313"/>
      <c r="F92" s="333">
        <v>124</v>
      </c>
      <c r="G92" s="333">
        <v>408</v>
      </c>
      <c r="H92" s="315">
        <f t="shared" si="3"/>
        <v>0</v>
      </c>
      <c r="I92" s="287"/>
      <c r="J92" s="17"/>
      <c r="K92" s="289"/>
    </row>
    <row r="93" spans="1:11" s="14" customFormat="1" ht="16.5" hidden="1" thickTop="1">
      <c r="A93" s="311">
        <f t="shared" si="4"/>
        <v>317</v>
      </c>
      <c r="B93" s="314" t="s">
        <v>124</v>
      </c>
      <c r="C93" s="320" t="s">
        <v>125</v>
      </c>
      <c r="D93" s="313"/>
      <c r="E93" s="313">
        <v>442640</v>
      </c>
      <c r="F93" s="333">
        <v>124</v>
      </c>
      <c r="G93" s="333">
        <v>317</v>
      </c>
      <c r="H93" s="711">
        <f t="shared" si="3"/>
        <v>-442640</v>
      </c>
      <c r="I93" s="539"/>
      <c r="J93" s="17"/>
      <c r="K93" s="289"/>
    </row>
    <row r="94" spans="1:11" s="14" customFormat="1" ht="16.5" hidden="1" thickTop="1">
      <c r="A94" s="311">
        <f t="shared" si="4"/>
        <v>317</v>
      </c>
      <c r="B94" s="314">
        <v>423</v>
      </c>
      <c r="C94" s="320" t="s">
        <v>650</v>
      </c>
      <c r="D94" s="313"/>
      <c r="F94" s="333">
        <v>124</v>
      </c>
      <c r="G94" s="333">
        <v>317</v>
      </c>
      <c r="H94" s="315">
        <f t="shared" si="3"/>
        <v>0</v>
      </c>
      <c r="I94" s="287"/>
      <c r="J94" s="17"/>
      <c r="K94" s="289"/>
    </row>
    <row r="95" spans="1:11" s="14" customFormat="1" ht="16.5" hidden="1" thickTop="1">
      <c r="A95" s="311">
        <f t="shared" si="4"/>
        <v>317</v>
      </c>
      <c r="B95" s="314" t="s">
        <v>126</v>
      </c>
      <c r="C95" s="320" t="s">
        <v>127</v>
      </c>
      <c r="D95" s="313"/>
      <c r="E95" s="313">
        <v>137334</v>
      </c>
      <c r="F95" s="333">
        <v>124</v>
      </c>
      <c r="G95" s="333">
        <v>317</v>
      </c>
      <c r="H95" s="711">
        <f t="shared" si="3"/>
        <v>-137334</v>
      </c>
      <c r="I95" s="539"/>
      <c r="J95" s="17"/>
      <c r="K95" s="289"/>
    </row>
    <row r="96" spans="1:11" s="14" customFormat="1" ht="16.5" hidden="1" thickTop="1">
      <c r="A96" s="311">
        <f t="shared" si="4"/>
        <v>317</v>
      </c>
      <c r="B96" s="314">
        <v>437</v>
      </c>
      <c r="C96" s="320" t="s">
        <v>651</v>
      </c>
      <c r="D96" s="313"/>
      <c r="E96" s="313"/>
      <c r="F96" s="333">
        <v>124</v>
      </c>
      <c r="G96" s="333">
        <v>317</v>
      </c>
      <c r="H96" s="315">
        <f t="shared" si="3"/>
        <v>0</v>
      </c>
      <c r="I96" s="287"/>
      <c r="J96" s="17"/>
      <c r="K96" s="289"/>
    </row>
    <row r="97" spans="1:11" s="14" customFormat="1" ht="16.5" hidden="1" thickTop="1">
      <c r="A97" s="311">
        <f t="shared" si="4"/>
        <v>317</v>
      </c>
      <c r="B97" s="314">
        <v>438</v>
      </c>
      <c r="C97" s="320" t="s">
        <v>652</v>
      </c>
      <c r="D97" s="313"/>
      <c r="E97" s="313"/>
      <c r="F97" s="333">
        <v>124</v>
      </c>
      <c r="G97" s="333">
        <v>317</v>
      </c>
      <c r="H97" s="315">
        <f t="shared" si="3"/>
        <v>0</v>
      </c>
      <c r="I97" s="287"/>
      <c r="J97" s="17"/>
      <c r="K97" s="289"/>
    </row>
    <row r="98" spans="1:11" s="14" customFormat="1" ht="16.5" hidden="1" thickTop="1">
      <c r="A98" s="311">
        <f t="shared" si="4"/>
        <v>318</v>
      </c>
      <c r="B98" s="314" t="s">
        <v>128</v>
      </c>
      <c r="C98" s="320" t="s">
        <v>129</v>
      </c>
      <c r="D98" s="313"/>
      <c r="E98" s="313">
        <v>26106</v>
      </c>
      <c r="F98" s="333">
        <v>124</v>
      </c>
      <c r="G98" s="333">
        <v>318</v>
      </c>
      <c r="H98" s="711">
        <f t="shared" si="3"/>
        <v>-26106</v>
      </c>
      <c r="I98" s="539"/>
      <c r="J98" s="17"/>
      <c r="K98" s="289"/>
    </row>
    <row r="99" spans="1:11" s="14" customFormat="1" ht="16.5" hidden="1" thickTop="1">
      <c r="A99" s="311">
        <f t="shared" si="4"/>
        <v>317</v>
      </c>
      <c r="B99" s="314">
        <v>443</v>
      </c>
      <c r="C99" s="320" t="s">
        <v>653</v>
      </c>
      <c r="D99" s="313"/>
      <c r="E99" s="313"/>
      <c r="F99" s="333">
        <v>124</v>
      </c>
      <c r="G99" s="333">
        <v>317</v>
      </c>
      <c r="H99" s="315">
        <f t="shared" si="3"/>
        <v>0</v>
      </c>
      <c r="I99" s="287"/>
      <c r="J99" s="17"/>
      <c r="K99" s="289"/>
    </row>
    <row r="100" spans="1:11" s="14" customFormat="1" ht="16.5" hidden="1" thickTop="1">
      <c r="A100" s="311">
        <f t="shared" si="4"/>
        <v>318</v>
      </c>
      <c r="B100" s="314" t="s">
        <v>130</v>
      </c>
      <c r="C100" s="320" t="s">
        <v>391</v>
      </c>
      <c r="D100" s="513">
        <v>741000</v>
      </c>
      <c r="E100" s="313"/>
      <c r="F100" s="333">
        <v>124</v>
      </c>
      <c r="G100" s="333">
        <v>318</v>
      </c>
      <c r="H100" s="315">
        <f>+D100-E100-I100</f>
        <v>-3410168.76</v>
      </c>
      <c r="I100" s="545">
        <v>4151168.76</v>
      </c>
      <c r="J100" s="325">
        <f>+'Tax '!F22</f>
        <v>4151168.7574165575</v>
      </c>
      <c r="K100" s="289"/>
    </row>
    <row r="101" spans="1:11" s="14" customFormat="1" ht="16.5" hidden="1" thickTop="1">
      <c r="A101" s="311">
        <f t="shared" si="4"/>
        <v>318</v>
      </c>
      <c r="B101" s="314" t="s">
        <v>131</v>
      </c>
      <c r="C101" s="320" t="s">
        <v>132</v>
      </c>
      <c r="D101" s="313"/>
      <c r="E101" s="313"/>
      <c r="F101" s="333">
        <v>124</v>
      </c>
      <c r="G101" s="333">
        <v>318</v>
      </c>
      <c r="H101" s="315">
        <f t="shared" si="3"/>
        <v>0</v>
      </c>
      <c r="I101" s="287"/>
      <c r="J101" s="347">
        <f>+J100-I100</f>
        <v>-2.5834422558546066E-3</v>
      </c>
      <c r="K101" s="289"/>
    </row>
    <row r="102" spans="1:11" s="14" customFormat="1" ht="16.5" hidden="1" thickTop="1">
      <c r="A102" s="311" t="str">
        <f t="shared" si="4"/>
        <v>n/a</v>
      </c>
      <c r="B102" s="314" t="s">
        <v>134</v>
      </c>
      <c r="C102" s="320" t="s">
        <v>135</v>
      </c>
      <c r="D102" s="313"/>
      <c r="E102" s="313"/>
      <c r="F102" s="333" t="s">
        <v>133</v>
      </c>
      <c r="G102" s="333" t="s">
        <v>133</v>
      </c>
      <c r="H102" s="315">
        <f t="shared" si="3"/>
        <v>0</v>
      </c>
      <c r="I102" s="287"/>
      <c r="J102" s="17"/>
      <c r="K102" s="289"/>
    </row>
    <row r="103" spans="1:11" s="14" customFormat="1" ht="16.5" hidden="1" thickTop="1">
      <c r="A103" s="311">
        <f t="shared" si="4"/>
        <v>318</v>
      </c>
      <c r="B103" s="314" t="s">
        <v>136</v>
      </c>
      <c r="C103" s="320" t="s">
        <v>137</v>
      </c>
      <c r="D103" s="313"/>
      <c r="E103" s="313">
        <v>543515.61</v>
      </c>
      <c r="F103" s="333">
        <v>124</v>
      </c>
      <c r="G103" s="333">
        <v>318</v>
      </c>
      <c r="H103" s="711">
        <f t="shared" si="3"/>
        <v>-543515.61</v>
      </c>
      <c r="I103" s="539"/>
      <c r="J103" s="347">
        <f>+I100-J100</f>
        <v>2.5834422558546066E-3</v>
      </c>
      <c r="K103" s="289"/>
    </row>
    <row r="104" spans="1:11" s="14" customFormat="1" ht="16.5" hidden="1" thickTop="1">
      <c r="A104" s="311">
        <f t="shared" si="4"/>
        <v>318</v>
      </c>
      <c r="B104" s="314" t="s">
        <v>138</v>
      </c>
      <c r="C104" s="320" t="s">
        <v>654</v>
      </c>
      <c r="D104" s="313"/>
      <c r="E104" s="377"/>
      <c r="F104" s="333">
        <v>124</v>
      </c>
      <c r="G104" s="333">
        <v>318</v>
      </c>
      <c r="H104" s="315">
        <f t="shared" si="3"/>
        <v>0</v>
      </c>
      <c r="I104" s="287"/>
      <c r="J104" s="17" t="s">
        <v>677</v>
      </c>
      <c r="K104" s="17"/>
    </row>
    <row r="105" spans="1:11" s="14" customFormat="1" ht="16.5" hidden="1" thickTop="1">
      <c r="A105" s="311">
        <f t="shared" si="4"/>
        <v>318</v>
      </c>
      <c r="B105" s="314">
        <v>447</v>
      </c>
      <c r="C105" s="320" t="s">
        <v>655</v>
      </c>
      <c r="D105" s="313"/>
      <c r="E105" s="313"/>
      <c r="F105" s="333">
        <v>124</v>
      </c>
      <c r="G105" s="333">
        <v>318</v>
      </c>
      <c r="H105" s="315">
        <f t="shared" si="3"/>
        <v>0</v>
      </c>
      <c r="I105" s="287"/>
      <c r="J105" s="17"/>
      <c r="K105" s="17"/>
    </row>
    <row r="106" spans="1:11" s="14" customFormat="1" ht="16.5" hidden="1" thickTop="1">
      <c r="A106" s="311">
        <f t="shared" si="4"/>
        <v>318</v>
      </c>
      <c r="B106" s="314">
        <v>448</v>
      </c>
      <c r="C106" s="320" t="s">
        <v>656</v>
      </c>
      <c r="D106" s="313"/>
      <c r="E106" s="313"/>
      <c r="F106" s="333">
        <v>124</v>
      </c>
      <c r="G106" s="333">
        <v>318</v>
      </c>
      <c r="H106" s="315">
        <f t="shared" si="3"/>
        <v>0</v>
      </c>
      <c r="I106" s="287"/>
      <c r="J106" s="17"/>
      <c r="K106" s="17"/>
    </row>
    <row r="107" spans="1:11" s="14" customFormat="1" ht="16.5" hidden="1" thickTop="1">
      <c r="A107" s="311">
        <f t="shared" si="4"/>
        <v>318</v>
      </c>
      <c r="B107" s="314" t="s">
        <v>139</v>
      </c>
      <c r="C107" s="320" t="s">
        <v>140</v>
      </c>
      <c r="D107" s="313"/>
      <c r="E107" s="313"/>
      <c r="F107" s="333">
        <v>124</v>
      </c>
      <c r="G107" s="333">
        <v>318</v>
      </c>
      <c r="H107" s="315">
        <f t="shared" si="3"/>
        <v>0</v>
      </c>
      <c r="I107" s="287"/>
      <c r="J107" s="17"/>
      <c r="K107" s="17"/>
    </row>
    <row r="108" spans="1:11" s="14" customFormat="1" ht="16.5" hidden="1" thickTop="1">
      <c r="A108" s="311">
        <f t="shared" si="4"/>
        <v>318</v>
      </c>
      <c r="B108" s="314" t="s">
        <v>141</v>
      </c>
      <c r="C108" s="320" t="s">
        <v>142</v>
      </c>
      <c r="D108" s="313"/>
      <c r="E108" s="313"/>
      <c r="F108" s="333">
        <v>124</v>
      </c>
      <c r="G108" s="333">
        <v>318</v>
      </c>
      <c r="H108" s="315">
        <f t="shared" si="3"/>
        <v>0</v>
      </c>
      <c r="I108" s="287"/>
      <c r="J108" s="17"/>
      <c r="K108" s="17"/>
    </row>
    <row r="109" spans="1:11" s="14" customFormat="1" ht="16.5" hidden="1" thickTop="1">
      <c r="A109" s="311">
        <f t="shared" si="4"/>
        <v>318</v>
      </c>
      <c r="B109" s="314" t="s">
        <v>143</v>
      </c>
      <c r="C109" s="320" t="s">
        <v>144</v>
      </c>
      <c r="D109" s="313"/>
      <c r="E109" s="313"/>
      <c r="F109" s="333">
        <v>124</v>
      </c>
      <c r="G109" s="333">
        <v>318</v>
      </c>
      <c r="H109" s="315">
        <f t="shared" si="3"/>
        <v>0</v>
      </c>
      <c r="I109" s="287"/>
      <c r="J109" s="17"/>
      <c r="K109" s="17"/>
    </row>
    <row r="110" spans="1:11" s="14" customFormat="1" ht="16.5" hidden="1" thickTop="1">
      <c r="A110" s="311">
        <f t="shared" si="4"/>
        <v>408</v>
      </c>
      <c r="B110" s="314">
        <v>454</v>
      </c>
      <c r="C110" s="320" t="s">
        <v>657</v>
      </c>
      <c r="D110" s="313"/>
      <c r="E110" s="313"/>
      <c r="F110" s="333">
        <v>125</v>
      </c>
      <c r="G110" s="333">
        <v>408</v>
      </c>
      <c r="H110" s="315">
        <f t="shared" si="3"/>
        <v>0</v>
      </c>
      <c r="I110" s="287"/>
      <c r="J110" s="17"/>
      <c r="K110" s="17"/>
    </row>
    <row r="111" spans="1:11" s="14" customFormat="1" ht="16.5" hidden="1" thickTop="1">
      <c r="A111" s="311">
        <f t="shared" si="4"/>
        <v>408</v>
      </c>
      <c r="B111" s="314" t="s">
        <v>145</v>
      </c>
      <c r="C111" s="320" t="s">
        <v>396</v>
      </c>
      <c r="D111" s="313"/>
      <c r="E111" s="710">
        <v>66029037.369999997</v>
      </c>
      <c r="F111" s="333">
        <v>124</v>
      </c>
      <c r="G111" s="333">
        <v>408</v>
      </c>
      <c r="H111" s="711">
        <f t="shared" si="3"/>
        <v>-66029037.369999997</v>
      </c>
      <c r="I111" s="539"/>
      <c r="J111" s="17"/>
      <c r="K111" s="17"/>
    </row>
    <row r="112" spans="1:11" s="14" customFormat="1" ht="16.5" hidden="1" thickTop="1">
      <c r="A112" s="311">
        <f t="shared" si="4"/>
        <v>408</v>
      </c>
      <c r="B112" s="314">
        <v>456</v>
      </c>
      <c r="C112" s="320" t="s">
        <v>658</v>
      </c>
      <c r="D112" s="313"/>
      <c r="E112" s="313"/>
      <c r="F112" s="333">
        <v>124</v>
      </c>
      <c r="G112" s="333">
        <v>408</v>
      </c>
      <c r="H112" s="315">
        <f t="shared" si="3"/>
        <v>0</v>
      </c>
      <c r="I112" s="287"/>
      <c r="J112" s="17"/>
      <c r="K112" s="17"/>
    </row>
    <row r="113" spans="1:11" s="14" customFormat="1" ht="16.5" hidden="1" thickTop="1">
      <c r="A113" s="311">
        <f t="shared" si="4"/>
        <v>408</v>
      </c>
      <c r="B113" s="314" t="s">
        <v>146</v>
      </c>
      <c r="C113" s="320" t="s">
        <v>29</v>
      </c>
      <c r="D113" s="313"/>
      <c r="E113" s="313"/>
      <c r="F113" s="333">
        <v>124</v>
      </c>
      <c r="G113" s="333">
        <v>408</v>
      </c>
      <c r="H113" s="315">
        <f t="shared" si="3"/>
        <v>0</v>
      </c>
      <c r="I113" s="287"/>
      <c r="J113" s="17"/>
      <c r="K113" s="17"/>
    </row>
    <row r="114" spans="1:11" s="14" customFormat="1" ht="16.5" hidden="1" thickTop="1">
      <c r="A114" s="311">
        <f t="shared" si="4"/>
        <v>315</v>
      </c>
      <c r="B114" s="314">
        <v>46</v>
      </c>
      <c r="C114" s="320" t="s">
        <v>659</v>
      </c>
      <c r="D114" s="313"/>
      <c r="E114" s="313"/>
      <c r="F114" s="333">
        <v>124</v>
      </c>
      <c r="G114" s="333">
        <v>315</v>
      </c>
      <c r="H114" s="315">
        <f t="shared" si="3"/>
        <v>0</v>
      </c>
      <c r="I114" s="287"/>
      <c r="J114" s="17"/>
      <c r="K114" s="17"/>
    </row>
    <row r="115" spans="1:11" s="14" customFormat="1" ht="16.5" hidden="1" thickTop="1">
      <c r="A115" s="311">
        <f t="shared" si="4"/>
        <v>402</v>
      </c>
      <c r="B115" s="314">
        <v>460</v>
      </c>
      <c r="C115" s="320" t="s">
        <v>660</v>
      </c>
      <c r="D115" s="313"/>
      <c r="E115" s="313"/>
      <c r="F115" s="333">
        <v>402</v>
      </c>
      <c r="G115" s="333">
        <v>402</v>
      </c>
      <c r="H115" s="315">
        <f t="shared" si="3"/>
        <v>0</v>
      </c>
      <c r="I115" s="287"/>
      <c r="J115" s="17"/>
      <c r="K115" s="17"/>
    </row>
    <row r="116" spans="1:11" s="14" customFormat="1" ht="15.75" hidden="1" customHeight="1">
      <c r="A116" s="311">
        <f t="shared" si="4"/>
        <v>360</v>
      </c>
      <c r="B116" s="314">
        <v>463</v>
      </c>
      <c r="C116" s="320" t="s">
        <v>661</v>
      </c>
      <c r="D116" s="313"/>
      <c r="E116" s="313"/>
      <c r="F116" s="333">
        <v>360</v>
      </c>
      <c r="G116" s="333">
        <v>360</v>
      </c>
      <c r="H116" s="315">
        <f t="shared" si="3"/>
        <v>0</v>
      </c>
      <c r="I116" s="287"/>
      <c r="J116" s="17"/>
      <c r="K116" s="17"/>
    </row>
    <row r="117" spans="1:11" s="14" customFormat="1" ht="15.75" hidden="1" customHeight="1">
      <c r="A117" s="311">
        <f t="shared" si="4"/>
        <v>360</v>
      </c>
      <c r="B117" s="314">
        <v>464</v>
      </c>
      <c r="C117" s="320" t="s">
        <v>662</v>
      </c>
      <c r="D117" s="313"/>
      <c r="E117" s="313"/>
      <c r="F117" s="333">
        <v>360</v>
      </c>
      <c r="G117" s="333">
        <v>360</v>
      </c>
      <c r="H117" s="315">
        <f t="shared" si="3"/>
        <v>0</v>
      </c>
      <c r="I117" s="287"/>
      <c r="J117" s="17"/>
      <c r="K117" s="17"/>
    </row>
    <row r="118" spans="1:11" s="14" customFormat="1" ht="15.75" hidden="1" customHeight="1">
      <c r="A118" s="311">
        <f t="shared" si="4"/>
        <v>360</v>
      </c>
      <c r="B118" s="314">
        <v>465</v>
      </c>
      <c r="C118" s="320" t="s">
        <v>663</v>
      </c>
      <c r="D118" s="313"/>
      <c r="E118" s="313"/>
      <c r="F118" s="333">
        <v>360</v>
      </c>
      <c r="G118" s="333">
        <v>360</v>
      </c>
      <c r="H118" s="315">
        <f t="shared" si="3"/>
        <v>0</v>
      </c>
      <c r="I118" s="287"/>
      <c r="J118" s="17"/>
      <c r="K118" s="17"/>
    </row>
    <row r="119" spans="1:11" s="14" customFormat="1" ht="15.75" hidden="1" customHeight="1">
      <c r="A119" s="311">
        <f t="shared" si="4"/>
        <v>360</v>
      </c>
      <c r="B119" s="314">
        <v>466</v>
      </c>
      <c r="C119" s="320" t="s">
        <v>664</v>
      </c>
      <c r="D119" s="313"/>
      <c r="E119" s="313"/>
      <c r="F119" s="333">
        <v>360</v>
      </c>
      <c r="G119" s="333">
        <v>360</v>
      </c>
      <c r="H119" s="315">
        <f t="shared" si="3"/>
        <v>0</v>
      </c>
      <c r="I119" s="287"/>
      <c r="J119" s="17"/>
      <c r="K119" s="17"/>
    </row>
    <row r="120" spans="1:11" s="14" customFormat="1" ht="16.5" hidden="1" thickTop="1">
      <c r="A120" s="311">
        <f>IF(H120&gt;0,F120,G120)</f>
        <v>329</v>
      </c>
      <c r="B120" s="314">
        <v>467</v>
      </c>
      <c r="C120" s="320" t="s">
        <v>392</v>
      </c>
      <c r="D120" s="313"/>
      <c r="E120" s="313"/>
      <c r="F120" s="333">
        <v>121</v>
      </c>
      <c r="G120" s="333">
        <v>329</v>
      </c>
      <c r="H120" s="315">
        <f t="shared" si="3"/>
        <v>0</v>
      </c>
      <c r="I120" s="287"/>
      <c r="J120" s="17"/>
      <c r="K120" s="17"/>
    </row>
    <row r="121" spans="1:11" s="14" customFormat="1" ht="16.5" hidden="1" thickTop="1">
      <c r="A121" s="311">
        <f t="shared" ref="A121:A143" si="5">IF(H121&gt;0,F121,G121)</f>
        <v>121</v>
      </c>
      <c r="B121" s="314">
        <v>4670</v>
      </c>
      <c r="C121" s="320" t="s">
        <v>317</v>
      </c>
      <c r="D121" s="313">
        <v>7794941</v>
      </c>
      <c r="E121" s="313"/>
      <c r="F121" s="333">
        <v>121</v>
      </c>
      <c r="G121" s="333">
        <v>406</v>
      </c>
      <c r="H121" s="711">
        <f t="shared" si="3"/>
        <v>7794941</v>
      </c>
      <c r="I121" s="539"/>
      <c r="J121" s="17"/>
      <c r="K121" s="17"/>
    </row>
    <row r="122" spans="1:11" s="14" customFormat="1" ht="16.5" hidden="1" thickTop="1">
      <c r="A122" s="311">
        <f t="shared" si="5"/>
        <v>314</v>
      </c>
      <c r="B122" s="314">
        <v>467</v>
      </c>
      <c r="C122" s="320" t="s">
        <v>696</v>
      </c>
      <c r="D122" s="313"/>
      <c r="E122" s="313">
        <v>0</v>
      </c>
      <c r="F122" s="333">
        <v>121</v>
      </c>
      <c r="G122" s="333">
        <v>314</v>
      </c>
      <c r="H122" s="315">
        <f t="shared" si="3"/>
        <v>0</v>
      </c>
      <c r="I122" s="287"/>
      <c r="J122" s="17"/>
      <c r="K122" s="17"/>
    </row>
    <row r="123" spans="1:11" s="14" customFormat="1" ht="16.5" hidden="1" thickTop="1">
      <c r="A123" s="311">
        <f t="shared" si="5"/>
        <v>408</v>
      </c>
      <c r="B123" s="314">
        <v>46701</v>
      </c>
      <c r="C123" s="320" t="s">
        <v>342</v>
      </c>
      <c r="D123" s="313"/>
      <c r="E123" s="710">
        <v>270178952.10000002</v>
      </c>
      <c r="F123" s="333">
        <v>122</v>
      </c>
      <c r="G123" s="333">
        <v>408</v>
      </c>
      <c r="H123" s="711">
        <f t="shared" si="3"/>
        <v>-270178952.10000002</v>
      </c>
      <c r="I123" s="539"/>
      <c r="J123" s="17"/>
      <c r="K123" s="17"/>
    </row>
    <row r="124" spans="1:11" s="14" customFormat="1" ht="16.5" hidden="1" thickTop="1">
      <c r="A124" s="311">
        <f t="shared" si="5"/>
        <v>124</v>
      </c>
      <c r="B124" s="314">
        <v>46702</v>
      </c>
      <c r="C124" s="320" t="s">
        <v>343</v>
      </c>
      <c r="D124" s="313">
        <v>19105974</v>
      </c>
      <c r="E124" s="313"/>
      <c r="F124" s="333">
        <v>124</v>
      </c>
      <c r="G124" s="333">
        <v>407</v>
      </c>
      <c r="H124" s="711">
        <f t="shared" si="3"/>
        <v>19105974</v>
      </c>
      <c r="I124" s="539"/>
      <c r="J124" s="17"/>
      <c r="K124" s="17"/>
    </row>
    <row r="125" spans="1:11" s="14" customFormat="1" ht="16.5" hidden="1" thickTop="1">
      <c r="A125" s="311">
        <f t="shared" si="5"/>
        <v>124</v>
      </c>
      <c r="B125" s="314">
        <v>46703</v>
      </c>
      <c r="C125" s="320" t="s">
        <v>869</v>
      </c>
      <c r="D125" s="313">
        <v>5903040</v>
      </c>
      <c r="E125" s="313"/>
      <c r="F125" s="333">
        <v>124</v>
      </c>
      <c r="G125" s="333">
        <v>406</v>
      </c>
      <c r="H125" s="711">
        <f t="shared" si="3"/>
        <v>5903040</v>
      </c>
      <c r="I125" s="540">
        <f>+D125/137.28</f>
        <v>43000</v>
      </c>
      <c r="J125" s="17" t="s">
        <v>868</v>
      </c>
      <c r="K125" s="17"/>
    </row>
    <row r="126" spans="1:11" s="14" customFormat="1" ht="16.5" hidden="1" thickTop="1">
      <c r="A126" s="311">
        <f t="shared" si="5"/>
        <v>124</v>
      </c>
      <c r="B126" s="314">
        <v>46704</v>
      </c>
      <c r="C126" s="320" t="s">
        <v>345</v>
      </c>
      <c r="D126" s="313">
        <v>166597</v>
      </c>
      <c r="E126" s="313"/>
      <c r="F126" s="333">
        <v>124</v>
      </c>
      <c r="G126" s="333">
        <v>406</v>
      </c>
      <c r="H126" s="711">
        <f t="shared" si="3"/>
        <v>166597</v>
      </c>
      <c r="I126" s="539"/>
      <c r="J126" s="17"/>
      <c r="K126" s="17"/>
    </row>
    <row r="127" spans="1:11" s="14" customFormat="1" ht="16.5" hidden="1" thickTop="1">
      <c r="A127" s="311">
        <f t="shared" si="5"/>
        <v>329</v>
      </c>
      <c r="B127" s="314">
        <v>46705</v>
      </c>
      <c r="C127" s="320" t="s">
        <v>346</v>
      </c>
      <c r="D127" s="313"/>
      <c r="E127" s="313"/>
      <c r="F127" s="333">
        <v>121</v>
      </c>
      <c r="G127" s="333">
        <v>329</v>
      </c>
      <c r="H127" s="315">
        <f t="shared" si="3"/>
        <v>0</v>
      </c>
      <c r="I127" s="287"/>
      <c r="J127" s="17"/>
      <c r="K127" s="17"/>
    </row>
    <row r="128" spans="1:11" s="14" customFormat="1" ht="16.5" hidden="1" thickTop="1">
      <c r="A128" s="311">
        <f t="shared" si="5"/>
        <v>124</v>
      </c>
      <c r="B128" s="314">
        <v>46707</v>
      </c>
      <c r="C128" s="320" t="s">
        <v>692</v>
      </c>
      <c r="D128" s="313">
        <v>1650100</v>
      </c>
      <c r="E128" s="313"/>
      <c r="F128" s="333">
        <v>124</v>
      </c>
      <c r="G128" s="333">
        <v>406</v>
      </c>
      <c r="H128" s="711">
        <f t="shared" si="3"/>
        <v>1650100</v>
      </c>
      <c r="I128" s="539"/>
      <c r="J128" s="17"/>
      <c r="K128" s="17"/>
    </row>
    <row r="129" spans="1:11" s="14" customFormat="1" ht="16.5" hidden="1" thickTop="1">
      <c r="A129" s="311">
        <f t="shared" si="5"/>
        <v>408</v>
      </c>
      <c r="B129" s="314">
        <v>46706</v>
      </c>
      <c r="C129" s="320" t="s">
        <v>870</v>
      </c>
      <c r="D129" s="313"/>
      <c r="E129" s="710">
        <v>3939936</v>
      </c>
      <c r="F129" s="333">
        <v>122</v>
      </c>
      <c r="G129" s="333">
        <v>408</v>
      </c>
      <c r="H129" s="711">
        <f t="shared" si="3"/>
        <v>-3939936</v>
      </c>
      <c r="I129" s="540">
        <f>+E129/137.28</f>
        <v>28700</v>
      </c>
      <c r="J129" s="17" t="s">
        <v>868</v>
      </c>
      <c r="K129" s="17"/>
    </row>
    <row r="130" spans="1:11" s="14" customFormat="1" ht="16.5" hidden="1" thickTop="1">
      <c r="A130" s="311">
        <f t="shared" si="5"/>
        <v>124</v>
      </c>
      <c r="B130" s="314">
        <v>46708</v>
      </c>
      <c r="C130" s="320" t="s">
        <v>872</v>
      </c>
      <c r="D130" s="313">
        <v>1132890</v>
      </c>
      <c r="E130" s="313"/>
      <c r="F130" s="333">
        <v>124</v>
      </c>
      <c r="G130" s="333">
        <v>406</v>
      </c>
      <c r="H130" s="711">
        <f t="shared" si="3"/>
        <v>1132890</v>
      </c>
      <c r="I130" s="540"/>
      <c r="J130" s="17"/>
      <c r="K130" s="17"/>
    </row>
    <row r="131" spans="1:11" s="14" customFormat="1" ht="16.5" hidden="1" thickTop="1">
      <c r="A131" s="311">
        <f t="shared" si="5"/>
        <v>329</v>
      </c>
      <c r="B131" s="314">
        <v>46709</v>
      </c>
      <c r="C131" s="320" t="s">
        <v>698</v>
      </c>
      <c r="D131" s="421"/>
      <c r="E131" s="313"/>
      <c r="F131" s="333">
        <v>121</v>
      </c>
      <c r="G131" s="333">
        <v>329</v>
      </c>
      <c r="H131" s="315">
        <f t="shared" si="3"/>
        <v>0</v>
      </c>
      <c r="I131" s="287"/>
      <c r="J131" s="17"/>
      <c r="K131" s="17"/>
    </row>
    <row r="132" spans="1:11" s="14" customFormat="1" ht="16.5" hidden="1" thickTop="1">
      <c r="A132" s="311">
        <f t="shared" si="5"/>
        <v>408</v>
      </c>
      <c r="B132" s="314">
        <v>46710</v>
      </c>
      <c r="C132" s="320" t="s">
        <v>871</v>
      </c>
      <c r="D132" s="421"/>
      <c r="E132" s="710">
        <v>96028628.209999993</v>
      </c>
      <c r="F132" s="333">
        <v>122</v>
      </c>
      <c r="G132" s="333">
        <v>408</v>
      </c>
      <c r="H132" s="711">
        <f t="shared" si="3"/>
        <v>-96028628.209999993</v>
      </c>
      <c r="I132" s="539"/>
      <c r="J132" s="424" t="s">
        <v>738</v>
      </c>
      <c r="K132" s="17"/>
    </row>
    <row r="133" spans="1:11" s="14" customFormat="1" ht="16.5" hidden="1" thickTop="1">
      <c r="A133" s="311">
        <f t="shared" si="5"/>
        <v>407</v>
      </c>
      <c r="B133" s="314">
        <v>4681</v>
      </c>
      <c r="C133" s="320" t="s">
        <v>147</v>
      </c>
      <c r="D133" s="421"/>
      <c r="E133" s="313"/>
      <c r="F133" s="333">
        <v>172</v>
      </c>
      <c r="G133" s="333">
        <v>407</v>
      </c>
      <c r="H133" s="315">
        <f t="shared" si="3"/>
        <v>0</v>
      </c>
      <c r="I133" s="287"/>
      <c r="J133" s="17"/>
      <c r="K133" s="17"/>
    </row>
    <row r="134" spans="1:11" s="14" customFormat="1" ht="16.5" hidden="1" thickTop="1">
      <c r="A134" s="311">
        <f t="shared" si="5"/>
        <v>407</v>
      </c>
      <c r="B134" s="314">
        <v>4681</v>
      </c>
      <c r="C134" s="320" t="s">
        <v>347</v>
      </c>
      <c r="D134" s="421"/>
      <c r="E134" s="313"/>
      <c r="F134" s="333">
        <v>172</v>
      </c>
      <c r="G134" s="333">
        <v>407</v>
      </c>
      <c r="H134" s="315">
        <f t="shared" si="3"/>
        <v>0</v>
      </c>
      <c r="I134" s="287"/>
      <c r="J134" s="17"/>
      <c r="K134" s="17"/>
    </row>
    <row r="135" spans="1:11" s="14" customFormat="1" ht="16.5" hidden="1" thickTop="1">
      <c r="A135" s="311">
        <f t="shared" si="5"/>
        <v>407</v>
      </c>
      <c r="B135" s="314">
        <v>4671</v>
      </c>
      <c r="C135" s="320" t="s">
        <v>348</v>
      </c>
      <c r="D135" s="421"/>
      <c r="E135" s="313"/>
      <c r="F135" s="333">
        <v>172</v>
      </c>
      <c r="G135" s="333">
        <v>407</v>
      </c>
      <c r="H135" s="315">
        <f t="shared" si="3"/>
        <v>0</v>
      </c>
      <c r="I135" s="287"/>
      <c r="J135" s="17"/>
      <c r="K135" s="17"/>
    </row>
    <row r="136" spans="1:11" s="14" customFormat="1" ht="16.5" hidden="1" thickTop="1">
      <c r="A136" s="311">
        <f t="shared" si="5"/>
        <v>407</v>
      </c>
      <c r="B136" s="314">
        <v>46711</v>
      </c>
      <c r="C136" s="320" t="s">
        <v>349</v>
      </c>
      <c r="D136" s="421"/>
      <c r="E136" s="313"/>
      <c r="F136" s="333">
        <v>172</v>
      </c>
      <c r="G136" s="333">
        <v>407</v>
      </c>
      <c r="H136" s="315">
        <f t="shared" si="3"/>
        <v>0</v>
      </c>
      <c r="I136" s="287"/>
      <c r="J136" s="17"/>
      <c r="K136" s="17"/>
    </row>
    <row r="137" spans="1:11" s="14" customFormat="1" ht="16.5" hidden="1" thickTop="1">
      <c r="A137" s="311">
        <f t="shared" si="5"/>
        <v>407</v>
      </c>
      <c r="B137" s="314">
        <v>4682</v>
      </c>
      <c r="C137" s="320" t="s">
        <v>350</v>
      </c>
      <c r="D137" s="421"/>
      <c r="E137" s="313"/>
      <c r="F137" s="333">
        <v>172</v>
      </c>
      <c r="G137" s="333">
        <v>407</v>
      </c>
      <c r="H137" s="315">
        <f t="shared" ref="H137:H205" si="6">+D137-E137</f>
        <v>0</v>
      </c>
      <c r="I137" s="287"/>
      <c r="J137" s="17"/>
      <c r="K137" s="17"/>
    </row>
    <row r="138" spans="1:11" s="14" customFormat="1" ht="16.5" hidden="1" thickTop="1">
      <c r="A138" s="311">
        <f t="shared" si="5"/>
        <v>407</v>
      </c>
      <c r="B138" s="314">
        <v>4672</v>
      </c>
      <c r="C138" s="320" t="s">
        <v>351</v>
      </c>
      <c r="D138" s="421"/>
      <c r="E138" s="313"/>
      <c r="F138" s="333">
        <v>172</v>
      </c>
      <c r="G138" s="333">
        <v>407</v>
      </c>
      <c r="H138" s="315">
        <f t="shared" si="6"/>
        <v>0</v>
      </c>
      <c r="I138" s="287"/>
      <c r="J138" s="17"/>
      <c r="K138" s="17"/>
    </row>
    <row r="139" spans="1:11" s="14" customFormat="1" ht="16.5" hidden="1" thickTop="1">
      <c r="A139" s="311">
        <f t="shared" si="5"/>
        <v>407</v>
      </c>
      <c r="B139" s="314">
        <v>46721</v>
      </c>
      <c r="C139" s="320" t="s">
        <v>352</v>
      </c>
      <c r="D139" s="421"/>
      <c r="E139" s="313"/>
      <c r="F139" s="333">
        <v>172</v>
      </c>
      <c r="G139" s="333">
        <v>407</v>
      </c>
      <c r="H139" s="315">
        <f t="shared" si="6"/>
        <v>0</v>
      </c>
      <c r="I139" s="287"/>
      <c r="J139" s="17"/>
      <c r="K139" s="17"/>
    </row>
    <row r="140" spans="1:11" s="14" customFormat="1" ht="16.5" hidden="1" thickTop="1">
      <c r="A140" s="311">
        <f t="shared" si="5"/>
        <v>402</v>
      </c>
      <c r="B140" s="314">
        <v>4685</v>
      </c>
      <c r="C140" s="320" t="s">
        <v>700</v>
      </c>
      <c r="D140" s="421"/>
      <c r="E140" s="313">
        <v>841244500.22000003</v>
      </c>
      <c r="F140" s="333">
        <v>172</v>
      </c>
      <c r="G140" s="333">
        <v>402</v>
      </c>
      <c r="H140" s="711">
        <f t="shared" si="6"/>
        <v>-841244500.22000003</v>
      </c>
      <c r="I140" s="539"/>
      <c r="J140" s="17"/>
      <c r="K140" s="17"/>
    </row>
    <row r="141" spans="1:11" s="14" customFormat="1" ht="16.5" hidden="1" thickTop="1">
      <c r="A141" s="311">
        <f t="shared" si="5"/>
        <v>402</v>
      </c>
      <c r="B141" s="314">
        <v>4675</v>
      </c>
      <c r="C141" s="320" t="s">
        <v>701</v>
      </c>
      <c r="D141" s="313"/>
      <c r="E141" s="313">
        <v>30788586.640000001</v>
      </c>
      <c r="F141" s="333">
        <v>172</v>
      </c>
      <c r="G141" s="333">
        <v>402</v>
      </c>
      <c r="H141" s="711">
        <f t="shared" si="6"/>
        <v>-30788586.640000001</v>
      </c>
      <c r="I141" s="539"/>
      <c r="J141" s="17"/>
      <c r="K141" s="17"/>
    </row>
    <row r="142" spans="1:11" s="14" customFormat="1" ht="16.5" hidden="1" thickTop="1">
      <c r="A142" s="311">
        <f t="shared" si="5"/>
        <v>402</v>
      </c>
      <c r="B142" s="314">
        <v>46751</v>
      </c>
      <c r="C142" s="320" t="s">
        <v>702</v>
      </c>
      <c r="D142" s="313"/>
      <c r="E142" s="313">
        <v>21795491.460000001</v>
      </c>
      <c r="F142" s="333">
        <v>172</v>
      </c>
      <c r="G142" s="333">
        <v>402</v>
      </c>
      <c r="H142" s="711">
        <f t="shared" si="6"/>
        <v>-21795491.460000001</v>
      </c>
      <c r="I142" s="539"/>
      <c r="J142" s="17"/>
      <c r="K142" s="17"/>
    </row>
    <row r="143" spans="1:11" s="14" customFormat="1" ht="16.5" hidden="1" thickTop="1">
      <c r="A143" s="311">
        <f t="shared" si="5"/>
        <v>402</v>
      </c>
      <c r="B143" s="314">
        <v>4684</v>
      </c>
      <c r="C143" s="320" t="s">
        <v>703</v>
      </c>
      <c r="D143" s="313"/>
      <c r="E143" s="313">
        <v>47596967.939999998</v>
      </c>
      <c r="F143" s="333">
        <v>172</v>
      </c>
      <c r="G143" s="333">
        <v>402</v>
      </c>
      <c r="H143" s="711">
        <f t="shared" si="6"/>
        <v>-47596967.939999998</v>
      </c>
      <c r="I143" s="540">
        <f>+E143/137.28</f>
        <v>346714.51005244756</v>
      </c>
      <c r="J143" s="17" t="s">
        <v>868</v>
      </c>
      <c r="K143" s="17"/>
    </row>
    <row r="144" spans="1:11" s="14" customFormat="1" ht="16.5" hidden="1" thickTop="1">
      <c r="A144" s="311">
        <f t="shared" si="4"/>
        <v>402</v>
      </c>
      <c r="B144" s="314">
        <v>4676</v>
      </c>
      <c r="C144" s="320" t="s">
        <v>704</v>
      </c>
      <c r="D144" s="313">
        <v>0</v>
      </c>
      <c r="E144" s="313">
        <v>13851667.32</v>
      </c>
      <c r="F144" s="333">
        <v>172</v>
      </c>
      <c r="G144" s="333">
        <v>402</v>
      </c>
      <c r="H144" s="711">
        <f t="shared" si="6"/>
        <v>-13851667.32</v>
      </c>
      <c r="I144" s="540">
        <f t="shared" ref="I144" si="7">+E144/137.28</f>
        <v>100900.84003496503</v>
      </c>
      <c r="J144" s="17" t="s">
        <v>868</v>
      </c>
      <c r="K144" s="17"/>
    </row>
    <row r="145" spans="1:11" s="14" customFormat="1" ht="16.5" hidden="1" thickTop="1">
      <c r="A145" s="311">
        <f t="shared" si="4"/>
        <v>402</v>
      </c>
      <c r="B145" s="314">
        <v>46761</v>
      </c>
      <c r="C145" s="320" t="s">
        <v>705</v>
      </c>
      <c r="D145" s="313"/>
      <c r="E145" s="313">
        <v>5884586.8300000001</v>
      </c>
      <c r="F145" s="333">
        <v>172</v>
      </c>
      <c r="G145" s="333">
        <v>402</v>
      </c>
      <c r="H145" s="711">
        <f t="shared" si="6"/>
        <v>-5884586.8300000001</v>
      </c>
      <c r="I145" s="540">
        <f>+E145/137.28</f>
        <v>42865.580055361308</v>
      </c>
      <c r="J145" s="17" t="s">
        <v>868</v>
      </c>
      <c r="K145" s="17"/>
    </row>
    <row r="146" spans="1:11" s="14" customFormat="1" ht="16.5" hidden="1" thickTop="1">
      <c r="A146" s="311">
        <f t="shared" si="4"/>
        <v>407</v>
      </c>
      <c r="B146" s="314">
        <v>4691</v>
      </c>
      <c r="C146" s="320" t="s">
        <v>736</v>
      </c>
      <c r="D146" s="313"/>
      <c r="E146" s="313"/>
      <c r="F146" s="333">
        <v>172</v>
      </c>
      <c r="G146" s="333">
        <v>407</v>
      </c>
      <c r="H146" s="315">
        <f t="shared" si="6"/>
        <v>0</v>
      </c>
      <c r="I146" s="287"/>
      <c r="J146" s="17"/>
      <c r="K146" s="17"/>
    </row>
    <row r="147" spans="1:11" s="14" customFormat="1" ht="16.5" hidden="1" thickTop="1">
      <c r="A147" s="311">
        <f t="shared" si="4"/>
        <v>402</v>
      </c>
      <c r="B147" s="314">
        <v>468</v>
      </c>
      <c r="C147" s="320" t="s">
        <v>665</v>
      </c>
      <c r="D147" s="313"/>
      <c r="E147" s="313"/>
      <c r="F147" s="333">
        <v>122</v>
      </c>
      <c r="G147" s="333">
        <v>402</v>
      </c>
      <c r="H147" s="315">
        <f t="shared" si="6"/>
        <v>0</v>
      </c>
      <c r="I147" s="287"/>
      <c r="J147" s="984"/>
      <c r="K147" s="984"/>
    </row>
    <row r="148" spans="1:11" s="14" customFormat="1" ht="16.5" hidden="1" thickTop="1">
      <c r="A148" s="311">
        <f t="shared" si="4"/>
        <v>401</v>
      </c>
      <c r="B148" s="314">
        <v>469</v>
      </c>
      <c r="C148" s="320" t="s">
        <v>666</v>
      </c>
      <c r="D148" s="313"/>
      <c r="E148" s="313"/>
      <c r="F148" s="333">
        <v>122</v>
      </c>
      <c r="G148" s="333">
        <v>401</v>
      </c>
      <c r="H148" s="315">
        <f t="shared" si="6"/>
        <v>0</v>
      </c>
      <c r="I148" s="287"/>
      <c r="J148" s="276"/>
      <c r="K148" s="276"/>
    </row>
    <row r="149" spans="1:11" s="14" customFormat="1" ht="16.5" hidden="1" thickTop="1">
      <c r="A149" s="311">
        <f t="shared" si="4"/>
        <v>410</v>
      </c>
      <c r="B149" s="314">
        <v>481</v>
      </c>
      <c r="C149" s="320" t="s">
        <v>667</v>
      </c>
      <c r="D149" s="313"/>
      <c r="E149" s="313"/>
      <c r="F149" s="333">
        <v>150</v>
      </c>
      <c r="G149" s="333">
        <v>410</v>
      </c>
      <c r="H149" s="315">
        <f t="shared" si="6"/>
        <v>0</v>
      </c>
      <c r="I149" s="287"/>
      <c r="J149" s="276"/>
      <c r="K149" s="276"/>
    </row>
    <row r="150" spans="1:11" s="14" customFormat="1" ht="16.5" hidden="1" thickTop="1">
      <c r="A150" s="311">
        <f t="shared" si="4"/>
        <v>410</v>
      </c>
      <c r="B150" s="314">
        <v>483</v>
      </c>
      <c r="C150" s="320" t="s">
        <v>668</v>
      </c>
      <c r="D150" s="313"/>
      <c r="E150" s="313"/>
      <c r="F150" s="333">
        <v>150</v>
      </c>
      <c r="G150" s="333">
        <v>410</v>
      </c>
      <c r="H150" s="315">
        <f t="shared" si="6"/>
        <v>0</v>
      </c>
      <c r="I150" s="287"/>
      <c r="J150" s="276"/>
      <c r="K150" s="276"/>
    </row>
    <row r="151" spans="1:11" s="14" customFormat="1" ht="16.5" hidden="1" thickTop="1">
      <c r="A151" s="311">
        <f t="shared" si="4"/>
        <v>410</v>
      </c>
      <c r="B151" s="314">
        <v>484</v>
      </c>
      <c r="C151" s="320" t="s">
        <v>669</v>
      </c>
      <c r="D151" s="313"/>
      <c r="E151" s="313"/>
      <c r="F151" s="333">
        <v>150</v>
      </c>
      <c r="G151" s="333">
        <v>410</v>
      </c>
      <c r="H151" s="315">
        <f t="shared" si="6"/>
        <v>0</v>
      </c>
      <c r="I151" s="287"/>
      <c r="J151" s="276"/>
      <c r="K151" s="276"/>
    </row>
    <row r="152" spans="1:11" s="14" customFormat="1" ht="16.5" hidden="1" thickTop="1">
      <c r="A152" s="311">
        <f t="shared" si="4"/>
        <v>410</v>
      </c>
      <c r="B152" s="314" t="s">
        <v>148</v>
      </c>
      <c r="C152" s="320" t="s">
        <v>393</v>
      </c>
      <c r="D152" s="313"/>
      <c r="E152" s="313"/>
      <c r="F152" s="333">
        <v>150</v>
      </c>
      <c r="G152" s="333">
        <v>410</v>
      </c>
      <c r="H152" s="315">
        <f t="shared" si="6"/>
        <v>0</v>
      </c>
      <c r="I152" s="287"/>
      <c r="J152" s="17"/>
      <c r="K152" s="17"/>
    </row>
    <row r="153" spans="1:11" s="14" customFormat="1" ht="16.5" hidden="1" thickTop="1">
      <c r="A153" s="311">
        <f t="shared" si="4"/>
        <v>150</v>
      </c>
      <c r="B153" s="314">
        <v>481</v>
      </c>
      <c r="C153" s="320" t="s">
        <v>739</v>
      </c>
      <c r="D153" s="313">
        <v>4811558.37</v>
      </c>
      <c r="E153" s="313"/>
      <c r="F153" s="333">
        <v>150</v>
      </c>
      <c r="G153" s="333">
        <v>410</v>
      </c>
      <c r="H153" s="711">
        <f t="shared" si="6"/>
        <v>4811558.37</v>
      </c>
      <c r="I153" s="539"/>
      <c r="J153" s="17"/>
      <c r="K153" s="17"/>
    </row>
    <row r="154" spans="1:11" s="14" customFormat="1" ht="16.5" hidden="1" thickTop="1">
      <c r="A154" s="311">
        <f t="shared" si="4"/>
        <v>340</v>
      </c>
      <c r="B154" s="314">
        <v>487</v>
      </c>
      <c r="C154" s="320" t="s">
        <v>394</v>
      </c>
      <c r="D154" s="313"/>
      <c r="E154" s="313"/>
      <c r="F154" s="333">
        <v>160</v>
      </c>
      <c r="G154" s="333">
        <v>340</v>
      </c>
      <c r="H154" s="315">
        <f t="shared" si="6"/>
        <v>0</v>
      </c>
      <c r="I154" s="287"/>
      <c r="J154" s="17"/>
      <c r="K154" s="17"/>
    </row>
    <row r="155" spans="1:11" s="14" customFormat="1" ht="16.5" hidden="1" thickTop="1">
      <c r="A155" s="311">
        <f t="shared" si="4"/>
        <v>340</v>
      </c>
      <c r="B155" s="314" t="s">
        <v>149</v>
      </c>
      <c r="C155" s="320" t="s">
        <v>150</v>
      </c>
      <c r="D155" s="313"/>
      <c r="E155" s="313"/>
      <c r="F155" s="333">
        <v>160</v>
      </c>
      <c r="G155" s="333">
        <v>340</v>
      </c>
      <c r="H155" s="315">
        <f t="shared" si="6"/>
        <v>0</v>
      </c>
      <c r="I155" s="287"/>
      <c r="J155" s="17"/>
      <c r="K155" s="17"/>
    </row>
    <row r="156" spans="1:11" s="14" customFormat="1" ht="16.5" hidden="1" thickTop="1">
      <c r="A156" s="311">
        <f t="shared" si="4"/>
        <v>432</v>
      </c>
      <c r="B156" s="314">
        <v>491</v>
      </c>
      <c r="C156" s="320" t="s">
        <v>670</v>
      </c>
      <c r="D156" s="313"/>
      <c r="E156" s="313"/>
      <c r="F156" s="333">
        <v>432</v>
      </c>
      <c r="G156" s="333">
        <v>432</v>
      </c>
      <c r="H156" s="315">
        <f t="shared" si="6"/>
        <v>0</v>
      </c>
      <c r="I156" s="287"/>
      <c r="J156" s="17"/>
      <c r="K156" s="17"/>
    </row>
    <row r="157" spans="1:11" s="14" customFormat="1" ht="16.5" hidden="1" thickTop="1">
      <c r="A157" s="311">
        <f t="shared" si="4"/>
        <v>432</v>
      </c>
      <c r="B157" s="314">
        <v>492</v>
      </c>
      <c r="C157" s="320" t="s">
        <v>671</v>
      </c>
      <c r="D157" s="313"/>
      <c r="E157" s="313"/>
      <c r="F157" s="333">
        <v>432</v>
      </c>
      <c r="G157" s="333">
        <v>432</v>
      </c>
      <c r="H157" s="315">
        <f t="shared" si="6"/>
        <v>0</v>
      </c>
      <c r="I157" s="287"/>
      <c r="J157" s="17"/>
      <c r="K157" s="17"/>
    </row>
    <row r="158" spans="1:11" s="14" customFormat="1" ht="16.5" hidden="1" thickTop="1">
      <c r="A158" s="311">
        <f t="shared" si="4"/>
        <v>432</v>
      </c>
      <c r="B158" s="314">
        <v>495</v>
      </c>
      <c r="C158" s="320" t="s">
        <v>672</v>
      </c>
      <c r="D158" s="313"/>
      <c r="E158" s="313"/>
      <c r="F158" s="333">
        <v>432</v>
      </c>
      <c r="G158" s="333">
        <v>432</v>
      </c>
      <c r="H158" s="315">
        <f t="shared" si="6"/>
        <v>0</v>
      </c>
      <c r="I158" s="287"/>
      <c r="J158" s="17"/>
      <c r="K158" s="17"/>
    </row>
    <row r="159" spans="1:11" s="14" customFormat="1" ht="16.5" hidden="1" thickTop="1">
      <c r="A159" s="311">
        <f t="shared" si="4"/>
        <v>432</v>
      </c>
      <c r="B159" s="314">
        <v>496</v>
      </c>
      <c r="C159" s="320" t="s">
        <v>673</v>
      </c>
      <c r="D159" s="313"/>
      <c r="E159" s="313"/>
      <c r="F159" s="333">
        <v>432</v>
      </c>
      <c r="G159" s="333">
        <v>432</v>
      </c>
      <c r="H159" s="315">
        <f t="shared" si="6"/>
        <v>0</v>
      </c>
      <c r="I159" s="287"/>
      <c r="J159" s="17"/>
      <c r="K159" s="17"/>
    </row>
    <row r="160" spans="1:11" s="14" customFormat="1" ht="16.5" hidden="1" thickTop="1">
      <c r="A160" s="311">
        <f t="shared" si="4"/>
        <v>100</v>
      </c>
      <c r="B160" s="314" t="s">
        <v>151</v>
      </c>
      <c r="C160" s="320" t="s">
        <v>302</v>
      </c>
      <c r="D160" s="334"/>
      <c r="E160" s="313"/>
      <c r="F160" s="333">
        <v>100</v>
      </c>
      <c r="G160" s="333">
        <v>100</v>
      </c>
      <c r="H160" s="315">
        <f t="shared" si="6"/>
        <v>0</v>
      </c>
      <c r="I160" s="287"/>
      <c r="J160" s="17"/>
      <c r="K160" s="17"/>
    </row>
    <row r="161" spans="1:11" s="14" customFormat="1" ht="16.5" hidden="1" thickTop="1">
      <c r="A161" s="311">
        <f t="shared" si="4"/>
        <v>100</v>
      </c>
      <c r="B161" s="314" t="s">
        <v>152</v>
      </c>
      <c r="C161" s="320" t="s">
        <v>303</v>
      </c>
      <c r="D161" s="313"/>
      <c r="E161" s="313"/>
      <c r="F161" s="333">
        <v>100</v>
      </c>
      <c r="G161" s="333">
        <v>100</v>
      </c>
      <c r="H161" s="315">
        <f t="shared" si="6"/>
        <v>0</v>
      </c>
      <c r="I161" s="291"/>
      <c r="J161" s="325"/>
      <c r="K161" s="17"/>
    </row>
    <row r="162" spans="1:11" s="14" customFormat="1" ht="16.5" hidden="1" thickTop="1">
      <c r="A162" s="311">
        <f t="shared" si="4"/>
        <v>100</v>
      </c>
      <c r="B162" s="314" t="s">
        <v>153</v>
      </c>
      <c r="C162" s="320" t="s">
        <v>304</v>
      </c>
      <c r="D162" s="334"/>
      <c r="E162" s="313"/>
      <c r="F162" s="333">
        <v>100</v>
      </c>
      <c r="G162" s="333">
        <v>100</v>
      </c>
      <c r="H162" s="315">
        <f t="shared" si="6"/>
        <v>0</v>
      </c>
      <c r="I162" s="291"/>
      <c r="J162" s="325"/>
      <c r="K162" s="17"/>
    </row>
    <row r="163" spans="1:11" s="14" customFormat="1" ht="16.5" hidden="1" thickTop="1">
      <c r="A163" s="311">
        <f t="shared" si="4"/>
        <v>100</v>
      </c>
      <c r="B163" s="314" t="s">
        <v>154</v>
      </c>
      <c r="C163" s="320" t="s">
        <v>305</v>
      </c>
      <c r="D163" s="334"/>
      <c r="E163" s="313"/>
      <c r="F163" s="333">
        <v>100</v>
      </c>
      <c r="G163" s="333">
        <v>100</v>
      </c>
      <c r="H163" s="315">
        <f t="shared" si="6"/>
        <v>0</v>
      </c>
      <c r="I163" s="291"/>
      <c r="J163" s="325"/>
      <c r="K163" s="17"/>
    </row>
    <row r="164" spans="1:11" s="14" customFormat="1" ht="16.5" hidden="1" thickTop="1">
      <c r="A164" s="311">
        <f t="shared" si="4"/>
        <v>100</v>
      </c>
      <c r="B164" s="314">
        <v>51215</v>
      </c>
      <c r="C164" s="320" t="s">
        <v>382</v>
      </c>
      <c r="D164" s="334"/>
      <c r="E164" s="313"/>
      <c r="F164" s="333">
        <v>100</v>
      </c>
      <c r="G164" s="333">
        <v>100</v>
      </c>
      <c r="H164" s="315">
        <f t="shared" si="6"/>
        <v>0</v>
      </c>
      <c r="I164" s="287"/>
      <c r="J164" s="17"/>
      <c r="K164" s="17"/>
    </row>
    <row r="165" spans="1:11" s="14" customFormat="1" ht="16.5" hidden="1" thickTop="1">
      <c r="A165" s="311">
        <f t="shared" si="4"/>
        <v>100</v>
      </c>
      <c r="B165" s="314" t="s">
        <v>155</v>
      </c>
      <c r="C165" s="320" t="s">
        <v>306</v>
      </c>
      <c r="D165" s="334"/>
      <c r="E165" s="313"/>
      <c r="F165" s="333">
        <v>100</v>
      </c>
      <c r="G165" s="333">
        <v>100</v>
      </c>
      <c r="H165" s="315">
        <f t="shared" si="6"/>
        <v>0</v>
      </c>
      <c r="I165" s="291">
        <f>+D165/140.2</f>
        <v>0</v>
      </c>
      <c r="J165" s="288"/>
      <c r="K165" s="292"/>
    </row>
    <row r="166" spans="1:11" s="14" customFormat="1" ht="16.5" hidden="1" thickTop="1">
      <c r="A166" s="311">
        <f t="shared" si="4"/>
        <v>100</v>
      </c>
      <c r="B166" s="314" t="s">
        <v>156</v>
      </c>
      <c r="C166" s="320" t="s">
        <v>307</v>
      </c>
      <c r="D166" s="334"/>
      <c r="E166" s="313"/>
      <c r="F166" s="333">
        <v>100</v>
      </c>
      <c r="G166" s="333">
        <v>100</v>
      </c>
      <c r="H166" s="315">
        <f t="shared" si="6"/>
        <v>0</v>
      </c>
      <c r="I166" s="291">
        <f t="shared" ref="I166:I170" si="8">+D166/140.2</f>
        <v>0</v>
      </c>
      <c r="J166" s="290"/>
      <c r="K166" s="292"/>
    </row>
    <row r="167" spans="1:11" s="14" customFormat="1" ht="16.5" hidden="1" thickTop="1">
      <c r="A167" s="311">
        <f t="shared" ref="A167:A236" si="9">IF(H167&gt;0,F167,G167)</f>
        <v>100</v>
      </c>
      <c r="B167" s="314" t="s">
        <v>308</v>
      </c>
      <c r="C167" s="320" t="s">
        <v>309</v>
      </c>
      <c r="D167" s="334"/>
      <c r="E167" s="313"/>
      <c r="F167" s="333">
        <v>100</v>
      </c>
      <c r="G167" s="333">
        <v>100</v>
      </c>
      <c r="H167" s="315">
        <f t="shared" si="6"/>
        <v>0</v>
      </c>
      <c r="I167" s="291"/>
      <c r="J167" s="288"/>
      <c r="K167" s="292"/>
    </row>
    <row r="168" spans="1:11" s="14" customFormat="1" ht="16.5" hidden="1" thickTop="1">
      <c r="A168" s="311">
        <f t="shared" si="9"/>
        <v>100</v>
      </c>
      <c r="B168" s="314">
        <v>512415</v>
      </c>
      <c r="C168" s="320" t="s">
        <v>383</v>
      </c>
      <c r="D168" s="334"/>
      <c r="E168" s="313"/>
      <c r="F168" s="333">
        <v>100</v>
      </c>
      <c r="G168" s="333">
        <v>100</v>
      </c>
      <c r="H168" s="315">
        <f t="shared" si="6"/>
        <v>0</v>
      </c>
      <c r="I168" s="291">
        <f t="shared" si="8"/>
        <v>0</v>
      </c>
      <c r="J168" s="288"/>
      <c r="K168" s="292"/>
    </row>
    <row r="169" spans="1:11" s="14" customFormat="1" ht="16.5" hidden="1" thickTop="1">
      <c r="A169" s="311">
        <f t="shared" si="9"/>
        <v>100</v>
      </c>
      <c r="B169" s="314" t="s">
        <v>157</v>
      </c>
      <c r="C169" s="320" t="s">
        <v>310</v>
      </c>
      <c r="D169" s="334"/>
      <c r="E169" s="313"/>
      <c r="F169" s="333">
        <v>100</v>
      </c>
      <c r="G169" s="333">
        <v>100</v>
      </c>
      <c r="H169" s="315">
        <f t="shared" si="6"/>
        <v>0</v>
      </c>
      <c r="I169" s="291">
        <f t="shared" si="8"/>
        <v>0</v>
      </c>
      <c r="J169" s="288"/>
      <c r="K169" s="292"/>
    </row>
    <row r="170" spans="1:11" s="14" customFormat="1" ht="16.5" hidden="1" thickTop="1">
      <c r="A170" s="311">
        <f t="shared" si="9"/>
        <v>100</v>
      </c>
      <c r="B170" s="314">
        <v>512416</v>
      </c>
      <c r="C170" s="320" t="s">
        <v>384</v>
      </c>
      <c r="D170" s="334"/>
      <c r="E170" s="313"/>
      <c r="F170" s="333">
        <v>100</v>
      </c>
      <c r="G170" s="333">
        <v>100</v>
      </c>
      <c r="H170" s="315">
        <f t="shared" si="6"/>
        <v>0</v>
      </c>
      <c r="I170" s="291">
        <f t="shared" si="8"/>
        <v>0</v>
      </c>
      <c r="J170" s="288"/>
      <c r="K170" s="292"/>
    </row>
    <row r="171" spans="1:11" s="14" customFormat="1" ht="16.5" hidden="1" thickTop="1">
      <c r="A171" s="311">
        <f t="shared" si="9"/>
        <v>100</v>
      </c>
      <c r="B171" s="314">
        <v>5121</v>
      </c>
      <c r="C171" s="320" t="s">
        <v>678</v>
      </c>
      <c r="D171" s="710">
        <v>6575.72</v>
      </c>
      <c r="E171" s="313"/>
      <c r="F171" s="333">
        <v>100</v>
      </c>
      <c r="G171" s="333">
        <v>310</v>
      </c>
      <c r="H171" s="711">
        <f t="shared" si="6"/>
        <v>6575.72</v>
      </c>
      <c r="I171" s="539"/>
      <c r="J171" s="283"/>
      <c r="K171" s="292"/>
    </row>
    <row r="172" spans="1:11" s="14" customFormat="1" ht="16.5" hidden="1" thickTop="1">
      <c r="A172" s="311">
        <f t="shared" si="9"/>
        <v>100</v>
      </c>
      <c r="B172" s="314">
        <v>5124</v>
      </c>
      <c r="C172" s="320" t="s">
        <v>722</v>
      </c>
      <c r="D172" s="710">
        <v>76136.88</v>
      </c>
      <c r="E172" s="313"/>
      <c r="F172" s="333">
        <v>100</v>
      </c>
      <c r="G172" s="333">
        <v>310</v>
      </c>
      <c r="H172" s="711">
        <f t="shared" si="6"/>
        <v>76136.88</v>
      </c>
      <c r="I172" s="539"/>
      <c r="J172" s="17"/>
      <c r="K172" s="292"/>
    </row>
    <row r="173" spans="1:11" s="14" customFormat="1" ht="16.5" hidden="1" thickTop="1">
      <c r="A173" s="311">
        <f t="shared" si="9"/>
        <v>311</v>
      </c>
      <c r="B173" s="314" t="s">
        <v>159</v>
      </c>
      <c r="C173" s="320" t="s">
        <v>158</v>
      </c>
      <c r="D173" s="513"/>
      <c r="E173" s="313"/>
      <c r="F173" s="333">
        <v>100</v>
      </c>
      <c r="G173" s="333">
        <v>311</v>
      </c>
      <c r="H173" s="315">
        <f t="shared" si="6"/>
        <v>0</v>
      </c>
      <c r="I173" s="287"/>
      <c r="J173" s="17"/>
      <c r="K173" s="292"/>
    </row>
    <row r="174" spans="1:11" s="14" customFormat="1" ht="16.5" hidden="1" thickTop="1">
      <c r="A174" s="311">
        <f t="shared" si="9"/>
        <v>101</v>
      </c>
      <c r="B174" s="314" t="s">
        <v>160</v>
      </c>
      <c r="C174" s="320" t="s">
        <v>311</v>
      </c>
      <c r="D174" s="710">
        <v>257597.02</v>
      </c>
      <c r="E174" s="313"/>
      <c r="F174" s="333">
        <v>101</v>
      </c>
      <c r="G174" s="333">
        <v>311</v>
      </c>
      <c r="H174" s="711">
        <f t="shared" si="6"/>
        <v>257597.02</v>
      </c>
      <c r="I174" s="541"/>
      <c r="J174" s="290"/>
      <c r="K174" s="292"/>
    </row>
    <row r="175" spans="1:11" s="14" customFormat="1" ht="16.5" hidden="1" thickTop="1">
      <c r="A175" s="311">
        <f t="shared" si="9"/>
        <v>101</v>
      </c>
      <c r="B175" s="314">
        <v>5321</v>
      </c>
      <c r="C175" s="320" t="s">
        <v>312</v>
      </c>
      <c r="D175" s="710">
        <v>755.04</v>
      </c>
      <c r="E175" s="313"/>
      <c r="F175" s="333">
        <v>101</v>
      </c>
      <c r="G175" s="333">
        <v>311</v>
      </c>
      <c r="H175" s="711">
        <f t="shared" si="6"/>
        <v>755.04</v>
      </c>
      <c r="I175" s="541"/>
      <c r="J175" s="290"/>
      <c r="K175" s="292"/>
    </row>
    <row r="176" spans="1:11" s="14" customFormat="1" ht="17.25" hidden="1" thickTop="1" thickBot="1">
      <c r="A176" s="381">
        <f t="shared" si="9"/>
        <v>311</v>
      </c>
      <c r="B176" s="382">
        <v>5321</v>
      </c>
      <c r="C176" s="383" t="s">
        <v>680</v>
      </c>
      <c r="D176" s="384"/>
      <c r="E176" s="385"/>
      <c r="F176" s="333">
        <v>100</v>
      </c>
      <c r="G176" s="333">
        <v>311</v>
      </c>
      <c r="H176" s="315">
        <f t="shared" si="6"/>
        <v>0</v>
      </c>
      <c r="I176" s="293"/>
      <c r="J176" s="294"/>
      <c r="K176" s="294"/>
    </row>
    <row r="177" spans="1:11" s="14" customFormat="1" ht="16.5" hidden="1" thickTop="1">
      <c r="A177" s="378">
        <f t="shared" si="9"/>
        <v>310</v>
      </c>
      <c r="B177" s="314">
        <v>581</v>
      </c>
      <c r="C177" s="379" t="s">
        <v>161</v>
      </c>
      <c r="D177" s="417"/>
      <c r="E177" s="380"/>
      <c r="F177" s="333">
        <v>101</v>
      </c>
      <c r="G177" s="333">
        <v>310</v>
      </c>
      <c r="H177" s="315">
        <f t="shared" si="6"/>
        <v>0</v>
      </c>
      <c r="I177" s="287"/>
      <c r="J177" s="17"/>
      <c r="K177" s="17"/>
    </row>
    <row r="178" spans="1:11" s="14" customFormat="1" ht="16.5" hidden="1" thickTop="1">
      <c r="A178" s="311">
        <f t="shared" si="9"/>
        <v>101</v>
      </c>
      <c r="B178" s="314">
        <v>5811</v>
      </c>
      <c r="C178" s="320" t="s">
        <v>162</v>
      </c>
      <c r="D178" s="334"/>
      <c r="E178" s="313"/>
      <c r="F178" s="333">
        <v>101</v>
      </c>
      <c r="G178" s="333">
        <v>101</v>
      </c>
      <c r="H178" s="315">
        <f t="shared" si="6"/>
        <v>0</v>
      </c>
      <c r="I178" s="287"/>
      <c r="J178" s="17"/>
      <c r="K178" s="17"/>
    </row>
    <row r="179" spans="1:11" s="14" customFormat="1" ht="16.5" hidden="1" thickTop="1">
      <c r="A179" s="311">
        <f t="shared" si="9"/>
        <v>101</v>
      </c>
      <c r="B179" s="314">
        <v>5812</v>
      </c>
      <c r="C179" s="320" t="s">
        <v>163</v>
      </c>
      <c r="D179" s="313"/>
      <c r="E179" s="313"/>
      <c r="F179" s="333">
        <v>101</v>
      </c>
      <c r="G179" s="333">
        <v>101</v>
      </c>
      <c r="H179" s="315">
        <f t="shared" si="6"/>
        <v>0</v>
      </c>
      <c r="I179" s="287"/>
      <c r="J179" s="17"/>
      <c r="K179" s="17"/>
    </row>
    <row r="180" spans="1:11" s="14" customFormat="1" ht="16.5" hidden="1" thickTop="1">
      <c r="A180" s="311">
        <f t="shared" si="9"/>
        <v>601</v>
      </c>
      <c r="B180" s="314" t="s">
        <v>164</v>
      </c>
      <c r="C180" s="320" t="s">
        <v>353</v>
      </c>
      <c r="D180" s="513">
        <f>14998882.39-1197000</f>
        <v>13801882.390000001</v>
      </c>
      <c r="E180" s="313"/>
      <c r="F180" s="333">
        <v>601</v>
      </c>
      <c r="G180" s="333">
        <v>601</v>
      </c>
      <c r="H180" s="711">
        <f t="shared" si="6"/>
        <v>13801882.390000001</v>
      </c>
      <c r="I180" s="539"/>
      <c r="J180" s="712">
        <f>+D181+D180</f>
        <v>14998882.390000001</v>
      </c>
      <c r="K180" s="17"/>
    </row>
    <row r="181" spans="1:11" s="14" customFormat="1" ht="16.5" hidden="1" thickTop="1">
      <c r="A181" s="311">
        <f>IF(H181&gt;0,F181,G181)</f>
        <v>601</v>
      </c>
      <c r="B181" s="447">
        <v>601</v>
      </c>
      <c r="C181" s="446" t="s">
        <v>861</v>
      </c>
      <c r="D181" s="514">
        <v>1197000</v>
      </c>
      <c r="E181" s="313"/>
      <c r="F181" s="333">
        <v>601</v>
      </c>
      <c r="G181" s="333">
        <v>601</v>
      </c>
      <c r="H181" s="711">
        <f>+D181-E181</f>
        <v>1197000</v>
      </c>
      <c r="I181" s="539"/>
      <c r="J181" s="532">
        <f>+D180+D181-J180</f>
        <v>0</v>
      </c>
      <c r="K181" s="17"/>
    </row>
    <row r="182" spans="1:11" s="14" customFormat="1" ht="16.5" hidden="1" thickTop="1">
      <c r="A182" s="311">
        <f t="shared" si="9"/>
        <v>601</v>
      </c>
      <c r="B182" s="314" t="s">
        <v>164</v>
      </c>
      <c r="C182" s="320" t="s">
        <v>863</v>
      </c>
      <c r="D182" s="513">
        <v>1753263.8</v>
      </c>
      <c r="E182" s="313"/>
      <c r="F182" s="333">
        <v>601</v>
      </c>
      <c r="G182" s="333">
        <v>601</v>
      </c>
      <c r="H182" s="711">
        <f t="shared" si="6"/>
        <v>1753263.8</v>
      </c>
      <c r="I182" s="539"/>
      <c r="K182" s="17"/>
    </row>
    <row r="183" spans="1:11" s="14" customFormat="1" ht="16.5" hidden="1" thickTop="1">
      <c r="A183" s="311">
        <f t="shared" si="9"/>
        <v>0</v>
      </c>
      <c r="B183" s="314" t="s">
        <v>165</v>
      </c>
      <c r="C183" s="320" t="s">
        <v>354</v>
      </c>
      <c r="D183" s="513"/>
      <c r="E183" s="313"/>
      <c r="F183" s="333"/>
      <c r="G183" s="333"/>
      <c r="H183" s="315">
        <f t="shared" si="6"/>
        <v>0</v>
      </c>
      <c r="I183" s="287"/>
      <c r="J183" s="17"/>
      <c r="K183" s="17"/>
    </row>
    <row r="184" spans="1:11" s="14" customFormat="1" ht="16.5" hidden="1" thickTop="1">
      <c r="A184" s="311">
        <f t="shared" si="9"/>
        <v>602</v>
      </c>
      <c r="B184" s="314">
        <v>602</v>
      </c>
      <c r="C184" s="320" t="s">
        <v>675</v>
      </c>
      <c r="D184" s="513"/>
      <c r="E184" s="313"/>
      <c r="F184" s="333">
        <v>602</v>
      </c>
      <c r="G184" s="333">
        <v>602</v>
      </c>
      <c r="H184" s="315">
        <f t="shared" si="6"/>
        <v>0</v>
      </c>
      <c r="I184" s="287"/>
      <c r="J184" s="17"/>
      <c r="K184" s="17"/>
    </row>
    <row r="185" spans="1:11" s="14" customFormat="1" ht="16.5" hidden="1" thickTop="1">
      <c r="A185" s="311">
        <f t="shared" si="9"/>
        <v>602</v>
      </c>
      <c r="B185" s="314" t="s">
        <v>166</v>
      </c>
      <c r="C185" s="320" t="s">
        <v>167</v>
      </c>
      <c r="D185" s="513"/>
      <c r="E185" s="313"/>
      <c r="F185" s="333">
        <v>602</v>
      </c>
      <c r="G185" s="333">
        <v>602</v>
      </c>
      <c r="H185" s="315">
        <f t="shared" si="6"/>
        <v>0</v>
      </c>
      <c r="I185" s="287"/>
      <c r="J185" s="17"/>
      <c r="K185" s="17"/>
    </row>
    <row r="186" spans="1:11" s="14" customFormat="1" ht="16.5" hidden="1" thickTop="1">
      <c r="A186" s="311">
        <f t="shared" si="9"/>
        <v>601</v>
      </c>
      <c r="B186" s="314" t="s">
        <v>168</v>
      </c>
      <c r="C186" s="320" t="s">
        <v>169</v>
      </c>
      <c r="D186" s="513"/>
      <c r="E186" s="313"/>
      <c r="F186" s="333">
        <v>601</v>
      </c>
      <c r="G186" s="333">
        <v>601</v>
      </c>
      <c r="H186" s="315">
        <f t="shared" si="6"/>
        <v>0</v>
      </c>
      <c r="I186" s="287"/>
      <c r="J186" s="17"/>
      <c r="K186" s="17"/>
    </row>
    <row r="187" spans="1:11" s="14" customFormat="1" ht="16.5" hidden="1" thickTop="1">
      <c r="A187" s="311">
        <f t="shared" si="9"/>
        <v>601</v>
      </c>
      <c r="B187" s="314">
        <v>601</v>
      </c>
      <c r="C187" s="320" t="s">
        <v>864</v>
      </c>
      <c r="D187" s="513">
        <v>25960</v>
      </c>
      <c r="E187" s="313"/>
      <c r="F187" s="333">
        <v>601</v>
      </c>
      <c r="G187" s="333">
        <v>601</v>
      </c>
      <c r="H187" s="711">
        <f t="shared" si="6"/>
        <v>25960</v>
      </c>
      <c r="I187" s="539"/>
      <c r="J187" s="425"/>
      <c r="K187" s="17"/>
    </row>
    <row r="188" spans="1:11" s="14" customFormat="1" ht="16.5" hidden="1" thickTop="1">
      <c r="A188" s="311">
        <f t="shared" si="9"/>
        <v>601</v>
      </c>
      <c r="B188" s="314" t="s">
        <v>170</v>
      </c>
      <c r="C188" s="320" t="s">
        <v>865</v>
      </c>
      <c r="D188" s="513">
        <f>294849.43-D198</f>
        <v>249999.43</v>
      </c>
      <c r="E188" s="313"/>
      <c r="F188" s="333">
        <v>601</v>
      </c>
      <c r="G188" s="333">
        <v>601</v>
      </c>
      <c r="H188" s="711">
        <f t="shared" si="6"/>
        <v>249999.43</v>
      </c>
      <c r="I188" s="539"/>
      <c r="J188" s="712">
        <v>294849.43</v>
      </c>
      <c r="K188" s="17"/>
    </row>
    <row r="189" spans="1:11" s="14" customFormat="1" ht="16.5" hidden="1" thickTop="1">
      <c r="A189" s="311">
        <f t="shared" si="9"/>
        <v>601</v>
      </c>
      <c r="B189" s="314" t="s">
        <v>171</v>
      </c>
      <c r="C189" s="320" t="s">
        <v>172</v>
      </c>
      <c r="D189" s="530"/>
      <c r="E189" s="313"/>
      <c r="F189" s="333">
        <v>601</v>
      </c>
      <c r="G189" s="333">
        <v>601</v>
      </c>
      <c r="H189" s="315">
        <f t="shared" si="6"/>
        <v>0</v>
      </c>
      <c r="I189" s="287"/>
      <c r="J189" s="17"/>
      <c r="K189" s="17"/>
    </row>
    <row r="190" spans="1:11" s="14" customFormat="1" ht="16.5" hidden="1" thickTop="1">
      <c r="A190" s="311">
        <f t="shared" si="9"/>
        <v>601</v>
      </c>
      <c r="B190" s="314" t="s">
        <v>173</v>
      </c>
      <c r="C190" s="320" t="s">
        <v>174</v>
      </c>
      <c r="D190" s="530"/>
      <c r="E190" s="313"/>
      <c r="F190" s="333">
        <v>601</v>
      </c>
      <c r="G190" s="333">
        <v>601</v>
      </c>
      <c r="H190" s="315">
        <f t="shared" si="6"/>
        <v>0</v>
      </c>
      <c r="I190" s="287"/>
      <c r="J190" s="17"/>
      <c r="K190" s="17"/>
    </row>
    <row r="191" spans="1:11" s="14" customFormat="1" ht="16.5" hidden="1" thickTop="1">
      <c r="A191" s="311">
        <f t="shared" si="9"/>
        <v>660</v>
      </c>
      <c r="B191" s="314" t="s">
        <v>175</v>
      </c>
      <c r="C191" s="320" t="s">
        <v>176</v>
      </c>
      <c r="D191" s="530"/>
      <c r="E191" s="313"/>
      <c r="F191" s="333">
        <v>660</v>
      </c>
      <c r="G191" s="333">
        <v>660</v>
      </c>
      <c r="H191" s="315">
        <f t="shared" si="6"/>
        <v>0</v>
      </c>
      <c r="I191" s="287"/>
      <c r="J191" s="17"/>
      <c r="K191" s="17"/>
    </row>
    <row r="192" spans="1:11" s="14" customFormat="1" ht="16.5" hidden="1" thickTop="1">
      <c r="A192" s="311">
        <f t="shared" si="9"/>
        <v>601</v>
      </c>
      <c r="B192" s="314" t="s">
        <v>177</v>
      </c>
      <c r="C192" s="320" t="s">
        <v>178</v>
      </c>
      <c r="D192" s="530"/>
      <c r="E192" s="313"/>
      <c r="F192" s="333">
        <v>601</v>
      </c>
      <c r="G192" s="333">
        <v>601</v>
      </c>
      <c r="H192" s="315">
        <f t="shared" si="6"/>
        <v>0</v>
      </c>
      <c r="I192" s="287"/>
      <c r="J192" s="17"/>
      <c r="K192" s="17"/>
    </row>
    <row r="193" spans="1:11" s="14" customFormat="1" ht="16.5" hidden="1" thickTop="1">
      <c r="A193" s="311">
        <f t="shared" si="9"/>
        <v>601</v>
      </c>
      <c r="B193" s="314">
        <v>605</v>
      </c>
      <c r="C193" s="320" t="s">
        <v>679</v>
      </c>
      <c r="D193" s="530"/>
      <c r="E193" s="313"/>
      <c r="F193" s="333">
        <v>601</v>
      </c>
      <c r="G193" s="333">
        <v>601</v>
      </c>
      <c r="H193" s="315">
        <f t="shared" si="6"/>
        <v>0</v>
      </c>
      <c r="I193" s="287"/>
      <c r="J193" s="17"/>
      <c r="K193" s="17"/>
    </row>
    <row r="194" spans="1:11" s="14" customFormat="1" ht="16.5" hidden="1" thickTop="1">
      <c r="A194" s="311">
        <f t="shared" si="9"/>
        <v>602</v>
      </c>
      <c r="B194" s="314">
        <v>606</v>
      </c>
      <c r="C194" s="320" t="s">
        <v>676</v>
      </c>
      <c r="D194" s="530"/>
      <c r="E194" s="313"/>
      <c r="F194" s="333">
        <v>602</v>
      </c>
      <c r="G194" s="333">
        <v>602</v>
      </c>
      <c r="H194" s="315">
        <f t="shared" si="6"/>
        <v>0</v>
      </c>
      <c r="I194" s="287"/>
      <c r="J194" s="17"/>
      <c r="K194" s="17"/>
    </row>
    <row r="195" spans="1:11" s="14" customFormat="1" ht="16.5" hidden="1" thickTop="1">
      <c r="A195" s="311">
        <f t="shared" si="9"/>
        <v>610</v>
      </c>
      <c r="B195" s="314">
        <v>608</v>
      </c>
      <c r="C195" s="320" t="s">
        <v>397</v>
      </c>
      <c r="D195" s="530"/>
      <c r="E195" s="313"/>
      <c r="F195" s="333">
        <v>610</v>
      </c>
      <c r="G195" s="333">
        <v>610</v>
      </c>
      <c r="H195" s="315">
        <f t="shared" si="6"/>
        <v>0</v>
      </c>
      <c r="I195" s="287"/>
      <c r="J195" s="17"/>
      <c r="K195" s="17"/>
    </row>
    <row r="196" spans="1:11" s="14" customFormat="1" ht="16.5" hidden="1" thickTop="1">
      <c r="A196" s="311">
        <f t="shared" si="9"/>
        <v>610</v>
      </c>
      <c r="B196" s="314" t="s">
        <v>179</v>
      </c>
      <c r="C196" s="320" t="s">
        <v>321</v>
      </c>
      <c r="D196" s="530"/>
      <c r="E196" s="313"/>
      <c r="F196" s="333">
        <v>610</v>
      </c>
      <c r="G196" s="333">
        <v>610</v>
      </c>
      <c r="H196" s="315">
        <f t="shared" si="6"/>
        <v>0</v>
      </c>
      <c r="I196" s="287"/>
      <c r="J196" s="17"/>
      <c r="K196" s="17"/>
    </row>
    <row r="197" spans="1:11" s="14" customFormat="1" ht="16.5" hidden="1" thickTop="1">
      <c r="A197" s="311">
        <f t="shared" si="9"/>
        <v>610</v>
      </c>
      <c r="B197" s="314" t="s">
        <v>180</v>
      </c>
      <c r="C197" s="320" t="s">
        <v>322</v>
      </c>
      <c r="D197" s="530"/>
      <c r="E197" s="313"/>
      <c r="F197" s="333">
        <v>610</v>
      </c>
      <c r="G197" s="333">
        <v>610</v>
      </c>
      <c r="H197" s="315">
        <f t="shared" si="6"/>
        <v>0</v>
      </c>
      <c r="I197" s="287"/>
      <c r="J197" s="17"/>
      <c r="K197" s="17"/>
    </row>
    <row r="198" spans="1:11" s="14" customFormat="1" ht="16.5" hidden="1" thickTop="1">
      <c r="A198" s="311">
        <f t="shared" si="9"/>
        <v>601</v>
      </c>
      <c r="B198" s="447" t="s">
        <v>180</v>
      </c>
      <c r="C198" s="446" t="s">
        <v>862</v>
      </c>
      <c r="D198" s="514">
        <v>44850</v>
      </c>
      <c r="E198" s="313"/>
      <c r="F198" s="333">
        <v>601</v>
      </c>
      <c r="G198" s="333">
        <v>601</v>
      </c>
      <c r="H198" s="711">
        <f t="shared" si="6"/>
        <v>44850</v>
      </c>
      <c r="I198" s="539"/>
      <c r="J198" s="532"/>
      <c r="K198" s="17"/>
    </row>
    <row r="199" spans="1:11" s="14" customFormat="1" ht="16.5" thickTop="1">
      <c r="A199" s="311">
        <f t="shared" si="9"/>
        <v>660</v>
      </c>
      <c r="B199" s="314" t="s">
        <v>181</v>
      </c>
      <c r="C199" s="320" t="s">
        <v>723</v>
      </c>
      <c r="D199" s="710">
        <v>29435139</v>
      </c>
      <c r="E199" s="313"/>
      <c r="F199" s="333">
        <v>660</v>
      </c>
      <c r="G199" s="333">
        <v>660</v>
      </c>
      <c r="H199" s="711">
        <f t="shared" si="6"/>
        <v>29435139</v>
      </c>
      <c r="I199" s="539"/>
      <c r="K199" s="17"/>
    </row>
    <row r="200" spans="1:11" s="14" customFormat="1" hidden="1">
      <c r="A200" s="311">
        <f t="shared" si="9"/>
        <v>610</v>
      </c>
      <c r="B200" s="314" t="s">
        <v>182</v>
      </c>
      <c r="C200" s="320" t="s">
        <v>183</v>
      </c>
      <c r="D200" s="513"/>
      <c r="E200" s="313"/>
      <c r="F200" s="333">
        <v>610</v>
      </c>
      <c r="G200" s="333">
        <v>610</v>
      </c>
      <c r="H200" s="315">
        <f t="shared" si="6"/>
        <v>0</v>
      </c>
      <c r="I200" s="287"/>
      <c r="J200" s="17"/>
      <c r="K200" s="17"/>
    </row>
    <row r="201" spans="1:11" s="14" customFormat="1" hidden="1">
      <c r="A201" s="311">
        <f t="shared" si="9"/>
        <v>660</v>
      </c>
      <c r="B201" s="314" t="s">
        <v>184</v>
      </c>
      <c r="C201" s="320" t="s">
        <v>185</v>
      </c>
      <c r="D201" s="513"/>
      <c r="E201" s="313"/>
      <c r="F201" s="333">
        <v>660</v>
      </c>
      <c r="G201" s="333">
        <v>660</v>
      </c>
      <c r="H201" s="315">
        <f t="shared" si="6"/>
        <v>0</v>
      </c>
      <c r="I201" s="287"/>
      <c r="J201" s="17"/>
      <c r="K201" s="17"/>
    </row>
    <row r="202" spans="1:11" s="14" customFormat="1" hidden="1">
      <c r="A202" s="311">
        <f t="shared" si="9"/>
        <v>660</v>
      </c>
      <c r="B202" s="314" t="s">
        <v>186</v>
      </c>
      <c r="C202" s="320" t="s">
        <v>187</v>
      </c>
      <c r="D202" s="513"/>
      <c r="E202" s="313"/>
      <c r="F202" s="333">
        <v>660</v>
      </c>
      <c r="G202" s="333">
        <v>660</v>
      </c>
      <c r="H202" s="315">
        <f t="shared" si="6"/>
        <v>0</v>
      </c>
      <c r="I202" s="287"/>
      <c r="J202" s="17"/>
      <c r="K202" s="17"/>
    </row>
    <row r="203" spans="1:11" s="14" customFormat="1" hidden="1">
      <c r="A203" s="311">
        <f t="shared" si="9"/>
        <v>604</v>
      </c>
      <c r="B203" s="314" t="s">
        <v>188</v>
      </c>
      <c r="C203" s="320" t="s">
        <v>39</v>
      </c>
      <c r="D203" s="513"/>
      <c r="E203" s="313"/>
      <c r="F203" s="333">
        <v>604</v>
      </c>
      <c r="G203" s="333">
        <v>604</v>
      </c>
      <c r="H203" s="315">
        <f t="shared" si="6"/>
        <v>0</v>
      </c>
      <c r="I203" s="287"/>
      <c r="J203" s="17"/>
      <c r="K203" s="17"/>
    </row>
    <row r="204" spans="1:11" s="14" customFormat="1" hidden="1">
      <c r="A204" s="311">
        <f t="shared" si="9"/>
        <v>605</v>
      </c>
      <c r="B204" s="314" t="s">
        <v>323</v>
      </c>
      <c r="C204" s="320" t="s">
        <v>324</v>
      </c>
      <c r="D204" s="513"/>
      <c r="E204" s="313"/>
      <c r="F204" s="333">
        <v>605</v>
      </c>
      <c r="G204" s="333">
        <v>605</v>
      </c>
      <c r="H204" s="315">
        <f t="shared" ref="H204:H268" si="10">+D204-E204</f>
        <v>0</v>
      </c>
      <c r="I204" s="287"/>
      <c r="J204" s="17"/>
      <c r="K204" s="17"/>
    </row>
    <row r="205" spans="1:11" s="14" customFormat="1">
      <c r="A205" s="311">
        <f t="shared" si="9"/>
        <v>660</v>
      </c>
      <c r="B205" s="314" t="s">
        <v>325</v>
      </c>
      <c r="C205" s="320" t="s">
        <v>326</v>
      </c>
      <c r="D205" s="898">
        <v>6583</v>
      </c>
      <c r="E205" s="313"/>
      <c r="F205" s="333">
        <v>660</v>
      </c>
      <c r="G205" s="333">
        <v>660</v>
      </c>
      <c r="H205" s="711">
        <f t="shared" si="6"/>
        <v>6583</v>
      </c>
      <c r="I205" s="539"/>
      <c r="J205" s="531"/>
      <c r="K205" s="17"/>
    </row>
    <row r="206" spans="1:11" s="14" customFormat="1" hidden="1">
      <c r="A206" s="311">
        <f t="shared" si="9"/>
        <v>607</v>
      </c>
      <c r="B206" s="314" t="s">
        <v>327</v>
      </c>
      <c r="C206" s="320" t="s">
        <v>328</v>
      </c>
      <c r="D206" s="513"/>
      <c r="E206" s="313"/>
      <c r="F206" s="333">
        <v>607</v>
      </c>
      <c r="G206" s="333">
        <v>607</v>
      </c>
      <c r="H206" s="315">
        <f t="shared" si="10"/>
        <v>0</v>
      </c>
      <c r="I206" s="287"/>
      <c r="J206" s="17"/>
      <c r="K206" s="17"/>
    </row>
    <row r="207" spans="1:11" s="14" customFormat="1" hidden="1">
      <c r="A207" s="311">
        <f t="shared" si="9"/>
        <v>605</v>
      </c>
      <c r="B207" s="314" t="s">
        <v>189</v>
      </c>
      <c r="C207" s="320" t="s">
        <v>190</v>
      </c>
      <c r="D207" s="513"/>
      <c r="E207" s="313"/>
      <c r="F207" s="333">
        <v>605</v>
      </c>
      <c r="G207" s="333">
        <v>605</v>
      </c>
      <c r="H207" s="315">
        <f t="shared" si="10"/>
        <v>0</v>
      </c>
      <c r="I207" s="287"/>
      <c r="J207" s="17"/>
      <c r="K207" s="17"/>
    </row>
    <row r="208" spans="1:11" s="14" customFormat="1" hidden="1">
      <c r="A208" s="311">
        <f t="shared" si="9"/>
        <v>609</v>
      </c>
      <c r="B208" s="314" t="s">
        <v>191</v>
      </c>
      <c r="C208" s="320" t="s">
        <v>355</v>
      </c>
      <c r="D208" s="513"/>
      <c r="E208" s="313"/>
      <c r="F208" s="333">
        <v>609</v>
      </c>
      <c r="G208" s="333">
        <v>609</v>
      </c>
      <c r="H208" s="315">
        <f t="shared" si="10"/>
        <v>0</v>
      </c>
      <c r="I208" s="287"/>
      <c r="J208" s="17"/>
      <c r="K208" s="17"/>
    </row>
    <row r="209" spans="1:11" s="14" customFormat="1">
      <c r="A209" s="311">
        <f t="shared" si="9"/>
        <v>660</v>
      </c>
      <c r="B209" s="314">
        <v>618</v>
      </c>
      <c r="C209" s="320" t="s">
        <v>724</v>
      </c>
      <c r="D209" s="898">
        <v>440000</v>
      </c>
      <c r="E209" s="313"/>
      <c r="F209" s="333">
        <v>660</v>
      </c>
      <c r="G209" s="333">
        <v>660</v>
      </c>
      <c r="H209" s="711">
        <f t="shared" si="10"/>
        <v>440000</v>
      </c>
      <c r="I209" s="539"/>
      <c r="J209" s="425"/>
      <c r="K209" s="17"/>
    </row>
    <row r="210" spans="1:11" s="14" customFormat="1">
      <c r="A210" s="311">
        <f t="shared" si="9"/>
        <v>660</v>
      </c>
      <c r="B210" s="314" t="s">
        <v>192</v>
      </c>
      <c r="C210" s="320" t="s">
        <v>362</v>
      </c>
      <c r="D210" s="710">
        <v>5767.5</v>
      </c>
      <c r="E210" s="313"/>
      <c r="F210" s="333">
        <v>660</v>
      </c>
      <c r="G210" s="333">
        <v>660</v>
      </c>
      <c r="H210" s="711">
        <f t="shared" si="10"/>
        <v>5767.5</v>
      </c>
      <c r="I210" s="539"/>
      <c r="J210" s="17"/>
      <c r="K210" s="17"/>
    </row>
    <row r="211" spans="1:11" s="14" customFormat="1">
      <c r="A211" s="311">
        <f t="shared" si="9"/>
        <v>660</v>
      </c>
      <c r="B211" s="314" t="s">
        <v>193</v>
      </c>
      <c r="C211" s="320" t="s">
        <v>329</v>
      </c>
      <c r="D211" s="710">
        <v>137916.32</v>
      </c>
      <c r="E211" s="313"/>
      <c r="F211" s="333">
        <v>660</v>
      </c>
      <c r="G211" s="333">
        <v>660</v>
      </c>
      <c r="H211" s="711">
        <f t="shared" si="10"/>
        <v>137916.32</v>
      </c>
      <c r="I211" s="539"/>
      <c r="J211" s="17"/>
      <c r="K211" s="17"/>
    </row>
    <row r="212" spans="1:11" s="14" customFormat="1" hidden="1">
      <c r="A212" s="311">
        <f t="shared" si="9"/>
        <v>660</v>
      </c>
      <c r="B212" s="314" t="s">
        <v>194</v>
      </c>
      <c r="C212" s="320" t="s">
        <v>385</v>
      </c>
      <c r="D212" s="513"/>
      <c r="E212" s="313"/>
      <c r="F212" s="333">
        <v>660</v>
      </c>
      <c r="G212" s="333">
        <v>660</v>
      </c>
      <c r="H212" s="315">
        <f t="shared" si="10"/>
        <v>0</v>
      </c>
      <c r="I212" s="287"/>
      <c r="J212" s="17"/>
      <c r="K212" s="17"/>
    </row>
    <row r="213" spans="1:11" s="14" customFormat="1">
      <c r="A213" s="311">
        <f t="shared" si="9"/>
        <v>660</v>
      </c>
      <c r="B213" s="314" t="s">
        <v>195</v>
      </c>
      <c r="C213" s="320" t="s">
        <v>330</v>
      </c>
      <c r="D213" s="898">
        <v>584010</v>
      </c>
      <c r="E213" s="313"/>
      <c r="F213" s="333">
        <v>660</v>
      </c>
      <c r="G213" s="333">
        <v>660</v>
      </c>
      <c r="H213" s="711">
        <f t="shared" si="10"/>
        <v>584010</v>
      </c>
      <c r="I213" s="539"/>
      <c r="J213" s="17"/>
      <c r="K213" s="17"/>
    </row>
    <row r="214" spans="1:11" s="14" customFormat="1">
      <c r="A214" s="311">
        <f t="shared" si="9"/>
        <v>660</v>
      </c>
      <c r="B214" s="314" t="s">
        <v>196</v>
      </c>
      <c r="C214" s="320" t="s">
        <v>386</v>
      </c>
      <c r="D214" s="710">
        <v>150</v>
      </c>
      <c r="E214" s="313"/>
      <c r="F214" s="333">
        <v>660</v>
      </c>
      <c r="G214" s="333">
        <v>660</v>
      </c>
      <c r="H214" s="711">
        <f t="shared" si="10"/>
        <v>150</v>
      </c>
      <c r="I214" s="539"/>
      <c r="J214" s="17"/>
      <c r="K214" s="17"/>
    </row>
    <row r="215" spans="1:11" s="14" customFormat="1" hidden="1">
      <c r="A215" s="311">
        <f t="shared" si="9"/>
        <v>660</v>
      </c>
      <c r="B215" s="314" t="s">
        <v>198</v>
      </c>
      <c r="C215" s="320" t="s">
        <v>725</v>
      </c>
      <c r="D215" s="513"/>
      <c r="E215" s="313"/>
      <c r="F215" s="333">
        <v>660</v>
      </c>
      <c r="G215" s="333">
        <v>660</v>
      </c>
      <c r="H215" s="315">
        <f t="shared" si="10"/>
        <v>0</v>
      </c>
      <c r="I215" s="287"/>
      <c r="J215" s="17"/>
      <c r="K215" s="17"/>
    </row>
    <row r="216" spans="1:11" s="14" customFormat="1" hidden="1">
      <c r="A216" s="311">
        <f t="shared" si="9"/>
        <v>660</v>
      </c>
      <c r="B216" s="314" t="s">
        <v>198</v>
      </c>
      <c r="C216" s="320" t="s">
        <v>726</v>
      </c>
      <c r="D216" s="513"/>
      <c r="E216" s="313"/>
      <c r="F216" s="333">
        <v>660</v>
      </c>
      <c r="G216" s="333">
        <v>660</v>
      </c>
      <c r="H216" s="315">
        <f t="shared" si="10"/>
        <v>0</v>
      </c>
      <c r="I216" s="287"/>
      <c r="J216" s="17"/>
      <c r="K216" s="17"/>
    </row>
    <row r="217" spans="1:11" s="14" customFormat="1" hidden="1">
      <c r="A217" s="311">
        <f t="shared" si="9"/>
        <v>660</v>
      </c>
      <c r="B217" s="314" t="s">
        <v>331</v>
      </c>
      <c r="C217" s="320" t="s">
        <v>727</v>
      </c>
      <c r="D217" s="513"/>
      <c r="E217" s="313"/>
      <c r="F217" s="333">
        <v>660</v>
      </c>
      <c r="G217" s="333">
        <v>660</v>
      </c>
      <c r="H217" s="315">
        <f t="shared" si="10"/>
        <v>0</v>
      </c>
      <c r="I217" s="287"/>
      <c r="J217" s="17"/>
      <c r="K217" s="17"/>
    </row>
    <row r="218" spans="1:11" s="14" customFormat="1" hidden="1">
      <c r="A218" s="311">
        <f t="shared" si="9"/>
        <v>660</v>
      </c>
      <c r="B218" s="314" t="s">
        <v>196</v>
      </c>
      <c r="C218" s="320" t="s">
        <v>197</v>
      </c>
      <c r="D218" s="513"/>
      <c r="E218" s="313"/>
      <c r="F218" s="333">
        <v>660</v>
      </c>
      <c r="G218" s="333">
        <v>660</v>
      </c>
      <c r="H218" s="315">
        <f t="shared" si="10"/>
        <v>0</v>
      </c>
      <c r="I218" s="287"/>
      <c r="J218" s="17"/>
      <c r="K218" s="17"/>
    </row>
    <row r="219" spans="1:11" s="14" customFormat="1" hidden="1">
      <c r="A219" s="311">
        <f t="shared" si="9"/>
        <v>610</v>
      </c>
      <c r="B219" s="314" t="s">
        <v>198</v>
      </c>
      <c r="C219" s="320" t="s">
        <v>199</v>
      </c>
      <c r="D219" s="513"/>
      <c r="E219" s="313"/>
      <c r="F219" s="333">
        <v>610</v>
      </c>
      <c r="G219" s="333">
        <v>610</v>
      </c>
      <c r="H219" s="315">
        <f t="shared" si="10"/>
        <v>0</v>
      </c>
      <c r="I219" s="287"/>
      <c r="J219" s="17"/>
      <c r="K219" s="17"/>
    </row>
    <row r="220" spans="1:11" s="14" customFormat="1" hidden="1">
      <c r="A220" s="311">
        <f t="shared" si="9"/>
        <v>610</v>
      </c>
      <c r="B220" s="314" t="s">
        <v>200</v>
      </c>
      <c r="C220" s="320" t="s">
        <v>201</v>
      </c>
      <c r="D220" s="513"/>
      <c r="E220" s="313"/>
      <c r="F220" s="333">
        <v>610</v>
      </c>
      <c r="G220" s="333">
        <v>610</v>
      </c>
      <c r="H220" s="315">
        <f t="shared" si="10"/>
        <v>0</v>
      </c>
      <c r="I220" s="287"/>
      <c r="J220" s="17"/>
      <c r="K220" s="17"/>
    </row>
    <row r="221" spans="1:11" s="14" customFormat="1" hidden="1">
      <c r="A221" s="311">
        <f t="shared" si="9"/>
        <v>660</v>
      </c>
      <c r="B221" s="314" t="s">
        <v>202</v>
      </c>
      <c r="C221" s="320" t="s">
        <v>203</v>
      </c>
      <c r="D221" s="513"/>
      <c r="E221" s="313"/>
      <c r="F221" s="333">
        <v>660</v>
      </c>
      <c r="G221" s="333">
        <v>660</v>
      </c>
      <c r="H221" s="315">
        <f t="shared" si="10"/>
        <v>0</v>
      </c>
      <c r="I221" s="287"/>
      <c r="J221" s="17"/>
      <c r="K221" s="17"/>
    </row>
    <row r="222" spans="1:11" s="14" customFormat="1" hidden="1">
      <c r="A222" s="311">
        <f t="shared" si="9"/>
        <v>660</v>
      </c>
      <c r="B222" s="314" t="s">
        <v>204</v>
      </c>
      <c r="C222" s="320" t="s">
        <v>205</v>
      </c>
      <c r="D222" s="513"/>
      <c r="E222" s="313"/>
      <c r="F222" s="333">
        <v>660</v>
      </c>
      <c r="G222" s="333">
        <v>660</v>
      </c>
      <c r="H222" s="315">
        <f t="shared" si="10"/>
        <v>0</v>
      </c>
      <c r="I222" s="287"/>
      <c r="J222" s="17"/>
      <c r="K222" s="17"/>
    </row>
    <row r="223" spans="1:11" s="14" customFormat="1">
      <c r="A223" s="311">
        <f t="shared" si="9"/>
        <v>660</v>
      </c>
      <c r="B223" s="447" t="s">
        <v>206</v>
      </c>
      <c r="C223" s="446" t="s">
        <v>332</v>
      </c>
      <c r="D223" s="899">
        <v>1053090</v>
      </c>
      <c r="E223" s="313"/>
      <c r="F223" s="333">
        <v>660</v>
      </c>
      <c r="G223" s="333">
        <v>660</v>
      </c>
      <c r="H223" s="711">
        <f t="shared" si="10"/>
        <v>1053090</v>
      </c>
      <c r="I223" s="539"/>
      <c r="J223" s="17"/>
      <c r="K223" s="17"/>
    </row>
    <row r="224" spans="1:11" s="14" customFormat="1" hidden="1">
      <c r="A224" s="311">
        <f t="shared" si="9"/>
        <v>660</v>
      </c>
      <c r="B224" s="447" t="s">
        <v>207</v>
      </c>
      <c r="C224" s="446" t="s">
        <v>208</v>
      </c>
      <c r="D224" s="514"/>
      <c r="E224" s="313"/>
      <c r="F224" s="333">
        <v>660</v>
      </c>
      <c r="G224" s="333">
        <v>660</v>
      </c>
      <c r="H224" s="315">
        <f t="shared" si="10"/>
        <v>0</v>
      </c>
      <c r="I224" s="287"/>
      <c r="J224" s="17"/>
      <c r="K224" s="17"/>
    </row>
    <row r="225" spans="1:11" s="14" customFormat="1" hidden="1">
      <c r="A225" s="311">
        <f t="shared" si="9"/>
        <v>612</v>
      </c>
      <c r="B225" s="314">
        <v>6260</v>
      </c>
      <c r="C225" s="320" t="s">
        <v>333</v>
      </c>
      <c r="D225" s="513"/>
      <c r="E225" s="313"/>
      <c r="F225" s="333">
        <v>612</v>
      </c>
      <c r="G225" s="333">
        <v>612</v>
      </c>
      <c r="H225" s="315">
        <f t="shared" si="10"/>
        <v>0</v>
      </c>
      <c r="I225" s="287"/>
      <c r="J225" s="17"/>
      <c r="K225" s="17"/>
    </row>
    <row r="226" spans="1:11" s="14" customFormat="1">
      <c r="A226" s="311">
        <f t="shared" si="9"/>
        <v>660</v>
      </c>
      <c r="B226" s="314" t="s">
        <v>334</v>
      </c>
      <c r="C226" s="320" t="s">
        <v>335</v>
      </c>
      <c r="D226" s="898">
        <v>176121.79</v>
      </c>
      <c r="E226" s="313"/>
      <c r="F226" s="333">
        <v>660</v>
      </c>
      <c r="G226" s="333">
        <v>660</v>
      </c>
      <c r="H226" s="711">
        <f t="shared" si="10"/>
        <v>176121.79</v>
      </c>
      <c r="I226" s="539"/>
      <c r="J226" s="17"/>
      <c r="K226" s="17"/>
    </row>
    <row r="227" spans="1:11" s="14" customFormat="1" hidden="1">
      <c r="A227" s="311">
        <f t="shared" si="9"/>
        <v>631</v>
      </c>
      <c r="B227" s="314" t="s">
        <v>336</v>
      </c>
      <c r="C227" s="320" t="s">
        <v>337</v>
      </c>
      <c r="D227" s="313"/>
      <c r="E227" s="313"/>
      <c r="F227" s="333">
        <v>631</v>
      </c>
      <c r="G227" s="333">
        <v>631</v>
      </c>
      <c r="H227" s="315">
        <f t="shared" si="10"/>
        <v>0</v>
      </c>
      <c r="I227" s="287"/>
      <c r="J227" s="17"/>
      <c r="K227" s="17"/>
    </row>
    <row r="228" spans="1:11" s="14" customFormat="1" hidden="1">
      <c r="A228" s="311">
        <f t="shared" si="9"/>
        <v>632</v>
      </c>
      <c r="B228" s="314" t="s">
        <v>209</v>
      </c>
      <c r="C228" s="320" t="s">
        <v>728</v>
      </c>
      <c r="D228" s="313"/>
      <c r="E228" s="313"/>
      <c r="F228" s="333">
        <v>632</v>
      </c>
      <c r="G228" s="333">
        <v>632</v>
      </c>
      <c r="H228" s="315">
        <f t="shared" si="10"/>
        <v>0</v>
      </c>
      <c r="I228" s="287"/>
      <c r="J228" s="17"/>
      <c r="K228" s="17"/>
    </row>
    <row r="229" spans="1:11" s="14" customFormat="1" hidden="1">
      <c r="A229" s="311">
        <f t="shared" si="9"/>
        <v>633</v>
      </c>
      <c r="B229" s="314" t="s">
        <v>210</v>
      </c>
      <c r="C229" s="320" t="s">
        <v>211</v>
      </c>
      <c r="D229" s="313"/>
      <c r="E229" s="313"/>
      <c r="F229" s="333">
        <v>633</v>
      </c>
      <c r="G229" s="333">
        <v>633</v>
      </c>
      <c r="H229" s="315">
        <f t="shared" si="10"/>
        <v>0</v>
      </c>
      <c r="I229" s="287"/>
      <c r="J229" s="17"/>
      <c r="K229" s="17"/>
    </row>
    <row r="230" spans="1:11" s="14" customFormat="1">
      <c r="A230" s="311">
        <f t="shared" si="9"/>
        <v>660</v>
      </c>
      <c r="B230" s="314" t="s">
        <v>212</v>
      </c>
      <c r="C230" s="320" t="s">
        <v>213</v>
      </c>
      <c r="D230" s="898">
        <f>33751.91+100</f>
        <v>33851.910000000003</v>
      </c>
      <c r="E230" s="313"/>
      <c r="F230" s="333">
        <v>660</v>
      </c>
      <c r="G230" s="333">
        <v>660</v>
      </c>
      <c r="H230" s="711">
        <f t="shared" si="10"/>
        <v>33851.910000000003</v>
      </c>
      <c r="I230" s="539"/>
      <c r="J230" s="17"/>
      <c r="K230" s="17"/>
    </row>
    <row r="231" spans="1:11" s="14" customFormat="1">
      <c r="A231" s="311">
        <f t="shared" si="9"/>
        <v>660</v>
      </c>
      <c r="B231" s="314">
        <v>631</v>
      </c>
      <c r="C231" s="320" t="s">
        <v>729</v>
      </c>
      <c r="D231" s="898">
        <v>413000</v>
      </c>
      <c r="E231" s="313"/>
      <c r="F231" s="333">
        <v>660</v>
      </c>
      <c r="G231" s="333">
        <v>660</v>
      </c>
      <c r="H231" s="711">
        <f t="shared" si="10"/>
        <v>413000</v>
      </c>
      <c r="I231" s="539"/>
      <c r="J231" s="17"/>
      <c r="K231" s="17"/>
    </row>
    <row r="232" spans="1:11" s="14" customFormat="1">
      <c r="A232" s="311">
        <f t="shared" si="9"/>
        <v>660</v>
      </c>
      <c r="B232" s="314" t="s">
        <v>214</v>
      </c>
      <c r="C232" s="320" t="s">
        <v>215</v>
      </c>
      <c r="D232" s="898">
        <v>217640</v>
      </c>
      <c r="E232" s="313"/>
      <c r="F232" s="333">
        <v>660</v>
      </c>
      <c r="G232" s="333">
        <v>660</v>
      </c>
      <c r="H232" s="711">
        <f t="shared" si="10"/>
        <v>217640</v>
      </c>
      <c r="I232" s="539"/>
      <c r="J232" s="17"/>
      <c r="K232" s="17"/>
    </row>
    <row r="233" spans="1:11" s="14" customFormat="1">
      <c r="A233" s="311">
        <f t="shared" si="9"/>
        <v>660</v>
      </c>
      <c r="B233" s="314" t="s">
        <v>214</v>
      </c>
      <c r="C233" s="320" t="s">
        <v>740</v>
      </c>
      <c r="D233" s="898">
        <v>326490</v>
      </c>
      <c r="E233" s="313"/>
      <c r="F233" s="333">
        <v>660</v>
      </c>
      <c r="G233" s="333">
        <v>660</v>
      </c>
      <c r="H233" s="711">
        <f t="shared" si="10"/>
        <v>326490</v>
      </c>
      <c r="I233" s="539"/>
      <c r="J233" s="712">
        <f>+H233+H235</f>
        <v>426490</v>
      </c>
      <c r="K233" s="17"/>
    </row>
    <row r="234" spans="1:11" s="14" customFormat="1">
      <c r="A234" s="311">
        <f t="shared" si="9"/>
        <v>660</v>
      </c>
      <c r="B234" s="314" t="s">
        <v>216</v>
      </c>
      <c r="C234" s="320" t="s">
        <v>356</v>
      </c>
      <c r="D234" s="898">
        <v>39500</v>
      </c>
      <c r="E234" s="313"/>
      <c r="F234" s="333">
        <v>660</v>
      </c>
      <c r="G234" s="333">
        <v>660</v>
      </c>
      <c r="H234" s="711">
        <f t="shared" si="10"/>
        <v>39500</v>
      </c>
      <c r="I234" s="539"/>
      <c r="J234" s="532"/>
      <c r="K234" s="17"/>
    </row>
    <row r="235" spans="1:11" s="14" customFormat="1">
      <c r="A235" s="311">
        <f t="shared" si="9"/>
        <v>660</v>
      </c>
      <c r="B235" s="314" t="s">
        <v>217</v>
      </c>
      <c r="C235" s="320" t="s">
        <v>357</v>
      </c>
      <c r="D235" s="898">
        <v>100000</v>
      </c>
      <c r="E235" s="313"/>
      <c r="F235" s="333">
        <v>660</v>
      </c>
      <c r="G235" s="333">
        <v>660</v>
      </c>
      <c r="H235" s="711">
        <f t="shared" si="10"/>
        <v>100000</v>
      </c>
      <c r="I235" s="539"/>
      <c r="K235" s="17"/>
    </row>
    <row r="236" spans="1:11" s="14" customFormat="1" hidden="1">
      <c r="A236" s="311">
        <f t="shared" si="9"/>
        <v>631</v>
      </c>
      <c r="B236" s="314" t="s">
        <v>218</v>
      </c>
      <c r="C236" s="320" t="s">
        <v>219</v>
      </c>
      <c r="D236" s="313">
        <v>4381893</v>
      </c>
      <c r="E236" s="313"/>
      <c r="F236" s="333">
        <v>631</v>
      </c>
      <c r="G236" s="333">
        <v>631</v>
      </c>
      <c r="H236" s="711">
        <f t="shared" si="10"/>
        <v>4381893</v>
      </c>
      <c r="I236" s="539"/>
      <c r="J236" s="17"/>
      <c r="K236" s="17"/>
    </row>
    <row r="237" spans="1:11" s="14" customFormat="1" hidden="1">
      <c r="A237" s="311">
        <f t="shared" ref="A237:A274" si="11">IF(H237&gt;0,F237,G237)</f>
        <v>632</v>
      </c>
      <c r="B237" s="314" t="s">
        <v>220</v>
      </c>
      <c r="C237" s="320" t="s">
        <v>221</v>
      </c>
      <c r="D237" s="313">
        <v>731135</v>
      </c>
      <c r="E237" s="313"/>
      <c r="F237" s="333">
        <v>632</v>
      </c>
      <c r="G237" s="333">
        <v>632</v>
      </c>
      <c r="H237" s="711">
        <f t="shared" si="10"/>
        <v>731135</v>
      </c>
      <c r="I237" s="539"/>
      <c r="J237" s="17"/>
      <c r="K237" s="17"/>
    </row>
    <row r="238" spans="1:11" s="14" customFormat="1" hidden="1">
      <c r="A238" s="311">
        <f t="shared" si="11"/>
        <v>680</v>
      </c>
      <c r="B238" s="314" t="s">
        <v>222</v>
      </c>
      <c r="C238" s="320" t="s">
        <v>40</v>
      </c>
      <c r="D238" s="313"/>
      <c r="E238" s="313"/>
      <c r="F238" s="333">
        <v>680</v>
      </c>
      <c r="G238" s="333">
        <v>680</v>
      </c>
      <c r="H238" s="315">
        <f t="shared" si="10"/>
        <v>0</v>
      </c>
      <c r="I238" s="287"/>
      <c r="J238" s="17"/>
    </row>
    <row r="239" spans="1:11" s="14" customFormat="1" hidden="1">
      <c r="A239" s="311">
        <f t="shared" si="11"/>
        <v>501</v>
      </c>
      <c r="B239" s="314" t="s">
        <v>223</v>
      </c>
      <c r="C239" s="320" t="s">
        <v>224</v>
      </c>
      <c r="D239" s="313"/>
      <c r="E239" s="313"/>
      <c r="F239" s="333">
        <v>501</v>
      </c>
      <c r="G239" s="333">
        <v>501</v>
      </c>
      <c r="H239" s="315">
        <f t="shared" si="10"/>
        <v>0</v>
      </c>
      <c r="I239" s="287"/>
      <c r="J239" s="17"/>
      <c r="K239" s="426">
        <v>21583</v>
      </c>
    </row>
    <row r="240" spans="1:11" s="14" customFormat="1" hidden="1">
      <c r="A240" s="311">
        <f t="shared" si="11"/>
        <v>511</v>
      </c>
      <c r="B240" s="314" t="s">
        <v>225</v>
      </c>
      <c r="C240" s="320" t="s">
        <v>226</v>
      </c>
      <c r="D240" s="313"/>
      <c r="E240" s="313"/>
      <c r="F240" s="333">
        <v>511</v>
      </c>
      <c r="G240" s="333">
        <v>511</v>
      </c>
      <c r="H240" s="315">
        <f t="shared" si="10"/>
        <v>0</v>
      </c>
      <c r="I240" s="287"/>
      <c r="J240" s="17"/>
      <c r="K240" s="426">
        <v>120</v>
      </c>
    </row>
    <row r="241" spans="1:12" s="14" customFormat="1" hidden="1">
      <c r="A241" s="311">
        <f t="shared" si="11"/>
        <v>501</v>
      </c>
      <c r="B241" s="314" t="s">
        <v>227</v>
      </c>
      <c r="C241" s="320" t="s">
        <v>228</v>
      </c>
      <c r="E241" s="313"/>
      <c r="F241" s="333">
        <v>501</v>
      </c>
      <c r="G241" s="333">
        <v>501</v>
      </c>
      <c r="H241" s="315">
        <f t="shared" si="10"/>
        <v>0</v>
      </c>
      <c r="I241" s="287"/>
      <c r="J241" s="17"/>
      <c r="K241" s="426">
        <v>10000</v>
      </c>
    </row>
    <row r="242" spans="1:12" s="14" customFormat="1" ht="16.5" hidden="1" thickBot="1">
      <c r="A242" s="311">
        <f t="shared" si="11"/>
        <v>501</v>
      </c>
      <c r="B242" s="314">
        <v>6571</v>
      </c>
      <c r="C242" s="320" t="s">
        <v>338</v>
      </c>
      <c r="D242" s="313"/>
      <c r="E242" s="313"/>
      <c r="F242" s="333">
        <v>501</v>
      </c>
      <c r="G242" s="333">
        <v>501</v>
      </c>
      <c r="H242" s="315">
        <f t="shared" si="10"/>
        <v>0</v>
      </c>
      <c r="I242" s="287"/>
      <c r="J242" s="17"/>
      <c r="K242" s="428">
        <v>566</v>
      </c>
      <c r="L242" s="429"/>
    </row>
    <row r="243" spans="1:12" s="14" customFormat="1" hidden="1">
      <c r="A243" s="311">
        <f t="shared" si="11"/>
        <v>660</v>
      </c>
      <c r="B243" s="447">
        <v>6572</v>
      </c>
      <c r="C243" s="446" t="s">
        <v>339</v>
      </c>
      <c r="D243" s="377">
        <v>0</v>
      </c>
      <c r="E243" s="313"/>
      <c r="F243" s="333">
        <v>660</v>
      </c>
      <c r="G243" s="333">
        <v>660</v>
      </c>
      <c r="H243" s="315">
        <f t="shared" si="10"/>
        <v>0</v>
      </c>
      <c r="I243" s="287"/>
      <c r="J243" s="17"/>
      <c r="K243" s="427">
        <f>SUM(K239:K242)</f>
        <v>32269</v>
      </c>
      <c r="L243" s="430">
        <v>17149044.640000001</v>
      </c>
    </row>
    <row r="244" spans="1:12" s="14" customFormat="1">
      <c r="A244" s="311">
        <f t="shared" si="11"/>
        <v>660</v>
      </c>
      <c r="B244" s="447">
        <v>6573</v>
      </c>
      <c r="C244" s="446" t="s">
        <v>340</v>
      </c>
      <c r="D244" s="899">
        <f>17823559.5+32269</f>
        <v>17855828.5</v>
      </c>
      <c r="E244" s="313"/>
      <c r="F244" s="333">
        <v>660</v>
      </c>
      <c r="G244" s="333">
        <v>660</v>
      </c>
      <c r="H244" s="711">
        <f t="shared" si="10"/>
        <v>17855828.5</v>
      </c>
      <c r="I244" s="539"/>
      <c r="J244" s="17"/>
      <c r="K244" s="17"/>
    </row>
    <row r="245" spans="1:12" s="14" customFormat="1" hidden="1">
      <c r="A245" s="311">
        <f t="shared" si="11"/>
        <v>522</v>
      </c>
      <c r="B245" s="447" t="s">
        <v>229</v>
      </c>
      <c r="C245" s="446" t="s">
        <v>230</v>
      </c>
      <c r="D245" s="514"/>
      <c r="E245" s="313"/>
      <c r="F245" s="333">
        <v>522</v>
      </c>
      <c r="G245" s="333">
        <v>522</v>
      </c>
      <c r="H245" s="315">
        <f t="shared" si="10"/>
        <v>0</v>
      </c>
      <c r="I245" s="287"/>
      <c r="J245" s="17"/>
      <c r="K245" s="17"/>
    </row>
    <row r="246" spans="1:12" s="14" customFormat="1">
      <c r="A246" s="311">
        <f t="shared" si="11"/>
        <v>660</v>
      </c>
      <c r="B246" s="447">
        <v>658</v>
      </c>
      <c r="C246" s="446" t="s">
        <v>741</v>
      </c>
      <c r="D246" s="899">
        <v>402075</v>
      </c>
      <c r="E246" s="313"/>
      <c r="F246" s="333">
        <v>660</v>
      </c>
      <c r="G246" s="333">
        <v>660</v>
      </c>
      <c r="H246" s="711">
        <f t="shared" si="10"/>
        <v>402075</v>
      </c>
      <c r="I246" s="539"/>
      <c r="J246" s="17"/>
      <c r="K246" s="17"/>
    </row>
    <row r="247" spans="1:12" s="14" customFormat="1">
      <c r="A247" s="311">
        <f t="shared" si="11"/>
        <v>660</v>
      </c>
      <c r="B247" s="314">
        <v>658</v>
      </c>
      <c r="C247" s="320" t="s">
        <v>730</v>
      </c>
      <c r="D247" s="898">
        <v>1611488.6392133399</v>
      </c>
      <c r="E247" s="313"/>
      <c r="F247" s="333">
        <v>660</v>
      </c>
      <c r="G247" s="333">
        <v>660</v>
      </c>
      <c r="H247" s="711">
        <f t="shared" si="10"/>
        <v>1611488.6392133399</v>
      </c>
      <c r="I247" s="539"/>
      <c r="J247" s="712">
        <f>+H247+H246</f>
        <v>2013563.6392133399</v>
      </c>
      <c r="K247" s="17"/>
    </row>
    <row r="248" spans="1:12" s="14" customFormat="1" hidden="1">
      <c r="A248" s="311">
        <f t="shared" si="11"/>
        <v>661</v>
      </c>
      <c r="B248" s="314" t="s">
        <v>231</v>
      </c>
      <c r="C248" s="320" t="s">
        <v>363</v>
      </c>
      <c r="D248" s="513">
        <v>126.51</v>
      </c>
      <c r="E248" s="313"/>
      <c r="F248" s="333">
        <v>661</v>
      </c>
      <c r="G248" s="333">
        <v>661</v>
      </c>
      <c r="H248" s="711">
        <f t="shared" si="10"/>
        <v>126.51</v>
      </c>
      <c r="I248" s="539"/>
      <c r="J248" s="532"/>
      <c r="K248" s="17"/>
    </row>
    <row r="249" spans="1:12" hidden="1">
      <c r="A249" s="311">
        <f t="shared" si="11"/>
        <v>530</v>
      </c>
      <c r="B249" s="314">
        <v>6671</v>
      </c>
      <c r="C249" s="320" t="s">
        <v>341</v>
      </c>
      <c r="D249" s="313"/>
      <c r="E249" s="313"/>
      <c r="F249" s="312">
        <v>530</v>
      </c>
      <c r="G249" s="312">
        <v>530</v>
      </c>
      <c r="H249" s="315">
        <f t="shared" si="10"/>
        <v>0</v>
      </c>
      <c r="I249" s="287"/>
      <c r="J249" s="13"/>
      <c r="K249" s="13"/>
    </row>
    <row r="250" spans="1:12" hidden="1">
      <c r="A250" s="311">
        <f t="shared" si="11"/>
        <v>661</v>
      </c>
      <c r="B250" s="447">
        <v>6672</v>
      </c>
      <c r="C250" s="446" t="s">
        <v>731</v>
      </c>
      <c r="D250" s="514">
        <v>67172411.670000002</v>
      </c>
      <c r="E250" s="313"/>
      <c r="F250" s="333">
        <v>661</v>
      </c>
      <c r="G250" s="333">
        <v>661</v>
      </c>
      <c r="H250" s="711">
        <f t="shared" si="10"/>
        <v>67172411.670000002</v>
      </c>
      <c r="I250" s="539"/>
      <c r="J250" s="13"/>
      <c r="K250" s="13"/>
    </row>
    <row r="251" spans="1:12" hidden="1">
      <c r="A251" s="311">
        <f t="shared" si="11"/>
        <v>661</v>
      </c>
      <c r="B251" s="447">
        <v>6673</v>
      </c>
      <c r="C251" s="446" t="s">
        <v>732</v>
      </c>
      <c r="D251" s="514">
        <v>3830047.18</v>
      </c>
      <c r="E251" s="313"/>
      <c r="F251" s="333">
        <v>661</v>
      </c>
      <c r="G251" s="333">
        <v>661</v>
      </c>
      <c r="H251" s="711">
        <f t="shared" si="10"/>
        <v>3830047.18</v>
      </c>
      <c r="I251" s="539"/>
      <c r="J251" s="13"/>
      <c r="K251" s="13"/>
    </row>
    <row r="252" spans="1:12" hidden="1">
      <c r="A252" s="311">
        <f t="shared" si="11"/>
        <v>673</v>
      </c>
      <c r="B252" s="314" t="s">
        <v>232</v>
      </c>
      <c r="C252" s="320" t="s">
        <v>233</v>
      </c>
      <c r="D252" s="513">
        <f>220652.04+6.58</f>
        <v>220658.62</v>
      </c>
      <c r="E252" s="513"/>
      <c r="F252" s="312">
        <v>673</v>
      </c>
      <c r="G252" s="312">
        <v>673</v>
      </c>
      <c r="H252" s="711">
        <f t="shared" si="10"/>
        <v>220658.62</v>
      </c>
      <c r="I252" s="539"/>
      <c r="J252" s="13"/>
      <c r="K252" s="13"/>
    </row>
    <row r="253" spans="1:12" hidden="1">
      <c r="A253" s="311">
        <f t="shared" si="11"/>
        <v>650</v>
      </c>
      <c r="B253" s="314" t="s">
        <v>234</v>
      </c>
      <c r="C253" s="320" t="s">
        <v>235</v>
      </c>
      <c r="D253" s="313">
        <v>3560352</v>
      </c>
      <c r="E253" s="313"/>
      <c r="F253" s="312">
        <v>650</v>
      </c>
      <c r="G253" s="312">
        <v>650</v>
      </c>
      <c r="H253" s="711">
        <f t="shared" si="10"/>
        <v>3560352</v>
      </c>
      <c r="I253" s="539"/>
      <c r="J253" s="13"/>
      <c r="K253" s="13"/>
    </row>
    <row r="254" spans="1:12" hidden="1">
      <c r="A254" s="311">
        <f t="shared" si="11"/>
        <v>673</v>
      </c>
      <c r="B254" s="314" t="s">
        <v>236</v>
      </c>
      <c r="C254" s="320" t="s">
        <v>237</v>
      </c>
      <c r="D254" s="313"/>
      <c r="E254" s="313"/>
      <c r="F254" s="312">
        <v>673</v>
      </c>
      <c r="G254" s="312">
        <v>673</v>
      </c>
      <c r="H254" s="315">
        <f t="shared" si="10"/>
        <v>0</v>
      </c>
      <c r="I254" s="287"/>
      <c r="J254" s="13"/>
      <c r="K254" s="13"/>
    </row>
    <row r="255" spans="1:12" hidden="1">
      <c r="A255" s="311">
        <f t="shared" si="11"/>
        <v>501</v>
      </c>
      <c r="B255" s="314">
        <v>701</v>
      </c>
      <c r="C255" s="320" t="s">
        <v>395</v>
      </c>
      <c r="D255" s="313"/>
      <c r="E255" s="313">
        <v>395987.22</v>
      </c>
      <c r="F255" s="312">
        <v>501</v>
      </c>
      <c r="G255" s="312">
        <v>501</v>
      </c>
      <c r="H255" s="711">
        <f t="shared" si="10"/>
        <v>-395987.22</v>
      </c>
      <c r="I255" s="539"/>
      <c r="J255" s="13"/>
      <c r="K255" s="13"/>
    </row>
    <row r="256" spans="1:12" hidden="1">
      <c r="A256" s="311">
        <f t="shared" si="11"/>
        <v>0</v>
      </c>
      <c r="B256" s="314" t="s">
        <v>238</v>
      </c>
      <c r="C256" s="320" t="s">
        <v>239</v>
      </c>
      <c r="D256" s="313"/>
      <c r="E256" s="313"/>
      <c r="F256" s="312"/>
      <c r="G256" s="312"/>
      <c r="H256" s="315">
        <f t="shared" si="10"/>
        <v>0</v>
      </c>
      <c r="I256" s="287"/>
      <c r="J256" s="13"/>
      <c r="K256" s="13"/>
    </row>
    <row r="257" spans="1:13" hidden="1">
      <c r="A257" s="311">
        <f t="shared" si="11"/>
        <v>0</v>
      </c>
      <c r="B257" s="314">
        <v>7041</v>
      </c>
      <c r="C257" s="320" t="s">
        <v>733</v>
      </c>
      <c r="D257" s="313"/>
      <c r="E257" s="313"/>
      <c r="F257" s="312"/>
      <c r="G257" s="312"/>
      <c r="H257" s="315">
        <f t="shared" si="10"/>
        <v>0</v>
      </c>
      <c r="I257" s="287"/>
      <c r="J257" s="13"/>
      <c r="K257" s="13"/>
    </row>
    <row r="258" spans="1:13" hidden="1">
      <c r="A258" s="311">
        <f t="shared" si="11"/>
        <v>0</v>
      </c>
      <c r="B258" s="314" t="s">
        <v>319</v>
      </c>
      <c r="C258" s="320" t="s">
        <v>734</v>
      </c>
      <c r="D258" s="313"/>
      <c r="E258" s="313"/>
      <c r="F258" s="312"/>
      <c r="G258" s="312"/>
      <c r="H258" s="315">
        <f t="shared" si="10"/>
        <v>0</v>
      </c>
      <c r="I258" s="287"/>
      <c r="J258" s="13"/>
      <c r="K258" s="13"/>
    </row>
    <row r="259" spans="1:13" hidden="1">
      <c r="A259" s="311">
        <f t="shared" si="11"/>
        <v>502</v>
      </c>
      <c r="B259" s="314" t="s">
        <v>319</v>
      </c>
      <c r="C259" s="320" t="s">
        <v>735</v>
      </c>
      <c r="D259" s="313"/>
      <c r="E259" s="313">
        <v>55358065</v>
      </c>
      <c r="F259" s="312">
        <v>502</v>
      </c>
      <c r="G259" s="312">
        <v>502</v>
      </c>
      <c r="H259" s="711">
        <f t="shared" si="10"/>
        <v>-55358065</v>
      </c>
      <c r="I259" s="539"/>
    </row>
    <row r="260" spans="1:13" hidden="1">
      <c r="A260" s="311">
        <f t="shared" si="11"/>
        <v>503</v>
      </c>
      <c r="B260" s="314" t="s">
        <v>318</v>
      </c>
      <c r="C260" s="320" t="s">
        <v>845</v>
      </c>
      <c r="D260" s="313"/>
      <c r="E260" s="313">
        <f>+M262</f>
        <v>-210302</v>
      </c>
      <c r="F260" s="312">
        <v>503</v>
      </c>
      <c r="G260" s="312">
        <v>503</v>
      </c>
      <c r="H260" s="711">
        <f t="shared" si="10"/>
        <v>210302</v>
      </c>
      <c r="I260" s="539"/>
    </row>
    <row r="261" spans="1:13" hidden="1">
      <c r="A261" s="311">
        <f t="shared" si="11"/>
        <v>503</v>
      </c>
      <c r="B261" s="314" t="s">
        <v>318</v>
      </c>
      <c r="C261" s="320" t="s">
        <v>960</v>
      </c>
      <c r="D261" s="313"/>
      <c r="E261" s="313">
        <v>55674508.539999999</v>
      </c>
      <c r="F261" s="312">
        <v>503</v>
      </c>
      <c r="G261" s="312">
        <v>503</v>
      </c>
      <c r="H261" s="711">
        <f t="shared" si="10"/>
        <v>-55674508.539999999</v>
      </c>
      <c r="I261" s="539"/>
      <c r="J261" s="712">
        <f>+H261+H260</f>
        <v>-55464206.539999999</v>
      </c>
    </row>
    <row r="262" spans="1:13" hidden="1">
      <c r="A262" s="311">
        <f t="shared" si="11"/>
        <v>503</v>
      </c>
      <c r="B262" s="314" t="s">
        <v>320</v>
      </c>
      <c r="C262" s="320" t="s">
        <v>359</v>
      </c>
      <c r="D262" s="313"/>
      <c r="E262" s="313">
        <v>-27980630.238009602</v>
      </c>
      <c r="F262" s="312">
        <v>503</v>
      </c>
      <c r="G262" s="312">
        <v>503</v>
      </c>
      <c r="H262" s="711">
        <f t="shared" si="10"/>
        <v>27980630.238009602</v>
      </c>
      <c r="I262" s="539"/>
      <c r="J262" s="437" t="s">
        <v>742</v>
      </c>
      <c r="K262" s="438">
        <v>55674508.539999999</v>
      </c>
      <c r="L262" s="438">
        <v>55464206.539999999</v>
      </c>
      <c r="M262" s="12">
        <f>+L262-K262</f>
        <v>-210302</v>
      </c>
    </row>
    <row r="263" spans="1:13" hidden="1">
      <c r="A263" s="311">
        <f t="shared" si="11"/>
        <v>0</v>
      </c>
      <c r="B263" s="314">
        <v>705</v>
      </c>
      <c r="C263" s="320" t="s">
        <v>358</v>
      </c>
      <c r="D263" s="313"/>
      <c r="E263" s="513"/>
      <c r="F263" s="312"/>
      <c r="G263" s="312"/>
      <c r="H263" s="315">
        <f t="shared" si="10"/>
        <v>0</v>
      </c>
      <c r="I263" s="287"/>
      <c r="J263" s="13"/>
      <c r="K263" s="431">
        <v>2071999.8</v>
      </c>
      <c r="L263" s="12" t="e">
        <f>+K263+#REF!-210300</f>
        <v>#REF!</v>
      </c>
    </row>
    <row r="264" spans="1:13" hidden="1">
      <c r="A264" s="311">
        <f t="shared" si="11"/>
        <v>0</v>
      </c>
      <c r="B264" s="314">
        <v>7041</v>
      </c>
      <c r="C264" s="320" t="s">
        <v>240</v>
      </c>
      <c r="D264" s="313"/>
      <c r="E264" s="313"/>
      <c r="F264" s="312"/>
      <c r="G264" s="312"/>
      <c r="H264" s="315">
        <f t="shared" si="10"/>
        <v>0</v>
      </c>
      <c r="I264" s="287"/>
      <c r="J264" s="13" t="s">
        <v>742</v>
      </c>
      <c r="K264" s="431">
        <v>55674508.539999999</v>
      </c>
    </row>
    <row r="265" spans="1:13" ht="16.5" hidden="1" thickBot="1">
      <c r="A265" s="311">
        <f t="shared" si="11"/>
        <v>501</v>
      </c>
      <c r="B265" s="314" t="s">
        <v>241</v>
      </c>
      <c r="C265" s="320" t="s">
        <v>242</v>
      </c>
      <c r="D265" s="313"/>
      <c r="E265" s="313">
        <v>15255</v>
      </c>
      <c r="F265" s="312">
        <v>501</v>
      </c>
      <c r="G265" s="312">
        <v>501</v>
      </c>
      <c r="H265" s="711">
        <f t="shared" si="10"/>
        <v>-15255</v>
      </c>
      <c r="I265" s="539"/>
      <c r="J265" s="432" t="s">
        <v>743</v>
      </c>
      <c r="K265" s="439">
        <v>-27980630.238009602</v>
      </c>
      <c r="L265" s="439">
        <v>-27980630.238009602</v>
      </c>
    </row>
    <row r="266" spans="1:13" hidden="1">
      <c r="A266" s="311">
        <f t="shared" si="11"/>
        <v>530</v>
      </c>
      <c r="B266" s="314" t="s">
        <v>243</v>
      </c>
      <c r="C266" s="320" t="s">
        <v>244</v>
      </c>
      <c r="D266" s="313"/>
      <c r="E266" s="313">
        <v>42000</v>
      </c>
      <c r="F266" s="312">
        <v>530</v>
      </c>
      <c r="G266" s="312">
        <v>530</v>
      </c>
      <c r="H266" s="711">
        <f t="shared" si="10"/>
        <v>-42000</v>
      </c>
      <c r="I266" s="539"/>
      <c r="J266" s="13" t="s">
        <v>744</v>
      </c>
      <c r="K266" s="431">
        <f>+K262+K265</f>
        <v>27693878.301990397</v>
      </c>
      <c r="L266" s="12">
        <f>SUBTOTAL(9,L262:L265)</f>
        <v>0</v>
      </c>
    </row>
    <row r="267" spans="1:13" hidden="1">
      <c r="A267" s="311">
        <f t="shared" si="11"/>
        <v>0</v>
      </c>
      <c r="B267" s="314" t="s">
        <v>243</v>
      </c>
      <c r="C267" s="320" t="s">
        <v>387</v>
      </c>
      <c r="D267" s="313"/>
      <c r="E267" s="313"/>
      <c r="F267" s="312"/>
      <c r="G267" s="312"/>
      <c r="H267" s="315">
        <f t="shared" si="10"/>
        <v>0</v>
      </c>
      <c r="I267" s="287"/>
      <c r="J267" s="13"/>
      <c r="K267" s="13"/>
      <c r="L267" s="12">
        <v>4063740</v>
      </c>
    </row>
    <row r="268" spans="1:13" hidden="1">
      <c r="A268" s="311">
        <f t="shared" si="11"/>
        <v>510</v>
      </c>
      <c r="B268" s="314" t="s">
        <v>245</v>
      </c>
      <c r="C268" s="320" t="s">
        <v>360</v>
      </c>
      <c r="E268" s="313">
        <v>-4063740</v>
      </c>
      <c r="F268" s="312">
        <v>510</v>
      </c>
      <c r="G268" s="312">
        <v>510</v>
      </c>
      <c r="H268" s="711">
        <f t="shared" si="10"/>
        <v>4063740</v>
      </c>
      <c r="I268" s="539"/>
      <c r="J268" s="13"/>
    </row>
    <row r="269" spans="1:13" hidden="1">
      <c r="A269" s="311">
        <f t="shared" si="11"/>
        <v>510</v>
      </c>
      <c r="B269" s="314">
        <v>714</v>
      </c>
      <c r="C269" s="320" t="s">
        <v>361</v>
      </c>
      <c r="D269" s="313"/>
      <c r="E269" s="313">
        <v>2849258</v>
      </c>
      <c r="F269" s="312">
        <v>510</v>
      </c>
      <c r="G269" s="312">
        <v>510</v>
      </c>
      <c r="H269" s="711">
        <f t="shared" ref="H269:H274" si="12">+D269-E269</f>
        <v>-2849258</v>
      </c>
      <c r="I269" s="539"/>
      <c r="J269" s="13"/>
      <c r="K269" s="433"/>
    </row>
    <row r="270" spans="1:13" hidden="1">
      <c r="A270" s="311">
        <f t="shared" si="11"/>
        <v>0</v>
      </c>
      <c r="B270" s="314" t="s">
        <v>246</v>
      </c>
      <c r="C270" s="320" t="s">
        <v>247</v>
      </c>
      <c r="D270" s="313"/>
      <c r="E270" s="313"/>
      <c r="F270" s="312"/>
      <c r="G270" s="312"/>
      <c r="H270" s="315">
        <f t="shared" si="12"/>
        <v>0</v>
      </c>
      <c r="I270" s="287"/>
      <c r="J270" s="13"/>
      <c r="K270" s="434">
        <f>-+L267</f>
        <v>-4063740</v>
      </c>
      <c r="L270" s="12">
        <f>+L268</f>
        <v>0</v>
      </c>
    </row>
    <row r="271" spans="1:13" hidden="1">
      <c r="A271" s="311">
        <f t="shared" si="11"/>
        <v>0</v>
      </c>
      <c r="B271" s="314" t="s">
        <v>248</v>
      </c>
      <c r="C271" s="320" t="s">
        <v>249</v>
      </c>
      <c r="D271" s="313"/>
      <c r="E271" s="313"/>
      <c r="F271" s="312"/>
      <c r="G271" s="312"/>
      <c r="H271" s="315">
        <f t="shared" si="12"/>
        <v>0</v>
      </c>
      <c r="I271" s="287"/>
      <c r="J271" s="13"/>
      <c r="K271" s="434">
        <f>+K269+K270</f>
        <v>-4063740</v>
      </c>
      <c r="L271" s="12">
        <f>+L270-K271</f>
        <v>4063740</v>
      </c>
    </row>
    <row r="272" spans="1:13" hidden="1">
      <c r="A272" s="311">
        <f t="shared" si="11"/>
        <v>530</v>
      </c>
      <c r="B272" s="314">
        <v>758</v>
      </c>
      <c r="C272" s="320" t="s">
        <v>745</v>
      </c>
      <c r="D272" s="313"/>
      <c r="E272" s="313">
        <v>132055</v>
      </c>
      <c r="F272" s="312">
        <v>530</v>
      </c>
      <c r="G272" s="312">
        <v>530</v>
      </c>
      <c r="H272" s="711">
        <f t="shared" si="12"/>
        <v>-132055</v>
      </c>
      <c r="I272" s="539"/>
      <c r="J272" s="13"/>
      <c r="K272" s="13"/>
    </row>
    <row r="273" spans="1:11" hidden="1">
      <c r="A273" s="311">
        <f t="shared" si="11"/>
        <v>673</v>
      </c>
      <c r="B273" s="314" t="s">
        <v>250</v>
      </c>
      <c r="C273" s="320" t="s">
        <v>251</v>
      </c>
      <c r="D273" s="513"/>
      <c r="E273" s="513">
        <v>4032.56</v>
      </c>
      <c r="F273" s="312">
        <v>673</v>
      </c>
      <c r="G273" s="312">
        <v>673</v>
      </c>
      <c r="H273" s="315">
        <f t="shared" si="12"/>
        <v>-4032.56</v>
      </c>
      <c r="I273" s="539"/>
      <c r="J273" s="13"/>
      <c r="K273" s="13"/>
    </row>
    <row r="274" spans="1:11" hidden="1">
      <c r="A274" s="311">
        <f t="shared" si="11"/>
        <v>673</v>
      </c>
      <c r="B274" s="314" t="s">
        <v>252</v>
      </c>
      <c r="C274" s="320" t="s">
        <v>253</v>
      </c>
      <c r="D274" s="513"/>
      <c r="E274" s="513">
        <v>3710898.21</v>
      </c>
      <c r="F274" s="312">
        <v>673</v>
      </c>
      <c r="G274" s="312">
        <v>673</v>
      </c>
      <c r="H274" s="315">
        <f t="shared" si="12"/>
        <v>-3710898.21</v>
      </c>
      <c r="I274" s="539"/>
      <c r="J274" s="13"/>
      <c r="K274" s="13"/>
    </row>
    <row r="275" spans="1:11" ht="17.25" hidden="1" thickTop="1" thickBot="1">
      <c r="A275" s="316"/>
      <c r="B275" s="317"/>
      <c r="C275" s="318"/>
      <c r="D275" s="533">
        <f>SUM(D6:D274)</f>
        <v>1922919199.6492133</v>
      </c>
      <c r="E275" s="335">
        <f>SUM(E6:E274)</f>
        <v>1922919199.6495905</v>
      </c>
      <c r="F275" s="336"/>
      <c r="G275" s="336"/>
      <c r="H275" s="328">
        <f>SUBTOTAL(9,H6:H274)</f>
        <v>52838651.659213334</v>
      </c>
      <c r="I275" s="539"/>
      <c r="J275" s="50"/>
      <c r="K275" s="13"/>
    </row>
    <row r="276" spans="1:11" hidden="1">
      <c r="D276" s="337"/>
      <c r="E276" s="436">
        <f>+E275-D275</f>
        <v>3.7717819213867188E-4</v>
      </c>
      <c r="I276" s="542"/>
      <c r="J276" s="13"/>
      <c r="K276" s="13"/>
    </row>
    <row r="277" spans="1:11">
      <c r="D277" s="338"/>
      <c r="E277" s="549"/>
      <c r="F277" s="319"/>
      <c r="I277" s="542"/>
      <c r="J277" s="13"/>
      <c r="K277" s="13"/>
    </row>
    <row r="278" spans="1:11">
      <c r="D278" s="338"/>
      <c r="E278" s="338">
        <f>+D223+D214+D211+D210</f>
        <v>1196923.82</v>
      </c>
      <c r="I278" s="319"/>
      <c r="J278" s="13"/>
      <c r="K278" s="13"/>
    </row>
    <row r="279" spans="1:11">
      <c r="D279" s="338"/>
      <c r="E279" s="338"/>
      <c r="I279" s="319"/>
      <c r="J279" s="13"/>
      <c r="K279" s="13"/>
    </row>
    <row r="280" spans="1:11" ht="18">
      <c r="D280" s="339" t="s">
        <v>254</v>
      </c>
      <c r="E280" s="339" t="s">
        <v>255</v>
      </c>
      <c r="H280" s="345">
        <f>SUBTOTAL(9,H6:H279)</f>
        <v>52838651.659213334</v>
      </c>
      <c r="J280" s="13"/>
      <c r="K280" s="13"/>
    </row>
    <row r="281" spans="1:11">
      <c r="D281" s="338">
        <f>+SUM(D180:D254)</f>
        <v>149808231.25921336</v>
      </c>
      <c r="E281" s="340">
        <f>+SUM(E180:E274)</f>
        <v>85927387.291990384</v>
      </c>
      <c r="J281" s="13"/>
      <c r="K281" s="13"/>
    </row>
    <row r="282" spans="1:11">
      <c r="D282" s="338"/>
      <c r="E282" s="340">
        <f>+E281-D281</f>
        <v>-63880843.967222974</v>
      </c>
      <c r="F282" s="341"/>
      <c r="H282" s="319">
        <f>+D180+D181+D198</f>
        <v>15043732.390000001</v>
      </c>
      <c r="J282" s="13"/>
      <c r="K282" s="13"/>
    </row>
    <row r="283" spans="1:11">
      <c r="B283" s="324"/>
      <c r="C283" s="416"/>
      <c r="D283" s="342">
        <f>+D284-D281</f>
        <v>-6.5792133510112762</v>
      </c>
      <c r="E283" s="342">
        <f>+E284-E281</f>
        <v>0.23800961673259735</v>
      </c>
      <c r="G283" s="443"/>
      <c r="H283" s="443">
        <f>+D182+D187</f>
        <v>1779223.8</v>
      </c>
      <c r="I283" s="543"/>
      <c r="J283" s="13"/>
      <c r="K283" s="13"/>
    </row>
    <row r="284" spans="1:11">
      <c r="B284" s="324"/>
      <c r="C284" s="416"/>
      <c r="D284" s="443">
        <v>149808224.68000001</v>
      </c>
      <c r="E284" s="443">
        <v>85927387.530000001</v>
      </c>
      <c r="F284" s="343"/>
      <c r="G284" s="443"/>
      <c r="H284" s="443">
        <f>+D188</f>
        <v>249999.43</v>
      </c>
      <c r="I284" s="543"/>
      <c r="J284" s="13"/>
      <c r="K284" s="13"/>
    </row>
    <row r="285" spans="1:11">
      <c r="C285" s="416"/>
      <c r="E285" s="344">
        <f>+E284-D284</f>
        <v>-63880837.150000006</v>
      </c>
      <c r="F285" s="343" t="s">
        <v>364</v>
      </c>
      <c r="G285" s="443"/>
      <c r="H285" s="443"/>
      <c r="I285" s="543"/>
      <c r="J285" s="13"/>
      <c r="K285" s="13"/>
    </row>
    <row r="286" spans="1:11">
      <c r="B286" s="324"/>
      <c r="C286" s="416"/>
      <c r="D286" s="443"/>
      <c r="E286" s="342">
        <f>+E285-E282</f>
        <v>6.8172229677438736</v>
      </c>
      <c r="F286" s="443"/>
      <c r="G286" s="443"/>
      <c r="H286" s="443"/>
      <c r="I286" s="543"/>
      <c r="J286" s="13"/>
      <c r="K286" s="13"/>
    </row>
    <row r="287" spans="1:11">
      <c r="C287" s="416"/>
      <c r="E287" s="436"/>
      <c r="F287" s="443">
        <v>401</v>
      </c>
      <c r="G287" s="443"/>
      <c r="H287" s="443"/>
      <c r="I287" s="543"/>
      <c r="J287" s="13"/>
    </row>
    <row r="288" spans="1:11">
      <c r="C288" s="416"/>
      <c r="D288" s="443"/>
      <c r="E288" s="443"/>
      <c r="F288" s="443"/>
      <c r="G288" s="443"/>
      <c r="H288" s="443"/>
      <c r="I288" s="543"/>
      <c r="J288" s="13"/>
    </row>
    <row r="289" spans="1:10">
      <c r="C289" s="416"/>
      <c r="D289" s="443"/>
      <c r="E289" s="443"/>
      <c r="F289" s="443"/>
      <c r="G289" s="443"/>
      <c r="H289" s="443"/>
      <c r="I289" s="543"/>
      <c r="J289" s="13"/>
    </row>
    <row r="290" spans="1:10">
      <c r="C290" s="524" t="s">
        <v>846</v>
      </c>
      <c r="D290" s="443"/>
      <c r="E290" s="443"/>
      <c r="F290" s="443"/>
      <c r="G290" s="443"/>
      <c r="H290" s="443"/>
      <c r="I290" s="543"/>
      <c r="J290" s="13"/>
    </row>
    <row r="291" spans="1:10">
      <c r="C291" s="523" t="s">
        <v>847</v>
      </c>
      <c r="D291" s="416"/>
      <c r="E291" s="443"/>
      <c r="F291" s="443"/>
      <c r="G291" s="443"/>
      <c r="H291" s="443"/>
      <c r="I291" s="543"/>
      <c r="J291" s="13"/>
    </row>
    <row r="292" spans="1:10">
      <c r="C292" s="515" t="s">
        <v>848</v>
      </c>
      <c r="D292" s="416"/>
      <c r="E292" s="516">
        <v>1943</v>
      </c>
      <c r="F292" s="443"/>
      <c r="G292" s="443"/>
      <c r="H292" s="443"/>
      <c r="I292" s="543"/>
      <c r="J292" s="13"/>
    </row>
    <row r="293" spans="1:10">
      <c r="C293" s="307" t="s">
        <v>849</v>
      </c>
      <c r="D293" s="307"/>
      <c r="E293" s="436">
        <v>0</v>
      </c>
      <c r="F293" s="329"/>
    </row>
    <row r="294" spans="1:10">
      <c r="C294" s="307" t="s">
        <v>851</v>
      </c>
      <c r="D294" s="307"/>
      <c r="E294" s="436">
        <v>-265</v>
      </c>
      <c r="F294" s="329"/>
    </row>
    <row r="295" spans="1:10">
      <c r="C295" s="307" t="s">
        <v>852</v>
      </c>
      <c r="D295" s="307"/>
      <c r="E295" s="436">
        <v>4897</v>
      </c>
      <c r="F295" s="329"/>
    </row>
    <row r="296" spans="1:10">
      <c r="C296" s="307" t="s">
        <v>853</v>
      </c>
      <c r="D296" s="307" t="s">
        <v>850</v>
      </c>
      <c r="E296" s="436">
        <v>0</v>
      </c>
      <c r="F296" s="329"/>
    </row>
    <row r="297" spans="1:10">
      <c r="C297" s="307" t="s">
        <v>854</v>
      </c>
      <c r="D297" s="307" t="s">
        <v>850</v>
      </c>
      <c r="E297" s="436">
        <v>0</v>
      </c>
      <c r="F297" s="329"/>
    </row>
    <row r="298" spans="1:10">
      <c r="A298" s="416"/>
      <c r="B298" s="416"/>
      <c r="D298" s="307"/>
      <c r="E298" s="520">
        <f>SUBTOTAL(9,E292:E297)</f>
        <v>6575</v>
      </c>
      <c r="F298" s="329"/>
    </row>
    <row r="299" spans="1:10">
      <c r="C299" s="523" t="s">
        <v>855</v>
      </c>
      <c r="D299" s="307"/>
      <c r="E299" s="436"/>
      <c r="F299" s="329"/>
    </row>
    <row r="300" spans="1:10">
      <c r="C300" s="307" t="s">
        <v>856</v>
      </c>
      <c r="D300" s="521">
        <v>9.57</v>
      </c>
      <c r="E300" s="436">
        <v>1313.77</v>
      </c>
      <c r="F300" s="329">
        <f>+E300/D300</f>
        <v>137.28004179728316</v>
      </c>
    </row>
    <row r="301" spans="1:10">
      <c r="C301" s="307" t="s">
        <v>857</v>
      </c>
      <c r="D301" s="521">
        <v>28.15</v>
      </c>
      <c r="E301" s="436">
        <v>3864.44</v>
      </c>
      <c r="F301" s="329">
        <f t="shared" ref="F301:F304" si="13">+E301/D301</f>
        <v>137.28028419182948</v>
      </c>
    </row>
    <row r="302" spans="1:10">
      <c r="C302" s="307" t="s">
        <v>858</v>
      </c>
      <c r="D302" s="521">
        <v>449.58</v>
      </c>
      <c r="E302" s="436">
        <v>61718.35</v>
      </c>
      <c r="F302" s="329">
        <f t="shared" si="13"/>
        <v>137.28001690466658</v>
      </c>
    </row>
    <row r="303" spans="1:10">
      <c r="C303" s="307" t="s">
        <v>859</v>
      </c>
      <c r="D303" s="521">
        <v>-0.12</v>
      </c>
      <c r="E303" s="436">
        <v>-16.473600000000001</v>
      </c>
      <c r="F303" s="329">
        <f t="shared" si="13"/>
        <v>137.28</v>
      </c>
    </row>
    <row r="304" spans="1:10">
      <c r="C304" s="517" t="s">
        <v>860</v>
      </c>
      <c r="D304" s="522">
        <v>67.430000000000007</v>
      </c>
      <c r="E304" s="518">
        <v>9256.7999999999993</v>
      </c>
      <c r="F304" s="519">
        <f t="shared" si="13"/>
        <v>137.28014236986502</v>
      </c>
    </row>
    <row r="305" spans="4:6">
      <c r="D305" s="521">
        <f>SUBTOTAL(9,D300:D304)</f>
        <v>554.6099999999999</v>
      </c>
      <c r="E305" s="520">
        <f>SUBTOTAL(9,E300:E304)</f>
        <v>76136.886400000003</v>
      </c>
      <c r="F305" s="329"/>
    </row>
    <row r="306" spans="4:6">
      <c r="D306" s="307"/>
      <c r="E306" s="544">
        <f>+E305+E298</f>
        <v>82711.886400000003</v>
      </c>
      <c r="F306" s="329"/>
    </row>
  </sheetData>
  <autoFilter ref="A5:H276">
    <filterColumn colId="0">
      <filters>
        <filter val="660"/>
      </filters>
    </filterColumn>
    <filterColumn colId="7">
      <customFilters>
        <customFilter operator="notEqual" val="0"/>
      </customFilters>
    </filterColumn>
  </autoFilter>
  <mergeCells count="1">
    <mergeCell ref="J147:K147"/>
  </mergeCells>
  <pageMargins left="0.32" right="0.33" top="0.42" bottom="0.18" header="0.31496062992126" footer="0.31496062992126"/>
  <pageSetup paperSize="9" scale="65" orientation="landscape" r:id="rId1"/>
  <colBreaks count="1" manualBreakCount="1">
    <brk id="8" max="197" man="1"/>
  </colBreaks>
  <ignoredErrors>
    <ignoredError sqref="B155 B152" numberStoredAsText="1"/>
  </ignoredErrors>
</worksheet>
</file>

<file path=xl/worksheets/sheet3.xml><?xml version="1.0" encoding="utf-8"?>
<worksheet xmlns="http://schemas.openxmlformats.org/spreadsheetml/2006/main" xmlns:r="http://schemas.openxmlformats.org/officeDocument/2006/relationships">
  <sheetPr>
    <tabColor rgb="FFFF0000"/>
  </sheetPr>
  <dimension ref="A1:N56"/>
  <sheetViews>
    <sheetView view="pageBreakPreview" zoomScale="93" zoomScaleSheetLayoutView="93" workbookViewId="0">
      <selection activeCell="E66" sqref="E66"/>
    </sheetView>
  </sheetViews>
  <sheetFormatPr defaultRowHeight="18.75"/>
  <cols>
    <col min="1" max="1" width="6.28515625" style="130" customWidth="1"/>
    <col min="2" max="2" width="5" style="163" customWidth="1"/>
    <col min="3" max="3" width="4.140625" style="163" customWidth="1"/>
    <col min="4" max="4" width="4" style="163" customWidth="1"/>
    <col min="5" max="5" width="73" style="130" customWidth="1"/>
    <col min="6" max="6" width="11.5703125" style="130" customWidth="1"/>
    <col min="7" max="7" width="24.28515625" style="563" customWidth="1"/>
    <col min="8" max="8" width="21.85546875" style="563" customWidth="1"/>
    <col min="9" max="9" width="14.5703125" style="397" customWidth="1"/>
    <col min="10" max="10" width="13" style="65" customWidth="1"/>
    <col min="11" max="11" width="14.7109375" style="65" customWidth="1"/>
    <col min="12" max="12" width="13.7109375" style="65" customWidth="1"/>
    <col min="13" max="16384" width="9.140625" style="65"/>
  </cols>
  <sheetData>
    <row r="1" spans="1:13" ht="25.5" customHeight="1">
      <c r="A1" s="167"/>
      <c r="B1" s="21" t="str">
        <f>Kop.!G3</f>
        <v xml:space="preserve"> " EGNATIA GROUP  " SHA </v>
      </c>
      <c r="C1" s="864"/>
      <c r="D1" s="865"/>
      <c r="E1" s="162"/>
      <c r="F1" s="162"/>
      <c r="G1" s="561"/>
      <c r="H1" s="561"/>
    </row>
    <row r="2" spans="1:13" s="78" customFormat="1" ht="22.5" customHeight="1">
      <c r="A2" s="167"/>
      <c r="B2" s="21" t="str">
        <f>Kop.!G4</f>
        <v>NIPT -I K 33315201 I</v>
      </c>
      <c r="C2" s="21"/>
      <c r="D2" s="865"/>
      <c r="E2" s="162"/>
      <c r="F2" s="162"/>
      <c r="G2" s="562"/>
      <c r="H2" s="562"/>
      <c r="I2" s="398"/>
    </row>
    <row r="3" spans="1:13" s="78" customFormat="1" ht="17.25" customHeight="1">
      <c r="A3" s="167"/>
      <c r="B3" s="985" t="s">
        <v>439</v>
      </c>
      <c r="C3" s="985"/>
      <c r="D3" s="985"/>
      <c r="E3" s="985"/>
      <c r="F3" s="985"/>
      <c r="G3" s="985"/>
      <c r="H3" s="985"/>
      <c r="I3" s="398"/>
    </row>
    <row r="4" spans="1:13" ht="19.5" customHeight="1" thickBot="1">
      <c r="A4" s="167"/>
    </row>
    <row r="5" spans="1:13" ht="18.75" customHeight="1">
      <c r="A5" s="167"/>
      <c r="B5" s="1000" t="s">
        <v>2</v>
      </c>
      <c r="C5" s="994" t="s">
        <v>8</v>
      </c>
      <c r="D5" s="995"/>
      <c r="E5" s="996"/>
      <c r="F5" s="992" t="s">
        <v>9</v>
      </c>
      <c r="G5" s="564" t="s">
        <v>31</v>
      </c>
      <c r="H5" s="565" t="s">
        <v>31</v>
      </c>
    </row>
    <row r="6" spans="1:13" ht="22.5" customHeight="1" thickBot="1">
      <c r="A6" s="167"/>
      <c r="B6" s="1001"/>
      <c r="C6" s="997"/>
      <c r="D6" s="998"/>
      <c r="E6" s="999"/>
      <c r="F6" s="993"/>
      <c r="G6" s="867" t="s">
        <v>440</v>
      </c>
      <c r="H6" s="868" t="s">
        <v>388</v>
      </c>
    </row>
    <row r="7" spans="1:13" s="78" customFormat="1" ht="24.95" customHeight="1" thickBot="1">
      <c r="A7" s="167"/>
      <c r="B7" s="960" t="s">
        <v>3</v>
      </c>
      <c r="C7" s="1002" t="s">
        <v>35</v>
      </c>
      <c r="D7" s="1003"/>
      <c r="E7" s="1004"/>
      <c r="F7" s="948"/>
      <c r="G7" s="874">
        <f>+G8+G11+G15+G22+G30+G32</f>
        <v>288580841.44</v>
      </c>
      <c r="H7" s="875">
        <f>+H8+H11+H15+H22+H30</f>
        <v>277887582.49000001</v>
      </c>
      <c r="I7" s="399"/>
    </row>
    <row r="8" spans="1:13" s="78" customFormat="1" ht="17.100000000000001" customHeight="1">
      <c r="A8" s="167"/>
      <c r="B8" s="954"/>
      <c r="C8" s="955">
        <v>1</v>
      </c>
      <c r="D8" s="956" t="s">
        <v>10</v>
      </c>
      <c r="E8" s="957"/>
      <c r="F8" s="958">
        <v>1</v>
      </c>
      <c r="G8" s="947">
        <f>+G9+G10</f>
        <v>341064.66000000003</v>
      </c>
      <c r="H8" s="959">
        <f>+H9+H10</f>
        <v>1407172.7000000002</v>
      </c>
      <c r="I8" s="399">
        <f>+H8-G8</f>
        <v>1066108.04</v>
      </c>
      <c r="K8" s="80"/>
    </row>
    <row r="9" spans="1:13" s="285" customFormat="1" ht="17.100000000000001" customHeight="1">
      <c r="A9" s="167">
        <v>100</v>
      </c>
      <c r="B9" s="906"/>
      <c r="C9" s="717"/>
      <c r="D9" s="909">
        <v>1</v>
      </c>
      <c r="E9" s="910" t="s">
        <v>12</v>
      </c>
      <c r="F9" s="911">
        <v>1.1000000000000001</v>
      </c>
      <c r="G9" s="568">
        <f>+SUMIF('TB 2015'!$A$6:$A$275,A9,'TB 2015'!$H$6:$H$277)</f>
        <v>82712.600000000006</v>
      </c>
      <c r="H9" s="569">
        <v>1382890.6700000002</v>
      </c>
      <c r="I9" s="399"/>
    </row>
    <row r="10" spans="1:13" s="285" customFormat="1" ht="17.100000000000001" customHeight="1">
      <c r="A10" s="167">
        <v>101</v>
      </c>
      <c r="B10" s="906"/>
      <c r="C10" s="717"/>
      <c r="D10" s="909">
        <v>2</v>
      </c>
      <c r="E10" s="910" t="s">
        <v>13</v>
      </c>
      <c r="F10" s="911">
        <v>1.2</v>
      </c>
      <c r="G10" s="568">
        <f>+SUMIF('TB 2015'!$A$6:$A$275,A10,'TB 2015'!$H$6:$H$277)</f>
        <v>258352.06</v>
      </c>
      <c r="H10" s="569">
        <v>24282.03</v>
      </c>
      <c r="I10" s="399"/>
    </row>
    <row r="11" spans="1:13" s="78" customFormat="1" ht="17.100000000000001" customHeight="1">
      <c r="A11" s="167"/>
      <c r="B11" s="906"/>
      <c r="C11" s="717">
        <v>2</v>
      </c>
      <c r="D11" s="907" t="s">
        <v>33</v>
      </c>
      <c r="E11" s="194"/>
      <c r="F11" s="908">
        <v>2</v>
      </c>
      <c r="G11" s="566">
        <f>+SUM(G12:G14)</f>
        <v>0</v>
      </c>
      <c r="H11" s="567">
        <f>SUM(H12:H14)</f>
        <v>0</v>
      </c>
      <c r="I11" s="399"/>
    </row>
    <row r="12" spans="1:13" s="78" customFormat="1" ht="17.100000000000001" customHeight="1">
      <c r="A12" s="167">
        <v>103</v>
      </c>
      <c r="B12" s="906"/>
      <c r="C12" s="717"/>
      <c r="D12" s="909">
        <v>1</v>
      </c>
      <c r="E12" s="910" t="s">
        <v>402</v>
      </c>
      <c r="F12" s="911">
        <v>2.1</v>
      </c>
      <c r="G12" s="568">
        <f>+SUMIF('TB 2015'!$A$6:$A$275,A12,'TB 2015'!$H$6:$H$277)</f>
        <v>0</v>
      </c>
      <c r="H12" s="567"/>
      <c r="I12" s="399"/>
    </row>
    <row r="13" spans="1:13" s="285" customFormat="1" ht="17.100000000000001" customHeight="1">
      <c r="A13" s="167">
        <v>104</v>
      </c>
      <c r="B13" s="906"/>
      <c r="C13" s="717"/>
      <c r="D13" s="909">
        <v>2</v>
      </c>
      <c r="E13" s="910" t="s">
        <v>403</v>
      </c>
      <c r="F13" s="911">
        <v>2.2000000000000002</v>
      </c>
      <c r="G13" s="568">
        <f>+SUMIF('TB 2015'!$A$6:$A$275,A13,'TB 2015'!$H$6:$H$277)</f>
        <v>0</v>
      </c>
      <c r="H13" s="567"/>
      <c r="I13" s="399">
        <f>+H13-G13</f>
        <v>0</v>
      </c>
      <c r="J13" s="78"/>
      <c r="K13" s="393">
        <v>802949691</v>
      </c>
      <c r="L13" s="392" t="s">
        <v>694</v>
      </c>
    </row>
    <row r="14" spans="1:13" s="78" customFormat="1" ht="17.100000000000001" customHeight="1">
      <c r="A14" s="167">
        <v>105</v>
      </c>
      <c r="B14" s="906"/>
      <c r="C14" s="717"/>
      <c r="D14" s="909">
        <v>3</v>
      </c>
      <c r="E14" s="910" t="s">
        <v>404</v>
      </c>
      <c r="F14" s="911">
        <v>2.2999999999999998</v>
      </c>
      <c r="G14" s="568">
        <f>+SUMIF('TB 2015'!$A$6:$A$275,A14,'TB 2015'!$H$6:$H$277)</f>
        <v>0</v>
      </c>
      <c r="H14" s="567"/>
      <c r="I14" s="399"/>
    </row>
    <row r="15" spans="1:13" s="78" customFormat="1" ht="17.100000000000001" customHeight="1">
      <c r="A15" s="167"/>
      <c r="B15" s="906"/>
      <c r="C15" s="717">
        <v>3</v>
      </c>
      <c r="D15" s="907" t="s">
        <v>405</v>
      </c>
      <c r="E15" s="194"/>
      <c r="F15" s="908">
        <v>3</v>
      </c>
      <c r="G15" s="566">
        <f>+SUM(G16:G21)</f>
        <v>157698753.94999999</v>
      </c>
      <c r="H15" s="567">
        <f>+SUM(H16:H21)</f>
        <v>102781547.59</v>
      </c>
      <c r="I15" s="399"/>
      <c r="K15" s="263">
        <v>2015</v>
      </c>
      <c r="L15" s="263">
        <v>2014</v>
      </c>
    </row>
    <row r="16" spans="1:13" s="78" customFormat="1" ht="17.100000000000001" customHeight="1">
      <c r="A16" s="167">
        <v>121</v>
      </c>
      <c r="B16" s="906"/>
      <c r="C16" s="906"/>
      <c r="D16" s="909">
        <v>1</v>
      </c>
      <c r="E16" s="910" t="s">
        <v>406</v>
      </c>
      <c r="F16" s="911">
        <v>3.1</v>
      </c>
      <c r="G16" s="568">
        <f>+SUMIF('TB 2015'!$A$6:$A$275,A16,'TB 2015'!$H$6:$H$277)</f>
        <v>129740152.95</v>
      </c>
      <c r="H16" s="569">
        <v>69620362.590000004</v>
      </c>
      <c r="I16" s="399">
        <f>+H16-G16</f>
        <v>-60119790.359999999</v>
      </c>
      <c r="K16" s="393">
        <v>6026020</v>
      </c>
      <c r="L16" s="393">
        <v>11896441</v>
      </c>
      <c r="M16" s="392" t="s">
        <v>344</v>
      </c>
    </row>
    <row r="17" spans="1:14" s="78" customFormat="1" ht="17.100000000000001" customHeight="1">
      <c r="A17" s="167">
        <v>122</v>
      </c>
      <c r="B17" s="906"/>
      <c r="C17" s="906"/>
      <c r="D17" s="909">
        <v>2</v>
      </c>
      <c r="E17" s="910" t="s">
        <v>873</v>
      </c>
      <c r="F17" s="911">
        <v>3.2</v>
      </c>
      <c r="G17" s="568">
        <f>+SUMIF('TB 2015'!$A$6:$A$275,A17,'TB 2015'!$H$6:$H$277)</f>
        <v>0</v>
      </c>
      <c r="H17" s="569"/>
      <c r="I17" s="399">
        <f t="shared" ref="I17:I20" si="0">+H17-G17</f>
        <v>0</v>
      </c>
      <c r="K17" s="393">
        <v>166597</v>
      </c>
      <c r="L17" s="393">
        <v>166597</v>
      </c>
      <c r="M17" s="392" t="s">
        <v>345</v>
      </c>
    </row>
    <row r="18" spans="1:14" s="78" customFormat="1" ht="17.100000000000001" customHeight="1">
      <c r="A18" s="167">
        <v>123</v>
      </c>
      <c r="B18" s="906"/>
      <c r="C18" s="906"/>
      <c r="D18" s="909">
        <v>3</v>
      </c>
      <c r="E18" s="910" t="s">
        <v>874</v>
      </c>
      <c r="F18" s="911">
        <v>3.3</v>
      </c>
      <c r="G18" s="568">
        <f>+SUMIF('TB 2015'!$A$6:$A$275,A18,'TB 2015'!$H$6:$H$277)</f>
        <v>0</v>
      </c>
      <c r="H18" s="569"/>
      <c r="I18" s="399">
        <f t="shared" si="0"/>
        <v>0</v>
      </c>
      <c r="J18" s="81"/>
      <c r="K18" s="393">
        <v>1650100</v>
      </c>
      <c r="L18" s="393">
        <v>590100</v>
      </c>
      <c r="M18" s="392" t="s">
        <v>692</v>
      </c>
    </row>
    <row r="19" spans="1:14" s="78" customFormat="1" ht="17.100000000000001" customHeight="1">
      <c r="A19" s="167">
        <v>124</v>
      </c>
      <c r="B19" s="906"/>
      <c r="C19" s="906"/>
      <c r="D19" s="909">
        <v>4</v>
      </c>
      <c r="E19" s="910" t="s">
        <v>966</v>
      </c>
      <c r="F19" s="911">
        <v>3.4</v>
      </c>
      <c r="G19" s="568">
        <f>+SUMIF('TB 2015'!$A$6:$A$275,A19,'TB 2015'!$H$6:$H$277)</f>
        <v>27958601</v>
      </c>
      <c r="H19" s="569">
        <f>31406240</f>
        <v>31406240</v>
      </c>
      <c r="I19" s="399">
        <f t="shared" si="0"/>
        <v>3447639</v>
      </c>
      <c r="K19" s="394">
        <v>1113850</v>
      </c>
      <c r="L19" s="394">
        <v>2093850</v>
      </c>
      <c r="M19" s="395" t="s">
        <v>693</v>
      </c>
      <c r="N19" s="396"/>
    </row>
    <row r="20" spans="1:14" s="78" customFormat="1" ht="17.100000000000001" customHeight="1">
      <c r="A20" s="167">
        <v>125</v>
      </c>
      <c r="B20" s="906"/>
      <c r="C20" s="906"/>
      <c r="D20" s="909">
        <v>5</v>
      </c>
      <c r="E20" s="910" t="s">
        <v>967</v>
      </c>
      <c r="F20" s="911">
        <v>3.5</v>
      </c>
      <c r="G20" s="568">
        <f>+SUMIF('TB 2015'!$A$6:$A$275,A20,'TB 2015'!$H$6:$H$277)</f>
        <v>0</v>
      </c>
      <c r="H20" s="569">
        <v>1754945</v>
      </c>
      <c r="I20" s="399">
        <f t="shared" si="0"/>
        <v>1754945</v>
      </c>
      <c r="K20" s="393">
        <v>19105974</v>
      </c>
      <c r="L20" s="393">
        <v>16659252</v>
      </c>
      <c r="M20" s="392" t="s">
        <v>343</v>
      </c>
    </row>
    <row r="21" spans="1:14" s="78" customFormat="1" ht="17.100000000000001" customHeight="1">
      <c r="A21" s="167"/>
      <c r="B21" s="906"/>
      <c r="C21" s="906"/>
      <c r="D21" s="909">
        <v>6</v>
      </c>
      <c r="E21" s="910" t="s">
        <v>407</v>
      </c>
      <c r="F21" s="911">
        <v>3.6</v>
      </c>
      <c r="G21" s="568">
        <f>+SUMIF('TB 2015'!$A$6:$A$275,A21,'TB 2015'!$H$6:$H$277)</f>
        <v>0</v>
      </c>
      <c r="H21" s="569"/>
      <c r="I21" s="399"/>
      <c r="K21" s="401"/>
      <c r="L21" s="401">
        <f>SUM(L15:L20)</f>
        <v>31408254</v>
      </c>
      <c r="M21" s="402"/>
      <c r="N21" s="392"/>
    </row>
    <row r="22" spans="1:14" s="78" customFormat="1" ht="17.100000000000001" customHeight="1">
      <c r="A22" s="346">
        <v>13</v>
      </c>
      <c r="B22" s="906"/>
      <c r="C22" s="717">
        <v>4</v>
      </c>
      <c r="D22" s="907" t="s">
        <v>408</v>
      </c>
      <c r="E22" s="194"/>
      <c r="F22" s="908">
        <v>4</v>
      </c>
      <c r="G22" s="566">
        <f>+SUM(G23:G29)</f>
        <v>125729464.45999999</v>
      </c>
      <c r="H22" s="567">
        <f>+SUM(H23:H29)</f>
        <v>167275815.19</v>
      </c>
      <c r="I22" s="399"/>
      <c r="J22" s="80"/>
      <c r="K22" s="80"/>
    </row>
    <row r="23" spans="1:14" s="285" customFormat="1" ht="17.100000000000001" customHeight="1">
      <c r="A23" s="167">
        <v>130</v>
      </c>
      <c r="B23" s="906"/>
      <c r="C23" s="906"/>
      <c r="D23" s="909">
        <v>1</v>
      </c>
      <c r="E23" s="910" t="s">
        <v>410</v>
      </c>
      <c r="F23" s="911">
        <v>4.0999999999999996</v>
      </c>
      <c r="G23" s="568">
        <f>+SUMIF('TB 2015'!$A$6:$A$275,A23,'TB 2015'!$H$6:$H$277)</f>
        <v>2545977.98</v>
      </c>
      <c r="H23" s="569">
        <v>2598843.71</v>
      </c>
      <c r="I23" s="399">
        <f t="shared" ref="I23:I28" si="1">+H23-G23</f>
        <v>52865.729999999981</v>
      </c>
      <c r="M23" s="402"/>
    </row>
    <row r="24" spans="1:14" s="285" customFormat="1" ht="17.100000000000001" customHeight="1">
      <c r="A24" s="167">
        <v>131</v>
      </c>
      <c r="B24" s="906"/>
      <c r="C24" s="906"/>
      <c r="D24" s="909">
        <v>2</v>
      </c>
      <c r="E24" s="910" t="s">
        <v>411</v>
      </c>
      <c r="F24" s="911">
        <v>4.2</v>
      </c>
      <c r="G24" s="568">
        <f>+SUMIF('TB 2015'!$A$6:$A$275,A24,'TB 2015'!$H$6:$H$277)</f>
        <v>0</v>
      </c>
      <c r="H24" s="569">
        <v>4063740</v>
      </c>
      <c r="I24" s="399">
        <f t="shared" si="1"/>
        <v>4063740</v>
      </c>
      <c r="L24" s="701"/>
    </row>
    <row r="25" spans="1:14" s="285" customFormat="1" ht="17.100000000000001" customHeight="1">
      <c r="A25" s="167">
        <v>132</v>
      </c>
      <c r="B25" s="906"/>
      <c r="C25" s="906"/>
      <c r="D25" s="909">
        <v>3</v>
      </c>
      <c r="E25" s="910" t="s">
        <v>412</v>
      </c>
      <c r="F25" s="911">
        <v>4.3</v>
      </c>
      <c r="G25" s="568">
        <f>+SUMIF('TB 2015'!$A$6:$A$275,A25,'TB 2015'!$H$6:$H$277)</f>
        <v>2919034</v>
      </c>
      <c r="H25" s="569">
        <v>69776</v>
      </c>
      <c r="I25" s="399">
        <f t="shared" si="1"/>
        <v>-2849258</v>
      </c>
    </row>
    <row r="26" spans="1:14" s="285" customFormat="1" ht="17.100000000000001" customHeight="1">
      <c r="A26" s="167">
        <v>133</v>
      </c>
      <c r="B26" s="906"/>
      <c r="C26" s="906"/>
      <c r="D26" s="909">
        <v>4</v>
      </c>
      <c r="E26" s="910" t="s">
        <v>413</v>
      </c>
      <c r="F26" s="911">
        <v>4.4000000000000004</v>
      </c>
      <c r="G26" s="568">
        <f>+SUMIF('TB 2015'!$A$6:$A$275,A26,'TB 2015'!$H$6:$H$277)</f>
        <v>0</v>
      </c>
      <c r="H26" s="569"/>
      <c r="I26" s="399">
        <f t="shared" si="1"/>
        <v>0</v>
      </c>
    </row>
    <row r="27" spans="1:14" s="285" customFormat="1" ht="17.100000000000001" customHeight="1">
      <c r="A27" s="167">
        <v>134</v>
      </c>
      <c r="B27" s="906"/>
      <c r="C27" s="906"/>
      <c r="D27" s="909">
        <v>5</v>
      </c>
      <c r="E27" s="910" t="s">
        <v>414</v>
      </c>
      <c r="F27" s="911">
        <v>4.5</v>
      </c>
      <c r="G27" s="568">
        <f>+SUMIF('TB 2015'!$A$6:$A$275,A27,'TB 2015'!$H$6:$H$277)</f>
        <v>0</v>
      </c>
      <c r="H27" s="569"/>
      <c r="I27" s="399">
        <f t="shared" si="1"/>
        <v>0</v>
      </c>
    </row>
    <row r="28" spans="1:14" s="285" customFormat="1" ht="17.100000000000001" customHeight="1">
      <c r="A28" s="167">
        <v>135</v>
      </c>
      <c r="B28" s="906"/>
      <c r="C28" s="906"/>
      <c r="D28" s="909">
        <v>6</v>
      </c>
      <c r="E28" s="910" t="s">
        <v>968</v>
      </c>
      <c r="F28" s="911">
        <v>4.5999999999999996</v>
      </c>
      <c r="G28" s="568">
        <f>+SUMIF('TB 2015'!$A$6:$A$275,A28,'TB 2015'!$H$6:$H$277)</f>
        <v>120264452.47999999</v>
      </c>
      <c r="H28" s="569">
        <v>160543455.47999999</v>
      </c>
      <c r="I28" s="399">
        <f t="shared" si="1"/>
        <v>40279003</v>
      </c>
      <c r="J28" s="302"/>
    </row>
    <row r="29" spans="1:14" s="78" customFormat="1" ht="17.100000000000001" customHeight="1">
      <c r="A29" s="167">
        <v>136</v>
      </c>
      <c r="B29" s="906"/>
      <c r="C29" s="906"/>
      <c r="D29" s="909">
        <v>7</v>
      </c>
      <c r="E29" s="910" t="s">
        <v>415</v>
      </c>
      <c r="F29" s="911">
        <v>4.7</v>
      </c>
      <c r="G29" s="568">
        <f>+SUMIF('TB 2015'!$A$6:$A$275,A29,'TB 2015'!$H$6:$H$277)</f>
        <v>0</v>
      </c>
      <c r="H29" s="569"/>
      <c r="I29" s="399">
        <f t="shared" ref="I29" si="2">+H29-G29</f>
        <v>0</v>
      </c>
    </row>
    <row r="30" spans="1:14" s="78" customFormat="1" ht="17.100000000000001" customHeight="1">
      <c r="A30" s="167"/>
      <c r="B30" s="906"/>
      <c r="C30" s="717">
        <v>5</v>
      </c>
      <c r="D30" s="907" t="s">
        <v>416</v>
      </c>
      <c r="E30" s="194"/>
      <c r="F30" s="908">
        <v>5</v>
      </c>
      <c r="G30" s="566">
        <f>+G31</f>
        <v>4811558.37</v>
      </c>
      <c r="H30" s="567">
        <f>+H31</f>
        <v>6423047.0099999998</v>
      </c>
      <c r="I30" s="399"/>
    </row>
    <row r="31" spans="1:14" s="78" customFormat="1" ht="17.100000000000001" customHeight="1">
      <c r="A31" s="167">
        <v>150</v>
      </c>
      <c r="B31" s="906"/>
      <c r="C31" s="717"/>
      <c r="D31" s="909">
        <v>1</v>
      </c>
      <c r="E31" s="910" t="s">
        <v>969</v>
      </c>
      <c r="F31" s="911">
        <v>5.0999999999999996</v>
      </c>
      <c r="G31" s="568">
        <f>+SUMIF('TB 2015'!$A$6:$A$275,A31,'TB 2015'!$H$6:$H$277)</f>
        <v>4811558.37</v>
      </c>
      <c r="H31" s="569">
        <v>6423047.0099999998</v>
      </c>
      <c r="I31" s="399">
        <f t="shared" ref="I31" si="3">+H31-G31</f>
        <v>1611488.6399999997</v>
      </c>
    </row>
    <row r="32" spans="1:14" s="78" customFormat="1" ht="17.100000000000001" customHeight="1">
      <c r="A32" s="167">
        <v>160</v>
      </c>
      <c r="B32" s="906"/>
      <c r="C32" s="717">
        <v>6</v>
      </c>
      <c r="D32" s="907" t="s">
        <v>417</v>
      </c>
      <c r="E32" s="194"/>
      <c r="F32" s="908"/>
      <c r="G32" s="568">
        <f>SUMIF('TB 2015'!$A$4:$A$275,A32,'TB 2015'!$H$4:$H$275)</f>
        <v>0</v>
      </c>
      <c r="H32" s="567"/>
      <c r="I32" s="399"/>
    </row>
    <row r="33" spans="1:14" s="78" customFormat="1" ht="24.95" customHeight="1">
      <c r="A33" s="167"/>
      <c r="B33" s="717" t="s">
        <v>4</v>
      </c>
      <c r="C33" s="986" t="s">
        <v>11</v>
      </c>
      <c r="D33" s="987"/>
      <c r="E33" s="988"/>
      <c r="F33" s="905"/>
      <c r="G33" s="566">
        <f>+G34+G41+G46+G47+G51</f>
        <v>1232933074.22</v>
      </c>
      <c r="H33" s="567">
        <f>+H34+H41+H46+H47+H51</f>
        <v>1213787598.22</v>
      </c>
      <c r="I33" s="399"/>
    </row>
    <row r="34" spans="1:14" s="78" customFormat="1" ht="17.100000000000001" customHeight="1">
      <c r="A34" s="346">
        <v>17</v>
      </c>
      <c r="B34" s="906"/>
      <c r="C34" s="718">
        <v>7</v>
      </c>
      <c r="D34" s="907" t="s">
        <v>423</v>
      </c>
      <c r="E34" s="194"/>
      <c r="F34" s="908">
        <v>7</v>
      </c>
      <c r="G34" s="566">
        <f>+SUM(G35:G40)</f>
        <v>802949691</v>
      </c>
      <c r="H34" s="567">
        <f>+SUM(H35:H40)</f>
        <v>802949691</v>
      </c>
      <c r="I34" s="399"/>
    </row>
    <row r="35" spans="1:14" s="78" customFormat="1" ht="17.100000000000001" customHeight="1">
      <c r="A35" s="167">
        <v>171</v>
      </c>
      <c r="B35" s="906"/>
      <c r="C35" s="717"/>
      <c r="D35" s="909">
        <v>1</v>
      </c>
      <c r="E35" s="910" t="s">
        <v>419</v>
      </c>
      <c r="F35" s="911">
        <v>7.1</v>
      </c>
      <c r="G35" s="568">
        <f>+SUMIF('TB 2015'!$A$6:$A$275,A35,'TB 2015'!$H$6:$H$277)</f>
        <v>0</v>
      </c>
      <c r="H35" s="569"/>
      <c r="I35" s="399">
        <f t="shared" ref="I35:I45" si="4">+H35-G35</f>
        <v>0</v>
      </c>
      <c r="J35" s="134"/>
    </row>
    <row r="36" spans="1:14" s="78" customFormat="1" ht="17.100000000000001" customHeight="1">
      <c r="A36" s="167">
        <v>172</v>
      </c>
      <c r="B36" s="906"/>
      <c r="C36" s="717"/>
      <c r="D36" s="909">
        <v>2</v>
      </c>
      <c r="E36" s="910" t="s">
        <v>420</v>
      </c>
      <c r="F36" s="911">
        <v>7.2</v>
      </c>
      <c r="G36" s="568">
        <f>+SUMIF('TB 2015'!$A$6:$A$275,A36,'TB 2015'!$H$6:$H$277)</f>
        <v>0</v>
      </c>
      <c r="H36" s="569"/>
      <c r="I36" s="399">
        <f t="shared" si="4"/>
        <v>0</v>
      </c>
    </row>
    <row r="37" spans="1:14" s="78" customFormat="1" ht="17.100000000000001" customHeight="1">
      <c r="A37" s="167">
        <v>173</v>
      </c>
      <c r="B37" s="906"/>
      <c r="C37" s="717"/>
      <c r="D37" s="909">
        <v>3</v>
      </c>
      <c r="E37" s="910" t="s">
        <v>881</v>
      </c>
      <c r="F37" s="911">
        <v>7.3</v>
      </c>
      <c r="G37" s="568">
        <f>+SUMIF('TB 2015'!$A$6:$A$275,A37,'TB 2015'!$H$6:$H$277)</f>
        <v>802949691</v>
      </c>
      <c r="H37" s="569">
        <v>802949691</v>
      </c>
      <c r="I37" s="399">
        <f t="shared" si="4"/>
        <v>0</v>
      </c>
      <c r="M37" s="285"/>
      <c r="N37" s="285"/>
    </row>
    <row r="38" spans="1:14" s="78" customFormat="1" ht="17.100000000000001" customHeight="1">
      <c r="A38" s="167">
        <v>174</v>
      </c>
      <c r="B38" s="906"/>
      <c r="C38" s="717"/>
      <c r="D38" s="909">
        <v>4</v>
      </c>
      <c r="E38" s="910" t="s">
        <v>880</v>
      </c>
      <c r="F38" s="911">
        <v>7.4</v>
      </c>
      <c r="G38" s="568">
        <f>+SUMIF('TB 2015'!$A$6:$A$275,A38,'TB 2015'!$H$6:$H$277)</f>
        <v>0</v>
      </c>
      <c r="H38" s="569"/>
      <c r="I38" s="399">
        <f t="shared" si="4"/>
        <v>0</v>
      </c>
    </row>
    <row r="39" spans="1:14" s="78" customFormat="1" ht="17.100000000000001" customHeight="1">
      <c r="A39" s="167">
        <v>175</v>
      </c>
      <c r="B39" s="906"/>
      <c r="C39" s="717"/>
      <c r="D39" s="909">
        <v>5</v>
      </c>
      <c r="E39" s="910" t="s">
        <v>421</v>
      </c>
      <c r="F39" s="911">
        <v>7.5</v>
      </c>
      <c r="G39" s="568">
        <f>+SUMIF('TB 2015'!$A$6:$A$275,A39,'TB 2015'!$H$6:$H$277)</f>
        <v>0</v>
      </c>
      <c r="H39" s="569"/>
      <c r="I39" s="399">
        <f t="shared" si="4"/>
        <v>0</v>
      </c>
    </row>
    <row r="40" spans="1:14" s="78" customFormat="1" ht="17.100000000000001" customHeight="1">
      <c r="A40" s="167">
        <v>176</v>
      </c>
      <c r="B40" s="906"/>
      <c r="C40" s="717"/>
      <c r="D40" s="909">
        <v>6</v>
      </c>
      <c r="E40" s="910" t="s">
        <v>422</v>
      </c>
      <c r="F40" s="911">
        <v>7.6</v>
      </c>
      <c r="G40" s="568">
        <f>+SUMIF('TB 2015'!$A$6:$A$275,A40,'TB 2015'!$H$6:$H$277)</f>
        <v>0</v>
      </c>
      <c r="H40" s="569"/>
      <c r="I40" s="399">
        <f t="shared" si="4"/>
        <v>0</v>
      </c>
    </row>
    <row r="41" spans="1:14" s="78" customFormat="1" ht="17.100000000000001" customHeight="1">
      <c r="A41" s="346">
        <v>20</v>
      </c>
      <c r="B41" s="906"/>
      <c r="C41" s="718">
        <v>8</v>
      </c>
      <c r="D41" s="907" t="s">
        <v>418</v>
      </c>
      <c r="E41" s="194"/>
      <c r="F41" s="908">
        <v>8</v>
      </c>
      <c r="G41" s="566">
        <f>+SUM(G42:G45)</f>
        <v>123149670.22</v>
      </c>
      <c r="H41" s="567">
        <f>+SUM(H42:H45)</f>
        <v>104004194.22</v>
      </c>
      <c r="I41" s="399"/>
    </row>
    <row r="42" spans="1:14" s="285" customFormat="1" ht="17.100000000000001" customHeight="1">
      <c r="A42" s="167">
        <v>201</v>
      </c>
      <c r="B42" s="906"/>
      <c r="C42" s="906"/>
      <c r="D42" s="909">
        <v>1</v>
      </c>
      <c r="E42" s="910" t="s">
        <v>424</v>
      </c>
      <c r="F42" s="911">
        <v>8.1</v>
      </c>
      <c r="G42" s="568">
        <f>+SUMIF('TB 2015'!$A$6:$A$275,A42,'TB 2015'!$H$6:$H$277)</f>
        <v>93360066</v>
      </c>
      <c r="H42" s="569">
        <v>72403176</v>
      </c>
      <c r="I42" s="399">
        <f t="shared" si="4"/>
        <v>-20956890</v>
      </c>
    </row>
    <row r="43" spans="1:14" s="285" customFormat="1" ht="19.5" customHeight="1">
      <c r="A43" s="167">
        <v>203</v>
      </c>
      <c r="B43" s="906"/>
      <c r="C43" s="906"/>
      <c r="D43" s="909">
        <v>2</v>
      </c>
      <c r="E43" s="910" t="s">
        <v>970</v>
      </c>
      <c r="F43" s="911">
        <v>8.1999999999999993</v>
      </c>
      <c r="G43" s="568">
        <f>+SUMIF('TB 2015'!$A$6:$A$275,A43,'TB 2015'!$H$6:$H$277)</f>
        <v>25906368.669999998</v>
      </c>
      <c r="H43" s="569">
        <v>30173276.670000002</v>
      </c>
      <c r="I43" s="399">
        <f t="shared" si="4"/>
        <v>4266908.0000000037</v>
      </c>
      <c r="J43" s="302"/>
    </row>
    <row r="44" spans="1:14" s="285" customFormat="1" ht="20.25" customHeight="1">
      <c r="A44" s="167">
        <v>205</v>
      </c>
      <c r="B44" s="906"/>
      <c r="C44" s="906"/>
      <c r="D44" s="909">
        <v>3</v>
      </c>
      <c r="E44" s="910" t="s">
        <v>971</v>
      </c>
      <c r="F44" s="911">
        <v>8.3000000000000007</v>
      </c>
      <c r="G44" s="568">
        <f>+SUMIF('TB 2015'!$A$6:$A$275,A44,'TB 2015'!$H$6:$H$277)</f>
        <v>3883235.55</v>
      </c>
      <c r="H44" s="569">
        <v>1427741.55</v>
      </c>
      <c r="I44" s="399">
        <f t="shared" si="4"/>
        <v>-2455494</v>
      </c>
      <c r="J44" s="302">
        <f>+I44+I43+I42</f>
        <v>-19145475.999999996</v>
      </c>
    </row>
    <row r="45" spans="1:14" s="285" customFormat="1" ht="17.100000000000001" customHeight="1">
      <c r="A45" s="167">
        <v>206</v>
      </c>
      <c r="B45" s="906"/>
      <c r="C45" s="906"/>
      <c r="D45" s="909">
        <v>4</v>
      </c>
      <c r="E45" s="910" t="s">
        <v>425</v>
      </c>
      <c r="F45" s="911">
        <v>8.4</v>
      </c>
      <c r="G45" s="568">
        <f>+SUMIF('TB 2015'!$A$6:$A$275,A45,'TB 2015'!$H$6:$H$277)</f>
        <v>0</v>
      </c>
      <c r="H45" s="569">
        <v>0</v>
      </c>
      <c r="I45" s="399">
        <f t="shared" si="4"/>
        <v>0</v>
      </c>
      <c r="J45" s="285">
        <f>+'P.a.sh Rez 1'!G25</f>
        <v>-3560352</v>
      </c>
      <c r="K45" s="445">
        <f>+J44+J45</f>
        <v>-22705827.999999996</v>
      </c>
      <c r="L45" s="78" t="s">
        <v>748</v>
      </c>
    </row>
    <row r="46" spans="1:14" s="285" customFormat="1" ht="17.100000000000001" customHeight="1">
      <c r="A46" s="167">
        <v>230</v>
      </c>
      <c r="B46" s="906"/>
      <c r="C46" s="718">
        <v>9</v>
      </c>
      <c r="D46" s="907" t="s">
        <v>426</v>
      </c>
      <c r="E46" s="194"/>
      <c r="F46" s="908">
        <v>9</v>
      </c>
      <c r="G46" s="566">
        <f>SUMIF('TB 2015'!$A$4:$A$242,A46,'TB 2015'!$H$4:$H$243)</f>
        <v>0</v>
      </c>
      <c r="H46" s="567">
        <f>SUMIF('TB 2015'!$A$4:$A$242,#REF!,'TB 2015'!$H$4:$H$243)</f>
        <v>0</v>
      </c>
      <c r="I46" s="399">
        <f t="shared" ref="I46" si="5">+H46-G46</f>
        <v>0</v>
      </c>
    </row>
    <row r="47" spans="1:14" s="78" customFormat="1" ht="17.100000000000001" customHeight="1">
      <c r="A47" s="167">
        <v>240</v>
      </c>
      <c r="B47" s="906"/>
      <c r="C47" s="718">
        <v>10</v>
      </c>
      <c r="D47" s="907" t="s">
        <v>427</v>
      </c>
      <c r="E47" s="194"/>
      <c r="F47" s="908">
        <v>10</v>
      </c>
      <c r="G47" s="566">
        <f>+SUM(G48:G50)</f>
        <v>306833713</v>
      </c>
      <c r="H47" s="567">
        <f>+SUM(H48:H49)</f>
        <v>306833713</v>
      </c>
      <c r="I47" s="399"/>
    </row>
    <row r="48" spans="1:14" s="78" customFormat="1" ht="17.100000000000001" customHeight="1">
      <c r="A48" s="167">
        <v>241</v>
      </c>
      <c r="B48" s="906"/>
      <c r="C48" s="717"/>
      <c r="D48" s="909">
        <v>1</v>
      </c>
      <c r="E48" s="910" t="s">
        <v>428</v>
      </c>
      <c r="F48" s="911">
        <v>10.1</v>
      </c>
      <c r="G48" s="568">
        <f>+SUMIF('TB 2015'!$A$6:$A$275,A48,'TB 2015'!$H$6:$H$277)</f>
        <v>0</v>
      </c>
      <c r="H48" s="569"/>
      <c r="I48" s="399">
        <f t="shared" ref="I48:I51" si="6">+H48-G48</f>
        <v>0</v>
      </c>
      <c r="J48" s="303"/>
      <c r="K48" s="403">
        <v>306833713</v>
      </c>
      <c r="L48" s="392" t="s">
        <v>296</v>
      </c>
    </row>
    <row r="49" spans="1:11" s="78" customFormat="1" ht="17.100000000000001" customHeight="1">
      <c r="A49" s="167">
        <v>242</v>
      </c>
      <c r="B49" s="906"/>
      <c r="C49" s="717"/>
      <c r="D49" s="909">
        <v>2</v>
      </c>
      <c r="E49" s="910" t="s">
        <v>883</v>
      </c>
      <c r="F49" s="911">
        <v>10.199999999999999</v>
      </c>
      <c r="G49" s="568">
        <f>+SUMIF('TB 2015'!$A$6:$A$275,A49,'TB 2015'!$H$6:$H$277)</f>
        <v>306833713</v>
      </c>
      <c r="H49" s="569">
        <v>306833713</v>
      </c>
      <c r="I49" s="399">
        <f t="shared" si="6"/>
        <v>0</v>
      </c>
      <c r="K49" s="374"/>
    </row>
    <row r="50" spans="1:11" s="78" customFormat="1" ht="18.75" customHeight="1">
      <c r="A50" s="167">
        <v>245</v>
      </c>
      <c r="B50" s="906"/>
      <c r="C50" s="717"/>
      <c r="D50" s="909">
        <v>3</v>
      </c>
      <c r="E50" s="910" t="s">
        <v>429</v>
      </c>
      <c r="F50" s="911">
        <v>10.3</v>
      </c>
      <c r="G50" s="568">
        <f>+SUMIF('TB 2015'!$A$6:$A$275,A50,'TB 2015'!$H$6:$H$277)</f>
        <v>0</v>
      </c>
      <c r="H50" s="570"/>
      <c r="I50" s="399">
        <f t="shared" si="6"/>
        <v>0</v>
      </c>
    </row>
    <row r="51" spans="1:11" s="78" customFormat="1" ht="15.75" customHeight="1" thickBot="1">
      <c r="A51" s="167">
        <v>250</v>
      </c>
      <c r="B51" s="912"/>
      <c r="C51" s="869">
        <v>11</v>
      </c>
      <c r="D51" s="913" t="s">
        <v>430</v>
      </c>
      <c r="E51" s="870"/>
      <c r="F51" s="914"/>
      <c r="G51" s="871">
        <f>+SUMIF('TB 2015'!$A$6:$A$275,A51,'TB 2015'!$H$6:$H$277)</f>
        <v>0</v>
      </c>
      <c r="H51" s="872"/>
      <c r="I51" s="399">
        <f t="shared" si="6"/>
        <v>0</v>
      </c>
    </row>
    <row r="52" spans="1:11" ht="27" customHeight="1" thickBot="1">
      <c r="A52" s="167"/>
      <c r="B52" s="915"/>
      <c r="C52" s="989" t="s">
        <v>19</v>
      </c>
      <c r="D52" s="990"/>
      <c r="E52" s="991"/>
      <c r="F52" s="916">
        <f>+F49+F32</f>
        <v>10.199999999999999</v>
      </c>
      <c r="G52" s="874">
        <f t="shared" ref="G52" si="7">+G33+G7</f>
        <v>1521513915.6600001</v>
      </c>
      <c r="H52" s="875">
        <f>+H33+H7</f>
        <v>1491675180.71</v>
      </c>
      <c r="I52" s="399"/>
    </row>
    <row r="53" spans="1:11">
      <c r="A53" s="138"/>
      <c r="B53" s="165"/>
      <c r="C53" s="165"/>
      <c r="D53" s="165"/>
      <c r="E53" s="165"/>
      <c r="F53" s="166"/>
      <c r="G53" s="555"/>
      <c r="H53" s="555"/>
      <c r="I53" s="399"/>
    </row>
    <row r="54" spans="1:11">
      <c r="A54" s="138"/>
      <c r="I54" s="400">
        <f>SUM(I5:I53)</f>
        <v>-29838734.949999999</v>
      </c>
    </row>
    <row r="56" spans="1:11">
      <c r="G56" s="876">
        <f>+G52-Pasivet!G50</f>
        <v>-2.9604434967041016E-3</v>
      </c>
      <c r="H56" s="876">
        <f>+H52-Pasivet!H50</f>
        <v>0.26999998092651367</v>
      </c>
      <c r="I56" s="444">
        <f>+I54+Pasivet!I52</f>
        <v>0.27296053245663643</v>
      </c>
    </row>
  </sheetData>
  <mergeCells count="7">
    <mergeCell ref="B3:H3"/>
    <mergeCell ref="C33:E33"/>
    <mergeCell ref="C52:E52"/>
    <mergeCell ref="F5:F6"/>
    <mergeCell ref="C5:E6"/>
    <mergeCell ref="B5:B6"/>
    <mergeCell ref="C7:E7"/>
  </mergeCells>
  <phoneticPr fontId="0" type="noConversion"/>
  <printOptions horizontalCentered="1" verticalCentered="1"/>
  <pageMargins left="0.2" right="0.2" top="0.75" bottom="0.75" header="0.3" footer="0.3"/>
  <pageSetup scale="7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sheetPr>
    <tabColor rgb="FFFF0000"/>
  </sheetPr>
  <dimension ref="A1:O61"/>
  <sheetViews>
    <sheetView view="pageBreakPreview" topLeftCell="A31" zoomScaleSheetLayoutView="100" workbookViewId="0">
      <selection activeCell="E27" sqref="E27"/>
    </sheetView>
  </sheetViews>
  <sheetFormatPr defaultRowHeight="18.75"/>
  <cols>
    <col min="1" max="1" width="5.5703125" style="1" customWidth="1"/>
    <col min="2" max="2" width="4.7109375" style="163" customWidth="1"/>
    <col min="3" max="3" width="3.85546875" style="163" customWidth="1"/>
    <col min="4" max="4" width="4.28515625" style="163" customWidth="1"/>
    <col min="5" max="5" width="64.5703125" style="130" customWidth="1"/>
    <col min="6" max="6" width="10.5703125" style="922" customWidth="1"/>
    <col min="7" max="7" width="22.140625" style="563" customWidth="1"/>
    <col min="8" max="8" width="21.7109375" style="563" customWidth="1"/>
    <col min="9" max="9" width="14.5703125" style="397" customWidth="1"/>
    <col min="10" max="10" width="12.42578125" style="65" bestFit="1" customWidth="1"/>
    <col min="11" max="11" width="10.85546875" style="65" bestFit="1" customWidth="1"/>
    <col min="12" max="12" width="19.140625" style="65" bestFit="1" customWidth="1"/>
    <col min="13" max="13" width="9.140625" style="65"/>
    <col min="14" max="14" width="12.42578125" style="65" bestFit="1" customWidth="1"/>
    <col min="15" max="16384" width="9.140625" style="65"/>
  </cols>
  <sheetData>
    <row r="1" spans="1:13" ht="18" customHeight="1">
      <c r="A1" s="295"/>
      <c r="B1" s="11" t="str">
        <f>Kop.!G3</f>
        <v xml:space="preserve"> " EGNATIA GROUP  " SHA </v>
      </c>
      <c r="C1" s="131"/>
      <c r="D1" s="162"/>
      <c r="E1" s="162"/>
      <c r="F1" s="865"/>
      <c r="G1" s="561"/>
      <c r="H1" s="561"/>
    </row>
    <row r="2" spans="1:13" s="78" customFormat="1" ht="15" customHeight="1">
      <c r="A2" s="295"/>
      <c r="B2" s="11" t="str">
        <f>Kop.!G4</f>
        <v>NIPT -I K 33315201 I</v>
      </c>
      <c r="C2" s="11"/>
      <c r="D2" s="162"/>
      <c r="E2" s="162"/>
      <c r="F2" s="865"/>
      <c r="G2" s="562"/>
      <c r="H2" s="562"/>
      <c r="I2" s="398"/>
    </row>
    <row r="3" spans="1:13" s="78" customFormat="1" ht="18" customHeight="1">
      <c r="A3" s="295"/>
      <c r="B3" s="985" t="str">
        <f>+Aktivet!B3</f>
        <v>Pasqyra e Pozicionit Financiar (Bilanci)</v>
      </c>
      <c r="C3" s="985"/>
      <c r="D3" s="985"/>
      <c r="E3" s="985"/>
      <c r="F3" s="985"/>
      <c r="G3" s="985"/>
      <c r="H3" s="985"/>
      <c r="I3" s="398"/>
    </row>
    <row r="4" spans="1:13" s="78" customFormat="1" ht="10.5" customHeight="1" thickBot="1">
      <c r="A4" s="295"/>
      <c r="B4" s="161"/>
      <c r="C4" s="161"/>
      <c r="D4" s="161"/>
      <c r="E4" s="161"/>
      <c r="F4" s="900"/>
      <c r="G4" s="900"/>
      <c r="H4" s="900"/>
      <c r="I4" s="397"/>
    </row>
    <row r="5" spans="1:13" s="78" customFormat="1" ht="22.5" customHeight="1">
      <c r="A5" s="295"/>
      <c r="B5" s="1008" t="s">
        <v>2</v>
      </c>
      <c r="C5" s="1010" t="s">
        <v>17</v>
      </c>
      <c r="D5" s="1010"/>
      <c r="E5" s="1010"/>
      <c r="F5" s="1017" t="s">
        <v>9</v>
      </c>
      <c r="G5" s="564" t="s">
        <v>31</v>
      </c>
      <c r="H5" s="565" t="s">
        <v>31</v>
      </c>
      <c r="I5" s="397"/>
    </row>
    <row r="6" spans="1:13" s="78" customFormat="1" ht="21.75" customHeight="1" thickBot="1">
      <c r="A6" s="295"/>
      <c r="B6" s="1009"/>
      <c r="C6" s="1011"/>
      <c r="D6" s="1011"/>
      <c r="E6" s="1011"/>
      <c r="F6" s="1018"/>
      <c r="G6" s="867" t="s">
        <v>440</v>
      </c>
      <c r="H6" s="868" t="s">
        <v>388</v>
      </c>
      <c r="I6" s="397"/>
    </row>
    <row r="7" spans="1:13" s="78" customFormat="1" ht="24.95" customHeight="1" thickBot="1">
      <c r="A7" s="167"/>
      <c r="B7" s="901" t="s">
        <v>3</v>
      </c>
      <c r="C7" s="1014" t="s">
        <v>32</v>
      </c>
      <c r="D7" s="1015"/>
      <c r="E7" s="1016"/>
      <c r="F7" s="948"/>
      <c r="G7" s="874">
        <f>+G8+G19+G20+G21</f>
        <v>138715400.11760002</v>
      </c>
      <c r="H7" s="875">
        <f>+H8+H19+H20+H21</f>
        <v>198248405.74000001</v>
      </c>
      <c r="I7" s="399"/>
    </row>
    <row r="8" spans="1:13" s="78" customFormat="1" ht="15.95" customHeight="1">
      <c r="A8" s="295">
        <v>300</v>
      </c>
      <c r="B8" s="949"/>
      <c r="C8" s="950">
        <v>12</v>
      </c>
      <c r="D8" s="951" t="s">
        <v>441</v>
      </c>
      <c r="E8" s="714"/>
      <c r="F8" s="952">
        <v>12</v>
      </c>
      <c r="G8" s="715">
        <f>+SUM(G9:G18)</f>
        <v>138715400.11760002</v>
      </c>
      <c r="H8" s="716">
        <f>+SUM(H9:H18)</f>
        <v>198248405.74000001</v>
      </c>
      <c r="I8" s="399"/>
    </row>
    <row r="9" spans="1:13" s="78" customFormat="1" ht="15.95" customHeight="1">
      <c r="A9" s="295">
        <v>310</v>
      </c>
      <c r="B9" s="164"/>
      <c r="C9" s="135"/>
      <c r="D9" s="945">
        <v>1</v>
      </c>
      <c r="E9" s="441" t="s">
        <v>442</v>
      </c>
      <c r="F9" s="863">
        <v>12.1</v>
      </c>
      <c r="G9" s="568">
        <f>-+SUMIF('TB 2015'!$A$6:$A$276,A9,'TB 2015'!$H$6:$H$277)</f>
        <v>0</v>
      </c>
      <c r="H9" s="569"/>
      <c r="I9" s="399">
        <f>+G9-H9</f>
        <v>0</v>
      </c>
      <c r="J9" s="304"/>
      <c r="K9" s="304"/>
    </row>
    <row r="10" spans="1:13" s="78" customFormat="1" ht="15.95" customHeight="1">
      <c r="A10" s="295">
        <v>311</v>
      </c>
      <c r="B10" s="164"/>
      <c r="C10" s="135"/>
      <c r="D10" s="945">
        <v>2</v>
      </c>
      <c r="E10" s="441" t="s">
        <v>443</v>
      </c>
      <c r="F10" s="863">
        <v>12.2</v>
      </c>
      <c r="G10" s="568">
        <f>-+SUMIF('TB 2015'!$A$6:$A$275,A10,'TB 2015'!$H$6:$H$277)</f>
        <v>0</v>
      </c>
      <c r="H10" s="569"/>
      <c r="I10" s="399"/>
    </row>
    <row r="11" spans="1:13" s="78" customFormat="1" ht="15.95" customHeight="1">
      <c r="A11" s="295">
        <v>312</v>
      </c>
      <c r="B11" s="164"/>
      <c r="C11" s="135"/>
      <c r="D11" s="945">
        <v>3</v>
      </c>
      <c r="E11" s="441" t="s">
        <v>444</v>
      </c>
      <c r="F11" s="863">
        <v>12.3</v>
      </c>
      <c r="G11" s="568">
        <f>-+SUMIF('TB 2015'!$A$6:$A$275,A11,'TB 2015'!$H$6:$H$277)</f>
        <v>0</v>
      </c>
      <c r="H11" s="569"/>
      <c r="I11" s="399"/>
    </row>
    <row r="12" spans="1:13" s="78" customFormat="1" ht="15.95" customHeight="1">
      <c r="A12" s="295">
        <v>313</v>
      </c>
      <c r="B12" s="164"/>
      <c r="C12" s="135"/>
      <c r="D12" s="945">
        <v>4</v>
      </c>
      <c r="E12" s="441" t="s">
        <v>445</v>
      </c>
      <c r="F12" s="863">
        <v>12.4</v>
      </c>
      <c r="G12" s="568">
        <f>-+SUMIF('TB 2015'!$A$6:$A$275,A12,'TB 2015'!$H$6:$H$277)</f>
        <v>134155635.7476</v>
      </c>
      <c r="H12" s="569">
        <v>193269237.40000001</v>
      </c>
      <c r="I12" s="399">
        <f>+G12-H12</f>
        <v>-59113601.652400002</v>
      </c>
      <c r="J12" s="304"/>
    </row>
    <row r="13" spans="1:13" s="78" customFormat="1" ht="15.95" customHeight="1">
      <c r="A13" s="295">
        <v>314</v>
      </c>
      <c r="B13" s="164"/>
      <c r="C13" s="135"/>
      <c r="D13" s="945">
        <v>5</v>
      </c>
      <c r="E13" s="441" t="s">
        <v>446</v>
      </c>
      <c r="F13" s="863">
        <v>12.5</v>
      </c>
      <c r="G13" s="568">
        <f>-+SUMIF('TB 2015'!$A$6:$A$275,A13,'TB 2015'!$H$6:$H$277)</f>
        <v>0</v>
      </c>
      <c r="H13" s="953"/>
      <c r="I13" s="399">
        <f>+G13-H18</f>
        <v>-88428.34</v>
      </c>
      <c r="L13" s="393">
        <v>88428.34</v>
      </c>
      <c r="M13" s="392" t="s">
        <v>696</v>
      </c>
    </row>
    <row r="14" spans="1:13" s="78" customFormat="1" ht="15.95" customHeight="1">
      <c r="A14" s="295">
        <v>315</v>
      </c>
      <c r="B14" s="164"/>
      <c r="C14" s="944"/>
      <c r="D14" s="945">
        <v>6</v>
      </c>
      <c r="E14" s="441" t="s">
        <v>447</v>
      </c>
      <c r="F14" s="863">
        <v>12.6</v>
      </c>
      <c r="G14" s="568">
        <f>-+SUMIF('TB 2015'!$A$6:$A$275,A14,'TB 2015'!$H$6:$H$277)</f>
        <v>0</v>
      </c>
      <c r="H14" s="953"/>
      <c r="I14" s="399">
        <f t="shared" ref="I14:I17" si="0">+G14-H14</f>
        <v>0</v>
      </c>
      <c r="J14" s="304"/>
    </row>
    <row r="15" spans="1:13" s="78" customFormat="1" ht="15.95" customHeight="1">
      <c r="A15" s="295">
        <v>316</v>
      </c>
      <c r="B15" s="164"/>
      <c r="C15" s="944"/>
      <c r="D15" s="945">
        <v>7</v>
      </c>
      <c r="E15" s="441" t="s">
        <v>448</v>
      </c>
      <c r="F15" s="863">
        <v>12.7</v>
      </c>
      <c r="G15" s="568">
        <f>-+SUMIF('TB 2015'!$A$6:$A$275,A15,'TB 2015'!$H$6:$H$277)</f>
        <v>0</v>
      </c>
      <c r="H15" s="571"/>
      <c r="I15" s="399">
        <f t="shared" si="0"/>
        <v>0</v>
      </c>
    </row>
    <row r="16" spans="1:13" s="78" customFormat="1" ht="15.95" customHeight="1">
      <c r="A16" s="295">
        <v>317</v>
      </c>
      <c r="B16" s="164"/>
      <c r="C16" s="944"/>
      <c r="D16" s="945">
        <v>8</v>
      </c>
      <c r="E16" s="441" t="s">
        <v>449</v>
      </c>
      <c r="F16" s="863">
        <v>12.8</v>
      </c>
      <c r="G16" s="568">
        <f>-+SUMIF('TB 2015'!$A$6:$A$275,A16,'TB 2015'!$H$6:$H$277)</f>
        <v>579974</v>
      </c>
      <c r="H16" s="569">
        <f>286414+92733</f>
        <v>379147</v>
      </c>
      <c r="I16" s="399">
        <f>+G16-H16</f>
        <v>200827</v>
      </c>
    </row>
    <row r="17" spans="1:15" s="78" customFormat="1" ht="15.95" customHeight="1">
      <c r="A17" s="295">
        <v>318</v>
      </c>
      <c r="B17" s="164"/>
      <c r="C17" s="944"/>
      <c r="D17" s="945">
        <v>9</v>
      </c>
      <c r="E17" s="441" t="s">
        <v>882</v>
      </c>
      <c r="F17" s="863">
        <v>12.9</v>
      </c>
      <c r="G17" s="568">
        <f>-+SUMIF('TB 2015'!$A$6:$A$275,A17,'TB 2015'!$H$6:$H$277)</f>
        <v>3979790.3699999996</v>
      </c>
      <c r="H17" s="569">
        <f>8736+4431403+71454</f>
        <v>4511593</v>
      </c>
      <c r="I17" s="399">
        <f t="shared" si="0"/>
        <v>-531802.63000000035</v>
      </c>
      <c r="K17" s="411">
        <v>2015</v>
      </c>
      <c r="L17" s="411">
        <v>2014</v>
      </c>
    </row>
    <row r="18" spans="1:15" s="78" customFormat="1" ht="15.95" customHeight="1">
      <c r="A18" s="295"/>
      <c r="B18" s="164"/>
      <c r="C18" s="944"/>
      <c r="D18" s="945">
        <v>10</v>
      </c>
      <c r="E18" s="441" t="s">
        <v>884</v>
      </c>
      <c r="F18" s="863" t="s">
        <v>957</v>
      </c>
      <c r="G18" s="568"/>
      <c r="H18" s="569">
        <f>+L13</f>
        <v>88428.34</v>
      </c>
      <c r="I18" s="399"/>
      <c r="K18" s="411"/>
      <c r="L18" s="411"/>
    </row>
    <row r="19" spans="1:15" s="78" customFormat="1" ht="15.95" customHeight="1">
      <c r="A19" s="295">
        <v>340</v>
      </c>
      <c r="B19" s="164"/>
      <c r="C19" s="944">
        <v>13</v>
      </c>
      <c r="D19" s="946" t="s">
        <v>450</v>
      </c>
      <c r="E19" s="902"/>
      <c r="F19" s="917">
        <v>12</v>
      </c>
      <c r="G19" s="566">
        <f>-+SUMIF('TB 2015'!$A$6:$A$275,A19,'TB 2015'!$H$6:$H$277)</f>
        <v>0</v>
      </c>
      <c r="H19" s="567">
        <v>0</v>
      </c>
      <c r="I19" s="399">
        <f t="shared" ref="I19:I21" si="1">+G19-H19</f>
        <v>0</v>
      </c>
      <c r="L19" s="393">
        <v>919150895.02999997</v>
      </c>
      <c r="M19" s="392">
        <v>4685</v>
      </c>
      <c r="N19" s="392" t="s">
        <v>700</v>
      </c>
    </row>
    <row r="20" spans="1:15" s="78" customFormat="1" ht="15.95" customHeight="1">
      <c r="A20" s="295">
        <v>350</v>
      </c>
      <c r="B20" s="164"/>
      <c r="C20" s="944">
        <v>14</v>
      </c>
      <c r="D20" s="946" t="s">
        <v>451</v>
      </c>
      <c r="E20" s="902"/>
      <c r="F20" s="917">
        <v>13</v>
      </c>
      <c r="G20" s="566">
        <f>-+SUMIF('TB 2015'!$A$6:$A$275,A20,'TB 2015'!$H$6:$H$277)</f>
        <v>0</v>
      </c>
      <c r="H20" s="567">
        <v>0</v>
      </c>
      <c r="I20" s="399">
        <f t="shared" si="1"/>
        <v>0</v>
      </c>
      <c r="L20" s="393">
        <v>36694850.770000003</v>
      </c>
      <c r="M20" s="392">
        <v>4675</v>
      </c>
      <c r="N20" s="392" t="s">
        <v>701</v>
      </c>
    </row>
    <row r="21" spans="1:15" s="78" customFormat="1" ht="15.95" customHeight="1">
      <c r="A21" s="295">
        <v>360</v>
      </c>
      <c r="B21" s="164"/>
      <c r="C21" s="944">
        <v>15</v>
      </c>
      <c r="D21" s="946" t="s">
        <v>61</v>
      </c>
      <c r="E21" s="902"/>
      <c r="F21" s="917">
        <v>14</v>
      </c>
      <c r="G21" s="566">
        <f>-+SUMIF('TB 2015'!$A$6:$A$275,A21,'TB 2015'!$H$6:$H$277)</f>
        <v>0</v>
      </c>
      <c r="H21" s="567">
        <v>0</v>
      </c>
      <c r="I21" s="399">
        <f t="shared" si="1"/>
        <v>0</v>
      </c>
      <c r="L21" s="393">
        <v>34942790.880000003</v>
      </c>
      <c r="M21" s="392">
        <v>46751</v>
      </c>
      <c r="N21" s="392" t="s">
        <v>702</v>
      </c>
    </row>
    <row r="22" spans="1:15" s="78" customFormat="1" ht="24.75" customHeight="1">
      <c r="A22" s="295"/>
      <c r="B22" s="725" t="s">
        <v>4</v>
      </c>
      <c r="C22" s="1012" t="s">
        <v>18</v>
      </c>
      <c r="D22" s="1012"/>
      <c r="E22" s="1012"/>
      <c r="F22" s="905"/>
      <c r="G22" s="566">
        <f>+G23+G32+G33+G34+G37</f>
        <v>1397338354.0900002</v>
      </c>
      <c r="H22" s="567">
        <f>+H23+H32+H33+H34+H37</f>
        <v>1239934599.48</v>
      </c>
      <c r="I22" s="399"/>
      <c r="L22" s="393">
        <v>58470997.590000004</v>
      </c>
      <c r="M22" s="392">
        <v>4684</v>
      </c>
      <c r="N22" s="392" t="s">
        <v>703</v>
      </c>
    </row>
    <row r="23" spans="1:15" s="78" customFormat="1" ht="15.95" customHeight="1">
      <c r="A23" s="295"/>
      <c r="B23" s="164"/>
      <c r="C23" s="944">
        <v>16</v>
      </c>
      <c r="D23" s="946" t="s">
        <v>452</v>
      </c>
      <c r="E23" s="169"/>
      <c r="F23" s="917">
        <v>16</v>
      </c>
      <c r="G23" s="566">
        <f>SUM(G24:G31)</f>
        <v>1397338354.0900002</v>
      </c>
      <c r="H23" s="567">
        <f>SUM(H24:H31)</f>
        <v>1239934599.48</v>
      </c>
      <c r="I23" s="399"/>
      <c r="L23" s="393">
        <v>4257817.5599999996</v>
      </c>
      <c r="M23" s="392">
        <v>4676</v>
      </c>
      <c r="N23" s="392" t="s">
        <v>704</v>
      </c>
    </row>
    <row r="24" spans="1:15" s="78" customFormat="1" ht="15.95" customHeight="1">
      <c r="A24" s="295">
        <v>401</v>
      </c>
      <c r="B24" s="164"/>
      <c r="C24" s="944"/>
      <c r="D24" s="945">
        <v>1</v>
      </c>
      <c r="E24" s="441" t="s">
        <v>442</v>
      </c>
      <c r="F24" s="863">
        <v>16.100000000000001</v>
      </c>
      <c r="G24" s="568">
        <f>-+SUMIF('TB 2015'!$A$6:$A$275,A24,'TB 2015'!$H$6:$H$277)</f>
        <v>0</v>
      </c>
      <c r="H24" s="569"/>
      <c r="I24" s="399"/>
      <c r="L24" s="394">
        <v>2179231.65</v>
      </c>
      <c r="M24" s="395">
        <v>46761</v>
      </c>
      <c r="N24" s="395" t="s">
        <v>705</v>
      </c>
      <c r="O24" s="396"/>
    </row>
    <row r="25" spans="1:15" s="78" customFormat="1" ht="15.95" customHeight="1">
      <c r="A25" s="295">
        <v>402</v>
      </c>
      <c r="B25" s="164"/>
      <c r="C25" s="944"/>
      <c r="D25" s="945">
        <v>2</v>
      </c>
      <c r="E25" s="441" t="s">
        <v>443</v>
      </c>
      <c r="F25" s="863">
        <v>16.2</v>
      </c>
      <c r="G25" s="568">
        <f>-+SUMIF('TB 2015'!$A$6:$A$275,A25,'TB 2015'!$H$6:$H$277)</f>
        <v>961161800.41000009</v>
      </c>
      <c r="H25" s="569">
        <v>1055696583.48</v>
      </c>
      <c r="I25" s="399">
        <f t="shared" ref="I25:I37" si="2">+G25-H25</f>
        <v>-94534783.069999933</v>
      </c>
      <c r="L25" s="401">
        <f>SUM(L19:L24)</f>
        <v>1055696583.4799999</v>
      </c>
    </row>
    <row r="26" spans="1:15" s="78" customFormat="1" ht="15.95" customHeight="1">
      <c r="A26" s="295">
        <v>403</v>
      </c>
      <c r="B26" s="164"/>
      <c r="C26" s="944"/>
      <c r="D26" s="945">
        <v>3</v>
      </c>
      <c r="E26" s="441" t="s">
        <v>453</v>
      </c>
      <c r="F26" s="863">
        <v>16.3</v>
      </c>
      <c r="G26" s="568">
        <f>-+SUMIF('TB 2015'!$A$6:$A$275,A26,'TB 2015'!$H$6:$H$277)</f>
        <v>0</v>
      </c>
      <c r="H26" s="569"/>
      <c r="I26" s="399">
        <f t="shared" si="2"/>
        <v>0</v>
      </c>
    </row>
    <row r="27" spans="1:15" s="78" customFormat="1" ht="15.95" customHeight="1">
      <c r="A27" s="295">
        <v>404</v>
      </c>
      <c r="B27" s="164"/>
      <c r="C27" s="944"/>
      <c r="D27" s="945">
        <v>4</v>
      </c>
      <c r="E27" s="441" t="s">
        <v>445</v>
      </c>
      <c r="F27" s="863">
        <v>16.399999999999999</v>
      </c>
      <c r="G27" s="568">
        <f>-+SUMIF('TB 2015'!$A$6:$A$275,A27,'TB 2015'!$H$6:$H$277)</f>
        <v>0</v>
      </c>
      <c r="H27" s="569"/>
      <c r="I27" s="399">
        <f t="shared" si="2"/>
        <v>0</v>
      </c>
      <c r="L27" s="393">
        <v>69923408.900000006</v>
      </c>
      <c r="M27" s="392" t="s">
        <v>342</v>
      </c>
    </row>
    <row r="28" spans="1:15" s="78" customFormat="1" ht="15.95" customHeight="1">
      <c r="A28" s="295">
        <v>405</v>
      </c>
      <c r="B28" s="164"/>
      <c r="C28" s="944"/>
      <c r="D28" s="945">
        <v>5</v>
      </c>
      <c r="E28" s="441" t="s">
        <v>446</v>
      </c>
      <c r="F28" s="863">
        <v>16.5</v>
      </c>
      <c r="G28" s="568">
        <f>-+SUMIF('TB 2015'!$A$6:$A$275,A28,'TB 2015'!$H$6:$H$277)</f>
        <v>0</v>
      </c>
      <c r="H28" s="569"/>
      <c r="I28" s="399">
        <f t="shared" si="2"/>
        <v>0</v>
      </c>
      <c r="L28" s="393">
        <v>2892774</v>
      </c>
      <c r="M28" s="392" t="s">
        <v>697</v>
      </c>
    </row>
    <row r="29" spans="1:15" s="78" customFormat="1" ht="15.95" customHeight="1">
      <c r="A29" s="295">
        <v>406</v>
      </c>
      <c r="B29" s="164"/>
      <c r="C29" s="944"/>
      <c r="D29" s="945">
        <v>6</v>
      </c>
      <c r="E29" s="441" t="s">
        <v>447</v>
      </c>
      <c r="F29" s="863">
        <v>16.600000000000001</v>
      </c>
      <c r="G29" s="568">
        <f>-+SUMIF('TB 2015'!$A$6:$A$275,A29,'TB 2015'!$H$6:$H$277)</f>
        <v>0</v>
      </c>
      <c r="H29" s="569"/>
      <c r="I29" s="399">
        <f t="shared" si="2"/>
        <v>0</v>
      </c>
      <c r="L29" s="393">
        <v>11211200</v>
      </c>
      <c r="M29" s="392" t="s">
        <v>698</v>
      </c>
    </row>
    <row r="30" spans="1:15" s="78" customFormat="1" ht="15.95" customHeight="1">
      <c r="A30" s="295">
        <v>407</v>
      </c>
      <c r="B30" s="164"/>
      <c r="C30" s="944"/>
      <c r="D30" s="945">
        <v>7</v>
      </c>
      <c r="E30" s="441" t="s">
        <v>448</v>
      </c>
      <c r="F30" s="863">
        <v>16.7</v>
      </c>
      <c r="G30" s="568">
        <f>-+SUMIF('TB 2015'!$A$6:$A$275,A30,'TB 2015'!$H$6:$H$277)</f>
        <v>0</v>
      </c>
      <c r="H30" s="569"/>
      <c r="I30" s="399">
        <f t="shared" si="2"/>
        <v>0</v>
      </c>
      <c r="L30" s="394">
        <v>36224625</v>
      </c>
      <c r="M30" s="395" t="s">
        <v>699</v>
      </c>
    </row>
    <row r="31" spans="1:15" s="78" customFormat="1" ht="15.95" customHeight="1">
      <c r="A31" s="295">
        <v>408</v>
      </c>
      <c r="B31" s="164"/>
      <c r="C31" s="944"/>
      <c r="D31" s="945">
        <v>8</v>
      </c>
      <c r="E31" s="441" t="s">
        <v>747</v>
      </c>
      <c r="F31" s="863">
        <v>16.8</v>
      </c>
      <c r="G31" s="568">
        <f>-+SUMIF('TB 2015'!$A$6:$A$276,A31,'TB 2015'!$H$6:$H$276)</f>
        <v>436176553.68000001</v>
      </c>
      <c r="H31" s="569">
        <f>63986008+120340436-88428</f>
        <v>184238016</v>
      </c>
      <c r="I31" s="399">
        <f t="shared" si="2"/>
        <v>251938537.68000001</v>
      </c>
      <c r="J31" s="80">
        <f>+I31+I29+I17+I16+I13+I12</f>
        <v>192405532.05760002</v>
      </c>
      <c r="L31" s="401">
        <f>SUM(L13:L30)</f>
        <v>2231735617.1999998</v>
      </c>
    </row>
    <row r="32" spans="1:15" s="78" customFormat="1" ht="15.95" customHeight="1">
      <c r="A32" s="295">
        <v>410</v>
      </c>
      <c r="B32" s="164"/>
      <c r="C32" s="944">
        <v>17</v>
      </c>
      <c r="D32" s="946" t="s">
        <v>454</v>
      </c>
      <c r="E32" s="136"/>
      <c r="F32" s="917">
        <v>17</v>
      </c>
      <c r="G32" s="566">
        <f>-+SUMIF('TB 2015'!$A$6:$A$275,A32,'TB 2015'!$H$6:$H$277)</f>
        <v>0</v>
      </c>
      <c r="H32" s="567">
        <v>0</v>
      </c>
      <c r="I32" s="399">
        <f t="shared" si="2"/>
        <v>0</v>
      </c>
    </row>
    <row r="33" spans="1:9" s="78" customFormat="1" ht="15.95" customHeight="1">
      <c r="A33" s="295">
        <v>420</v>
      </c>
      <c r="B33" s="164"/>
      <c r="C33" s="944">
        <v>18</v>
      </c>
      <c r="D33" s="946" t="s">
        <v>455</v>
      </c>
      <c r="E33" s="136"/>
      <c r="F33" s="917">
        <v>18</v>
      </c>
      <c r="G33" s="566">
        <f>-+SUMIF('TB 2015'!$A$6:$A$275,A33,'TB 2015'!$H$6:$H$277)</f>
        <v>0</v>
      </c>
      <c r="H33" s="567">
        <v>0</v>
      </c>
      <c r="I33" s="399">
        <f t="shared" si="2"/>
        <v>0</v>
      </c>
    </row>
    <row r="34" spans="1:9" s="78" customFormat="1" ht="15.95" customHeight="1">
      <c r="A34" s="295">
        <v>430</v>
      </c>
      <c r="B34" s="164"/>
      <c r="C34" s="944">
        <v>19</v>
      </c>
      <c r="D34" s="946" t="s">
        <v>456</v>
      </c>
      <c r="E34" s="136"/>
      <c r="F34" s="917">
        <v>19</v>
      </c>
      <c r="G34" s="566">
        <f>+SUM(G35:G36)</f>
        <v>0</v>
      </c>
      <c r="H34" s="567">
        <v>0</v>
      </c>
      <c r="I34" s="399">
        <f t="shared" si="2"/>
        <v>0</v>
      </c>
    </row>
    <row r="35" spans="1:9" s="78" customFormat="1" ht="15.95" customHeight="1">
      <c r="A35" s="295">
        <v>431</v>
      </c>
      <c r="B35" s="164"/>
      <c r="C35" s="944"/>
      <c r="D35" s="945">
        <v>1</v>
      </c>
      <c r="E35" s="441" t="s">
        <v>457</v>
      </c>
      <c r="F35" s="905">
        <v>19.100000000000001</v>
      </c>
      <c r="G35" s="568">
        <f>-+SUMIF('TB 2015'!$A$6:$A$275,A35,'TB 2015'!$H$6:$H$277)</f>
        <v>0</v>
      </c>
      <c r="H35" s="569">
        <v>0</v>
      </c>
      <c r="I35" s="399">
        <f t="shared" si="2"/>
        <v>0</v>
      </c>
    </row>
    <row r="36" spans="1:9" s="78" customFormat="1" ht="15.95" customHeight="1">
      <c r="A36" s="295">
        <v>432</v>
      </c>
      <c r="B36" s="713"/>
      <c r="C36" s="944"/>
      <c r="D36" s="945">
        <v>2</v>
      </c>
      <c r="E36" s="441" t="s">
        <v>458</v>
      </c>
      <c r="F36" s="905">
        <v>19.2</v>
      </c>
      <c r="G36" s="568">
        <f>-+SUMIF('TB 2015'!$A$6:$A$275,A36,'TB 2015'!$H$6:$H$277)</f>
        <v>0</v>
      </c>
      <c r="H36" s="569">
        <v>0</v>
      </c>
      <c r="I36" s="399">
        <f t="shared" si="2"/>
        <v>0</v>
      </c>
    </row>
    <row r="37" spans="1:9" s="78" customFormat="1" ht="15.95" customHeight="1">
      <c r="A37" s="295"/>
      <c r="B37" s="713"/>
      <c r="C37" s="944">
        <v>20</v>
      </c>
      <c r="D37" s="946" t="s">
        <v>459</v>
      </c>
      <c r="E37" s="661"/>
      <c r="F37" s="905"/>
      <c r="G37" s="568">
        <f>-+SUMIF('TB 2015'!$A$6:$A$275,A37,'TB 2015'!$H$6:$H$277)</f>
        <v>0</v>
      </c>
      <c r="H37" s="569">
        <v>0</v>
      </c>
      <c r="I37" s="399">
        <f t="shared" si="2"/>
        <v>0</v>
      </c>
    </row>
    <row r="38" spans="1:9" s="78" customFormat="1" ht="24.95" customHeight="1">
      <c r="A38" s="167"/>
      <c r="B38" s="724"/>
      <c r="C38" s="1013" t="s">
        <v>460</v>
      </c>
      <c r="D38" s="1013"/>
      <c r="E38" s="1013"/>
      <c r="F38" s="905"/>
      <c r="G38" s="566">
        <f>+G22+G7</f>
        <v>1536053754.2076001</v>
      </c>
      <c r="H38" s="567">
        <f>+H22+H7</f>
        <v>1438183005.22</v>
      </c>
      <c r="I38" s="399"/>
    </row>
    <row r="39" spans="1:9" s="78" customFormat="1" ht="24.75" customHeight="1">
      <c r="A39" s="132"/>
      <c r="B39" s="724" t="s">
        <v>15</v>
      </c>
      <c r="C39" s="1012" t="s">
        <v>16</v>
      </c>
      <c r="D39" s="1012"/>
      <c r="E39" s="1012"/>
      <c r="F39" s="918"/>
      <c r="G39" s="574">
        <f>+G40+G41+G42+G43+G44+G48+G49</f>
        <v>-14539838.544639513</v>
      </c>
      <c r="H39" s="567">
        <f>+H40+H41+H42+H43+H44+H48+H49</f>
        <v>53492175.220000014</v>
      </c>
      <c r="I39" s="399"/>
    </row>
    <row r="40" spans="1:9" s="285" customFormat="1" ht="15.95" customHeight="1">
      <c r="A40" s="297">
        <v>440</v>
      </c>
      <c r="B40" s="713"/>
      <c r="C40" s="944"/>
      <c r="D40" s="946" t="s">
        <v>461</v>
      </c>
      <c r="E40" s="946"/>
      <c r="F40" s="905"/>
      <c r="G40" s="566"/>
      <c r="H40" s="567"/>
      <c r="I40" s="399"/>
    </row>
    <row r="41" spans="1:9" s="78" customFormat="1" ht="15.95" customHeight="1">
      <c r="A41" s="295">
        <f>+A40+5</f>
        <v>445</v>
      </c>
      <c r="B41" s="713"/>
      <c r="C41" s="944">
        <v>21</v>
      </c>
      <c r="D41" s="946" t="s">
        <v>462</v>
      </c>
      <c r="E41" s="946"/>
      <c r="F41" s="917">
        <v>21</v>
      </c>
      <c r="G41" s="566">
        <f>-+SUMIF('TB 2015'!$A$6:$A$275,A41,'TB 2015'!$H$6:$H$277)</f>
        <v>263000000</v>
      </c>
      <c r="H41" s="567">
        <v>263000000</v>
      </c>
      <c r="I41" s="399">
        <f t="shared" ref="I41:I49" si="3">+G41-H41</f>
        <v>0</v>
      </c>
    </row>
    <row r="42" spans="1:9" s="78" customFormat="1" ht="15.95" customHeight="1">
      <c r="A42" s="295">
        <f t="shared" ref="A42:A44" si="4">+A41+5</f>
        <v>450</v>
      </c>
      <c r="B42" s="713"/>
      <c r="C42" s="944">
        <v>22</v>
      </c>
      <c r="D42" s="946" t="s">
        <v>463</v>
      </c>
      <c r="E42" s="946"/>
      <c r="F42" s="917">
        <v>22</v>
      </c>
      <c r="G42" s="568">
        <f>-+SUMIF('TB 2015'!$A$6:$A$275,A42,'TB 2015'!$H$6:$H$277)</f>
        <v>0</v>
      </c>
      <c r="H42" s="569"/>
      <c r="I42" s="399">
        <f t="shared" si="3"/>
        <v>0</v>
      </c>
    </row>
    <row r="43" spans="1:9" s="78" customFormat="1" ht="15.95" customHeight="1">
      <c r="A43" s="295">
        <f t="shared" si="4"/>
        <v>455</v>
      </c>
      <c r="B43" s="713"/>
      <c r="C43" s="944">
        <v>23</v>
      </c>
      <c r="D43" s="946" t="s">
        <v>464</v>
      </c>
      <c r="E43" s="946"/>
      <c r="F43" s="917">
        <v>23</v>
      </c>
      <c r="G43" s="568">
        <f>-+SUMIF('TB 2015'!$A$6:$A$275,A43,'TB 2015'!$H$6:$H$277)</f>
        <v>0</v>
      </c>
      <c r="H43" s="569"/>
      <c r="I43" s="399">
        <f t="shared" si="3"/>
        <v>0</v>
      </c>
    </row>
    <row r="44" spans="1:9" s="78" customFormat="1" ht="15.95" customHeight="1">
      <c r="A44" s="296">
        <f t="shared" si="4"/>
        <v>460</v>
      </c>
      <c r="B44" s="713"/>
      <c r="C44" s="944">
        <v>24</v>
      </c>
      <c r="D44" s="946" t="s">
        <v>465</v>
      </c>
      <c r="E44" s="946"/>
      <c r="F44" s="917">
        <v>24</v>
      </c>
      <c r="G44" s="566">
        <f>+SUM(G45:G47)</f>
        <v>0</v>
      </c>
      <c r="H44" s="567"/>
      <c r="I44" s="399">
        <f t="shared" si="3"/>
        <v>0</v>
      </c>
    </row>
    <row r="45" spans="1:9" s="78" customFormat="1" ht="15.95" customHeight="1">
      <c r="A45" s="295">
        <v>461</v>
      </c>
      <c r="B45" s="713"/>
      <c r="C45" s="944"/>
      <c r="D45" s="945">
        <v>1</v>
      </c>
      <c r="E45" s="441" t="s">
        <v>466</v>
      </c>
      <c r="F45" s="863">
        <v>24.1</v>
      </c>
      <c r="G45" s="568">
        <f>-+SUMIF('TB 2015'!$A$6:$A$275,A45,'TB 2015'!$H$6:$H$277)</f>
        <v>0</v>
      </c>
      <c r="H45" s="569"/>
      <c r="I45" s="399">
        <f t="shared" si="3"/>
        <v>0</v>
      </c>
    </row>
    <row r="46" spans="1:9" s="78" customFormat="1" ht="15.95" customHeight="1">
      <c r="A46" s="295">
        <v>462</v>
      </c>
      <c r="B46" s="713"/>
      <c r="C46" s="944"/>
      <c r="D46" s="945">
        <v>2</v>
      </c>
      <c r="E46" s="441" t="s">
        <v>467</v>
      </c>
      <c r="F46" s="863">
        <v>24.2</v>
      </c>
      <c r="G46" s="568">
        <f>-+SUMIF('TB 2015'!$A$6:$A$275,A46,'TB 2015'!$H$6:$H$277)</f>
        <v>0</v>
      </c>
      <c r="H46" s="569"/>
      <c r="I46" s="399">
        <f t="shared" si="3"/>
        <v>0</v>
      </c>
    </row>
    <row r="47" spans="1:9" s="78" customFormat="1" ht="15.95" customHeight="1">
      <c r="A47" s="295">
        <v>463</v>
      </c>
      <c r="B47" s="713"/>
      <c r="C47" s="944"/>
      <c r="D47" s="945">
        <v>3</v>
      </c>
      <c r="E47" s="441" t="s">
        <v>465</v>
      </c>
      <c r="F47" s="863">
        <v>24.3</v>
      </c>
      <c r="G47" s="568">
        <f>-+SUMIF('TB 2015'!$A$6:$A$275,A47,'TB 2015'!$H$6:$H$277)</f>
        <v>0</v>
      </c>
      <c r="H47" s="569"/>
      <c r="I47" s="399">
        <f t="shared" si="3"/>
        <v>0</v>
      </c>
    </row>
    <row r="48" spans="1:9" s="78" customFormat="1" ht="15.95" customHeight="1">
      <c r="A48" s="295">
        <v>470</v>
      </c>
      <c r="B48" s="713"/>
      <c r="C48" s="944">
        <v>25</v>
      </c>
      <c r="D48" s="946" t="s">
        <v>468</v>
      </c>
      <c r="E48" s="946"/>
      <c r="F48" s="574"/>
      <c r="G48" s="574">
        <f>-+SUMIF('TB 2015'!$A$6:$A$275,A48,'TB 2015'!$H$6:$H$277)</f>
        <v>-209507825.81999999</v>
      </c>
      <c r="H48" s="573">
        <v>-168812736</v>
      </c>
      <c r="I48" s="399">
        <f t="shared" si="3"/>
        <v>-40695089.819999993</v>
      </c>
    </row>
    <row r="49" spans="1:10" s="78" customFormat="1" ht="15.95" customHeight="1" thickBot="1">
      <c r="A49" s="295">
        <v>480</v>
      </c>
      <c r="B49" s="170"/>
      <c r="C49" s="877">
        <v>26</v>
      </c>
      <c r="D49" s="878" t="s">
        <v>469</v>
      </c>
      <c r="E49" s="878"/>
      <c r="F49" s="919"/>
      <c r="G49" s="590">
        <f>+'P.a.sh Rez 1'!G46</f>
        <v>-68032012.72463952</v>
      </c>
      <c r="H49" s="591">
        <v>-40695088.779999986</v>
      </c>
      <c r="I49" s="399">
        <f t="shared" si="3"/>
        <v>-27336923.944639534</v>
      </c>
    </row>
    <row r="50" spans="1:10" ht="27" customHeight="1" thickBot="1">
      <c r="A50" s="167"/>
      <c r="B50" s="873"/>
      <c r="C50" s="1005" t="s">
        <v>292</v>
      </c>
      <c r="D50" s="1006"/>
      <c r="E50" s="1007"/>
      <c r="F50" s="916"/>
      <c r="G50" s="874">
        <f>+G39+G38</f>
        <v>1521513915.6629605</v>
      </c>
      <c r="H50" s="875">
        <f>+H39+H38</f>
        <v>1491675180.4400001</v>
      </c>
      <c r="I50" s="399"/>
    </row>
    <row r="51" spans="1:10" s="78" customFormat="1" ht="17.25" customHeight="1">
      <c r="A51" s="132"/>
      <c r="B51" s="165"/>
      <c r="C51" s="165"/>
      <c r="D51" s="171"/>
      <c r="E51" s="166"/>
      <c r="F51" s="920"/>
      <c r="G51" s="555"/>
      <c r="H51" s="555"/>
      <c r="I51" s="399"/>
      <c r="J51" s="80"/>
    </row>
    <row r="52" spans="1:10" s="78" customFormat="1" ht="15.95" customHeight="1">
      <c r="A52" s="132"/>
      <c r="B52" s="165"/>
      <c r="C52" s="165"/>
      <c r="D52" s="171"/>
      <c r="E52" s="166"/>
      <c r="F52" s="920"/>
      <c r="G52" s="572"/>
      <c r="H52" s="572"/>
      <c r="I52" s="400">
        <f>SUM(I9:I51)</f>
        <v>29838735.222960532</v>
      </c>
    </row>
    <row r="53" spans="1:10" s="78" customFormat="1" ht="15.95" customHeight="1">
      <c r="A53" s="132"/>
      <c r="B53" s="165"/>
      <c r="C53" s="165"/>
      <c r="D53" s="171"/>
      <c r="E53" s="166"/>
      <c r="F53" s="920"/>
      <c r="G53" s="572"/>
      <c r="H53" s="572"/>
      <c r="I53" s="399"/>
    </row>
    <row r="54" spans="1:10" s="78" customFormat="1" ht="15.95" customHeight="1">
      <c r="A54" s="132"/>
      <c r="B54" s="165"/>
      <c r="C54" s="165"/>
      <c r="D54" s="171"/>
      <c r="E54" s="166"/>
      <c r="F54" s="920"/>
      <c r="G54" s="572"/>
      <c r="H54" s="572"/>
      <c r="I54" s="399"/>
    </row>
    <row r="55" spans="1:10" s="78" customFormat="1" ht="15.95" customHeight="1">
      <c r="A55" s="132"/>
      <c r="B55" s="165"/>
      <c r="C55" s="165"/>
      <c r="D55" s="171"/>
      <c r="E55" s="166"/>
      <c r="F55" s="920"/>
      <c r="G55" s="572">
        <f>+G50-Aktivet!G52</f>
        <v>2.9604434967041016E-3</v>
      </c>
      <c r="H55" s="572">
        <f>+H50-Aktivet!H52</f>
        <v>-0.26999998092651367</v>
      </c>
      <c r="I55" s="399">
        <f>+I52+Aktivet!I54</f>
        <v>0.27296053245663643</v>
      </c>
    </row>
    <row r="56" spans="1:10" s="78" customFormat="1" ht="15.95" customHeight="1">
      <c r="A56" s="132"/>
      <c r="B56" s="165"/>
      <c r="C56" s="165"/>
      <c r="D56" s="171"/>
      <c r="E56" s="166"/>
      <c r="F56" s="920"/>
      <c r="G56" s="572"/>
      <c r="H56" s="572"/>
      <c r="I56" s="399"/>
    </row>
    <row r="57" spans="1:10" s="78" customFormat="1" ht="15.95" customHeight="1">
      <c r="A57" s="132"/>
      <c r="B57" s="165"/>
      <c r="C57" s="165"/>
      <c r="D57" s="171"/>
      <c r="E57" s="166"/>
      <c r="F57" s="920"/>
      <c r="G57" s="572"/>
      <c r="H57" s="572"/>
      <c r="I57" s="399"/>
    </row>
    <row r="58" spans="1:10" s="78" customFormat="1" ht="15.95" customHeight="1">
      <c r="A58" s="132"/>
      <c r="B58" s="165"/>
      <c r="C58" s="165"/>
      <c r="D58" s="171"/>
      <c r="E58" s="166"/>
      <c r="F58" s="920"/>
      <c r="G58" s="572"/>
      <c r="H58" s="572"/>
      <c r="I58" s="400"/>
    </row>
    <row r="59" spans="1:10" s="78" customFormat="1" ht="15.95" customHeight="1">
      <c r="A59" s="132"/>
      <c r="B59" s="165"/>
      <c r="C59" s="165"/>
      <c r="D59" s="171"/>
      <c r="E59" s="166"/>
      <c r="F59" s="920"/>
      <c r="G59" s="572"/>
      <c r="H59" s="572"/>
      <c r="I59" s="397"/>
    </row>
    <row r="60" spans="1:10" s="78" customFormat="1" ht="15.95" customHeight="1">
      <c r="A60" s="132"/>
      <c r="B60" s="165"/>
      <c r="C60" s="165"/>
      <c r="D60" s="165"/>
      <c r="E60" s="165"/>
      <c r="F60" s="920"/>
      <c r="G60" s="572"/>
      <c r="H60" s="572"/>
      <c r="I60" s="397"/>
    </row>
    <row r="61" spans="1:10">
      <c r="B61" s="172"/>
      <c r="C61" s="172"/>
      <c r="D61" s="173"/>
      <c r="E61" s="174"/>
      <c r="F61" s="921"/>
      <c r="G61" s="575"/>
      <c r="H61" s="575"/>
    </row>
  </sheetData>
  <mergeCells count="9">
    <mergeCell ref="C50:E50"/>
    <mergeCell ref="B5:B6"/>
    <mergeCell ref="C5:E6"/>
    <mergeCell ref="C22:E22"/>
    <mergeCell ref="B3:H3"/>
    <mergeCell ref="C38:E38"/>
    <mergeCell ref="C7:E7"/>
    <mergeCell ref="F5:F6"/>
    <mergeCell ref="C39:E39"/>
  </mergeCells>
  <phoneticPr fontId="0" type="noConversion"/>
  <printOptions horizontalCentered="1" verticalCentered="1"/>
  <pageMargins left="0" right="0" top="0" bottom="0" header="0.27" footer="0.26"/>
  <pageSetup scale="75" orientation="portrait" r:id="rId1"/>
  <headerFooter alignWithMargins="0"/>
</worksheet>
</file>

<file path=xl/worksheets/sheet5.xml><?xml version="1.0" encoding="utf-8"?>
<worksheet xmlns="http://schemas.openxmlformats.org/spreadsheetml/2006/main" xmlns:r="http://schemas.openxmlformats.org/officeDocument/2006/relationships">
  <sheetPr>
    <tabColor rgb="FFFF0000"/>
  </sheetPr>
  <dimension ref="A1:K50"/>
  <sheetViews>
    <sheetView view="pageBreakPreview" zoomScaleSheetLayoutView="100" workbookViewId="0">
      <selection activeCell="B1" sqref="B1:H49"/>
    </sheetView>
  </sheetViews>
  <sheetFormatPr defaultColWidth="9.140625" defaultRowHeight="18.75"/>
  <cols>
    <col min="1" max="1" width="5.5703125" style="130" customWidth="1"/>
    <col min="2" max="2" width="4.42578125" style="133" customWidth="1"/>
    <col min="3" max="3" width="5.28515625" style="163" customWidth="1"/>
    <col min="4" max="4" width="3.7109375" style="163" customWidth="1"/>
    <col min="5" max="5" width="76.140625" style="130" customWidth="1"/>
    <col min="6" max="6" width="10" style="130" customWidth="1"/>
    <col min="7" max="7" width="20.42578125" style="563" customWidth="1"/>
    <col min="8" max="8" width="20.140625" style="563" customWidth="1"/>
    <col min="9" max="9" width="14.28515625" style="79" customWidth="1"/>
    <col min="10" max="10" width="16.7109375" style="65" customWidth="1"/>
    <col min="11" max="11" width="9.85546875" style="65" bestFit="1" customWidth="1"/>
    <col min="12" max="16384" width="9.140625" style="65"/>
  </cols>
  <sheetData>
    <row r="1" spans="1:10">
      <c r="A1" s="167"/>
      <c r="B1" s="879" t="str">
        <f>Kop.!G3</f>
        <v xml:space="preserve"> " EGNATIA GROUP  " SHA </v>
      </c>
      <c r="C1" s="131"/>
    </row>
    <row r="2" spans="1:10" s="78" customFormat="1" ht="15.75" customHeight="1">
      <c r="A2" s="167"/>
      <c r="B2" s="879" t="str">
        <f>Kop.!G4</f>
        <v>NIPT -I K 33315201 I</v>
      </c>
      <c r="C2" s="11"/>
      <c r="D2" s="175"/>
      <c r="E2" s="719"/>
      <c r="F2" s="176"/>
      <c r="G2" s="576"/>
      <c r="H2" s="577"/>
      <c r="I2" s="83"/>
    </row>
    <row r="3" spans="1:10" s="78" customFormat="1" ht="15.75" customHeight="1">
      <c r="A3" s="167"/>
      <c r="B3" s="1029" t="s">
        <v>470</v>
      </c>
      <c r="C3" s="1029"/>
      <c r="D3" s="1029"/>
      <c r="E3" s="1029"/>
      <c r="F3" s="1029"/>
      <c r="G3" s="1029"/>
      <c r="H3" s="1029"/>
      <c r="I3" s="83"/>
    </row>
    <row r="4" spans="1:10" s="78" customFormat="1" ht="15.75" customHeight="1">
      <c r="A4" s="167"/>
      <c r="B4" s="1029" t="s">
        <v>471</v>
      </c>
      <c r="C4" s="1029"/>
      <c r="D4" s="1029"/>
      <c r="E4" s="1029"/>
      <c r="F4" s="1029"/>
      <c r="G4" s="1029"/>
      <c r="H4" s="1029"/>
      <c r="I4" s="83"/>
    </row>
    <row r="5" spans="1:10" s="78" customFormat="1" ht="18.75" customHeight="1">
      <c r="A5" s="167"/>
      <c r="B5" s="880"/>
      <c r="C5" s="196"/>
      <c r="D5" s="196"/>
      <c r="E5" s="1032" t="s">
        <v>472</v>
      </c>
      <c r="F5" s="1032"/>
      <c r="G5" s="1032"/>
      <c r="H5" s="1032"/>
      <c r="I5" s="83"/>
    </row>
    <row r="6" spans="1:10" s="78" customFormat="1" ht="17.25" customHeight="1" thickBot="1">
      <c r="A6" s="167"/>
      <c r="C6" s="168"/>
      <c r="D6" s="168"/>
      <c r="E6" s="168"/>
      <c r="F6" s="168"/>
      <c r="G6" s="577"/>
      <c r="H6" s="577"/>
      <c r="I6" s="83"/>
      <c r="J6" s="168"/>
    </row>
    <row r="7" spans="1:10" s="78" customFormat="1" ht="15.95" customHeight="1">
      <c r="A7" s="167"/>
      <c r="B7" s="1022" t="s">
        <v>2</v>
      </c>
      <c r="C7" s="1010" t="s">
        <v>30</v>
      </c>
      <c r="D7" s="1010"/>
      <c r="E7" s="1010"/>
      <c r="F7" s="1030" t="s">
        <v>885</v>
      </c>
      <c r="G7" s="578" t="s">
        <v>31</v>
      </c>
      <c r="H7" s="579" t="s">
        <v>31</v>
      </c>
      <c r="I7" s="83"/>
    </row>
    <row r="8" spans="1:10" s="78" customFormat="1" ht="15.95" customHeight="1" thickBot="1">
      <c r="A8" s="167"/>
      <c r="B8" s="1023"/>
      <c r="C8" s="1011"/>
      <c r="D8" s="1011"/>
      <c r="E8" s="1011"/>
      <c r="F8" s="1031"/>
      <c r="G8" s="666" t="str">
        <f>+Aktivet!G6</f>
        <v>Viti  2015</v>
      </c>
      <c r="H8" s="667" t="s">
        <v>388</v>
      </c>
      <c r="I8" s="83"/>
    </row>
    <row r="9" spans="1:10" s="78" customFormat="1" ht="20.25" customHeight="1">
      <c r="A9" s="440">
        <v>50</v>
      </c>
      <c r="B9" s="881">
        <v>1</v>
      </c>
      <c r="C9" s="593" t="s">
        <v>473</v>
      </c>
      <c r="D9" s="593"/>
      <c r="E9" s="593"/>
      <c r="F9" s="558">
        <v>1</v>
      </c>
      <c r="G9" s="668">
        <f>+SUM(G10:G12)</f>
        <v>83252883.521990389</v>
      </c>
      <c r="H9" s="668">
        <f>+SUM(H10:H12)</f>
        <v>153472477.87</v>
      </c>
    </row>
    <row r="10" spans="1:10" s="78" customFormat="1" ht="20.25" customHeight="1">
      <c r="A10" s="167">
        <v>501</v>
      </c>
      <c r="B10" s="882"/>
      <c r="C10" s="560"/>
      <c r="D10" s="722">
        <v>1</v>
      </c>
      <c r="E10" s="442" t="s">
        <v>706</v>
      </c>
      <c r="F10" s="863">
        <v>1.1000000000000001</v>
      </c>
      <c r="G10" s="580">
        <f>-SUMIF('TB 2015'!$A$4:$A$275,A10,'TB 2015'!$H$4:$H$275)</f>
        <v>411242.22</v>
      </c>
      <c r="H10" s="669">
        <v>417273.65</v>
      </c>
    </row>
    <row r="11" spans="1:10" s="78" customFormat="1" ht="20.25" customHeight="1">
      <c r="A11" s="167">
        <v>502</v>
      </c>
      <c r="B11" s="882"/>
      <c r="C11" s="560"/>
      <c r="D11" s="722">
        <v>2</v>
      </c>
      <c r="E11" s="442" t="s">
        <v>707</v>
      </c>
      <c r="F11" s="863">
        <v>1.2</v>
      </c>
      <c r="G11" s="580">
        <f>-SUMIF('TB 2015'!$A$4:$A$275,A11,'TB 2015'!$H$4:$H$275)</f>
        <v>55358065</v>
      </c>
      <c r="H11" s="669">
        <v>99936651</v>
      </c>
    </row>
    <row r="12" spans="1:10" s="78" customFormat="1" ht="20.25" customHeight="1">
      <c r="A12" s="167">
        <v>503</v>
      </c>
      <c r="B12" s="882"/>
      <c r="C12" s="560"/>
      <c r="D12" s="722">
        <v>3</v>
      </c>
      <c r="E12" s="442" t="s">
        <v>708</v>
      </c>
      <c r="F12" s="863">
        <v>1.3</v>
      </c>
      <c r="G12" s="580">
        <f>-SUMIF('TB 2015'!$A$4:$A$275,A12,'TB 2015'!$H$4:$H$275)</f>
        <v>27483576.301990397</v>
      </c>
      <c r="H12" s="669">
        <v>53118553.219999999</v>
      </c>
    </row>
    <row r="13" spans="1:10" s="78" customFormat="1" ht="18" customHeight="1">
      <c r="A13" s="167">
        <v>520</v>
      </c>
      <c r="B13" s="882">
        <v>2</v>
      </c>
      <c r="C13" s="560" t="s">
        <v>475</v>
      </c>
      <c r="D13" s="560"/>
      <c r="E13" s="708"/>
      <c r="F13" s="726">
        <v>2</v>
      </c>
      <c r="G13" s="580">
        <f>-SUMIF('TB 2015'!$A$4:$A$276,A13,'TB 2015'!$H$4:$H$276)</f>
        <v>0</v>
      </c>
      <c r="H13" s="569">
        <v>0</v>
      </c>
      <c r="I13" s="85"/>
      <c r="J13" s="84"/>
    </row>
    <row r="14" spans="1:10" s="78" customFormat="1" ht="18.75" customHeight="1">
      <c r="A14" s="167">
        <v>530</v>
      </c>
      <c r="B14" s="882">
        <v>3</v>
      </c>
      <c r="C14" s="560" t="s">
        <v>476</v>
      </c>
      <c r="D14" s="560"/>
      <c r="E14" s="708"/>
      <c r="F14" s="726">
        <v>3</v>
      </c>
      <c r="G14" s="574">
        <f>-SUMIF('TB 2015'!$A$4:$A$275,A14,'TB 2015'!$H$4:$H$275)</f>
        <v>174055</v>
      </c>
      <c r="H14" s="567">
        <v>27944550</v>
      </c>
    </row>
    <row r="15" spans="1:10" s="557" customFormat="1" ht="18.75" customHeight="1">
      <c r="A15" s="550"/>
      <c r="B15" s="882"/>
      <c r="C15" s="551"/>
      <c r="D15" s="659" t="s">
        <v>709</v>
      </c>
      <c r="E15" s="660"/>
      <c r="F15" s="552"/>
      <c r="G15" s="553">
        <f>+G14+G9</f>
        <v>83426938.521990389</v>
      </c>
      <c r="H15" s="554">
        <f>+H14+H9</f>
        <v>181417027.87</v>
      </c>
      <c r="I15" s="556"/>
      <c r="J15" s="556"/>
    </row>
    <row r="16" spans="1:10" s="78" customFormat="1" ht="17.25" customHeight="1">
      <c r="A16" s="167">
        <v>510</v>
      </c>
      <c r="B16" s="882">
        <v>4</v>
      </c>
      <c r="C16" s="560" t="s">
        <v>474</v>
      </c>
      <c r="D16" s="560"/>
      <c r="E16" s="708"/>
      <c r="F16" s="726">
        <v>4</v>
      </c>
      <c r="G16" s="574">
        <f>-SUMIF('TB 2015'!$A$4:$A$275,A16,'TB 2015'!$H$4:$H$275)</f>
        <v>-1214482</v>
      </c>
      <c r="H16" s="584">
        <v>-194674</v>
      </c>
      <c r="I16" s="80"/>
      <c r="J16" s="80"/>
    </row>
    <row r="17" spans="1:11" s="78" customFormat="1" ht="18" customHeight="1">
      <c r="A17" s="440">
        <v>60</v>
      </c>
      <c r="B17" s="882">
        <v>5</v>
      </c>
      <c r="C17" s="560" t="s">
        <v>477</v>
      </c>
      <c r="D17" s="560"/>
      <c r="E17" s="708"/>
      <c r="F17" s="726">
        <v>5</v>
      </c>
      <c r="G17" s="574">
        <f>+SUM(G18:G19)</f>
        <v>-17072955.620000001</v>
      </c>
      <c r="H17" s="573">
        <f>+SUM(H18:H19)</f>
        <v>-19538988.710000001</v>
      </c>
      <c r="I17" s="80"/>
      <c r="J17" s="80"/>
    </row>
    <row r="18" spans="1:11" s="78" customFormat="1" ht="16.5" customHeight="1">
      <c r="A18" s="167">
        <v>601</v>
      </c>
      <c r="B18" s="883"/>
      <c r="C18" s="136"/>
      <c r="D18" s="658">
        <v>1</v>
      </c>
      <c r="E18" s="442" t="s">
        <v>477</v>
      </c>
      <c r="F18" s="863">
        <v>5.0999999999999996</v>
      </c>
      <c r="G18" s="580">
        <f>-SUMIF('TB 2015'!$A$4:$A$275,A18,'TB 2015'!$H$4:$H$275)</f>
        <v>-17072955.620000001</v>
      </c>
      <c r="H18" s="581">
        <v>-19536756.199999999</v>
      </c>
      <c r="I18" s="80"/>
      <c r="J18" s="80"/>
    </row>
    <row r="19" spans="1:11" s="78" customFormat="1" ht="16.5" customHeight="1">
      <c r="A19" s="167">
        <v>602</v>
      </c>
      <c r="B19" s="883"/>
      <c r="C19" s="135"/>
      <c r="D19" s="658">
        <v>2</v>
      </c>
      <c r="E19" s="442" t="s">
        <v>478</v>
      </c>
      <c r="F19" s="863">
        <v>5.2</v>
      </c>
      <c r="G19" s="580">
        <f>-SUMIF('TB 2015'!$A$4:$A$275,A19,'TB 2015'!$H$4:$H$275)</f>
        <v>0</v>
      </c>
      <c r="H19" s="581">
        <v>-2232.5099999999902</v>
      </c>
      <c r="I19" s="80"/>
      <c r="J19" s="80"/>
    </row>
    <row r="20" spans="1:11" s="78" customFormat="1" ht="16.5" customHeight="1">
      <c r="A20" s="346">
        <v>63</v>
      </c>
      <c r="B20" s="882">
        <v>6</v>
      </c>
      <c r="C20" s="560" t="s">
        <v>479</v>
      </c>
      <c r="D20" s="661"/>
      <c r="E20" s="720"/>
      <c r="F20" s="726">
        <v>6</v>
      </c>
      <c r="G20" s="574">
        <f>+SUM(G21:G23)</f>
        <v>-5113028</v>
      </c>
      <c r="H20" s="573">
        <f>+SUM(H21:H23)</f>
        <v>-5787223</v>
      </c>
      <c r="I20" s="80"/>
      <c r="J20" s="80"/>
    </row>
    <row r="21" spans="1:11" s="78" customFormat="1" ht="16.5" customHeight="1">
      <c r="A21" s="167">
        <v>631</v>
      </c>
      <c r="B21" s="883"/>
      <c r="C21" s="135"/>
      <c r="D21" s="658">
        <v>1</v>
      </c>
      <c r="E21" s="442" t="s">
        <v>480</v>
      </c>
      <c r="F21" s="863">
        <v>6.1</v>
      </c>
      <c r="G21" s="580">
        <f>-SUMIF('TB 2015'!$A$4:$A$275,A21,'TB 2015'!$H$4:$H$275)</f>
        <v>-4381893</v>
      </c>
      <c r="H21" s="581">
        <v>-4952707</v>
      </c>
      <c r="I21" s="80"/>
      <c r="J21" s="80"/>
    </row>
    <row r="22" spans="1:11" s="78" customFormat="1" ht="15.75" customHeight="1">
      <c r="A22" s="167">
        <v>632</v>
      </c>
      <c r="B22" s="883"/>
      <c r="C22" s="136"/>
      <c r="D22" s="658">
        <v>2</v>
      </c>
      <c r="E22" s="442" t="s">
        <v>481</v>
      </c>
      <c r="F22" s="863">
        <v>6.2</v>
      </c>
      <c r="G22" s="580">
        <f>-SUMIF('TB 2015'!$A$4:$A$275,A22,'TB 2015'!$H$4:$H$275)</f>
        <v>-731135</v>
      </c>
      <c r="H22" s="581">
        <v>-834516</v>
      </c>
      <c r="I22" s="80"/>
      <c r="J22" s="80"/>
    </row>
    <row r="23" spans="1:11" s="78" customFormat="1" ht="16.5" customHeight="1">
      <c r="A23" s="167"/>
      <c r="B23" s="883"/>
      <c r="C23" s="135"/>
      <c r="D23" s="662"/>
      <c r="E23" s="442" t="s">
        <v>482</v>
      </c>
      <c r="F23" s="559"/>
      <c r="G23" s="580">
        <f>-SUMIF('TB 2015'!$A$4:$A$275,A23,'TB 2015'!$H$4:$H$275)</f>
        <v>0</v>
      </c>
      <c r="H23" s="581"/>
      <c r="I23" s="83"/>
      <c r="J23" s="80"/>
    </row>
    <row r="24" spans="1:11" s="78" customFormat="1" ht="17.25" customHeight="1">
      <c r="A24" s="167">
        <v>640</v>
      </c>
      <c r="B24" s="882">
        <v>7</v>
      </c>
      <c r="C24" s="1013" t="s">
        <v>483</v>
      </c>
      <c r="D24" s="1013"/>
      <c r="E24" s="1013"/>
      <c r="F24" s="726">
        <v>7</v>
      </c>
      <c r="G24" s="580">
        <f>-SUMIF('TB 2015'!$A$4:$A$275,A24,'TB 2015'!$H$4:$H$275)</f>
        <v>0</v>
      </c>
      <c r="H24" s="573"/>
      <c r="J24" s="80"/>
    </row>
    <row r="25" spans="1:11" s="78" customFormat="1" ht="18" customHeight="1">
      <c r="A25" s="167">
        <v>650</v>
      </c>
      <c r="B25" s="882">
        <v>8</v>
      </c>
      <c r="C25" s="1013" t="s">
        <v>484</v>
      </c>
      <c r="D25" s="1013"/>
      <c r="E25" s="1013"/>
      <c r="F25" s="726">
        <v>8</v>
      </c>
      <c r="G25" s="574">
        <f>-SUMIF('TB 2015'!$A$4:$A$275,A25,'TB 2015'!$H$4:$H$275)</f>
        <v>-3560352</v>
      </c>
      <c r="H25" s="573">
        <v>-3828384</v>
      </c>
      <c r="I25" s="80"/>
      <c r="J25" s="80"/>
    </row>
    <row r="26" spans="1:11" s="78" customFormat="1" ht="18" customHeight="1">
      <c r="A26" s="167">
        <v>660</v>
      </c>
      <c r="B26" s="882">
        <v>9</v>
      </c>
      <c r="C26" s="1013" t="s">
        <v>485</v>
      </c>
      <c r="D26" s="1013"/>
      <c r="E26" s="1013"/>
      <c r="F26" s="726">
        <v>9</v>
      </c>
      <c r="G26" s="574">
        <f>-SUMIF('TB 2015'!$A$4:$A$275,A26,'TB 2015'!$H$4:$H$275)</f>
        <v>-52838651.659213334</v>
      </c>
      <c r="H26" s="573">
        <v>-110052942</v>
      </c>
      <c r="I26" s="80"/>
      <c r="J26" s="80"/>
      <c r="K26" s="413"/>
    </row>
    <row r="27" spans="1:11" s="78" customFormat="1" ht="22.5" customHeight="1">
      <c r="A27" s="167">
        <v>670</v>
      </c>
      <c r="B27" s="882">
        <v>10</v>
      </c>
      <c r="C27" s="169" t="s">
        <v>486</v>
      </c>
      <c r="D27" s="169"/>
      <c r="E27" s="169"/>
      <c r="F27" s="726">
        <v>10</v>
      </c>
      <c r="G27" s="574">
        <f>SUM(G28:G33)</f>
        <v>3494272.15</v>
      </c>
      <c r="H27" s="573">
        <f>SUM(H28:H33)</f>
        <v>45362.91</v>
      </c>
      <c r="I27" s="413">
        <f>+G27+G36</f>
        <v>-67508313.210000008</v>
      </c>
      <c r="J27" s="80">
        <f>+H27+H36</f>
        <v>-75437238</v>
      </c>
    </row>
    <row r="28" spans="1:11" s="78" customFormat="1" ht="15" customHeight="1">
      <c r="A28" s="167">
        <v>671</v>
      </c>
      <c r="B28" s="883"/>
      <c r="C28" s="181"/>
      <c r="D28" s="1027">
        <v>1</v>
      </c>
      <c r="E28" s="720" t="s">
        <v>487</v>
      </c>
      <c r="F28" s="1019">
        <v>10.1</v>
      </c>
      <c r="G28" s="1026">
        <f>-SUMIF('TB 2015'!$A$4:$A$275,A28,'TB 2015'!$H$4:$H$275)</f>
        <v>0</v>
      </c>
      <c r="H28" s="1021">
        <v>0</v>
      </c>
      <c r="I28" s="83"/>
      <c r="J28" s="86"/>
      <c r="K28" s="80"/>
    </row>
    <row r="29" spans="1:11" s="78" customFormat="1" ht="15" customHeight="1">
      <c r="A29" s="167"/>
      <c r="B29" s="883"/>
      <c r="C29" s="181"/>
      <c r="D29" s="1027"/>
      <c r="E29" s="720" t="s">
        <v>488</v>
      </c>
      <c r="F29" s="1020"/>
      <c r="G29" s="1026"/>
      <c r="H29" s="1021">
        <v>0</v>
      </c>
      <c r="J29" s="84"/>
    </row>
    <row r="30" spans="1:11" s="78" customFormat="1" ht="14.25" customHeight="1">
      <c r="A30" s="167">
        <v>672</v>
      </c>
      <c r="B30" s="883"/>
      <c r="C30" s="181"/>
      <c r="D30" s="1027">
        <v>2</v>
      </c>
      <c r="E30" s="720" t="s">
        <v>489</v>
      </c>
      <c r="F30" s="1019">
        <v>10.199999999999999</v>
      </c>
      <c r="G30" s="1026">
        <f>-SUMIF('TB 2015'!$A$4:$A$275,A30,'TB 2015'!$H$4:$H$275)</f>
        <v>0</v>
      </c>
      <c r="H30" s="1021"/>
      <c r="J30" s="84"/>
    </row>
    <row r="31" spans="1:11" s="78" customFormat="1" ht="14.25" customHeight="1">
      <c r="A31" s="167"/>
      <c r="B31" s="883"/>
      <c r="C31" s="181"/>
      <c r="D31" s="1027"/>
      <c r="E31" s="720" t="s">
        <v>490</v>
      </c>
      <c r="F31" s="1020"/>
      <c r="G31" s="1026"/>
      <c r="H31" s="1021">
        <v>0</v>
      </c>
      <c r="J31" s="84"/>
    </row>
    <row r="32" spans="1:11" s="78" customFormat="1" ht="14.25" customHeight="1">
      <c r="A32" s="167">
        <v>673</v>
      </c>
      <c r="B32" s="883"/>
      <c r="C32" s="181"/>
      <c r="D32" s="1027">
        <v>3</v>
      </c>
      <c r="E32" s="720" t="s">
        <v>491</v>
      </c>
      <c r="F32" s="1019">
        <v>10.3</v>
      </c>
      <c r="G32" s="1026">
        <f>-SUMIF('TB 2015'!$A$4:$A$275,A32,'TB 2015'!$H$4:$H$275)</f>
        <v>3494272.15</v>
      </c>
      <c r="H32" s="1021">
        <v>45362.91</v>
      </c>
      <c r="I32" s="80"/>
      <c r="J32" s="84"/>
    </row>
    <row r="33" spans="1:11" s="78" customFormat="1" ht="17.25" customHeight="1">
      <c r="A33" s="167"/>
      <c r="B33" s="883"/>
      <c r="C33" s="888"/>
      <c r="D33" s="1028"/>
      <c r="E33" s="889" t="s">
        <v>492</v>
      </c>
      <c r="F33" s="1020"/>
      <c r="G33" s="1026"/>
      <c r="H33" s="1021"/>
      <c r="I33" s="80"/>
      <c r="J33" s="84"/>
    </row>
    <row r="34" spans="1:11" s="78" customFormat="1" ht="17.25" customHeight="1">
      <c r="A34" s="167"/>
      <c r="B34" s="1024">
        <v>11</v>
      </c>
      <c r="C34" s="891" t="s">
        <v>494</v>
      </c>
      <c r="D34" s="892"/>
      <c r="E34" s="893"/>
      <c r="F34" s="1025">
        <v>11</v>
      </c>
      <c r="G34" s="1026">
        <f>-SUMIF('TB 2015'!$A$4:$A$275,A34,'TB 2015'!$H$4:$H$275)</f>
        <v>0</v>
      </c>
      <c r="H34" s="1021">
        <v>0</v>
      </c>
      <c r="I34" s="83"/>
      <c r="J34" s="84"/>
    </row>
    <row r="35" spans="1:11" s="78" customFormat="1" ht="12" customHeight="1">
      <c r="A35" s="138"/>
      <c r="B35" s="1024"/>
      <c r="C35" s="894" t="s">
        <v>495</v>
      </c>
      <c r="D35" s="866"/>
      <c r="E35" s="895"/>
      <c r="F35" s="1025"/>
      <c r="G35" s="1026"/>
      <c r="H35" s="1021">
        <v>-10233037.559999999</v>
      </c>
      <c r="I35" s="82"/>
      <c r="J35" s="84"/>
    </row>
    <row r="36" spans="1:11" s="78" customFormat="1" ht="19.5" customHeight="1">
      <c r="A36" s="138"/>
      <c r="B36" s="882">
        <v>12</v>
      </c>
      <c r="C36" s="890" t="s">
        <v>496</v>
      </c>
      <c r="D36" s="890"/>
      <c r="E36" s="890"/>
      <c r="F36" s="559">
        <v>12</v>
      </c>
      <c r="G36" s="583">
        <f>SUM(G37:G39)</f>
        <v>-71002585.360000014</v>
      </c>
      <c r="H36" s="584">
        <f>SUM(H37:H39)</f>
        <v>-75482600.909999996</v>
      </c>
      <c r="I36" s="82"/>
      <c r="J36" s="80"/>
      <c r="K36" s="80"/>
    </row>
    <row r="37" spans="1:11" s="78" customFormat="1" ht="19.5" customHeight="1">
      <c r="A37" s="138"/>
      <c r="B37" s="884"/>
      <c r="C37" s="663"/>
      <c r="D37" s="1027">
        <v>1</v>
      </c>
      <c r="E37" s="720" t="s">
        <v>497</v>
      </c>
      <c r="F37" s="1019">
        <v>12.1</v>
      </c>
      <c r="G37" s="1026">
        <f>-SUMIF('TB 2015'!$A$4:$A$275,A38,'TB 2015'!$H$4:$H$275)</f>
        <v>-71002585.360000014</v>
      </c>
      <c r="H37" s="1021">
        <v>-75220751.079999998</v>
      </c>
      <c r="I37" s="82"/>
      <c r="J37" s="84"/>
    </row>
    <row r="38" spans="1:11" s="78" customFormat="1" ht="17.25" customHeight="1">
      <c r="A38" s="167">
        <v>661</v>
      </c>
      <c r="B38" s="884"/>
      <c r="C38" s="663"/>
      <c r="D38" s="1027"/>
      <c r="E38" s="720" t="s">
        <v>498</v>
      </c>
      <c r="F38" s="1020"/>
      <c r="G38" s="1026"/>
      <c r="H38" s="1021"/>
      <c r="I38" s="82"/>
      <c r="J38" s="84"/>
    </row>
    <row r="39" spans="1:11" s="78" customFormat="1" ht="21" customHeight="1">
      <c r="A39" s="167">
        <v>662</v>
      </c>
      <c r="B39" s="884"/>
      <c r="C39" s="663"/>
      <c r="D39" s="662">
        <v>2</v>
      </c>
      <c r="E39" s="442" t="s">
        <v>499</v>
      </c>
      <c r="F39" s="896">
        <v>12.2</v>
      </c>
      <c r="G39" s="580">
        <f>-SUMIF('TB 2015'!$A$4:$A$275,A39,'TB 2015'!$H$4:$H$275)</f>
        <v>0</v>
      </c>
      <c r="H39" s="581">
        <v>-261849.83</v>
      </c>
      <c r="I39" s="80"/>
      <c r="J39" s="84"/>
    </row>
    <row r="40" spans="1:11" s="78" customFormat="1" ht="21" customHeight="1">
      <c r="A40" s="167"/>
      <c r="B40" s="885">
        <v>13</v>
      </c>
      <c r="C40" s="1013" t="s">
        <v>500</v>
      </c>
      <c r="D40" s="1013"/>
      <c r="E40" s="1013"/>
      <c r="F40" s="726">
        <v>13</v>
      </c>
      <c r="G40" s="580"/>
      <c r="H40" s="582"/>
      <c r="I40" s="80"/>
      <c r="J40" s="84"/>
    </row>
    <row r="41" spans="1:11" s="78" customFormat="1" ht="21" customHeight="1">
      <c r="A41" s="167"/>
      <c r="B41" s="885">
        <v>14</v>
      </c>
      <c r="C41" s="1013" t="s">
        <v>501</v>
      </c>
      <c r="D41" s="1013"/>
      <c r="E41" s="1013"/>
      <c r="F41" s="726">
        <v>14</v>
      </c>
      <c r="G41" s="583">
        <f>+G36+G27+G26+G25+G20+G17+G15+G16</f>
        <v>-63880843.967222959</v>
      </c>
      <c r="H41" s="584">
        <f>+H36+H27+H26+H25+H20+H17+H15+H16</f>
        <v>-33422421.840000004</v>
      </c>
      <c r="I41" s="80">
        <f>+G41-'TB 2015'!E282</f>
        <v>0</v>
      </c>
      <c r="J41" s="412"/>
    </row>
    <row r="42" spans="1:11" s="78" customFormat="1" ht="32.25" customHeight="1">
      <c r="A42" s="167"/>
      <c r="B42" s="885">
        <v>15</v>
      </c>
      <c r="C42" s="1013" t="s">
        <v>502</v>
      </c>
      <c r="D42" s="1013"/>
      <c r="E42" s="1013"/>
      <c r="F42" s="726">
        <v>15</v>
      </c>
      <c r="G42" s="574">
        <f>SUM(G43:G45)</f>
        <v>-4151168.7574165575</v>
      </c>
      <c r="H42" s="573">
        <f>SUM(H43:H44)</f>
        <v>-7272667.0008141305</v>
      </c>
      <c r="J42" s="84"/>
    </row>
    <row r="43" spans="1:11" s="78" customFormat="1" ht="18" customHeight="1">
      <c r="A43" s="138"/>
      <c r="B43" s="884"/>
      <c r="C43" s="663"/>
      <c r="D43" s="662">
        <v>1</v>
      </c>
      <c r="E43" s="442" t="s">
        <v>603</v>
      </c>
      <c r="F43" s="896">
        <v>15.1</v>
      </c>
      <c r="G43" s="664">
        <f>-+'Tax '!F22</f>
        <v>-4151168.7574165575</v>
      </c>
      <c r="H43" s="670">
        <f>+-'Tax '!G22</f>
        <v>-7272667.0008141305</v>
      </c>
      <c r="I43" s="82"/>
      <c r="J43" s="84"/>
    </row>
    <row r="44" spans="1:11" s="78" customFormat="1" ht="18" customHeight="1">
      <c r="A44" s="138"/>
      <c r="B44" s="884"/>
      <c r="C44" s="663"/>
      <c r="D44" s="662">
        <v>2</v>
      </c>
      <c r="E44" s="442" t="s">
        <v>504</v>
      </c>
      <c r="F44" s="896">
        <v>15.2</v>
      </c>
      <c r="G44" s="583"/>
      <c r="H44" s="581"/>
      <c r="I44" s="82"/>
      <c r="J44" s="84"/>
    </row>
    <row r="45" spans="1:11" s="78" customFormat="1" ht="23.25" customHeight="1">
      <c r="A45" s="167"/>
      <c r="B45" s="884"/>
      <c r="C45" s="663"/>
      <c r="D45" s="662">
        <v>3</v>
      </c>
      <c r="E45" s="442" t="s">
        <v>505</v>
      </c>
      <c r="F45" s="896">
        <v>15.3</v>
      </c>
      <c r="G45" s="580"/>
      <c r="H45" s="573"/>
      <c r="I45" s="82"/>
      <c r="J45" s="84"/>
    </row>
    <row r="46" spans="1:11" s="78" customFormat="1" ht="23.25" customHeight="1">
      <c r="A46" s="167"/>
      <c r="B46" s="885">
        <v>16</v>
      </c>
      <c r="C46" s="1013" t="s">
        <v>520</v>
      </c>
      <c r="D46" s="1013"/>
      <c r="E46" s="1013"/>
      <c r="F46" s="726">
        <v>16</v>
      </c>
      <c r="G46" s="574">
        <f>+G41+G43</f>
        <v>-68032012.72463952</v>
      </c>
      <c r="H46" s="573">
        <f>+H41+H43</f>
        <v>-40695088.840814136</v>
      </c>
      <c r="I46" s="367"/>
      <c r="J46" s="367">
        <f>+H46-Pasivet!H49</f>
        <v>-6.0814149677753448E-2</v>
      </c>
    </row>
    <row r="47" spans="1:11" s="78" customFormat="1" ht="24.75" customHeight="1">
      <c r="A47" s="167"/>
      <c r="B47" s="885">
        <v>17</v>
      </c>
      <c r="C47" s="1013" t="s">
        <v>507</v>
      </c>
      <c r="D47" s="1013"/>
      <c r="E47" s="1013"/>
      <c r="F47" s="726">
        <v>17</v>
      </c>
      <c r="G47" s="574"/>
      <c r="H47" s="671"/>
      <c r="I47" s="82"/>
      <c r="J47" s="82"/>
      <c r="K47" s="80"/>
    </row>
    <row r="48" spans="1:11" s="78" customFormat="1" ht="21.75" customHeight="1">
      <c r="A48" s="167"/>
      <c r="B48" s="883"/>
      <c r="C48" s="181"/>
      <c r="D48" s="441" t="s">
        <v>508</v>
      </c>
      <c r="E48" s="442"/>
      <c r="F48" s="181"/>
      <c r="G48" s="665"/>
      <c r="H48" s="671"/>
      <c r="I48" s="179"/>
      <c r="J48" s="180"/>
    </row>
    <row r="49" spans="1:10" s="78" customFormat="1" ht="21.75" customHeight="1" thickBot="1">
      <c r="A49" s="167"/>
      <c r="B49" s="886"/>
      <c r="C49" s="226"/>
      <c r="D49" s="723" t="s">
        <v>509</v>
      </c>
      <c r="E49" s="721"/>
      <c r="F49" s="226"/>
      <c r="G49" s="585"/>
      <c r="H49" s="586"/>
      <c r="I49" s="179"/>
      <c r="J49" s="180"/>
    </row>
    <row r="50" spans="1:10" s="78" customFormat="1" ht="24" customHeight="1">
      <c r="A50" s="138"/>
      <c r="B50" s="887"/>
      <c r="C50" s="1033"/>
      <c r="D50" s="1033"/>
      <c r="E50" s="1033"/>
      <c r="F50" s="177"/>
      <c r="G50" s="587"/>
      <c r="H50" s="572"/>
      <c r="I50" s="83"/>
    </row>
  </sheetData>
  <mergeCells count="35">
    <mergeCell ref="D37:D38"/>
    <mergeCell ref="C42:E42"/>
    <mergeCell ref="C46:E46"/>
    <mergeCell ref="C50:E50"/>
    <mergeCell ref="C40:E40"/>
    <mergeCell ref="C47:E47"/>
    <mergeCell ref="C41:E41"/>
    <mergeCell ref="G30:G31"/>
    <mergeCell ref="G32:G33"/>
    <mergeCell ref="H30:H31"/>
    <mergeCell ref="H32:H33"/>
    <mergeCell ref="G28:G29"/>
    <mergeCell ref="H28:H29"/>
    <mergeCell ref="B4:H4"/>
    <mergeCell ref="B3:H3"/>
    <mergeCell ref="F7:F8"/>
    <mergeCell ref="C25:E25"/>
    <mergeCell ref="E5:H5"/>
    <mergeCell ref="C7:E8"/>
    <mergeCell ref="F28:F29"/>
    <mergeCell ref="H37:H38"/>
    <mergeCell ref="B7:B8"/>
    <mergeCell ref="B34:B35"/>
    <mergeCell ref="F34:F35"/>
    <mergeCell ref="G34:G35"/>
    <mergeCell ref="H34:H35"/>
    <mergeCell ref="C26:E26"/>
    <mergeCell ref="C24:E24"/>
    <mergeCell ref="D28:D29"/>
    <mergeCell ref="D30:D31"/>
    <mergeCell ref="D32:D33"/>
    <mergeCell ref="F37:F38"/>
    <mergeCell ref="G37:G38"/>
    <mergeCell ref="F30:F31"/>
    <mergeCell ref="F32:F33"/>
  </mergeCells>
  <phoneticPr fontId="0" type="noConversion"/>
  <printOptions horizontalCentered="1" verticalCentered="1"/>
  <pageMargins left="0.3" right="0" top="0" bottom="0" header="0.17" footer="0.19"/>
  <pageSetup scale="69" orientation="portrait" r:id="rId1"/>
  <headerFooter alignWithMargins="0"/>
  <ignoredErrors>
    <ignoredError sqref="G13" formula="1"/>
  </ignoredErrors>
</worksheet>
</file>

<file path=xl/worksheets/sheet6.xml><?xml version="1.0" encoding="utf-8"?>
<worksheet xmlns="http://schemas.openxmlformats.org/spreadsheetml/2006/main" xmlns:r="http://schemas.openxmlformats.org/officeDocument/2006/relationships">
  <sheetPr>
    <tabColor rgb="FFFF0000"/>
  </sheetPr>
  <dimension ref="A4:K21"/>
  <sheetViews>
    <sheetView topLeftCell="A19" workbookViewId="0">
      <selection activeCell="B4" sqref="B4:G4"/>
    </sheetView>
  </sheetViews>
  <sheetFormatPr defaultRowHeight="12.75"/>
  <cols>
    <col min="4" max="4" width="14.85546875" customWidth="1"/>
    <col min="5" max="5" width="14" customWidth="1"/>
  </cols>
  <sheetData>
    <row r="4" spans="1:11" s="78" customFormat="1" ht="22.5" customHeight="1">
      <c r="A4" s="138"/>
      <c r="B4" s="1029" t="s">
        <v>510</v>
      </c>
      <c r="C4" s="1029"/>
      <c r="D4" s="1029"/>
      <c r="E4" s="1029"/>
      <c r="F4" s="1029"/>
      <c r="G4" s="1029"/>
      <c r="H4" s="588"/>
      <c r="I4" s="137"/>
      <c r="J4" s="83"/>
    </row>
    <row r="5" spans="1:11" s="78" customFormat="1" ht="15.95" customHeight="1" thickBot="1">
      <c r="A5" s="138"/>
      <c r="B5" s="216"/>
      <c r="C5" s="77"/>
      <c r="D5" s="77"/>
      <c r="E5" s="216"/>
      <c r="F5" s="76"/>
      <c r="G5" s="589"/>
      <c r="H5" s="557"/>
      <c r="I5" s="137"/>
      <c r="J5" s="83"/>
    </row>
    <row r="6" spans="1:11" s="78" customFormat="1" ht="15.95" customHeight="1">
      <c r="A6" s="138"/>
      <c r="B6" s="227" t="s">
        <v>2</v>
      </c>
      <c r="C6" s="1034" t="s">
        <v>30</v>
      </c>
      <c r="D6" s="1034"/>
      <c r="E6" s="1034"/>
      <c r="F6" s="228"/>
      <c r="G6" s="578" t="s">
        <v>521</v>
      </c>
      <c r="H6" s="579" t="s">
        <v>522</v>
      </c>
      <c r="I6" s="137"/>
      <c r="J6" s="83"/>
    </row>
    <row r="7" spans="1:11" s="78" customFormat="1" ht="23.25" customHeight="1">
      <c r="A7" s="167"/>
      <c r="B7" s="225" t="s">
        <v>409</v>
      </c>
      <c r="C7" s="1013" t="s">
        <v>506</v>
      </c>
      <c r="D7" s="1013"/>
      <c r="E7" s="1013"/>
      <c r="F7" s="708"/>
      <c r="G7" s="574" t="s">
        <v>511</v>
      </c>
      <c r="H7" s="573" t="s">
        <v>511</v>
      </c>
      <c r="I7" s="132"/>
      <c r="J7" s="83"/>
      <c r="K7" s="84"/>
    </row>
    <row r="8" spans="1:11" s="78" customFormat="1" ht="15" customHeight="1">
      <c r="A8" s="167"/>
      <c r="B8" s="225"/>
      <c r="C8" s="1013"/>
      <c r="D8" s="1013"/>
      <c r="E8" s="1013"/>
      <c r="F8" s="708"/>
      <c r="G8" s="574"/>
      <c r="H8" s="573"/>
      <c r="I8" s="132"/>
      <c r="J8" s="83"/>
      <c r="K8" s="84"/>
    </row>
    <row r="9" spans="1:11" s="78" customFormat="1" ht="23.25" customHeight="1">
      <c r="A9" s="167"/>
      <c r="B9" s="225"/>
      <c r="C9" s="1013" t="s">
        <v>512</v>
      </c>
      <c r="D9" s="1013"/>
      <c r="E9" s="1013"/>
      <c r="F9" s="708"/>
      <c r="G9" s="574" t="s">
        <v>511</v>
      </c>
      <c r="H9" s="573" t="s">
        <v>511</v>
      </c>
      <c r="I9" s="132"/>
      <c r="J9" s="83"/>
      <c r="K9" s="84"/>
    </row>
    <row r="10" spans="1:11" s="78" customFormat="1" ht="23.25" customHeight="1">
      <c r="A10" s="167"/>
      <c r="B10" s="225"/>
      <c r="C10" s="1013" t="s">
        <v>513</v>
      </c>
      <c r="D10" s="1013"/>
      <c r="E10" s="1013"/>
      <c r="F10" s="708"/>
      <c r="G10" s="574" t="s">
        <v>511</v>
      </c>
      <c r="H10" s="573" t="s">
        <v>511</v>
      </c>
      <c r="I10" s="132"/>
      <c r="J10" s="83"/>
      <c r="K10" s="84"/>
    </row>
    <row r="11" spans="1:11" s="78" customFormat="1" ht="23.25" customHeight="1">
      <c r="A11" s="167"/>
      <c r="B11" s="225"/>
      <c r="C11" s="1013" t="s">
        <v>514</v>
      </c>
      <c r="D11" s="1013"/>
      <c r="E11" s="1013"/>
      <c r="F11" s="708"/>
      <c r="G11" s="574" t="s">
        <v>511</v>
      </c>
      <c r="H11" s="573" t="s">
        <v>511</v>
      </c>
      <c r="I11" s="132"/>
      <c r="J11" s="83"/>
      <c r="K11" s="84"/>
    </row>
    <row r="12" spans="1:11" s="78" customFormat="1" ht="23.25" customHeight="1">
      <c r="A12" s="167"/>
      <c r="B12" s="225"/>
      <c r="C12" s="1013" t="s">
        <v>515</v>
      </c>
      <c r="D12" s="1013"/>
      <c r="E12" s="1013"/>
      <c r="F12" s="708"/>
      <c r="G12" s="574" t="s">
        <v>511</v>
      </c>
      <c r="H12" s="573" t="s">
        <v>511</v>
      </c>
      <c r="I12" s="132"/>
      <c r="J12" s="83"/>
      <c r="K12" s="84"/>
    </row>
    <row r="13" spans="1:11" s="78" customFormat="1" ht="23.25" customHeight="1">
      <c r="A13" s="167"/>
      <c r="B13" s="225"/>
      <c r="C13" s="1013" t="s">
        <v>516</v>
      </c>
      <c r="D13" s="1013"/>
      <c r="E13" s="1013"/>
      <c r="F13" s="708"/>
      <c r="G13" s="574" t="s">
        <v>511</v>
      </c>
      <c r="H13" s="573" t="s">
        <v>511</v>
      </c>
      <c r="I13" s="132"/>
      <c r="J13" s="83"/>
      <c r="K13" s="84"/>
    </row>
    <row r="14" spans="1:11" s="78" customFormat="1" ht="23.25" customHeight="1">
      <c r="A14" s="167"/>
      <c r="B14" s="225" t="s">
        <v>409</v>
      </c>
      <c r="C14" s="1013" t="s">
        <v>517</v>
      </c>
      <c r="D14" s="1013"/>
      <c r="E14" s="1013"/>
      <c r="F14" s="708"/>
      <c r="G14" s="574" t="s">
        <v>511</v>
      </c>
      <c r="H14" s="573" t="s">
        <v>511</v>
      </c>
      <c r="I14" s="132"/>
      <c r="J14" s="83"/>
      <c r="K14" s="84"/>
    </row>
    <row r="15" spans="1:11" s="78" customFormat="1" ht="23.25" customHeight="1">
      <c r="A15" s="167"/>
      <c r="B15" s="225"/>
      <c r="C15" s="1013"/>
      <c r="D15" s="1013"/>
      <c r="E15" s="1013"/>
      <c r="F15" s="708"/>
      <c r="G15" s="574"/>
      <c r="H15" s="573"/>
      <c r="I15" s="132"/>
      <c r="J15" s="83"/>
      <c r="K15" s="84"/>
    </row>
    <row r="16" spans="1:11" s="78" customFormat="1" ht="23.25" customHeight="1">
      <c r="A16" s="167"/>
      <c r="B16" s="225" t="s">
        <v>409</v>
      </c>
      <c r="C16" s="1013" t="s">
        <v>518</v>
      </c>
      <c r="D16" s="1013"/>
      <c r="E16" s="1013"/>
      <c r="F16" s="708"/>
      <c r="G16" s="574" t="s">
        <v>511</v>
      </c>
      <c r="H16" s="573" t="s">
        <v>511</v>
      </c>
      <c r="I16" s="132"/>
      <c r="J16" s="83"/>
      <c r="K16" s="84"/>
    </row>
    <row r="17" spans="1:11" s="78" customFormat="1" ht="23.25" customHeight="1">
      <c r="A17" s="167"/>
      <c r="B17" s="225"/>
      <c r="C17" s="1013"/>
      <c r="D17" s="1013"/>
      <c r="E17" s="1013"/>
      <c r="F17" s="708"/>
      <c r="G17" s="574"/>
      <c r="H17" s="573"/>
      <c r="I17" s="132"/>
      <c r="J17" s="83"/>
      <c r="K17" s="84"/>
    </row>
    <row r="18" spans="1:11" s="78" customFormat="1" ht="23.25" customHeight="1">
      <c r="A18" s="167"/>
      <c r="B18" s="225" t="s">
        <v>409</v>
      </c>
      <c r="C18" s="1013" t="s">
        <v>519</v>
      </c>
      <c r="D18" s="1013"/>
      <c r="E18" s="1013"/>
      <c r="F18" s="708"/>
      <c r="G18" s="574" t="s">
        <v>511</v>
      </c>
      <c r="H18" s="573" t="s">
        <v>511</v>
      </c>
      <c r="I18" s="132"/>
      <c r="J18" s="83"/>
      <c r="K18" s="84"/>
    </row>
    <row r="19" spans="1:11" s="78" customFormat="1" ht="23.25" customHeight="1">
      <c r="A19" s="167"/>
      <c r="B19" s="225"/>
      <c r="C19" s="1013"/>
      <c r="D19" s="1013"/>
      <c r="E19" s="1013" t="s">
        <v>508</v>
      </c>
      <c r="F19" s="708"/>
      <c r="G19" s="574"/>
      <c r="H19" s="573"/>
      <c r="I19" s="132"/>
      <c r="J19" s="83"/>
      <c r="K19" s="84"/>
    </row>
    <row r="20" spans="1:11" s="78" customFormat="1" ht="23.25" customHeight="1" thickBot="1">
      <c r="A20" s="167"/>
      <c r="B20" s="229"/>
      <c r="C20" s="1035"/>
      <c r="D20" s="1035"/>
      <c r="E20" s="1035" t="s">
        <v>509</v>
      </c>
      <c r="F20" s="709"/>
      <c r="G20" s="590"/>
      <c r="H20" s="591"/>
      <c r="I20" s="132"/>
      <c r="J20" s="83"/>
      <c r="K20" s="84"/>
    </row>
    <row r="21" spans="1:11" s="65" customFormat="1" ht="18.75">
      <c r="A21" s="130"/>
      <c r="B21" s="163"/>
      <c r="C21" s="163"/>
      <c r="D21" s="163"/>
      <c r="E21" s="130"/>
      <c r="F21" s="130"/>
      <c r="G21" s="563"/>
      <c r="H21" s="563"/>
      <c r="I21" s="1"/>
      <c r="J21" s="79"/>
    </row>
  </sheetData>
  <mergeCells count="16">
    <mergeCell ref="C17:E17"/>
    <mergeCell ref="C18:E18"/>
    <mergeCell ref="C19:E19"/>
    <mergeCell ref="C20:E20"/>
    <mergeCell ref="C11:E11"/>
    <mergeCell ref="C12:E12"/>
    <mergeCell ref="C13:E13"/>
    <mergeCell ref="C14:E14"/>
    <mergeCell ref="C15:E15"/>
    <mergeCell ref="C16:E16"/>
    <mergeCell ref="C10:E10"/>
    <mergeCell ref="B4:G4"/>
    <mergeCell ref="C6:E6"/>
    <mergeCell ref="C7:E7"/>
    <mergeCell ref="C8:E8"/>
    <mergeCell ref="C9:E9"/>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rgb="FFFF0000"/>
    <pageSetUpPr fitToPage="1"/>
  </sheetPr>
  <dimension ref="B1:M47"/>
  <sheetViews>
    <sheetView view="pageBreakPreview" zoomScaleSheetLayoutView="100" workbookViewId="0">
      <selection activeCell="D30" sqref="D30"/>
    </sheetView>
  </sheetViews>
  <sheetFormatPr defaultRowHeight="18.75"/>
  <cols>
    <col min="1" max="1" width="9.140625" style="127"/>
    <col min="2" max="2" width="4.85546875" style="140" customWidth="1"/>
    <col min="3" max="3" width="6.85546875" style="140" customWidth="1"/>
    <col min="4" max="4" width="45.28515625" style="140" customWidth="1"/>
    <col min="5" max="5" width="35.140625" style="143" hidden="1" customWidth="1"/>
    <col min="6" max="6" width="21.28515625" style="615" customWidth="1"/>
    <col min="7" max="7" width="19.85546875" style="615" customWidth="1"/>
    <col min="8" max="8" width="13.5703125" style="143" hidden="1" customWidth="1"/>
    <col min="9" max="9" width="7.7109375" style="143" customWidth="1"/>
    <col min="10" max="10" width="16" style="127" customWidth="1"/>
    <col min="11" max="11" width="23" style="127" bestFit="1" customWidth="1"/>
    <col min="12" max="12" width="15.140625" style="127" customWidth="1"/>
    <col min="13" max="13" width="13.7109375" style="127" customWidth="1"/>
    <col min="14" max="16384" width="9.140625" style="127"/>
  </cols>
  <sheetData>
    <row r="1" spans="2:11">
      <c r="C1" s="141" t="str">
        <f>+Kop.!G3</f>
        <v xml:space="preserve"> " EGNATIA GROUP  " SHA </v>
      </c>
      <c r="D1" s="142"/>
      <c r="E1" s="133"/>
    </row>
    <row r="2" spans="2:11">
      <c r="C2" s="141" t="str">
        <f>+Kop.!G4</f>
        <v>NIPT -I K 33315201 I</v>
      </c>
      <c r="D2" s="141"/>
      <c r="E2" s="139"/>
    </row>
    <row r="3" spans="2:11">
      <c r="C3" s="141" t="s">
        <v>712</v>
      </c>
      <c r="D3" s="144"/>
    </row>
    <row r="4" spans="2:11" ht="12.75" customHeight="1" thickBot="1">
      <c r="C4" s="145"/>
    </row>
    <row r="5" spans="2:11" s="128" customFormat="1" ht="24" customHeight="1" thickBot="1">
      <c r="B5" s="146"/>
      <c r="C5" s="278"/>
      <c r="D5" s="279"/>
      <c r="E5" s="280"/>
      <c r="F5" s="281">
        <v>42369</v>
      </c>
      <c r="G5" s="282">
        <v>42004</v>
      </c>
      <c r="H5" s="147">
        <v>40908</v>
      </c>
      <c r="I5" s="143"/>
      <c r="J5" s="127"/>
      <c r="K5" s="127"/>
    </row>
    <row r="6" spans="2:11" s="128" customFormat="1" ht="18" customHeight="1">
      <c r="B6" s="146"/>
      <c r="C6" s="592">
        <v>1</v>
      </c>
      <c r="D6" s="593" t="s">
        <v>47</v>
      </c>
      <c r="E6" s="594" t="s">
        <v>48</v>
      </c>
      <c r="F6" s="602">
        <f>+F8+F9</f>
        <v>0</v>
      </c>
      <c r="G6" s="603"/>
      <c r="H6" s="148"/>
      <c r="I6" s="143"/>
      <c r="J6" s="127"/>
      <c r="K6" s="127"/>
    </row>
    <row r="7" spans="2:11" ht="15" customHeight="1">
      <c r="C7" s="595" t="s">
        <v>44</v>
      </c>
      <c r="D7" s="596" t="s">
        <v>711</v>
      </c>
      <c r="E7" s="597"/>
      <c r="F7" s="604"/>
      <c r="G7" s="605"/>
      <c r="H7" s="149"/>
    </row>
    <row r="8" spans="2:11" ht="15" customHeight="1">
      <c r="C8" s="595" t="s">
        <v>45</v>
      </c>
      <c r="D8" s="596" t="s">
        <v>377</v>
      </c>
      <c r="E8" s="277" t="s">
        <v>49</v>
      </c>
      <c r="F8" s="604"/>
      <c r="G8" s="605">
        <v>18960803</v>
      </c>
      <c r="H8" s="150"/>
    </row>
    <row r="9" spans="2:11" ht="15" customHeight="1">
      <c r="C9" s="595" t="s">
        <v>46</v>
      </c>
      <c r="D9" s="596" t="s">
        <v>710</v>
      </c>
      <c r="E9" s="277" t="s">
        <v>49</v>
      </c>
      <c r="F9" s="604"/>
      <c r="G9" s="605">
        <v>-21744715.11857637</v>
      </c>
      <c r="H9" s="150"/>
    </row>
    <row r="10" spans="2:11" ht="17.25" customHeight="1">
      <c r="C10" s="598">
        <v>2</v>
      </c>
      <c r="D10" s="547" t="s">
        <v>50</v>
      </c>
      <c r="E10" s="277" t="s">
        <v>51</v>
      </c>
      <c r="F10" s="606">
        <f>+'P.a.sh Rez 1'!G41</f>
        <v>-63880843.967222959</v>
      </c>
      <c r="G10" s="607">
        <f>+'P.a.sh Rez 1'!H41</f>
        <v>-33422421.840000004</v>
      </c>
      <c r="H10" s="151">
        <v>-60711233.779999994</v>
      </c>
      <c r="J10" s="127">
        <f>F10-'P.a.sh Rez 1'!G41</f>
        <v>0</v>
      </c>
    </row>
    <row r="11" spans="2:11" ht="17.25" customHeight="1">
      <c r="C11" s="598">
        <v>3</v>
      </c>
      <c r="D11" s="547" t="s">
        <v>52</v>
      </c>
      <c r="E11" s="277" t="s">
        <v>53</v>
      </c>
      <c r="F11" s="606">
        <f>SUM(F12:F17)</f>
        <v>91555302.350000009</v>
      </c>
      <c r="G11" s="607">
        <f>SUM(G12:G17)</f>
        <v>84690780.630670577</v>
      </c>
      <c r="H11" s="151">
        <v>25919357.719999999</v>
      </c>
    </row>
    <row r="12" spans="2:11" ht="15" customHeight="1">
      <c r="C12" s="595" t="s">
        <v>44</v>
      </c>
      <c r="D12" s="596" t="s">
        <v>54</v>
      </c>
      <c r="E12" s="277" t="s">
        <v>55</v>
      </c>
      <c r="F12" s="604">
        <v>0</v>
      </c>
      <c r="G12" s="608"/>
      <c r="H12" s="152">
        <v>0</v>
      </c>
    </row>
    <row r="13" spans="2:11" ht="15" customHeight="1">
      <c r="C13" s="595" t="s">
        <v>45</v>
      </c>
      <c r="D13" s="596" t="s">
        <v>401</v>
      </c>
      <c r="E13" s="277"/>
      <c r="F13" s="604">
        <f>+F38</f>
        <v>71002458.850000009</v>
      </c>
      <c r="G13" s="605">
        <v>57052723.791148603</v>
      </c>
      <c r="H13" s="152">
        <v>4691397</v>
      </c>
    </row>
    <row r="14" spans="2:11" ht="15" customHeight="1">
      <c r="C14" s="595" t="s">
        <v>46</v>
      </c>
      <c r="D14" s="596" t="s">
        <v>56</v>
      </c>
      <c r="E14" s="277" t="s">
        <v>57</v>
      </c>
      <c r="F14" s="604">
        <f>+F30</f>
        <v>1053090</v>
      </c>
      <c r="G14" s="605">
        <v>27113605.879521981</v>
      </c>
      <c r="H14" s="152">
        <v>2311161</v>
      </c>
    </row>
    <row r="15" spans="2:11" ht="15" customHeight="1">
      <c r="C15" s="595" t="s">
        <v>60</v>
      </c>
      <c r="D15" s="596" t="s">
        <v>58</v>
      </c>
      <c r="E15" s="277" t="s">
        <v>59</v>
      </c>
      <c r="F15" s="604">
        <f>+F32</f>
        <v>17855828.5</v>
      </c>
      <c r="G15" s="605">
        <v>524450.96</v>
      </c>
      <c r="H15" s="152">
        <v>18916799.719999999</v>
      </c>
    </row>
    <row r="16" spans="2:11" ht="15" customHeight="1">
      <c r="C16" s="595" t="s">
        <v>63</v>
      </c>
      <c r="D16" s="596" t="s">
        <v>866</v>
      </c>
      <c r="E16" s="277" t="s">
        <v>62</v>
      </c>
      <c r="F16" s="604">
        <f>+F31</f>
        <v>402075</v>
      </c>
      <c r="G16" s="605"/>
      <c r="H16" s="152">
        <v>0</v>
      </c>
    </row>
    <row r="17" spans="2:13" ht="15" customHeight="1">
      <c r="C17" s="595" t="s">
        <v>378</v>
      </c>
      <c r="D17" s="596" t="s">
        <v>867</v>
      </c>
      <c r="E17" s="277" t="s">
        <v>64</v>
      </c>
      <c r="F17" s="604">
        <f>+F33+F34</f>
        <v>1241850</v>
      </c>
      <c r="G17" s="605"/>
      <c r="H17" s="152"/>
    </row>
    <row r="18" spans="2:13" ht="17.25" customHeight="1">
      <c r="C18" s="598">
        <v>4</v>
      </c>
      <c r="D18" s="547" t="s">
        <v>65</v>
      </c>
      <c r="E18" s="277" t="s">
        <v>66</v>
      </c>
      <c r="F18" s="606">
        <f>F10+F11</f>
        <v>27674458.38277705</v>
      </c>
      <c r="G18" s="607">
        <f>+G11+G10</f>
        <v>51268358.790670574</v>
      </c>
      <c r="H18" s="151">
        <v>-34791876.060000002</v>
      </c>
    </row>
    <row r="19" spans="2:13" ht="17.25" customHeight="1">
      <c r="C19" s="598">
        <v>5</v>
      </c>
      <c r="D19" s="596" t="s">
        <v>67</v>
      </c>
      <c r="E19" s="277" t="s">
        <v>68</v>
      </c>
      <c r="F19" s="604">
        <f>+F9+F8</f>
        <v>0</v>
      </c>
      <c r="G19" s="605">
        <f>+G9+G8</f>
        <v>-2783912.1185763702</v>
      </c>
      <c r="H19" s="152">
        <v>-41091994</v>
      </c>
    </row>
    <row r="20" spans="2:13" ht="17.25" customHeight="1">
      <c r="C20" s="598">
        <v>6</v>
      </c>
      <c r="D20" s="547" t="s">
        <v>69</v>
      </c>
      <c r="E20" s="277" t="s">
        <v>70</v>
      </c>
      <c r="F20" s="606">
        <f>SUM(F18:F19)</f>
        <v>27674458.38277705</v>
      </c>
      <c r="G20" s="635">
        <f>+G19+G18</f>
        <v>48484446.672094204</v>
      </c>
      <c r="H20" s="151">
        <v>-75883870.060000002</v>
      </c>
    </row>
    <row r="21" spans="2:13" ht="15" customHeight="1">
      <c r="C21" s="598"/>
      <c r="D21" s="277"/>
      <c r="E21" s="277"/>
      <c r="F21" s="604"/>
      <c r="G21" s="636"/>
      <c r="H21" s="152"/>
    </row>
    <row r="22" spans="2:13" ht="15" customHeight="1">
      <c r="C22" s="599"/>
      <c r="D22" s="547" t="s">
        <v>400</v>
      </c>
      <c r="E22" s="277" t="s">
        <v>71</v>
      </c>
      <c r="F22" s="606">
        <f>+F20*15%</f>
        <v>4151168.7574165575</v>
      </c>
      <c r="G22" s="635">
        <f>+G20*15%</f>
        <v>7272667.0008141305</v>
      </c>
      <c r="H22" s="151"/>
      <c r="M22" s="127">
        <v>28884.427254033399</v>
      </c>
    </row>
    <row r="23" spans="2:13" ht="15" customHeight="1">
      <c r="C23" s="599"/>
      <c r="D23" s="547" t="s">
        <v>72</v>
      </c>
      <c r="E23" s="277" t="s">
        <v>73</v>
      </c>
      <c r="F23" s="604">
        <f>+'TB 2015'!D100</f>
        <v>741000</v>
      </c>
      <c r="G23" s="605">
        <v>2841264</v>
      </c>
      <c r="H23" s="152"/>
    </row>
    <row r="24" spans="2:13" ht="20.25" customHeight="1" thickBot="1">
      <c r="C24" s="600"/>
      <c r="D24" s="548" t="s">
        <v>399</v>
      </c>
      <c r="E24" s="601" t="s">
        <v>74</v>
      </c>
      <c r="F24" s="609">
        <f>+F22-F23</f>
        <v>3410168.7574165575</v>
      </c>
      <c r="G24" s="610">
        <f>+G22-G23</f>
        <v>4431403.0008141305</v>
      </c>
      <c r="H24" s="153"/>
    </row>
    <row r="25" spans="2:13" ht="20.25" customHeight="1">
      <c r="C25" s="154"/>
      <c r="D25" s="155"/>
      <c r="E25" s="155"/>
      <c r="G25" s="617"/>
      <c r="J25" s="616">
        <f>+F24/140</f>
        <v>24358.348267261124</v>
      </c>
    </row>
    <row r="26" spans="2:13" ht="28.5" customHeight="1">
      <c r="C26" s="154"/>
      <c r="F26" s="618"/>
      <c r="G26" s="617"/>
    </row>
    <row r="27" spans="2:13">
      <c r="D27" s="156"/>
      <c r="J27" s="615" t="s">
        <v>879</v>
      </c>
    </row>
    <row r="28" spans="2:13">
      <c r="B28" s="404"/>
      <c r="C28" s="634" t="s">
        <v>695</v>
      </c>
      <c r="D28" s="406"/>
      <c r="E28" s="406"/>
      <c r="F28" s="611">
        <f>+SUM(F29:F37)</f>
        <v>20552843.5</v>
      </c>
      <c r="H28" s="406"/>
      <c r="J28" s="612">
        <f>+F28+F38</f>
        <v>91555302.350000009</v>
      </c>
    </row>
    <row r="29" spans="2:13" ht="14.25">
      <c r="B29" s="407"/>
      <c r="C29" s="408"/>
      <c r="D29" s="406"/>
      <c r="E29" s="406"/>
      <c r="F29" s="613"/>
      <c r="G29" s="613"/>
      <c r="H29" s="406"/>
    </row>
    <row r="30" spans="2:13" ht="15.75">
      <c r="B30" s="407"/>
      <c r="C30" s="320" t="s">
        <v>332</v>
      </c>
      <c r="D30" s="320"/>
      <c r="E30" s="406"/>
      <c r="F30" s="614">
        <f>+'TB 2015'!D223</f>
        <v>1053090</v>
      </c>
      <c r="G30" s="613"/>
      <c r="H30" s="406"/>
    </row>
    <row r="31" spans="2:13" ht="15.75">
      <c r="B31" s="407"/>
      <c r="C31" s="320" t="str">
        <f>+'TB 2015'!C246</f>
        <v xml:space="preserve">Shpenzime te tjera-tatim burim Katerina </v>
      </c>
      <c r="D31" s="320"/>
      <c r="E31" s="406"/>
      <c r="F31" s="614">
        <f>+'TB 2015'!D246</f>
        <v>402075</v>
      </c>
      <c r="G31" s="613"/>
      <c r="H31" s="406"/>
    </row>
    <row r="32" spans="2:13" ht="15.75">
      <c r="B32" s="407"/>
      <c r="C32" s="320" t="str">
        <f>+'TB 2015'!C244</f>
        <v>Penalitete kredie</v>
      </c>
      <c r="D32" s="320"/>
      <c r="E32" s="406"/>
      <c r="F32" s="614">
        <f>+'TB 2015'!D243+'TB 2015'!D244</f>
        <v>17855828.5</v>
      </c>
      <c r="G32" s="613"/>
      <c r="H32" s="406"/>
    </row>
    <row r="33" spans="2:9" ht="15.75">
      <c r="B33" s="407"/>
      <c r="C33" s="320" t="s">
        <v>878</v>
      </c>
      <c r="D33" s="320"/>
      <c r="F33" s="614">
        <f>+'TB 2015'!D181</f>
        <v>1197000</v>
      </c>
      <c r="G33" s="613"/>
      <c r="H33" s="406"/>
    </row>
    <row r="34" spans="2:9" ht="15.75">
      <c r="B34" s="407"/>
      <c r="C34" s="320" t="s">
        <v>877</v>
      </c>
      <c r="D34" s="320"/>
      <c r="F34" s="614">
        <f>+'TB 2015'!D198</f>
        <v>44850</v>
      </c>
      <c r="G34" s="613"/>
      <c r="H34" s="406"/>
    </row>
    <row r="35" spans="2:9" ht="15.75" customHeight="1">
      <c r="B35" s="407"/>
      <c r="G35" s="620"/>
      <c r="H35" s="406"/>
    </row>
    <row r="36" spans="2:9">
      <c r="B36" s="407"/>
      <c r="C36" s="409"/>
      <c r="G36" s="621"/>
      <c r="H36" s="406"/>
    </row>
    <row r="37" spans="2:9" ht="18">
      <c r="B37" s="407"/>
      <c r="C37" s="634" t="s">
        <v>746</v>
      </c>
      <c r="D37" s="409"/>
      <c r="E37" s="406"/>
      <c r="F37" s="622"/>
      <c r="G37" s="621"/>
      <c r="H37" s="406"/>
    </row>
    <row r="38" spans="2:9" ht="18">
      <c r="B38" s="407"/>
      <c r="C38" s="405"/>
      <c r="D38" s="406"/>
      <c r="E38" s="406"/>
      <c r="F38" s="611">
        <f>+F39+F40</f>
        <v>71002458.850000009</v>
      </c>
      <c r="G38" s="619"/>
      <c r="H38" s="406"/>
      <c r="I38" s="406"/>
    </row>
    <row r="39" spans="2:9">
      <c r="B39" s="407"/>
      <c r="C39" s="320" t="s">
        <v>731</v>
      </c>
      <c r="D39" s="410"/>
      <c r="E39" s="406"/>
      <c r="F39" s="614">
        <f>+'TB 2015'!D250</f>
        <v>67172411.670000002</v>
      </c>
      <c r="G39" s="624"/>
      <c r="H39" s="406"/>
      <c r="I39" s="406"/>
    </row>
    <row r="40" spans="2:9">
      <c r="B40" s="407"/>
      <c r="C40" s="320" t="s">
        <v>732</v>
      </c>
      <c r="D40" s="410"/>
      <c r="E40" s="406"/>
      <c r="F40" s="614">
        <f>+'TB 2015'!D251</f>
        <v>3830047.18</v>
      </c>
      <c r="G40" s="625"/>
      <c r="H40" s="406"/>
    </row>
    <row r="41" spans="2:9">
      <c r="B41" s="407"/>
      <c r="C41" s="409"/>
      <c r="D41" s="410"/>
      <c r="E41" s="406"/>
      <c r="F41" s="626"/>
      <c r="G41" s="627"/>
      <c r="H41" s="406"/>
    </row>
    <row r="42" spans="2:9">
      <c r="B42" s="407"/>
      <c r="C42" s="407"/>
      <c r="D42" s="407"/>
      <c r="E42" s="407"/>
      <c r="F42" s="623"/>
      <c r="G42" s="627"/>
      <c r="H42" s="406"/>
    </row>
    <row r="43" spans="2:9">
      <c r="C43" s="157"/>
      <c r="D43" s="157"/>
      <c r="E43" s="158"/>
      <c r="F43" s="628"/>
      <c r="G43" s="629"/>
    </row>
    <row r="44" spans="2:9">
      <c r="C44" s="157"/>
      <c r="D44" s="160"/>
      <c r="E44" s="158"/>
      <c r="F44" s="630"/>
      <c r="G44" s="631"/>
    </row>
    <row r="45" spans="2:9">
      <c r="C45" s="157"/>
      <c r="D45" s="159"/>
      <c r="E45" s="158"/>
      <c r="F45" s="632"/>
      <c r="G45" s="632"/>
    </row>
    <row r="47" spans="2:9">
      <c r="G47" s="633"/>
    </row>
  </sheetData>
  <pageMargins left="0.70866141732283472" right="0.70866141732283472" top="0.74803149606299213" bottom="0.74803149606299213"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sheetPr>
    <tabColor rgb="FFFFC000"/>
  </sheetPr>
  <dimension ref="B1:F39"/>
  <sheetViews>
    <sheetView view="pageBreakPreview" topLeftCell="A25" zoomScale="106" zoomScaleSheetLayoutView="106" workbookViewId="0">
      <selection activeCell="F6" sqref="F6:G6"/>
    </sheetView>
  </sheetViews>
  <sheetFormatPr defaultRowHeight="15"/>
  <cols>
    <col min="1" max="1" width="8.28515625" style="76" customWidth="1"/>
    <col min="2" max="2" width="3.7109375" style="216" customWidth="1"/>
    <col min="3" max="3" width="3.28515625" style="257" customWidth="1"/>
    <col min="4" max="4" width="67.28515625" style="77" customWidth="1"/>
    <col min="5" max="5" width="12.42578125" style="217" customWidth="1"/>
    <col min="6" max="6" width="11.28515625" style="217" customWidth="1"/>
    <col min="7" max="7" width="10.42578125" style="76" customWidth="1"/>
    <col min="8" max="256" width="9.140625" style="76"/>
    <col min="257" max="257" width="12.28515625" style="76" customWidth="1"/>
    <col min="258" max="258" width="3.7109375" style="76" customWidth="1"/>
    <col min="259" max="259" width="3.28515625" style="76" customWidth="1"/>
    <col min="260" max="260" width="67" style="76" customWidth="1"/>
    <col min="261" max="261" width="12.42578125" style="76" customWidth="1"/>
    <col min="262" max="262" width="11.28515625" style="76" customWidth="1"/>
    <col min="263" max="263" width="1.42578125" style="76" customWidth="1"/>
    <col min="264" max="512" width="9.140625" style="76"/>
    <col min="513" max="513" width="12.28515625" style="76" customWidth="1"/>
    <col min="514" max="514" width="3.7109375" style="76" customWidth="1"/>
    <col min="515" max="515" width="3.28515625" style="76" customWidth="1"/>
    <col min="516" max="516" width="67" style="76" customWidth="1"/>
    <col min="517" max="517" width="12.42578125" style="76" customWidth="1"/>
    <col min="518" max="518" width="11.28515625" style="76" customWidth="1"/>
    <col min="519" max="519" width="1.42578125" style="76" customWidth="1"/>
    <col min="520" max="768" width="9.140625" style="76"/>
    <col min="769" max="769" width="12.28515625" style="76" customWidth="1"/>
    <col min="770" max="770" width="3.7109375" style="76" customWidth="1"/>
    <col min="771" max="771" width="3.28515625" style="76" customWidth="1"/>
    <col min="772" max="772" width="67" style="76" customWidth="1"/>
    <col min="773" max="773" width="12.42578125" style="76" customWidth="1"/>
    <col min="774" max="774" width="11.28515625" style="76" customWidth="1"/>
    <col min="775" max="775" width="1.42578125" style="76" customWidth="1"/>
    <col min="776" max="1024" width="9.140625" style="76"/>
    <col min="1025" max="1025" width="12.28515625" style="76" customWidth="1"/>
    <col min="1026" max="1026" width="3.7109375" style="76" customWidth="1"/>
    <col min="1027" max="1027" width="3.28515625" style="76" customWidth="1"/>
    <col min="1028" max="1028" width="67" style="76" customWidth="1"/>
    <col min="1029" max="1029" width="12.42578125" style="76" customWidth="1"/>
    <col min="1030" max="1030" width="11.28515625" style="76" customWidth="1"/>
    <col min="1031" max="1031" width="1.42578125" style="76" customWidth="1"/>
    <col min="1032" max="1280" width="9.140625" style="76"/>
    <col min="1281" max="1281" width="12.28515625" style="76" customWidth="1"/>
    <col min="1282" max="1282" width="3.7109375" style="76" customWidth="1"/>
    <col min="1283" max="1283" width="3.28515625" style="76" customWidth="1"/>
    <col min="1284" max="1284" width="67" style="76" customWidth="1"/>
    <col min="1285" max="1285" width="12.42578125" style="76" customWidth="1"/>
    <col min="1286" max="1286" width="11.28515625" style="76" customWidth="1"/>
    <col min="1287" max="1287" width="1.42578125" style="76" customWidth="1"/>
    <col min="1288" max="1536" width="9.140625" style="76"/>
    <col min="1537" max="1537" width="12.28515625" style="76" customWidth="1"/>
    <col min="1538" max="1538" width="3.7109375" style="76" customWidth="1"/>
    <col min="1539" max="1539" width="3.28515625" style="76" customWidth="1"/>
    <col min="1540" max="1540" width="67" style="76" customWidth="1"/>
    <col min="1541" max="1541" width="12.42578125" style="76" customWidth="1"/>
    <col min="1542" max="1542" width="11.28515625" style="76" customWidth="1"/>
    <col min="1543" max="1543" width="1.42578125" style="76" customWidth="1"/>
    <col min="1544" max="1792" width="9.140625" style="76"/>
    <col min="1793" max="1793" width="12.28515625" style="76" customWidth="1"/>
    <col min="1794" max="1794" width="3.7109375" style="76" customWidth="1"/>
    <col min="1795" max="1795" width="3.28515625" style="76" customWidth="1"/>
    <col min="1796" max="1796" width="67" style="76" customWidth="1"/>
    <col min="1797" max="1797" width="12.42578125" style="76" customWidth="1"/>
    <col min="1798" max="1798" width="11.28515625" style="76" customWidth="1"/>
    <col min="1799" max="1799" width="1.42578125" style="76" customWidth="1"/>
    <col min="1800" max="2048" width="9.140625" style="76"/>
    <col min="2049" max="2049" width="12.28515625" style="76" customWidth="1"/>
    <col min="2050" max="2050" width="3.7109375" style="76" customWidth="1"/>
    <col min="2051" max="2051" width="3.28515625" style="76" customWidth="1"/>
    <col min="2052" max="2052" width="67" style="76" customWidth="1"/>
    <col min="2053" max="2053" width="12.42578125" style="76" customWidth="1"/>
    <col min="2054" max="2054" width="11.28515625" style="76" customWidth="1"/>
    <col min="2055" max="2055" width="1.42578125" style="76" customWidth="1"/>
    <col min="2056" max="2304" width="9.140625" style="76"/>
    <col min="2305" max="2305" width="12.28515625" style="76" customWidth="1"/>
    <col min="2306" max="2306" width="3.7109375" style="76" customWidth="1"/>
    <col min="2307" max="2307" width="3.28515625" style="76" customWidth="1"/>
    <col min="2308" max="2308" width="67" style="76" customWidth="1"/>
    <col min="2309" max="2309" width="12.42578125" style="76" customWidth="1"/>
    <col min="2310" max="2310" width="11.28515625" style="76" customWidth="1"/>
    <col min="2311" max="2311" width="1.42578125" style="76" customWidth="1"/>
    <col min="2312" max="2560" width="9.140625" style="76"/>
    <col min="2561" max="2561" width="12.28515625" style="76" customWidth="1"/>
    <col min="2562" max="2562" width="3.7109375" style="76" customWidth="1"/>
    <col min="2563" max="2563" width="3.28515625" style="76" customWidth="1"/>
    <col min="2564" max="2564" width="67" style="76" customWidth="1"/>
    <col min="2565" max="2565" width="12.42578125" style="76" customWidth="1"/>
    <col min="2566" max="2566" width="11.28515625" style="76" customWidth="1"/>
    <col min="2567" max="2567" width="1.42578125" style="76" customWidth="1"/>
    <col min="2568" max="2816" width="9.140625" style="76"/>
    <col min="2817" max="2817" width="12.28515625" style="76" customWidth="1"/>
    <col min="2818" max="2818" width="3.7109375" style="76" customWidth="1"/>
    <col min="2819" max="2819" width="3.28515625" style="76" customWidth="1"/>
    <col min="2820" max="2820" width="67" style="76" customWidth="1"/>
    <col min="2821" max="2821" width="12.42578125" style="76" customWidth="1"/>
    <col min="2822" max="2822" width="11.28515625" style="76" customWidth="1"/>
    <col min="2823" max="2823" width="1.42578125" style="76" customWidth="1"/>
    <col min="2824" max="3072" width="9.140625" style="76"/>
    <col min="3073" max="3073" width="12.28515625" style="76" customWidth="1"/>
    <col min="3074" max="3074" width="3.7109375" style="76" customWidth="1"/>
    <col min="3075" max="3075" width="3.28515625" style="76" customWidth="1"/>
    <col min="3076" max="3076" width="67" style="76" customWidth="1"/>
    <col min="3077" max="3077" width="12.42578125" style="76" customWidth="1"/>
    <col min="3078" max="3078" width="11.28515625" style="76" customWidth="1"/>
    <col min="3079" max="3079" width="1.42578125" style="76" customWidth="1"/>
    <col min="3080" max="3328" width="9.140625" style="76"/>
    <col min="3329" max="3329" width="12.28515625" style="76" customWidth="1"/>
    <col min="3330" max="3330" width="3.7109375" style="76" customWidth="1"/>
    <col min="3331" max="3331" width="3.28515625" style="76" customWidth="1"/>
    <col min="3332" max="3332" width="67" style="76" customWidth="1"/>
    <col min="3333" max="3333" width="12.42578125" style="76" customWidth="1"/>
    <col min="3334" max="3334" width="11.28515625" style="76" customWidth="1"/>
    <col min="3335" max="3335" width="1.42578125" style="76" customWidth="1"/>
    <col min="3336" max="3584" width="9.140625" style="76"/>
    <col min="3585" max="3585" width="12.28515625" style="76" customWidth="1"/>
    <col min="3586" max="3586" width="3.7109375" style="76" customWidth="1"/>
    <col min="3587" max="3587" width="3.28515625" style="76" customWidth="1"/>
    <col min="3588" max="3588" width="67" style="76" customWidth="1"/>
    <col min="3589" max="3589" width="12.42578125" style="76" customWidth="1"/>
    <col min="3590" max="3590" width="11.28515625" style="76" customWidth="1"/>
    <col min="3591" max="3591" width="1.42578125" style="76" customWidth="1"/>
    <col min="3592" max="3840" width="9.140625" style="76"/>
    <col min="3841" max="3841" width="12.28515625" style="76" customWidth="1"/>
    <col min="3842" max="3842" width="3.7109375" style="76" customWidth="1"/>
    <col min="3843" max="3843" width="3.28515625" style="76" customWidth="1"/>
    <col min="3844" max="3844" width="67" style="76" customWidth="1"/>
    <col min="3845" max="3845" width="12.42578125" style="76" customWidth="1"/>
    <col min="3846" max="3846" width="11.28515625" style="76" customWidth="1"/>
    <col min="3847" max="3847" width="1.42578125" style="76" customWidth="1"/>
    <col min="3848" max="4096" width="9.140625" style="76"/>
    <col min="4097" max="4097" width="12.28515625" style="76" customWidth="1"/>
    <col min="4098" max="4098" width="3.7109375" style="76" customWidth="1"/>
    <col min="4099" max="4099" width="3.28515625" style="76" customWidth="1"/>
    <col min="4100" max="4100" width="67" style="76" customWidth="1"/>
    <col min="4101" max="4101" width="12.42578125" style="76" customWidth="1"/>
    <col min="4102" max="4102" width="11.28515625" style="76" customWidth="1"/>
    <col min="4103" max="4103" width="1.42578125" style="76" customWidth="1"/>
    <col min="4104" max="4352" width="9.140625" style="76"/>
    <col min="4353" max="4353" width="12.28515625" style="76" customWidth="1"/>
    <col min="4354" max="4354" width="3.7109375" style="76" customWidth="1"/>
    <col min="4355" max="4355" width="3.28515625" style="76" customWidth="1"/>
    <col min="4356" max="4356" width="67" style="76" customWidth="1"/>
    <col min="4357" max="4357" width="12.42578125" style="76" customWidth="1"/>
    <col min="4358" max="4358" width="11.28515625" style="76" customWidth="1"/>
    <col min="4359" max="4359" width="1.42578125" style="76" customWidth="1"/>
    <col min="4360" max="4608" width="9.140625" style="76"/>
    <col min="4609" max="4609" width="12.28515625" style="76" customWidth="1"/>
    <col min="4610" max="4610" width="3.7109375" style="76" customWidth="1"/>
    <col min="4611" max="4611" width="3.28515625" style="76" customWidth="1"/>
    <col min="4612" max="4612" width="67" style="76" customWidth="1"/>
    <col min="4613" max="4613" width="12.42578125" style="76" customWidth="1"/>
    <col min="4614" max="4614" width="11.28515625" style="76" customWidth="1"/>
    <col min="4615" max="4615" width="1.42578125" style="76" customWidth="1"/>
    <col min="4616" max="4864" width="9.140625" style="76"/>
    <col min="4865" max="4865" width="12.28515625" style="76" customWidth="1"/>
    <col min="4866" max="4866" width="3.7109375" style="76" customWidth="1"/>
    <col min="4867" max="4867" width="3.28515625" style="76" customWidth="1"/>
    <col min="4868" max="4868" width="67" style="76" customWidth="1"/>
    <col min="4869" max="4869" width="12.42578125" style="76" customWidth="1"/>
    <col min="4870" max="4870" width="11.28515625" style="76" customWidth="1"/>
    <col min="4871" max="4871" width="1.42578125" style="76" customWidth="1"/>
    <col min="4872" max="5120" width="9.140625" style="76"/>
    <col min="5121" max="5121" width="12.28515625" style="76" customWidth="1"/>
    <col min="5122" max="5122" width="3.7109375" style="76" customWidth="1"/>
    <col min="5123" max="5123" width="3.28515625" style="76" customWidth="1"/>
    <col min="5124" max="5124" width="67" style="76" customWidth="1"/>
    <col min="5125" max="5125" width="12.42578125" style="76" customWidth="1"/>
    <col min="5126" max="5126" width="11.28515625" style="76" customWidth="1"/>
    <col min="5127" max="5127" width="1.42578125" style="76" customWidth="1"/>
    <col min="5128" max="5376" width="9.140625" style="76"/>
    <col min="5377" max="5377" width="12.28515625" style="76" customWidth="1"/>
    <col min="5378" max="5378" width="3.7109375" style="76" customWidth="1"/>
    <col min="5379" max="5379" width="3.28515625" style="76" customWidth="1"/>
    <col min="5380" max="5380" width="67" style="76" customWidth="1"/>
    <col min="5381" max="5381" width="12.42578125" style="76" customWidth="1"/>
    <col min="5382" max="5382" width="11.28515625" style="76" customWidth="1"/>
    <col min="5383" max="5383" width="1.42578125" style="76" customWidth="1"/>
    <col min="5384" max="5632" width="9.140625" style="76"/>
    <col min="5633" max="5633" width="12.28515625" style="76" customWidth="1"/>
    <col min="5634" max="5634" width="3.7109375" style="76" customWidth="1"/>
    <col min="5635" max="5635" width="3.28515625" style="76" customWidth="1"/>
    <col min="5636" max="5636" width="67" style="76" customWidth="1"/>
    <col min="5637" max="5637" width="12.42578125" style="76" customWidth="1"/>
    <col min="5638" max="5638" width="11.28515625" style="76" customWidth="1"/>
    <col min="5639" max="5639" width="1.42578125" style="76" customWidth="1"/>
    <col min="5640" max="5888" width="9.140625" style="76"/>
    <col min="5889" max="5889" width="12.28515625" style="76" customWidth="1"/>
    <col min="5890" max="5890" width="3.7109375" style="76" customWidth="1"/>
    <col min="5891" max="5891" width="3.28515625" style="76" customWidth="1"/>
    <col min="5892" max="5892" width="67" style="76" customWidth="1"/>
    <col min="5893" max="5893" width="12.42578125" style="76" customWidth="1"/>
    <col min="5894" max="5894" width="11.28515625" style="76" customWidth="1"/>
    <col min="5895" max="5895" width="1.42578125" style="76" customWidth="1"/>
    <col min="5896" max="6144" width="9.140625" style="76"/>
    <col min="6145" max="6145" width="12.28515625" style="76" customWidth="1"/>
    <col min="6146" max="6146" width="3.7109375" style="76" customWidth="1"/>
    <col min="6147" max="6147" width="3.28515625" style="76" customWidth="1"/>
    <col min="6148" max="6148" width="67" style="76" customWidth="1"/>
    <col min="6149" max="6149" width="12.42578125" style="76" customWidth="1"/>
    <col min="6150" max="6150" width="11.28515625" style="76" customWidth="1"/>
    <col min="6151" max="6151" width="1.42578125" style="76" customWidth="1"/>
    <col min="6152" max="6400" width="9.140625" style="76"/>
    <col min="6401" max="6401" width="12.28515625" style="76" customWidth="1"/>
    <col min="6402" max="6402" width="3.7109375" style="76" customWidth="1"/>
    <col min="6403" max="6403" width="3.28515625" style="76" customWidth="1"/>
    <col min="6404" max="6404" width="67" style="76" customWidth="1"/>
    <col min="6405" max="6405" width="12.42578125" style="76" customWidth="1"/>
    <col min="6406" max="6406" width="11.28515625" style="76" customWidth="1"/>
    <col min="6407" max="6407" width="1.42578125" style="76" customWidth="1"/>
    <col min="6408" max="6656" width="9.140625" style="76"/>
    <col min="6657" max="6657" width="12.28515625" style="76" customWidth="1"/>
    <col min="6658" max="6658" width="3.7109375" style="76" customWidth="1"/>
    <col min="6659" max="6659" width="3.28515625" style="76" customWidth="1"/>
    <col min="6660" max="6660" width="67" style="76" customWidth="1"/>
    <col min="6661" max="6661" width="12.42578125" style="76" customWidth="1"/>
    <col min="6662" max="6662" width="11.28515625" style="76" customWidth="1"/>
    <col min="6663" max="6663" width="1.42578125" style="76" customWidth="1"/>
    <col min="6664" max="6912" width="9.140625" style="76"/>
    <col min="6913" max="6913" width="12.28515625" style="76" customWidth="1"/>
    <col min="6914" max="6914" width="3.7109375" style="76" customWidth="1"/>
    <col min="6915" max="6915" width="3.28515625" style="76" customWidth="1"/>
    <col min="6916" max="6916" width="67" style="76" customWidth="1"/>
    <col min="6917" max="6917" width="12.42578125" style="76" customWidth="1"/>
    <col min="6918" max="6918" width="11.28515625" style="76" customWidth="1"/>
    <col min="6919" max="6919" width="1.42578125" style="76" customWidth="1"/>
    <col min="6920" max="7168" width="9.140625" style="76"/>
    <col min="7169" max="7169" width="12.28515625" style="76" customWidth="1"/>
    <col min="7170" max="7170" width="3.7109375" style="76" customWidth="1"/>
    <col min="7171" max="7171" width="3.28515625" style="76" customWidth="1"/>
    <col min="7172" max="7172" width="67" style="76" customWidth="1"/>
    <col min="7173" max="7173" width="12.42578125" style="76" customWidth="1"/>
    <col min="7174" max="7174" width="11.28515625" style="76" customWidth="1"/>
    <col min="7175" max="7175" width="1.42578125" style="76" customWidth="1"/>
    <col min="7176" max="7424" width="9.140625" style="76"/>
    <col min="7425" max="7425" width="12.28515625" style="76" customWidth="1"/>
    <col min="7426" max="7426" width="3.7109375" style="76" customWidth="1"/>
    <col min="7427" max="7427" width="3.28515625" style="76" customWidth="1"/>
    <col min="7428" max="7428" width="67" style="76" customWidth="1"/>
    <col min="7429" max="7429" width="12.42578125" style="76" customWidth="1"/>
    <col min="7430" max="7430" width="11.28515625" style="76" customWidth="1"/>
    <col min="7431" max="7431" width="1.42578125" style="76" customWidth="1"/>
    <col min="7432" max="7680" width="9.140625" style="76"/>
    <col min="7681" max="7681" width="12.28515625" style="76" customWidth="1"/>
    <col min="7682" max="7682" width="3.7109375" style="76" customWidth="1"/>
    <col min="7683" max="7683" width="3.28515625" style="76" customWidth="1"/>
    <col min="7684" max="7684" width="67" style="76" customWidth="1"/>
    <col min="7685" max="7685" width="12.42578125" style="76" customWidth="1"/>
    <col min="7686" max="7686" width="11.28515625" style="76" customWidth="1"/>
    <col min="7687" max="7687" width="1.42578125" style="76" customWidth="1"/>
    <col min="7688" max="7936" width="9.140625" style="76"/>
    <col min="7937" max="7937" width="12.28515625" style="76" customWidth="1"/>
    <col min="7938" max="7938" width="3.7109375" style="76" customWidth="1"/>
    <col min="7939" max="7939" width="3.28515625" style="76" customWidth="1"/>
    <col min="7940" max="7940" width="67" style="76" customWidth="1"/>
    <col min="7941" max="7941" width="12.42578125" style="76" customWidth="1"/>
    <col min="7942" max="7942" width="11.28515625" style="76" customWidth="1"/>
    <col min="7943" max="7943" width="1.42578125" style="76" customWidth="1"/>
    <col min="7944" max="8192" width="9.140625" style="76"/>
    <col min="8193" max="8193" width="12.28515625" style="76" customWidth="1"/>
    <col min="8194" max="8194" width="3.7109375" style="76" customWidth="1"/>
    <col min="8195" max="8195" width="3.28515625" style="76" customWidth="1"/>
    <col min="8196" max="8196" width="67" style="76" customWidth="1"/>
    <col min="8197" max="8197" width="12.42578125" style="76" customWidth="1"/>
    <col min="8198" max="8198" width="11.28515625" style="76" customWidth="1"/>
    <col min="8199" max="8199" width="1.42578125" style="76" customWidth="1"/>
    <col min="8200" max="8448" width="9.140625" style="76"/>
    <col min="8449" max="8449" width="12.28515625" style="76" customWidth="1"/>
    <col min="8450" max="8450" width="3.7109375" style="76" customWidth="1"/>
    <col min="8451" max="8451" width="3.28515625" style="76" customWidth="1"/>
    <col min="8452" max="8452" width="67" style="76" customWidth="1"/>
    <col min="8453" max="8453" width="12.42578125" style="76" customWidth="1"/>
    <col min="8454" max="8454" width="11.28515625" style="76" customWidth="1"/>
    <col min="8455" max="8455" width="1.42578125" style="76" customWidth="1"/>
    <col min="8456" max="8704" width="9.140625" style="76"/>
    <col min="8705" max="8705" width="12.28515625" style="76" customWidth="1"/>
    <col min="8706" max="8706" width="3.7109375" style="76" customWidth="1"/>
    <col min="8707" max="8707" width="3.28515625" style="76" customWidth="1"/>
    <col min="8708" max="8708" width="67" style="76" customWidth="1"/>
    <col min="8709" max="8709" width="12.42578125" style="76" customWidth="1"/>
    <col min="8710" max="8710" width="11.28515625" style="76" customWidth="1"/>
    <col min="8711" max="8711" width="1.42578125" style="76" customWidth="1"/>
    <col min="8712" max="8960" width="9.140625" style="76"/>
    <col min="8961" max="8961" width="12.28515625" style="76" customWidth="1"/>
    <col min="8962" max="8962" width="3.7109375" style="76" customWidth="1"/>
    <col min="8963" max="8963" width="3.28515625" style="76" customWidth="1"/>
    <col min="8964" max="8964" width="67" style="76" customWidth="1"/>
    <col min="8965" max="8965" width="12.42578125" style="76" customWidth="1"/>
    <col min="8966" max="8966" width="11.28515625" style="76" customWidth="1"/>
    <col min="8967" max="8967" width="1.42578125" style="76" customWidth="1"/>
    <col min="8968" max="9216" width="9.140625" style="76"/>
    <col min="9217" max="9217" width="12.28515625" style="76" customWidth="1"/>
    <col min="9218" max="9218" width="3.7109375" style="76" customWidth="1"/>
    <col min="9219" max="9219" width="3.28515625" style="76" customWidth="1"/>
    <col min="9220" max="9220" width="67" style="76" customWidth="1"/>
    <col min="9221" max="9221" width="12.42578125" style="76" customWidth="1"/>
    <col min="9222" max="9222" width="11.28515625" style="76" customWidth="1"/>
    <col min="9223" max="9223" width="1.42578125" style="76" customWidth="1"/>
    <col min="9224" max="9472" width="9.140625" style="76"/>
    <col min="9473" max="9473" width="12.28515625" style="76" customWidth="1"/>
    <col min="9474" max="9474" width="3.7109375" style="76" customWidth="1"/>
    <col min="9475" max="9475" width="3.28515625" style="76" customWidth="1"/>
    <col min="9476" max="9476" width="67" style="76" customWidth="1"/>
    <col min="9477" max="9477" width="12.42578125" style="76" customWidth="1"/>
    <col min="9478" max="9478" width="11.28515625" style="76" customWidth="1"/>
    <col min="9479" max="9479" width="1.42578125" style="76" customWidth="1"/>
    <col min="9480" max="9728" width="9.140625" style="76"/>
    <col min="9729" max="9729" width="12.28515625" style="76" customWidth="1"/>
    <col min="9730" max="9730" width="3.7109375" style="76" customWidth="1"/>
    <col min="9731" max="9731" width="3.28515625" style="76" customWidth="1"/>
    <col min="9732" max="9732" width="67" style="76" customWidth="1"/>
    <col min="9733" max="9733" width="12.42578125" style="76" customWidth="1"/>
    <col min="9734" max="9734" width="11.28515625" style="76" customWidth="1"/>
    <col min="9735" max="9735" width="1.42578125" style="76" customWidth="1"/>
    <col min="9736" max="9984" width="9.140625" style="76"/>
    <col min="9985" max="9985" width="12.28515625" style="76" customWidth="1"/>
    <col min="9986" max="9986" width="3.7109375" style="76" customWidth="1"/>
    <col min="9987" max="9987" width="3.28515625" style="76" customWidth="1"/>
    <col min="9988" max="9988" width="67" style="76" customWidth="1"/>
    <col min="9989" max="9989" width="12.42578125" style="76" customWidth="1"/>
    <col min="9990" max="9990" width="11.28515625" style="76" customWidth="1"/>
    <col min="9991" max="9991" width="1.42578125" style="76" customWidth="1"/>
    <col min="9992" max="10240" width="9.140625" style="76"/>
    <col min="10241" max="10241" width="12.28515625" style="76" customWidth="1"/>
    <col min="10242" max="10242" width="3.7109375" style="76" customWidth="1"/>
    <col min="10243" max="10243" width="3.28515625" style="76" customWidth="1"/>
    <col min="10244" max="10244" width="67" style="76" customWidth="1"/>
    <col min="10245" max="10245" width="12.42578125" style="76" customWidth="1"/>
    <col min="10246" max="10246" width="11.28515625" style="76" customWidth="1"/>
    <col min="10247" max="10247" width="1.42578125" style="76" customWidth="1"/>
    <col min="10248" max="10496" width="9.140625" style="76"/>
    <col min="10497" max="10497" width="12.28515625" style="76" customWidth="1"/>
    <col min="10498" max="10498" width="3.7109375" style="76" customWidth="1"/>
    <col min="10499" max="10499" width="3.28515625" style="76" customWidth="1"/>
    <col min="10500" max="10500" width="67" style="76" customWidth="1"/>
    <col min="10501" max="10501" width="12.42578125" style="76" customWidth="1"/>
    <col min="10502" max="10502" width="11.28515625" style="76" customWidth="1"/>
    <col min="10503" max="10503" width="1.42578125" style="76" customWidth="1"/>
    <col min="10504" max="10752" width="9.140625" style="76"/>
    <col min="10753" max="10753" width="12.28515625" style="76" customWidth="1"/>
    <col min="10754" max="10754" width="3.7109375" style="76" customWidth="1"/>
    <col min="10755" max="10755" width="3.28515625" style="76" customWidth="1"/>
    <col min="10756" max="10756" width="67" style="76" customWidth="1"/>
    <col min="10757" max="10757" width="12.42578125" style="76" customWidth="1"/>
    <col min="10758" max="10758" width="11.28515625" style="76" customWidth="1"/>
    <col min="10759" max="10759" width="1.42578125" style="76" customWidth="1"/>
    <col min="10760" max="11008" width="9.140625" style="76"/>
    <col min="11009" max="11009" width="12.28515625" style="76" customWidth="1"/>
    <col min="11010" max="11010" width="3.7109375" style="76" customWidth="1"/>
    <col min="11011" max="11011" width="3.28515625" style="76" customWidth="1"/>
    <col min="11012" max="11012" width="67" style="76" customWidth="1"/>
    <col min="11013" max="11013" width="12.42578125" style="76" customWidth="1"/>
    <col min="11014" max="11014" width="11.28515625" style="76" customWidth="1"/>
    <col min="11015" max="11015" width="1.42578125" style="76" customWidth="1"/>
    <col min="11016" max="11264" width="9.140625" style="76"/>
    <col min="11265" max="11265" width="12.28515625" style="76" customWidth="1"/>
    <col min="11266" max="11266" width="3.7109375" style="76" customWidth="1"/>
    <col min="11267" max="11267" width="3.28515625" style="76" customWidth="1"/>
    <col min="11268" max="11268" width="67" style="76" customWidth="1"/>
    <col min="11269" max="11269" width="12.42578125" style="76" customWidth="1"/>
    <col min="11270" max="11270" width="11.28515625" style="76" customWidth="1"/>
    <col min="11271" max="11271" width="1.42578125" style="76" customWidth="1"/>
    <col min="11272" max="11520" width="9.140625" style="76"/>
    <col min="11521" max="11521" width="12.28515625" style="76" customWidth="1"/>
    <col min="11522" max="11522" width="3.7109375" style="76" customWidth="1"/>
    <col min="11523" max="11523" width="3.28515625" style="76" customWidth="1"/>
    <col min="11524" max="11524" width="67" style="76" customWidth="1"/>
    <col min="11525" max="11525" width="12.42578125" style="76" customWidth="1"/>
    <col min="11526" max="11526" width="11.28515625" style="76" customWidth="1"/>
    <col min="11527" max="11527" width="1.42578125" style="76" customWidth="1"/>
    <col min="11528" max="11776" width="9.140625" style="76"/>
    <col min="11777" max="11777" width="12.28515625" style="76" customWidth="1"/>
    <col min="11778" max="11778" width="3.7109375" style="76" customWidth="1"/>
    <col min="11779" max="11779" width="3.28515625" style="76" customWidth="1"/>
    <col min="11780" max="11780" width="67" style="76" customWidth="1"/>
    <col min="11781" max="11781" width="12.42578125" style="76" customWidth="1"/>
    <col min="11782" max="11782" width="11.28515625" style="76" customWidth="1"/>
    <col min="11783" max="11783" width="1.42578125" style="76" customWidth="1"/>
    <col min="11784" max="12032" width="9.140625" style="76"/>
    <col min="12033" max="12033" width="12.28515625" style="76" customWidth="1"/>
    <col min="12034" max="12034" width="3.7109375" style="76" customWidth="1"/>
    <col min="12035" max="12035" width="3.28515625" style="76" customWidth="1"/>
    <col min="12036" max="12036" width="67" style="76" customWidth="1"/>
    <col min="12037" max="12037" width="12.42578125" style="76" customWidth="1"/>
    <col min="12038" max="12038" width="11.28515625" style="76" customWidth="1"/>
    <col min="12039" max="12039" width="1.42578125" style="76" customWidth="1"/>
    <col min="12040" max="12288" width="9.140625" style="76"/>
    <col min="12289" max="12289" width="12.28515625" style="76" customWidth="1"/>
    <col min="12290" max="12290" width="3.7109375" style="76" customWidth="1"/>
    <col min="12291" max="12291" width="3.28515625" style="76" customWidth="1"/>
    <col min="12292" max="12292" width="67" style="76" customWidth="1"/>
    <col min="12293" max="12293" width="12.42578125" style="76" customWidth="1"/>
    <col min="12294" max="12294" width="11.28515625" style="76" customWidth="1"/>
    <col min="12295" max="12295" width="1.42578125" style="76" customWidth="1"/>
    <col min="12296" max="12544" width="9.140625" style="76"/>
    <col min="12545" max="12545" width="12.28515625" style="76" customWidth="1"/>
    <col min="12546" max="12546" width="3.7109375" style="76" customWidth="1"/>
    <col min="12547" max="12547" width="3.28515625" style="76" customWidth="1"/>
    <col min="12548" max="12548" width="67" style="76" customWidth="1"/>
    <col min="12549" max="12549" width="12.42578125" style="76" customWidth="1"/>
    <col min="12550" max="12550" width="11.28515625" style="76" customWidth="1"/>
    <col min="12551" max="12551" width="1.42578125" style="76" customWidth="1"/>
    <col min="12552" max="12800" width="9.140625" style="76"/>
    <col min="12801" max="12801" width="12.28515625" style="76" customWidth="1"/>
    <col min="12802" max="12802" width="3.7109375" style="76" customWidth="1"/>
    <col min="12803" max="12803" width="3.28515625" style="76" customWidth="1"/>
    <col min="12804" max="12804" width="67" style="76" customWidth="1"/>
    <col min="12805" max="12805" width="12.42578125" style="76" customWidth="1"/>
    <col min="12806" max="12806" width="11.28515625" style="76" customWidth="1"/>
    <col min="12807" max="12807" width="1.42578125" style="76" customWidth="1"/>
    <col min="12808" max="13056" width="9.140625" style="76"/>
    <col min="13057" max="13057" width="12.28515625" style="76" customWidth="1"/>
    <col min="13058" max="13058" width="3.7109375" style="76" customWidth="1"/>
    <col min="13059" max="13059" width="3.28515625" style="76" customWidth="1"/>
    <col min="13060" max="13060" width="67" style="76" customWidth="1"/>
    <col min="13061" max="13061" width="12.42578125" style="76" customWidth="1"/>
    <col min="13062" max="13062" width="11.28515625" style="76" customWidth="1"/>
    <col min="13063" max="13063" width="1.42578125" style="76" customWidth="1"/>
    <col min="13064" max="13312" width="9.140625" style="76"/>
    <col min="13313" max="13313" width="12.28515625" style="76" customWidth="1"/>
    <col min="13314" max="13314" width="3.7109375" style="76" customWidth="1"/>
    <col min="13315" max="13315" width="3.28515625" style="76" customWidth="1"/>
    <col min="13316" max="13316" width="67" style="76" customWidth="1"/>
    <col min="13317" max="13317" width="12.42578125" style="76" customWidth="1"/>
    <col min="13318" max="13318" width="11.28515625" style="76" customWidth="1"/>
    <col min="13319" max="13319" width="1.42578125" style="76" customWidth="1"/>
    <col min="13320" max="13568" width="9.140625" style="76"/>
    <col min="13569" max="13569" width="12.28515625" style="76" customWidth="1"/>
    <col min="13570" max="13570" width="3.7109375" style="76" customWidth="1"/>
    <col min="13571" max="13571" width="3.28515625" style="76" customWidth="1"/>
    <col min="13572" max="13572" width="67" style="76" customWidth="1"/>
    <col min="13573" max="13573" width="12.42578125" style="76" customWidth="1"/>
    <col min="13574" max="13574" width="11.28515625" style="76" customWidth="1"/>
    <col min="13575" max="13575" width="1.42578125" style="76" customWidth="1"/>
    <col min="13576" max="13824" width="9.140625" style="76"/>
    <col min="13825" max="13825" width="12.28515625" style="76" customWidth="1"/>
    <col min="13826" max="13826" width="3.7109375" style="76" customWidth="1"/>
    <col min="13827" max="13827" width="3.28515625" style="76" customWidth="1"/>
    <col min="13828" max="13828" width="67" style="76" customWidth="1"/>
    <col min="13829" max="13829" width="12.42578125" style="76" customWidth="1"/>
    <col min="13830" max="13830" width="11.28515625" style="76" customWidth="1"/>
    <col min="13831" max="13831" width="1.42578125" style="76" customWidth="1"/>
    <col min="13832" max="14080" width="9.140625" style="76"/>
    <col min="14081" max="14081" width="12.28515625" style="76" customWidth="1"/>
    <col min="14082" max="14082" width="3.7109375" style="76" customWidth="1"/>
    <col min="14083" max="14083" width="3.28515625" style="76" customWidth="1"/>
    <col min="14084" max="14084" width="67" style="76" customWidth="1"/>
    <col min="14085" max="14085" width="12.42578125" style="76" customWidth="1"/>
    <col min="14086" max="14086" width="11.28515625" style="76" customWidth="1"/>
    <col min="14087" max="14087" width="1.42578125" style="76" customWidth="1"/>
    <col min="14088" max="14336" width="9.140625" style="76"/>
    <col min="14337" max="14337" width="12.28515625" style="76" customWidth="1"/>
    <col min="14338" max="14338" width="3.7109375" style="76" customWidth="1"/>
    <col min="14339" max="14339" width="3.28515625" style="76" customWidth="1"/>
    <col min="14340" max="14340" width="67" style="76" customWidth="1"/>
    <col min="14341" max="14341" width="12.42578125" style="76" customWidth="1"/>
    <col min="14342" max="14342" width="11.28515625" style="76" customWidth="1"/>
    <col min="14343" max="14343" width="1.42578125" style="76" customWidth="1"/>
    <col min="14344" max="14592" width="9.140625" style="76"/>
    <col min="14593" max="14593" width="12.28515625" style="76" customWidth="1"/>
    <col min="14594" max="14594" width="3.7109375" style="76" customWidth="1"/>
    <col min="14595" max="14595" width="3.28515625" style="76" customWidth="1"/>
    <col min="14596" max="14596" width="67" style="76" customWidth="1"/>
    <col min="14597" max="14597" width="12.42578125" style="76" customWidth="1"/>
    <col min="14598" max="14598" width="11.28515625" style="76" customWidth="1"/>
    <col min="14599" max="14599" width="1.42578125" style="76" customWidth="1"/>
    <col min="14600" max="14848" width="9.140625" style="76"/>
    <col min="14849" max="14849" width="12.28515625" style="76" customWidth="1"/>
    <col min="14850" max="14850" width="3.7109375" style="76" customWidth="1"/>
    <col min="14851" max="14851" width="3.28515625" style="76" customWidth="1"/>
    <col min="14852" max="14852" width="67" style="76" customWidth="1"/>
    <col min="14853" max="14853" width="12.42578125" style="76" customWidth="1"/>
    <col min="14854" max="14854" width="11.28515625" style="76" customWidth="1"/>
    <col min="14855" max="14855" width="1.42578125" style="76" customWidth="1"/>
    <col min="14856" max="15104" width="9.140625" style="76"/>
    <col min="15105" max="15105" width="12.28515625" style="76" customWidth="1"/>
    <col min="15106" max="15106" width="3.7109375" style="76" customWidth="1"/>
    <col min="15107" max="15107" width="3.28515625" style="76" customWidth="1"/>
    <col min="15108" max="15108" width="67" style="76" customWidth="1"/>
    <col min="15109" max="15109" width="12.42578125" style="76" customWidth="1"/>
    <col min="15110" max="15110" width="11.28515625" style="76" customWidth="1"/>
    <col min="15111" max="15111" width="1.42578125" style="76" customWidth="1"/>
    <col min="15112" max="15360" width="9.140625" style="76"/>
    <col min="15361" max="15361" width="12.28515625" style="76" customWidth="1"/>
    <col min="15362" max="15362" width="3.7109375" style="76" customWidth="1"/>
    <col min="15363" max="15363" width="3.28515625" style="76" customWidth="1"/>
    <col min="15364" max="15364" width="67" style="76" customWidth="1"/>
    <col min="15365" max="15365" width="12.42578125" style="76" customWidth="1"/>
    <col min="15366" max="15366" width="11.28515625" style="76" customWidth="1"/>
    <col min="15367" max="15367" width="1.42578125" style="76" customWidth="1"/>
    <col min="15368" max="15616" width="9.140625" style="76"/>
    <col min="15617" max="15617" width="12.28515625" style="76" customWidth="1"/>
    <col min="15618" max="15618" width="3.7109375" style="76" customWidth="1"/>
    <col min="15619" max="15619" width="3.28515625" style="76" customWidth="1"/>
    <col min="15620" max="15620" width="67" style="76" customWidth="1"/>
    <col min="15621" max="15621" width="12.42578125" style="76" customWidth="1"/>
    <col min="15622" max="15622" width="11.28515625" style="76" customWidth="1"/>
    <col min="15623" max="15623" width="1.42578125" style="76" customWidth="1"/>
    <col min="15624" max="15872" width="9.140625" style="76"/>
    <col min="15873" max="15873" width="12.28515625" style="76" customWidth="1"/>
    <col min="15874" max="15874" width="3.7109375" style="76" customWidth="1"/>
    <col min="15875" max="15875" width="3.28515625" style="76" customWidth="1"/>
    <col min="15876" max="15876" width="67" style="76" customWidth="1"/>
    <col min="15877" max="15877" width="12.42578125" style="76" customWidth="1"/>
    <col min="15878" max="15878" width="11.28515625" style="76" customWidth="1"/>
    <col min="15879" max="15879" width="1.42578125" style="76" customWidth="1"/>
    <col min="15880" max="16128" width="9.140625" style="76"/>
    <col min="16129" max="16129" width="12.28515625" style="76" customWidth="1"/>
    <col min="16130" max="16130" width="3.7109375" style="76" customWidth="1"/>
    <col min="16131" max="16131" width="3.28515625" style="76" customWidth="1"/>
    <col min="16132" max="16132" width="67" style="76" customWidth="1"/>
    <col min="16133" max="16133" width="12.42578125" style="76" customWidth="1"/>
    <col min="16134" max="16134" width="11.28515625" style="76" customWidth="1"/>
    <col min="16135" max="16135" width="1.42578125" style="76" customWidth="1"/>
    <col min="16136" max="16384" width="9.140625" style="76"/>
  </cols>
  <sheetData>
    <row r="1" spans="2:6" s="203" customFormat="1" ht="8.25" customHeight="1">
      <c r="B1" s="233"/>
      <c r="C1" s="262"/>
      <c r="D1" s="233"/>
      <c r="E1" s="236"/>
      <c r="F1" s="237"/>
    </row>
    <row r="2" spans="2:6" s="203" customFormat="1" ht="18" customHeight="1">
      <c r="B2" s="1037" t="s">
        <v>533</v>
      </c>
      <c r="C2" s="1037"/>
      <c r="D2" s="1037"/>
      <c r="E2" s="1037"/>
      <c r="F2" s="1037"/>
    </row>
    <row r="3" spans="2:6" s="203" customFormat="1" ht="18" customHeight="1">
      <c r="B3" s="1038" t="s">
        <v>573</v>
      </c>
      <c r="C3" s="1038"/>
      <c r="D3" s="1038"/>
      <c r="E3" s="1038"/>
      <c r="F3" s="1038"/>
    </row>
    <row r="4" spans="2:6" ht="12" customHeight="1"/>
    <row r="5" spans="2:6" s="263" customFormat="1" ht="21" customHeight="1">
      <c r="B5" s="215"/>
      <c r="C5" s="207"/>
      <c r="D5" s="204"/>
      <c r="E5" s="241">
        <v>2015</v>
      </c>
      <c r="F5" s="241">
        <v>2014</v>
      </c>
    </row>
    <row r="6" spans="2:6" s="263" customFormat="1" ht="15.75" customHeight="1">
      <c r="B6" s="200" t="s">
        <v>409</v>
      </c>
      <c r="C6" s="1036" t="s">
        <v>535</v>
      </c>
      <c r="D6" s="1025"/>
      <c r="E6" s="222" t="s">
        <v>511</v>
      </c>
      <c r="F6" s="222" t="s">
        <v>511</v>
      </c>
    </row>
    <row r="7" spans="2:6" s="263" customFormat="1" ht="15.75" customHeight="1">
      <c r="B7" s="215"/>
      <c r="C7" s="193"/>
      <c r="D7" s="183" t="s">
        <v>574</v>
      </c>
      <c r="E7" s="256" t="s">
        <v>511</v>
      </c>
      <c r="F7" s="256" t="s">
        <v>511</v>
      </c>
    </row>
    <row r="8" spans="2:6" s="263" customFormat="1" ht="15.75" customHeight="1">
      <c r="B8" s="215"/>
      <c r="C8" s="193"/>
      <c r="D8" s="183" t="s">
        <v>575</v>
      </c>
      <c r="E8" s="256" t="s">
        <v>511</v>
      </c>
      <c r="F8" s="256" t="s">
        <v>511</v>
      </c>
    </row>
    <row r="9" spans="2:6" s="263" customFormat="1" ht="15.75" customHeight="1">
      <c r="B9" s="258"/>
      <c r="C9" s="193"/>
      <c r="D9" s="183" t="s">
        <v>576</v>
      </c>
      <c r="E9" s="256" t="s">
        <v>511</v>
      </c>
      <c r="F9" s="256" t="s">
        <v>511</v>
      </c>
    </row>
    <row r="10" spans="2:6" ht="15.75" customHeight="1">
      <c r="B10" s="223"/>
      <c r="C10" s="230" t="s">
        <v>577</v>
      </c>
      <c r="D10" s="260"/>
      <c r="E10" s="222" t="s">
        <v>511</v>
      </c>
      <c r="F10" s="222" t="s">
        <v>511</v>
      </c>
    </row>
    <row r="11" spans="2:6" ht="15.75" customHeight="1">
      <c r="B11" s="223"/>
      <c r="C11" s="193"/>
      <c r="D11" s="183" t="s">
        <v>566</v>
      </c>
      <c r="E11" s="256" t="s">
        <v>525</v>
      </c>
      <c r="F11" s="256" t="s">
        <v>525</v>
      </c>
    </row>
    <row r="12" spans="2:6" ht="15.75" customHeight="1">
      <c r="B12" s="223"/>
      <c r="C12" s="193"/>
      <c r="D12" s="183" t="s">
        <v>578</v>
      </c>
      <c r="E12" s="256" t="s">
        <v>525</v>
      </c>
      <c r="F12" s="256" t="s">
        <v>525</v>
      </c>
    </row>
    <row r="13" spans="2:6" ht="15.75" customHeight="1">
      <c r="B13" s="223"/>
      <c r="C13" s="230" t="s">
        <v>547</v>
      </c>
      <c r="D13" s="261"/>
      <c r="E13" s="222" t="s">
        <v>511</v>
      </c>
      <c r="F13" s="222" t="s">
        <v>511</v>
      </c>
    </row>
    <row r="14" spans="2:6" ht="15.75" customHeight="1">
      <c r="B14" s="200" t="s">
        <v>409</v>
      </c>
      <c r="C14" s="1036" t="s">
        <v>548</v>
      </c>
      <c r="D14" s="1025"/>
      <c r="E14" s="224"/>
      <c r="F14" s="224"/>
    </row>
    <row r="15" spans="2:6" ht="15.75" customHeight="1">
      <c r="B15" s="223"/>
      <c r="C15" s="193"/>
      <c r="D15" s="183" t="s">
        <v>549</v>
      </c>
      <c r="E15" s="256" t="s">
        <v>525</v>
      </c>
      <c r="F15" s="256" t="s">
        <v>525</v>
      </c>
    </row>
    <row r="16" spans="2:6" ht="15.75" customHeight="1">
      <c r="B16" s="223"/>
      <c r="C16" s="193"/>
      <c r="D16" s="183" t="s">
        <v>550</v>
      </c>
      <c r="E16" s="256" t="s">
        <v>511</v>
      </c>
      <c r="F16" s="256" t="s">
        <v>511</v>
      </c>
    </row>
    <row r="17" spans="2:6" ht="15.75" customHeight="1">
      <c r="B17" s="223"/>
      <c r="C17" s="193"/>
      <c r="D17" s="183" t="s">
        <v>551</v>
      </c>
      <c r="E17" s="256" t="s">
        <v>525</v>
      </c>
      <c r="F17" s="256" t="s">
        <v>525</v>
      </c>
    </row>
    <row r="18" spans="2:6" ht="15.75" customHeight="1">
      <c r="B18" s="223"/>
      <c r="C18" s="193"/>
      <c r="D18" s="183" t="s">
        <v>552</v>
      </c>
      <c r="E18" s="256" t="s">
        <v>511</v>
      </c>
      <c r="F18" s="256" t="s">
        <v>511</v>
      </c>
    </row>
    <row r="19" spans="2:6" ht="15.75" customHeight="1">
      <c r="B19" s="223"/>
      <c r="C19" s="193"/>
      <c r="D19" s="183" t="s">
        <v>553</v>
      </c>
      <c r="E19" s="256" t="s">
        <v>525</v>
      </c>
      <c r="F19" s="256" t="s">
        <v>525</v>
      </c>
    </row>
    <row r="20" spans="2:6" ht="15.75" customHeight="1">
      <c r="B20" s="223"/>
      <c r="C20" s="193"/>
      <c r="D20" s="183" t="s">
        <v>554</v>
      </c>
      <c r="E20" s="256" t="s">
        <v>511</v>
      </c>
      <c r="F20" s="256" t="s">
        <v>511</v>
      </c>
    </row>
    <row r="21" spans="2:6" ht="15.75" customHeight="1">
      <c r="B21" s="223"/>
      <c r="C21" s="193"/>
      <c r="D21" s="183" t="s">
        <v>555</v>
      </c>
      <c r="E21" s="256" t="s">
        <v>511</v>
      </c>
      <c r="F21" s="256" t="s">
        <v>511</v>
      </c>
    </row>
    <row r="22" spans="2:6" ht="15.75" customHeight="1">
      <c r="B22" s="223"/>
      <c r="C22" s="230" t="s">
        <v>556</v>
      </c>
      <c r="D22" s="261"/>
      <c r="E22" s="222" t="s">
        <v>525</v>
      </c>
      <c r="F22" s="222" t="s">
        <v>525</v>
      </c>
    </row>
    <row r="23" spans="2:6" ht="15.75" customHeight="1">
      <c r="B23" s="200" t="s">
        <v>409</v>
      </c>
      <c r="C23" s="1036" t="s">
        <v>557</v>
      </c>
      <c r="D23" s="1025"/>
      <c r="E23" s="224"/>
      <c r="F23" s="224"/>
    </row>
    <row r="24" spans="2:6" ht="15.75" customHeight="1">
      <c r="B24" s="223"/>
      <c r="C24" s="193"/>
      <c r="D24" s="183" t="s">
        <v>558</v>
      </c>
      <c r="E24" s="256" t="s">
        <v>511</v>
      </c>
      <c r="F24" s="256" t="s">
        <v>511</v>
      </c>
    </row>
    <row r="25" spans="2:6" ht="15.75" customHeight="1">
      <c r="B25" s="223"/>
      <c r="C25" s="193"/>
      <c r="D25" s="183" t="s">
        <v>559</v>
      </c>
      <c r="E25" s="256" t="s">
        <v>511</v>
      </c>
      <c r="F25" s="256" t="s">
        <v>511</v>
      </c>
    </row>
    <row r="26" spans="2:6" ht="15.75" customHeight="1">
      <c r="B26" s="223"/>
      <c r="C26" s="193"/>
      <c r="D26" s="183" t="s">
        <v>560</v>
      </c>
      <c r="E26" s="256" t="s">
        <v>511</v>
      </c>
      <c r="F26" s="256" t="s">
        <v>511</v>
      </c>
    </row>
    <row r="27" spans="2:6" ht="15.75" customHeight="1">
      <c r="B27" s="223"/>
      <c r="C27" s="193"/>
      <c r="D27" s="183" t="s">
        <v>561</v>
      </c>
      <c r="E27" s="256" t="s">
        <v>525</v>
      </c>
      <c r="F27" s="256" t="s">
        <v>525</v>
      </c>
    </row>
    <row r="28" spans="2:6" ht="15.75" customHeight="1">
      <c r="B28" s="223"/>
      <c r="C28" s="193"/>
      <c r="D28" s="183" t="s">
        <v>562</v>
      </c>
      <c r="E28" s="256" t="s">
        <v>525</v>
      </c>
      <c r="F28" s="256" t="s">
        <v>525</v>
      </c>
    </row>
    <row r="29" spans="2:6" ht="15.75" customHeight="1">
      <c r="B29" s="223"/>
      <c r="C29" s="193"/>
      <c r="D29" s="183" t="s">
        <v>563</v>
      </c>
      <c r="E29" s="256" t="s">
        <v>525</v>
      </c>
      <c r="F29" s="256" t="s">
        <v>525</v>
      </c>
    </row>
    <row r="30" spans="2:6" ht="15.75" customHeight="1">
      <c r="B30" s="223"/>
      <c r="C30" s="193"/>
      <c r="D30" s="183" t="s">
        <v>564</v>
      </c>
      <c r="E30" s="256" t="s">
        <v>525</v>
      </c>
      <c r="F30" s="256" t="s">
        <v>525</v>
      </c>
    </row>
    <row r="31" spans="2:6" ht="15.75" customHeight="1">
      <c r="B31" s="223"/>
      <c r="C31" s="193"/>
      <c r="D31" s="183" t="s">
        <v>565</v>
      </c>
      <c r="E31" s="256" t="s">
        <v>525</v>
      </c>
      <c r="F31" s="256" t="s">
        <v>525</v>
      </c>
    </row>
    <row r="32" spans="2:6" ht="15.75" customHeight="1">
      <c r="B32" s="223"/>
      <c r="C32" s="193"/>
      <c r="D32" s="183" t="s">
        <v>566</v>
      </c>
      <c r="E32" s="256" t="s">
        <v>525</v>
      </c>
      <c r="F32" s="256" t="s">
        <v>525</v>
      </c>
    </row>
    <row r="33" spans="2:6" ht="15.75" customHeight="1">
      <c r="B33" s="223"/>
      <c r="C33" s="193"/>
      <c r="D33" s="183" t="s">
        <v>567</v>
      </c>
      <c r="E33" s="256" t="s">
        <v>525</v>
      </c>
      <c r="F33" s="256" t="s">
        <v>525</v>
      </c>
    </row>
    <row r="34" spans="2:6" ht="15.75" customHeight="1">
      <c r="B34" s="223"/>
      <c r="C34" s="230" t="s">
        <v>568</v>
      </c>
      <c r="D34" s="261"/>
      <c r="E34" s="222" t="s">
        <v>525</v>
      </c>
      <c r="F34" s="222" t="s">
        <v>525</v>
      </c>
    </row>
    <row r="35" spans="2:6" ht="15.75" customHeight="1">
      <c r="B35" s="223"/>
      <c r="C35" s="259"/>
      <c r="D35" s="261"/>
      <c r="E35" s="224"/>
      <c r="F35" s="224"/>
    </row>
    <row r="36" spans="2:6" ht="15.75" customHeight="1">
      <c r="B36" s="223"/>
      <c r="C36" s="230" t="s">
        <v>569</v>
      </c>
      <c r="D36" s="261"/>
      <c r="E36" s="222" t="s">
        <v>511</v>
      </c>
      <c r="F36" s="222" t="s">
        <v>511</v>
      </c>
    </row>
    <row r="37" spans="2:6" ht="15.75" customHeight="1">
      <c r="B37" s="223"/>
      <c r="C37" s="230" t="s">
        <v>570</v>
      </c>
      <c r="D37" s="261"/>
      <c r="E37" s="256" t="s">
        <v>511</v>
      </c>
      <c r="F37" s="256" t="s">
        <v>511</v>
      </c>
    </row>
    <row r="38" spans="2:6" ht="15.75" customHeight="1">
      <c r="B38" s="223"/>
      <c r="C38" s="259"/>
      <c r="D38" s="183" t="s">
        <v>571</v>
      </c>
      <c r="E38" s="256" t="s">
        <v>511</v>
      </c>
      <c r="F38" s="256" t="s">
        <v>511</v>
      </c>
    </row>
    <row r="39" spans="2:6" ht="15.75" customHeight="1">
      <c r="B39" s="223"/>
      <c r="C39" s="230" t="s">
        <v>572</v>
      </c>
      <c r="D39" s="261"/>
      <c r="E39" s="222" t="s">
        <v>511</v>
      </c>
      <c r="F39" s="222" t="s">
        <v>511</v>
      </c>
    </row>
  </sheetData>
  <mergeCells count="5">
    <mergeCell ref="C14:D14"/>
    <mergeCell ref="C23:D23"/>
    <mergeCell ref="B2:F2"/>
    <mergeCell ref="B3:F3"/>
    <mergeCell ref="C6:D6"/>
  </mergeCells>
  <pageMargins left="0.7" right="0.7" top="0.75" bottom="0.75" header="0.3" footer="0.3"/>
  <pageSetup paperSize="9" scale="74" orientation="portrait" verticalDpi="300" r:id="rId1"/>
</worksheet>
</file>

<file path=xl/worksheets/sheet9.xml><?xml version="1.0" encoding="utf-8"?>
<worksheet xmlns="http://schemas.openxmlformats.org/spreadsheetml/2006/main" xmlns:r="http://schemas.openxmlformats.org/officeDocument/2006/relationships">
  <sheetPr>
    <tabColor rgb="FFFFC000"/>
  </sheetPr>
  <dimension ref="B1:J67"/>
  <sheetViews>
    <sheetView topLeftCell="A7" workbookViewId="0">
      <selection activeCell="E21" sqref="E21"/>
    </sheetView>
  </sheetViews>
  <sheetFormatPr defaultRowHeight="15"/>
  <cols>
    <col min="1" max="1" width="12" style="76" customWidth="1"/>
    <col min="2" max="2" width="3.7109375" style="216" customWidth="1"/>
    <col min="3" max="3" width="3.42578125" style="77" customWidth="1"/>
    <col min="4" max="4" width="2.7109375" style="77" customWidth="1"/>
    <col min="5" max="5" width="63.85546875" style="76" customWidth="1"/>
    <col min="6" max="6" width="12.42578125" style="217" customWidth="1"/>
    <col min="7" max="7" width="11.28515625" style="217" customWidth="1"/>
    <col min="8" max="8" width="1.42578125" style="76" customWidth="1"/>
    <col min="9" max="9" width="9.140625" style="76"/>
    <col min="10" max="10" width="18" style="239" customWidth="1"/>
    <col min="11" max="256" width="9.140625" style="76"/>
    <col min="257" max="257" width="12" style="76" customWidth="1"/>
    <col min="258" max="258" width="3.7109375" style="76" customWidth="1"/>
    <col min="259" max="259" width="3.42578125" style="76" customWidth="1"/>
    <col min="260" max="260" width="2.7109375" style="76" customWidth="1"/>
    <col min="261" max="261" width="63.85546875" style="76" customWidth="1"/>
    <col min="262" max="262" width="12.42578125" style="76" customWidth="1"/>
    <col min="263" max="263" width="11.28515625" style="76" customWidth="1"/>
    <col min="264" max="264" width="1.42578125" style="76" customWidth="1"/>
    <col min="265" max="265" width="9.140625" style="76"/>
    <col min="266" max="266" width="18" style="76" customWidth="1"/>
    <col min="267" max="512" width="9.140625" style="76"/>
    <col min="513" max="513" width="12" style="76" customWidth="1"/>
    <col min="514" max="514" width="3.7109375" style="76" customWidth="1"/>
    <col min="515" max="515" width="3.42578125" style="76" customWidth="1"/>
    <col min="516" max="516" width="2.7109375" style="76" customWidth="1"/>
    <col min="517" max="517" width="63.85546875" style="76" customWidth="1"/>
    <col min="518" max="518" width="12.42578125" style="76" customWidth="1"/>
    <col min="519" max="519" width="11.28515625" style="76" customWidth="1"/>
    <col min="520" max="520" width="1.42578125" style="76" customWidth="1"/>
    <col min="521" max="521" width="9.140625" style="76"/>
    <col min="522" max="522" width="18" style="76" customWidth="1"/>
    <col min="523" max="768" width="9.140625" style="76"/>
    <col min="769" max="769" width="12" style="76" customWidth="1"/>
    <col min="770" max="770" width="3.7109375" style="76" customWidth="1"/>
    <col min="771" max="771" width="3.42578125" style="76" customWidth="1"/>
    <col min="772" max="772" width="2.7109375" style="76" customWidth="1"/>
    <col min="773" max="773" width="63.85546875" style="76" customWidth="1"/>
    <col min="774" max="774" width="12.42578125" style="76" customWidth="1"/>
    <col min="775" max="775" width="11.28515625" style="76" customWidth="1"/>
    <col min="776" max="776" width="1.42578125" style="76" customWidth="1"/>
    <col min="777" max="777" width="9.140625" style="76"/>
    <col min="778" max="778" width="18" style="76" customWidth="1"/>
    <col min="779" max="1024" width="9.140625" style="76"/>
    <col min="1025" max="1025" width="12" style="76" customWidth="1"/>
    <col min="1026" max="1026" width="3.7109375" style="76" customWidth="1"/>
    <col min="1027" max="1027" width="3.42578125" style="76" customWidth="1"/>
    <col min="1028" max="1028" width="2.7109375" style="76" customWidth="1"/>
    <col min="1029" max="1029" width="63.85546875" style="76" customWidth="1"/>
    <col min="1030" max="1030" width="12.42578125" style="76" customWidth="1"/>
    <col min="1031" max="1031" width="11.28515625" style="76" customWidth="1"/>
    <col min="1032" max="1032" width="1.42578125" style="76" customWidth="1"/>
    <col min="1033" max="1033" width="9.140625" style="76"/>
    <col min="1034" max="1034" width="18" style="76" customWidth="1"/>
    <col min="1035" max="1280" width="9.140625" style="76"/>
    <col min="1281" max="1281" width="12" style="76" customWidth="1"/>
    <col min="1282" max="1282" width="3.7109375" style="76" customWidth="1"/>
    <col min="1283" max="1283" width="3.42578125" style="76" customWidth="1"/>
    <col min="1284" max="1284" width="2.7109375" style="76" customWidth="1"/>
    <col min="1285" max="1285" width="63.85546875" style="76" customWidth="1"/>
    <col min="1286" max="1286" width="12.42578125" style="76" customWidth="1"/>
    <col min="1287" max="1287" width="11.28515625" style="76" customWidth="1"/>
    <col min="1288" max="1288" width="1.42578125" style="76" customWidth="1"/>
    <col min="1289" max="1289" width="9.140625" style="76"/>
    <col min="1290" max="1290" width="18" style="76" customWidth="1"/>
    <col min="1291" max="1536" width="9.140625" style="76"/>
    <col min="1537" max="1537" width="12" style="76" customWidth="1"/>
    <col min="1538" max="1538" width="3.7109375" style="76" customWidth="1"/>
    <col min="1539" max="1539" width="3.42578125" style="76" customWidth="1"/>
    <col min="1540" max="1540" width="2.7109375" style="76" customWidth="1"/>
    <col min="1541" max="1541" width="63.85546875" style="76" customWidth="1"/>
    <col min="1542" max="1542" width="12.42578125" style="76" customWidth="1"/>
    <col min="1543" max="1543" width="11.28515625" style="76" customWidth="1"/>
    <col min="1544" max="1544" width="1.42578125" style="76" customWidth="1"/>
    <col min="1545" max="1545" width="9.140625" style="76"/>
    <col min="1546" max="1546" width="18" style="76" customWidth="1"/>
    <col min="1547" max="1792" width="9.140625" style="76"/>
    <col min="1793" max="1793" width="12" style="76" customWidth="1"/>
    <col min="1794" max="1794" width="3.7109375" style="76" customWidth="1"/>
    <col min="1795" max="1795" width="3.42578125" style="76" customWidth="1"/>
    <col min="1796" max="1796" width="2.7109375" style="76" customWidth="1"/>
    <col min="1797" max="1797" width="63.85546875" style="76" customWidth="1"/>
    <col min="1798" max="1798" width="12.42578125" style="76" customWidth="1"/>
    <col min="1799" max="1799" width="11.28515625" style="76" customWidth="1"/>
    <col min="1800" max="1800" width="1.42578125" style="76" customWidth="1"/>
    <col min="1801" max="1801" width="9.140625" style="76"/>
    <col min="1802" max="1802" width="18" style="76" customWidth="1"/>
    <col min="1803" max="2048" width="9.140625" style="76"/>
    <col min="2049" max="2049" width="12" style="76" customWidth="1"/>
    <col min="2050" max="2050" width="3.7109375" style="76" customWidth="1"/>
    <col min="2051" max="2051" width="3.42578125" style="76" customWidth="1"/>
    <col min="2052" max="2052" width="2.7109375" style="76" customWidth="1"/>
    <col min="2053" max="2053" width="63.85546875" style="76" customWidth="1"/>
    <col min="2054" max="2054" width="12.42578125" style="76" customWidth="1"/>
    <col min="2055" max="2055" width="11.28515625" style="76" customWidth="1"/>
    <col min="2056" max="2056" width="1.42578125" style="76" customWidth="1"/>
    <col min="2057" max="2057" width="9.140625" style="76"/>
    <col min="2058" max="2058" width="18" style="76" customWidth="1"/>
    <col min="2059" max="2304" width="9.140625" style="76"/>
    <col min="2305" max="2305" width="12" style="76" customWidth="1"/>
    <col min="2306" max="2306" width="3.7109375" style="76" customWidth="1"/>
    <col min="2307" max="2307" width="3.42578125" style="76" customWidth="1"/>
    <col min="2308" max="2308" width="2.7109375" style="76" customWidth="1"/>
    <col min="2309" max="2309" width="63.85546875" style="76" customWidth="1"/>
    <col min="2310" max="2310" width="12.42578125" style="76" customWidth="1"/>
    <col min="2311" max="2311" width="11.28515625" style="76" customWidth="1"/>
    <col min="2312" max="2312" width="1.42578125" style="76" customWidth="1"/>
    <col min="2313" max="2313" width="9.140625" style="76"/>
    <col min="2314" max="2314" width="18" style="76" customWidth="1"/>
    <col min="2315" max="2560" width="9.140625" style="76"/>
    <col min="2561" max="2561" width="12" style="76" customWidth="1"/>
    <col min="2562" max="2562" width="3.7109375" style="76" customWidth="1"/>
    <col min="2563" max="2563" width="3.42578125" style="76" customWidth="1"/>
    <col min="2564" max="2564" width="2.7109375" style="76" customWidth="1"/>
    <col min="2565" max="2565" width="63.85546875" style="76" customWidth="1"/>
    <col min="2566" max="2566" width="12.42578125" style="76" customWidth="1"/>
    <col min="2567" max="2567" width="11.28515625" style="76" customWidth="1"/>
    <col min="2568" max="2568" width="1.42578125" style="76" customWidth="1"/>
    <col min="2569" max="2569" width="9.140625" style="76"/>
    <col min="2570" max="2570" width="18" style="76" customWidth="1"/>
    <col min="2571" max="2816" width="9.140625" style="76"/>
    <col min="2817" max="2817" width="12" style="76" customWidth="1"/>
    <col min="2818" max="2818" width="3.7109375" style="76" customWidth="1"/>
    <col min="2819" max="2819" width="3.42578125" style="76" customWidth="1"/>
    <col min="2820" max="2820" width="2.7109375" style="76" customWidth="1"/>
    <col min="2821" max="2821" width="63.85546875" style="76" customWidth="1"/>
    <col min="2822" max="2822" width="12.42578125" style="76" customWidth="1"/>
    <col min="2823" max="2823" width="11.28515625" style="76" customWidth="1"/>
    <col min="2824" max="2824" width="1.42578125" style="76" customWidth="1"/>
    <col min="2825" max="2825" width="9.140625" style="76"/>
    <col min="2826" max="2826" width="18" style="76" customWidth="1"/>
    <col min="2827" max="3072" width="9.140625" style="76"/>
    <col min="3073" max="3073" width="12" style="76" customWidth="1"/>
    <col min="3074" max="3074" width="3.7109375" style="76" customWidth="1"/>
    <col min="3075" max="3075" width="3.42578125" style="76" customWidth="1"/>
    <col min="3076" max="3076" width="2.7109375" style="76" customWidth="1"/>
    <col min="3077" max="3077" width="63.85546875" style="76" customWidth="1"/>
    <col min="3078" max="3078" width="12.42578125" style="76" customWidth="1"/>
    <col min="3079" max="3079" width="11.28515625" style="76" customWidth="1"/>
    <col min="3080" max="3080" width="1.42578125" style="76" customWidth="1"/>
    <col min="3081" max="3081" width="9.140625" style="76"/>
    <col min="3082" max="3082" width="18" style="76" customWidth="1"/>
    <col min="3083" max="3328" width="9.140625" style="76"/>
    <col min="3329" max="3329" width="12" style="76" customWidth="1"/>
    <col min="3330" max="3330" width="3.7109375" style="76" customWidth="1"/>
    <col min="3331" max="3331" width="3.42578125" style="76" customWidth="1"/>
    <col min="3332" max="3332" width="2.7109375" style="76" customWidth="1"/>
    <col min="3333" max="3333" width="63.85546875" style="76" customWidth="1"/>
    <col min="3334" max="3334" width="12.42578125" style="76" customWidth="1"/>
    <col min="3335" max="3335" width="11.28515625" style="76" customWidth="1"/>
    <col min="3336" max="3336" width="1.42578125" style="76" customWidth="1"/>
    <col min="3337" max="3337" width="9.140625" style="76"/>
    <col min="3338" max="3338" width="18" style="76" customWidth="1"/>
    <col min="3339" max="3584" width="9.140625" style="76"/>
    <col min="3585" max="3585" width="12" style="76" customWidth="1"/>
    <col min="3586" max="3586" width="3.7109375" style="76" customWidth="1"/>
    <col min="3587" max="3587" width="3.42578125" style="76" customWidth="1"/>
    <col min="3588" max="3588" width="2.7109375" style="76" customWidth="1"/>
    <col min="3589" max="3589" width="63.85546875" style="76" customWidth="1"/>
    <col min="3590" max="3590" width="12.42578125" style="76" customWidth="1"/>
    <col min="3591" max="3591" width="11.28515625" style="76" customWidth="1"/>
    <col min="3592" max="3592" width="1.42578125" style="76" customWidth="1"/>
    <col min="3593" max="3593" width="9.140625" style="76"/>
    <col min="3594" max="3594" width="18" style="76" customWidth="1"/>
    <col min="3595" max="3840" width="9.140625" style="76"/>
    <col min="3841" max="3841" width="12" style="76" customWidth="1"/>
    <col min="3842" max="3842" width="3.7109375" style="76" customWidth="1"/>
    <col min="3843" max="3843" width="3.42578125" style="76" customWidth="1"/>
    <col min="3844" max="3844" width="2.7109375" style="76" customWidth="1"/>
    <col min="3845" max="3845" width="63.85546875" style="76" customWidth="1"/>
    <col min="3846" max="3846" width="12.42578125" style="76" customWidth="1"/>
    <col min="3847" max="3847" width="11.28515625" style="76" customWidth="1"/>
    <col min="3848" max="3848" width="1.42578125" style="76" customWidth="1"/>
    <col min="3849" max="3849" width="9.140625" style="76"/>
    <col min="3850" max="3850" width="18" style="76" customWidth="1"/>
    <col min="3851" max="4096" width="9.140625" style="76"/>
    <col min="4097" max="4097" width="12" style="76" customWidth="1"/>
    <col min="4098" max="4098" width="3.7109375" style="76" customWidth="1"/>
    <col min="4099" max="4099" width="3.42578125" style="76" customWidth="1"/>
    <col min="4100" max="4100" width="2.7109375" style="76" customWidth="1"/>
    <col min="4101" max="4101" width="63.85546875" style="76" customWidth="1"/>
    <col min="4102" max="4102" width="12.42578125" style="76" customWidth="1"/>
    <col min="4103" max="4103" width="11.28515625" style="76" customWidth="1"/>
    <col min="4104" max="4104" width="1.42578125" style="76" customWidth="1"/>
    <col min="4105" max="4105" width="9.140625" style="76"/>
    <col min="4106" max="4106" width="18" style="76" customWidth="1"/>
    <col min="4107" max="4352" width="9.140625" style="76"/>
    <col min="4353" max="4353" width="12" style="76" customWidth="1"/>
    <col min="4354" max="4354" width="3.7109375" style="76" customWidth="1"/>
    <col min="4355" max="4355" width="3.42578125" style="76" customWidth="1"/>
    <col min="4356" max="4356" width="2.7109375" style="76" customWidth="1"/>
    <col min="4357" max="4357" width="63.85546875" style="76" customWidth="1"/>
    <col min="4358" max="4358" width="12.42578125" style="76" customWidth="1"/>
    <col min="4359" max="4359" width="11.28515625" style="76" customWidth="1"/>
    <col min="4360" max="4360" width="1.42578125" style="76" customWidth="1"/>
    <col min="4361" max="4361" width="9.140625" style="76"/>
    <col min="4362" max="4362" width="18" style="76" customWidth="1"/>
    <col min="4363" max="4608" width="9.140625" style="76"/>
    <col min="4609" max="4609" width="12" style="76" customWidth="1"/>
    <col min="4610" max="4610" width="3.7109375" style="76" customWidth="1"/>
    <col min="4611" max="4611" width="3.42578125" style="76" customWidth="1"/>
    <col min="4612" max="4612" width="2.7109375" style="76" customWidth="1"/>
    <col min="4613" max="4613" width="63.85546875" style="76" customWidth="1"/>
    <col min="4614" max="4614" width="12.42578125" style="76" customWidth="1"/>
    <col min="4615" max="4615" width="11.28515625" style="76" customWidth="1"/>
    <col min="4616" max="4616" width="1.42578125" style="76" customWidth="1"/>
    <col min="4617" max="4617" width="9.140625" style="76"/>
    <col min="4618" max="4618" width="18" style="76" customWidth="1"/>
    <col min="4619" max="4864" width="9.140625" style="76"/>
    <col min="4865" max="4865" width="12" style="76" customWidth="1"/>
    <col min="4866" max="4866" width="3.7109375" style="76" customWidth="1"/>
    <col min="4867" max="4867" width="3.42578125" style="76" customWidth="1"/>
    <col min="4868" max="4868" width="2.7109375" style="76" customWidth="1"/>
    <col min="4869" max="4869" width="63.85546875" style="76" customWidth="1"/>
    <col min="4870" max="4870" width="12.42578125" style="76" customWidth="1"/>
    <col min="4871" max="4871" width="11.28515625" style="76" customWidth="1"/>
    <col min="4872" max="4872" width="1.42578125" style="76" customWidth="1"/>
    <col min="4873" max="4873" width="9.140625" style="76"/>
    <col min="4874" max="4874" width="18" style="76" customWidth="1"/>
    <col min="4875" max="5120" width="9.140625" style="76"/>
    <col min="5121" max="5121" width="12" style="76" customWidth="1"/>
    <col min="5122" max="5122" width="3.7109375" style="76" customWidth="1"/>
    <col min="5123" max="5123" width="3.42578125" style="76" customWidth="1"/>
    <col min="5124" max="5124" width="2.7109375" style="76" customWidth="1"/>
    <col min="5125" max="5125" width="63.85546875" style="76" customWidth="1"/>
    <col min="5126" max="5126" width="12.42578125" style="76" customWidth="1"/>
    <col min="5127" max="5127" width="11.28515625" style="76" customWidth="1"/>
    <col min="5128" max="5128" width="1.42578125" style="76" customWidth="1"/>
    <col min="5129" max="5129" width="9.140625" style="76"/>
    <col min="5130" max="5130" width="18" style="76" customWidth="1"/>
    <col min="5131" max="5376" width="9.140625" style="76"/>
    <col min="5377" max="5377" width="12" style="76" customWidth="1"/>
    <col min="5378" max="5378" width="3.7109375" style="76" customWidth="1"/>
    <col min="5379" max="5379" width="3.42578125" style="76" customWidth="1"/>
    <col min="5380" max="5380" width="2.7109375" style="76" customWidth="1"/>
    <col min="5381" max="5381" width="63.85546875" style="76" customWidth="1"/>
    <col min="5382" max="5382" width="12.42578125" style="76" customWidth="1"/>
    <col min="5383" max="5383" width="11.28515625" style="76" customWidth="1"/>
    <col min="5384" max="5384" width="1.42578125" style="76" customWidth="1"/>
    <col min="5385" max="5385" width="9.140625" style="76"/>
    <col min="5386" max="5386" width="18" style="76" customWidth="1"/>
    <col min="5387" max="5632" width="9.140625" style="76"/>
    <col min="5633" max="5633" width="12" style="76" customWidth="1"/>
    <col min="5634" max="5634" width="3.7109375" style="76" customWidth="1"/>
    <col min="5635" max="5635" width="3.42578125" style="76" customWidth="1"/>
    <col min="5636" max="5636" width="2.7109375" style="76" customWidth="1"/>
    <col min="5637" max="5637" width="63.85546875" style="76" customWidth="1"/>
    <col min="5638" max="5638" width="12.42578125" style="76" customWidth="1"/>
    <col min="5639" max="5639" width="11.28515625" style="76" customWidth="1"/>
    <col min="5640" max="5640" width="1.42578125" style="76" customWidth="1"/>
    <col min="5641" max="5641" width="9.140625" style="76"/>
    <col min="5642" max="5642" width="18" style="76" customWidth="1"/>
    <col min="5643" max="5888" width="9.140625" style="76"/>
    <col min="5889" max="5889" width="12" style="76" customWidth="1"/>
    <col min="5890" max="5890" width="3.7109375" style="76" customWidth="1"/>
    <col min="5891" max="5891" width="3.42578125" style="76" customWidth="1"/>
    <col min="5892" max="5892" width="2.7109375" style="76" customWidth="1"/>
    <col min="5893" max="5893" width="63.85546875" style="76" customWidth="1"/>
    <col min="5894" max="5894" width="12.42578125" style="76" customWidth="1"/>
    <col min="5895" max="5895" width="11.28515625" style="76" customWidth="1"/>
    <col min="5896" max="5896" width="1.42578125" style="76" customWidth="1"/>
    <col min="5897" max="5897" width="9.140625" style="76"/>
    <col min="5898" max="5898" width="18" style="76" customWidth="1"/>
    <col min="5899" max="6144" width="9.140625" style="76"/>
    <col min="6145" max="6145" width="12" style="76" customWidth="1"/>
    <col min="6146" max="6146" width="3.7109375" style="76" customWidth="1"/>
    <col min="6147" max="6147" width="3.42578125" style="76" customWidth="1"/>
    <col min="6148" max="6148" width="2.7109375" style="76" customWidth="1"/>
    <col min="6149" max="6149" width="63.85546875" style="76" customWidth="1"/>
    <col min="6150" max="6150" width="12.42578125" style="76" customWidth="1"/>
    <col min="6151" max="6151" width="11.28515625" style="76" customWidth="1"/>
    <col min="6152" max="6152" width="1.42578125" style="76" customWidth="1"/>
    <col min="6153" max="6153" width="9.140625" style="76"/>
    <col min="6154" max="6154" width="18" style="76" customWidth="1"/>
    <col min="6155" max="6400" width="9.140625" style="76"/>
    <col min="6401" max="6401" width="12" style="76" customWidth="1"/>
    <col min="6402" max="6402" width="3.7109375" style="76" customWidth="1"/>
    <col min="6403" max="6403" width="3.42578125" style="76" customWidth="1"/>
    <col min="6404" max="6404" width="2.7109375" style="76" customWidth="1"/>
    <col min="6405" max="6405" width="63.85546875" style="76" customWidth="1"/>
    <col min="6406" max="6406" width="12.42578125" style="76" customWidth="1"/>
    <col min="6407" max="6407" width="11.28515625" style="76" customWidth="1"/>
    <col min="6408" max="6408" width="1.42578125" style="76" customWidth="1"/>
    <col min="6409" max="6409" width="9.140625" style="76"/>
    <col min="6410" max="6410" width="18" style="76" customWidth="1"/>
    <col min="6411" max="6656" width="9.140625" style="76"/>
    <col min="6657" max="6657" width="12" style="76" customWidth="1"/>
    <col min="6658" max="6658" width="3.7109375" style="76" customWidth="1"/>
    <col min="6659" max="6659" width="3.42578125" style="76" customWidth="1"/>
    <col min="6660" max="6660" width="2.7109375" style="76" customWidth="1"/>
    <col min="6661" max="6661" width="63.85546875" style="76" customWidth="1"/>
    <col min="6662" max="6662" width="12.42578125" style="76" customWidth="1"/>
    <col min="6663" max="6663" width="11.28515625" style="76" customWidth="1"/>
    <col min="6664" max="6664" width="1.42578125" style="76" customWidth="1"/>
    <col min="6665" max="6665" width="9.140625" style="76"/>
    <col min="6666" max="6666" width="18" style="76" customWidth="1"/>
    <col min="6667" max="6912" width="9.140625" style="76"/>
    <col min="6913" max="6913" width="12" style="76" customWidth="1"/>
    <col min="6914" max="6914" width="3.7109375" style="76" customWidth="1"/>
    <col min="6915" max="6915" width="3.42578125" style="76" customWidth="1"/>
    <col min="6916" max="6916" width="2.7109375" style="76" customWidth="1"/>
    <col min="6917" max="6917" width="63.85546875" style="76" customWidth="1"/>
    <col min="6918" max="6918" width="12.42578125" style="76" customWidth="1"/>
    <col min="6919" max="6919" width="11.28515625" style="76" customWidth="1"/>
    <col min="6920" max="6920" width="1.42578125" style="76" customWidth="1"/>
    <col min="6921" max="6921" width="9.140625" style="76"/>
    <col min="6922" max="6922" width="18" style="76" customWidth="1"/>
    <col min="6923" max="7168" width="9.140625" style="76"/>
    <col min="7169" max="7169" width="12" style="76" customWidth="1"/>
    <col min="7170" max="7170" width="3.7109375" style="76" customWidth="1"/>
    <col min="7171" max="7171" width="3.42578125" style="76" customWidth="1"/>
    <col min="7172" max="7172" width="2.7109375" style="76" customWidth="1"/>
    <col min="7173" max="7173" width="63.85546875" style="76" customWidth="1"/>
    <col min="7174" max="7174" width="12.42578125" style="76" customWidth="1"/>
    <col min="7175" max="7175" width="11.28515625" style="76" customWidth="1"/>
    <col min="7176" max="7176" width="1.42578125" style="76" customWidth="1"/>
    <col min="7177" max="7177" width="9.140625" style="76"/>
    <col min="7178" max="7178" width="18" style="76" customWidth="1"/>
    <col min="7179" max="7424" width="9.140625" style="76"/>
    <col min="7425" max="7425" width="12" style="76" customWidth="1"/>
    <col min="7426" max="7426" width="3.7109375" style="76" customWidth="1"/>
    <col min="7427" max="7427" width="3.42578125" style="76" customWidth="1"/>
    <col min="7428" max="7428" width="2.7109375" style="76" customWidth="1"/>
    <col min="7429" max="7429" width="63.85546875" style="76" customWidth="1"/>
    <col min="7430" max="7430" width="12.42578125" style="76" customWidth="1"/>
    <col min="7431" max="7431" width="11.28515625" style="76" customWidth="1"/>
    <col min="7432" max="7432" width="1.42578125" style="76" customWidth="1"/>
    <col min="7433" max="7433" width="9.140625" style="76"/>
    <col min="7434" max="7434" width="18" style="76" customWidth="1"/>
    <col min="7435" max="7680" width="9.140625" style="76"/>
    <col min="7681" max="7681" width="12" style="76" customWidth="1"/>
    <col min="7682" max="7682" width="3.7109375" style="76" customWidth="1"/>
    <col min="7683" max="7683" width="3.42578125" style="76" customWidth="1"/>
    <col min="7684" max="7684" width="2.7109375" style="76" customWidth="1"/>
    <col min="7685" max="7685" width="63.85546875" style="76" customWidth="1"/>
    <col min="7686" max="7686" width="12.42578125" style="76" customWidth="1"/>
    <col min="7687" max="7687" width="11.28515625" style="76" customWidth="1"/>
    <col min="7688" max="7688" width="1.42578125" style="76" customWidth="1"/>
    <col min="7689" max="7689" width="9.140625" style="76"/>
    <col min="7690" max="7690" width="18" style="76" customWidth="1"/>
    <col min="7691" max="7936" width="9.140625" style="76"/>
    <col min="7937" max="7937" width="12" style="76" customWidth="1"/>
    <col min="7938" max="7938" width="3.7109375" style="76" customWidth="1"/>
    <col min="7939" max="7939" width="3.42578125" style="76" customWidth="1"/>
    <col min="7940" max="7940" width="2.7109375" style="76" customWidth="1"/>
    <col min="7941" max="7941" width="63.85546875" style="76" customWidth="1"/>
    <col min="7942" max="7942" width="12.42578125" style="76" customWidth="1"/>
    <col min="7943" max="7943" width="11.28515625" style="76" customWidth="1"/>
    <col min="7944" max="7944" width="1.42578125" style="76" customWidth="1"/>
    <col min="7945" max="7945" width="9.140625" style="76"/>
    <col min="7946" max="7946" width="18" style="76" customWidth="1"/>
    <col min="7947" max="8192" width="9.140625" style="76"/>
    <col min="8193" max="8193" width="12" style="76" customWidth="1"/>
    <col min="8194" max="8194" width="3.7109375" style="76" customWidth="1"/>
    <col min="8195" max="8195" width="3.42578125" style="76" customWidth="1"/>
    <col min="8196" max="8196" width="2.7109375" style="76" customWidth="1"/>
    <col min="8197" max="8197" width="63.85546875" style="76" customWidth="1"/>
    <col min="8198" max="8198" width="12.42578125" style="76" customWidth="1"/>
    <col min="8199" max="8199" width="11.28515625" style="76" customWidth="1"/>
    <col min="8200" max="8200" width="1.42578125" style="76" customWidth="1"/>
    <col min="8201" max="8201" width="9.140625" style="76"/>
    <col min="8202" max="8202" width="18" style="76" customWidth="1"/>
    <col min="8203" max="8448" width="9.140625" style="76"/>
    <col min="8449" max="8449" width="12" style="76" customWidth="1"/>
    <col min="8450" max="8450" width="3.7109375" style="76" customWidth="1"/>
    <col min="8451" max="8451" width="3.42578125" style="76" customWidth="1"/>
    <col min="8452" max="8452" width="2.7109375" style="76" customWidth="1"/>
    <col min="8453" max="8453" width="63.85546875" style="76" customWidth="1"/>
    <col min="8454" max="8454" width="12.42578125" style="76" customWidth="1"/>
    <col min="8455" max="8455" width="11.28515625" style="76" customWidth="1"/>
    <col min="8456" max="8456" width="1.42578125" style="76" customWidth="1"/>
    <col min="8457" max="8457" width="9.140625" style="76"/>
    <col min="8458" max="8458" width="18" style="76" customWidth="1"/>
    <col min="8459" max="8704" width="9.140625" style="76"/>
    <col min="8705" max="8705" width="12" style="76" customWidth="1"/>
    <col min="8706" max="8706" width="3.7109375" style="76" customWidth="1"/>
    <col min="8707" max="8707" width="3.42578125" style="76" customWidth="1"/>
    <col min="8708" max="8708" width="2.7109375" style="76" customWidth="1"/>
    <col min="8709" max="8709" width="63.85546875" style="76" customWidth="1"/>
    <col min="8710" max="8710" width="12.42578125" style="76" customWidth="1"/>
    <col min="8711" max="8711" width="11.28515625" style="76" customWidth="1"/>
    <col min="8712" max="8712" width="1.42578125" style="76" customWidth="1"/>
    <col min="8713" max="8713" width="9.140625" style="76"/>
    <col min="8714" max="8714" width="18" style="76" customWidth="1"/>
    <col min="8715" max="8960" width="9.140625" style="76"/>
    <col min="8961" max="8961" width="12" style="76" customWidth="1"/>
    <col min="8962" max="8962" width="3.7109375" style="76" customWidth="1"/>
    <col min="8963" max="8963" width="3.42578125" style="76" customWidth="1"/>
    <col min="8964" max="8964" width="2.7109375" style="76" customWidth="1"/>
    <col min="8965" max="8965" width="63.85546875" style="76" customWidth="1"/>
    <col min="8966" max="8966" width="12.42578125" style="76" customWidth="1"/>
    <col min="8967" max="8967" width="11.28515625" style="76" customWidth="1"/>
    <col min="8968" max="8968" width="1.42578125" style="76" customWidth="1"/>
    <col min="8969" max="8969" width="9.140625" style="76"/>
    <col min="8970" max="8970" width="18" style="76" customWidth="1"/>
    <col min="8971" max="9216" width="9.140625" style="76"/>
    <col min="9217" max="9217" width="12" style="76" customWidth="1"/>
    <col min="9218" max="9218" width="3.7109375" style="76" customWidth="1"/>
    <col min="9219" max="9219" width="3.42578125" style="76" customWidth="1"/>
    <col min="9220" max="9220" width="2.7109375" style="76" customWidth="1"/>
    <col min="9221" max="9221" width="63.85546875" style="76" customWidth="1"/>
    <col min="9222" max="9222" width="12.42578125" style="76" customWidth="1"/>
    <col min="9223" max="9223" width="11.28515625" style="76" customWidth="1"/>
    <col min="9224" max="9224" width="1.42578125" style="76" customWidth="1"/>
    <col min="9225" max="9225" width="9.140625" style="76"/>
    <col min="9226" max="9226" width="18" style="76" customWidth="1"/>
    <col min="9227" max="9472" width="9.140625" style="76"/>
    <col min="9473" max="9473" width="12" style="76" customWidth="1"/>
    <col min="9474" max="9474" width="3.7109375" style="76" customWidth="1"/>
    <col min="9475" max="9475" width="3.42578125" style="76" customWidth="1"/>
    <col min="9476" max="9476" width="2.7109375" style="76" customWidth="1"/>
    <col min="9477" max="9477" width="63.85546875" style="76" customWidth="1"/>
    <col min="9478" max="9478" width="12.42578125" style="76" customWidth="1"/>
    <col min="9479" max="9479" width="11.28515625" style="76" customWidth="1"/>
    <col min="9480" max="9480" width="1.42578125" style="76" customWidth="1"/>
    <col min="9481" max="9481" width="9.140625" style="76"/>
    <col min="9482" max="9482" width="18" style="76" customWidth="1"/>
    <col min="9483" max="9728" width="9.140625" style="76"/>
    <col min="9729" max="9729" width="12" style="76" customWidth="1"/>
    <col min="9730" max="9730" width="3.7109375" style="76" customWidth="1"/>
    <col min="9731" max="9731" width="3.42578125" style="76" customWidth="1"/>
    <col min="9732" max="9732" width="2.7109375" style="76" customWidth="1"/>
    <col min="9733" max="9733" width="63.85546875" style="76" customWidth="1"/>
    <col min="9734" max="9734" width="12.42578125" style="76" customWidth="1"/>
    <col min="9735" max="9735" width="11.28515625" style="76" customWidth="1"/>
    <col min="9736" max="9736" width="1.42578125" style="76" customWidth="1"/>
    <col min="9737" max="9737" width="9.140625" style="76"/>
    <col min="9738" max="9738" width="18" style="76" customWidth="1"/>
    <col min="9739" max="9984" width="9.140625" style="76"/>
    <col min="9985" max="9985" width="12" style="76" customWidth="1"/>
    <col min="9986" max="9986" width="3.7109375" style="76" customWidth="1"/>
    <col min="9987" max="9987" width="3.42578125" style="76" customWidth="1"/>
    <col min="9988" max="9988" width="2.7109375" style="76" customWidth="1"/>
    <col min="9989" max="9989" width="63.85546875" style="76" customWidth="1"/>
    <col min="9990" max="9990" width="12.42578125" style="76" customWidth="1"/>
    <col min="9991" max="9991" width="11.28515625" style="76" customWidth="1"/>
    <col min="9992" max="9992" width="1.42578125" style="76" customWidth="1"/>
    <col min="9993" max="9993" width="9.140625" style="76"/>
    <col min="9994" max="9994" width="18" style="76" customWidth="1"/>
    <col min="9995" max="10240" width="9.140625" style="76"/>
    <col min="10241" max="10241" width="12" style="76" customWidth="1"/>
    <col min="10242" max="10242" width="3.7109375" style="76" customWidth="1"/>
    <col min="10243" max="10243" width="3.42578125" style="76" customWidth="1"/>
    <col min="10244" max="10244" width="2.7109375" style="76" customWidth="1"/>
    <col min="10245" max="10245" width="63.85546875" style="76" customWidth="1"/>
    <col min="10246" max="10246" width="12.42578125" style="76" customWidth="1"/>
    <col min="10247" max="10247" width="11.28515625" style="76" customWidth="1"/>
    <col min="10248" max="10248" width="1.42578125" style="76" customWidth="1"/>
    <col min="10249" max="10249" width="9.140625" style="76"/>
    <col min="10250" max="10250" width="18" style="76" customWidth="1"/>
    <col min="10251" max="10496" width="9.140625" style="76"/>
    <col min="10497" max="10497" width="12" style="76" customWidth="1"/>
    <col min="10498" max="10498" width="3.7109375" style="76" customWidth="1"/>
    <col min="10499" max="10499" width="3.42578125" style="76" customWidth="1"/>
    <col min="10500" max="10500" width="2.7109375" style="76" customWidth="1"/>
    <col min="10501" max="10501" width="63.85546875" style="76" customWidth="1"/>
    <col min="10502" max="10502" width="12.42578125" style="76" customWidth="1"/>
    <col min="10503" max="10503" width="11.28515625" style="76" customWidth="1"/>
    <col min="10504" max="10504" width="1.42578125" style="76" customWidth="1"/>
    <col min="10505" max="10505" width="9.140625" style="76"/>
    <col min="10506" max="10506" width="18" style="76" customWidth="1"/>
    <col min="10507" max="10752" width="9.140625" style="76"/>
    <col min="10753" max="10753" width="12" style="76" customWidth="1"/>
    <col min="10754" max="10754" width="3.7109375" style="76" customWidth="1"/>
    <col min="10755" max="10755" width="3.42578125" style="76" customWidth="1"/>
    <col min="10756" max="10756" width="2.7109375" style="76" customWidth="1"/>
    <col min="10757" max="10757" width="63.85546875" style="76" customWidth="1"/>
    <col min="10758" max="10758" width="12.42578125" style="76" customWidth="1"/>
    <col min="10759" max="10759" width="11.28515625" style="76" customWidth="1"/>
    <col min="10760" max="10760" width="1.42578125" style="76" customWidth="1"/>
    <col min="10761" max="10761" width="9.140625" style="76"/>
    <col min="10762" max="10762" width="18" style="76" customWidth="1"/>
    <col min="10763" max="11008" width="9.140625" style="76"/>
    <col min="11009" max="11009" width="12" style="76" customWidth="1"/>
    <col min="11010" max="11010" width="3.7109375" style="76" customWidth="1"/>
    <col min="11011" max="11011" width="3.42578125" style="76" customWidth="1"/>
    <col min="11012" max="11012" width="2.7109375" style="76" customWidth="1"/>
    <col min="11013" max="11013" width="63.85546875" style="76" customWidth="1"/>
    <col min="11014" max="11014" width="12.42578125" style="76" customWidth="1"/>
    <col min="11015" max="11015" width="11.28515625" style="76" customWidth="1"/>
    <col min="11016" max="11016" width="1.42578125" style="76" customWidth="1"/>
    <col min="11017" max="11017" width="9.140625" style="76"/>
    <col min="11018" max="11018" width="18" style="76" customWidth="1"/>
    <col min="11019" max="11264" width="9.140625" style="76"/>
    <col min="11265" max="11265" width="12" style="76" customWidth="1"/>
    <col min="11266" max="11266" width="3.7109375" style="76" customWidth="1"/>
    <col min="11267" max="11267" width="3.42578125" style="76" customWidth="1"/>
    <col min="11268" max="11268" width="2.7109375" style="76" customWidth="1"/>
    <col min="11269" max="11269" width="63.85546875" style="76" customWidth="1"/>
    <col min="11270" max="11270" width="12.42578125" style="76" customWidth="1"/>
    <col min="11271" max="11271" width="11.28515625" style="76" customWidth="1"/>
    <col min="11272" max="11272" width="1.42578125" style="76" customWidth="1"/>
    <col min="11273" max="11273" width="9.140625" style="76"/>
    <col min="11274" max="11274" width="18" style="76" customWidth="1"/>
    <col min="11275" max="11520" width="9.140625" style="76"/>
    <col min="11521" max="11521" width="12" style="76" customWidth="1"/>
    <col min="11522" max="11522" width="3.7109375" style="76" customWidth="1"/>
    <col min="11523" max="11523" width="3.42578125" style="76" customWidth="1"/>
    <col min="11524" max="11524" width="2.7109375" style="76" customWidth="1"/>
    <col min="11525" max="11525" width="63.85546875" style="76" customWidth="1"/>
    <col min="11526" max="11526" width="12.42578125" style="76" customWidth="1"/>
    <col min="11527" max="11527" width="11.28515625" style="76" customWidth="1"/>
    <col min="11528" max="11528" width="1.42578125" style="76" customWidth="1"/>
    <col min="11529" max="11529" width="9.140625" style="76"/>
    <col min="11530" max="11530" width="18" style="76" customWidth="1"/>
    <col min="11531" max="11776" width="9.140625" style="76"/>
    <col min="11777" max="11777" width="12" style="76" customWidth="1"/>
    <col min="11778" max="11778" width="3.7109375" style="76" customWidth="1"/>
    <col min="11779" max="11779" width="3.42578125" style="76" customWidth="1"/>
    <col min="11780" max="11780" width="2.7109375" style="76" customWidth="1"/>
    <col min="11781" max="11781" width="63.85546875" style="76" customWidth="1"/>
    <col min="11782" max="11782" width="12.42578125" style="76" customWidth="1"/>
    <col min="11783" max="11783" width="11.28515625" style="76" customWidth="1"/>
    <col min="11784" max="11784" width="1.42578125" style="76" customWidth="1"/>
    <col min="11785" max="11785" width="9.140625" style="76"/>
    <col min="11786" max="11786" width="18" style="76" customWidth="1"/>
    <col min="11787" max="12032" width="9.140625" style="76"/>
    <col min="12033" max="12033" width="12" style="76" customWidth="1"/>
    <col min="12034" max="12034" width="3.7109375" style="76" customWidth="1"/>
    <col min="12035" max="12035" width="3.42578125" style="76" customWidth="1"/>
    <col min="12036" max="12036" width="2.7109375" style="76" customWidth="1"/>
    <col min="12037" max="12037" width="63.85546875" style="76" customWidth="1"/>
    <col min="12038" max="12038" width="12.42578125" style="76" customWidth="1"/>
    <col min="12039" max="12039" width="11.28515625" style="76" customWidth="1"/>
    <col min="12040" max="12040" width="1.42578125" style="76" customWidth="1"/>
    <col min="12041" max="12041" width="9.140625" style="76"/>
    <col min="12042" max="12042" width="18" style="76" customWidth="1"/>
    <col min="12043" max="12288" width="9.140625" style="76"/>
    <col min="12289" max="12289" width="12" style="76" customWidth="1"/>
    <col min="12290" max="12290" width="3.7109375" style="76" customWidth="1"/>
    <col min="12291" max="12291" width="3.42578125" style="76" customWidth="1"/>
    <col min="12292" max="12292" width="2.7109375" style="76" customWidth="1"/>
    <col min="12293" max="12293" width="63.85546875" style="76" customWidth="1"/>
    <col min="12294" max="12294" width="12.42578125" style="76" customWidth="1"/>
    <col min="12295" max="12295" width="11.28515625" style="76" customWidth="1"/>
    <col min="12296" max="12296" width="1.42578125" style="76" customWidth="1"/>
    <col min="12297" max="12297" width="9.140625" style="76"/>
    <col min="12298" max="12298" width="18" style="76" customWidth="1"/>
    <col min="12299" max="12544" width="9.140625" style="76"/>
    <col min="12545" max="12545" width="12" style="76" customWidth="1"/>
    <col min="12546" max="12546" width="3.7109375" style="76" customWidth="1"/>
    <col min="12547" max="12547" width="3.42578125" style="76" customWidth="1"/>
    <col min="12548" max="12548" width="2.7109375" style="76" customWidth="1"/>
    <col min="12549" max="12549" width="63.85546875" style="76" customWidth="1"/>
    <col min="12550" max="12550" width="12.42578125" style="76" customWidth="1"/>
    <col min="12551" max="12551" width="11.28515625" style="76" customWidth="1"/>
    <col min="12552" max="12552" width="1.42578125" style="76" customWidth="1"/>
    <col min="12553" max="12553" width="9.140625" style="76"/>
    <col min="12554" max="12554" width="18" style="76" customWidth="1"/>
    <col min="12555" max="12800" width="9.140625" style="76"/>
    <col min="12801" max="12801" width="12" style="76" customWidth="1"/>
    <col min="12802" max="12802" width="3.7109375" style="76" customWidth="1"/>
    <col min="12803" max="12803" width="3.42578125" style="76" customWidth="1"/>
    <col min="12804" max="12804" width="2.7109375" style="76" customWidth="1"/>
    <col min="12805" max="12805" width="63.85546875" style="76" customWidth="1"/>
    <col min="12806" max="12806" width="12.42578125" style="76" customWidth="1"/>
    <col min="12807" max="12807" width="11.28515625" style="76" customWidth="1"/>
    <col min="12808" max="12808" width="1.42578125" style="76" customWidth="1"/>
    <col min="12809" max="12809" width="9.140625" style="76"/>
    <col min="12810" max="12810" width="18" style="76" customWidth="1"/>
    <col min="12811" max="13056" width="9.140625" style="76"/>
    <col min="13057" max="13057" width="12" style="76" customWidth="1"/>
    <col min="13058" max="13058" width="3.7109375" style="76" customWidth="1"/>
    <col min="13059" max="13059" width="3.42578125" style="76" customWidth="1"/>
    <col min="13060" max="13060" width="2.7109375" style="76" customWidth="1"/>
    <col min="13061" max="13061" width="63.85546875" style="76" customWidth="1"/>
    <col min="13062" max="13062" width="12.42578125" style="76" customWidth="1"/>
    <col min="13063" max="13063" width="11.28515625" style="76" customWidth="1"/>
    <col min="13064" max="13064" width="1.42578125" style="76" customWidth="1"/>
    <col min="13065" max="13065" width="9.140625" style="76"/>
    <col min="13066" max="13066" width="18" style="76" customWidth="1"/>
    <col min="13067" max="13312" width="9.140625" style="76"/>
    <col min="13313" max="13313" width="12" style="76" customWidth="1"/>
    <col min="13314" max="13314" width="3.7109375" style="76" customWidth="1"/>
    <col min="13315" max="13315" width="3.42578125" style="76" customWidth="1"/>
    <col min="13316" max="13316" width="2.7109375" style="76" customWidth="1"/>
    <col min="13317" max="13317" width="63.85546875" style="76" customWidth="1"/>
    <col min="13318" max="13318" width="12.42578125" style="76" customWidth="1"/>
    <col min="13319" max="13319" width="11.28515625" style="76" customWidth="1"/>
    <col min="13320" max="13320" width="1.42578125" style="76" customWidth="1"/>
    <col min="13321" max="13321" width="9.140625" style="76"/>
    <col min="13322" max="13322" width="18" style="76" customWidth="1"/>
    <col min="13323" max="13568" width="9.140625" style="76"/>
    <col min="13569" max="13569" width="12" style="76" customWidth="1"/>
    <col min="13570" max="13570" width="3.7109375" style="76" customWidth="1"/>
    <col min="13571" max="13571" width="3.42578125" style="76" customWidth="1"/>
    <col min="13572" max="13572" width="2.7109375" style="76" customWidth="1"/>
    <col min="13573" max="13573" width="63.85546875" style="76" customWidth="1"/>
    <col min="13574" max="13574" width="12.42578125" style="76" customWidth="1"/>
    <col min="13575" max="13575" width="11.28515625" style="76" customWidth="1"/>
    <col min="13576" max="13576" width="1.42578125" style="76" customWidth="1"/>
    <col min="13577" max="13577" width="9.140625" style="76"/>
    <col min="13578" max="13578" width="18" style="76" customWidth="1"/>
    <col min="13579" max="13824" width="9.140625" style="76"/>
    <col min="13825" max="13825" width="12" style="76" customWidth="1"/>
    <col min="13826" max="13826" width="3.7109375" style="76" customWidth="1"/>
    <col min="13827" max="13827" width="3.42578125" style="76" customWidth="1"/>
    <col min="13828" max="13828" width="2.7109375" style="76" customWidth="1"/>
    <col min="13829" max="13829" width="63.85546875" style="76" customWidth="1"/>
    <col min="13830" max="13830" width="12.42578125" style="76" customWidth="1"/>
    <col min="13831" max="13831" width="11.28515625" style="76" customWidth="1"/>
    <col min="13832" max="13832" width="1.42578125" style="76" customWidth="1"/>
    <col min="13833" max="13833" width="9.140625" style="76"/>
    <col min="13834" max="13834" width="18" style="76" customWidth="1"/>
    <col min="13835" max="14080" width="9.140625" style="76"/>
    <col min="14081" max="14081" width="12" style="76" customWidth="1"/>
    <col min="14082" max="14082" width="3.7109375" style="76" customWidth="1"/>
    <col min="14083" max="14083" width="3.42578125" style="76" customWidth="1"/>
    <col min="14084" max="14084" width="2.7109375" style="76" customWidth="1"/>
    <col min="14085" max="14085" width="63.85546875" style="76" customWidth="1"/>
    <col min="14086" max="14086" width="12.42578125" style="76" customWidth="1"/>
    <col min="14087" max="14087" width="11.28515625" style="76" customWidth="1"/>
    <col min="14088" max="14088" width="1.42578125" style="76" customWidth="1"/>
    <col min="14089" max="14089" width="9.140625" style="76"/>
    <col min="14090" max="14090" width="18" style="76" customWidth="1"/>
    <col min="14091" max="14336" width="9.140625" style="76"/>
    <col min="14337" max="14337" width="12" style="76" customWidth="1"/>
    <col min="14338" max="14338" width="3.7109375" style="76" customWidth="1"/>
    <col min="14339" max="14339" width="3.42578125" style="76" customWidth="1"/>
    <col min="14340" max="14340" width="2.7109375" style="76" customWidth="1"/>
    <col min="14341" max="14341" width="63.85546875" style="76" customWidth="1"/>
    <col min="14342" max="14342" width="12.42578125" style="76" customWidth="1"/>
    <col min="14343" max="14343" width="11.28515625" style="76" customWidth="1"/>
    <col min="14344" max="14344" width="1.42578125" style="76" customWidth="1"/>
    <col min="14345" max="14345" width="9.140625" style="76"/>
    <col min="14346" max="14346" width="18" style="76" customWidth="1"/>
    <col min="14347" max="14592" width="9.140625" style="76"/>
    <col min="14593" max="14593" width="12" style="76" customWidth="1"/>
    <col min="14594" max="14594" width="3.7109375" style="76" customWidth="1"/>
    <col min="14595" max="14595" width="3.42578125" style="76" customWidth="1"/>
    <col min="14596" max="14596" width="2.7109375" style="76" customWidth="1"/>
    <col min="14597" max="14597" width="63.85546875" style="76" customWidth="1"/>
    <col min="14598" max="14598" width="12.42578125" style="76" customWidth="1"/>
    <col min="14599" max="14599" width="11.28515625" style="76" customWidth="1"/>
    <col min="14600" max="14600" width="1.42578125" style="76" customWidth="1"/>
    <col min="14601" max="14601" width="9.140625" style="76"/>
    <col min="14602" max="14602" width="18" style="76" customWidth="1"/>
    <col min="14603" max="14848" width="9.140625" style="76"/>
    <col min="14849" max="14849" width="12" style="76" customWidth="1"/>
    <col min="14850" max="14850" width="3.7109375" style="76" customWidth="1"/>
    <col min="14851" max="14851" width="3.42578125" style="76" customWidth="1"/>
    <col min="14852" max="14852" width="2.7109375" style="76" customWidth="1"/>
    <col min="14853" max="14853" width="63.85546875" style="76" customWidth="1"/>
    <col min="14854" max="14854" width="12.42578125" style="76" customWidth="1"/>
    <col min="14855" max="14855" width="11.28515625" style="76" customWidth="1"/>
    <col min="14856" max="14856" width="1.42578125" style="76" customWidth="1"/>
    <col min="14857" max="14857" width="9.140625" style="76"/>
    <col min="14858" max="14858" width="18" style="76" customWidth="1"/>
    <col min="14859" max="15104" width="9.140625" style="76"/>
    <col min="15105" max="15105" width="12" style="76" customWidth="1"/>
    <col min="15106" max="15106" width="3.7109375" style="76" customWidth="1"/>
    <col min="15107" max="15107" width="3.42578125" style="76" customWidth="1"/>
    <col min="15108" max="15108" width="2.7109375" style="76" customWidth="1"/>
    <col min="15109" max="15109" width="63.85546875" style="76" customWidth="1"/>
    <col min="15110" max="15110" width="12.42578125" style="76" customWidth="1"/>
    <col min="15111" max="15111" width="11.28515625" style="76" customWidth="1"/>
    <col min="15112" max="15112" width="1.42578125" style="76" customWidth="1"/>
    <col min="15113" max="15113" width="9.140625" style="76"/>
    <col min="15114" max="15114" width="18" style="76" customWidth="1"/>
    <col min="15115" max="15360" width="9.140625" style="76"/>
    <col min="15361" max="15361" width="12" style="76" customWidth="1"/>
    <col min="15362" max="15362" width="3.7109375" style="76" customWidth="1"/>
    <col min="15363" max="15363" width="3.42578125" style="76" customWidth="1"/>
    <col min="15364" max="15364" width="2.7109375" style="76" customWidth="1"/>
    <col min="15365" max="15365" width="63.85546875" style="76" customWidth="1"/>
    <col min="15366" max="15366" width="12.42578125" style="76" customWidth="1"/>
    <col min="15367" max="15367" width="11.28515625" style="76" customWidth="1"/>
    <col min="15368" max="15368" width="1.42578125" style="76" customWidth="1"/>
    <col min="15369" max="15369" width="9.140625" style="76"/>
    <col min="15370" max="15370" width="18" style="76" customWidth="1"/>
    <col min="15371" max="15616" width="9.140625" style="76"/>
    <col min="15617" max="15617" width="12" style="76" customWidth="1"/>
    <col min="15618" max="15618" width="3.7109375" style="76" customWidth="1"/>
    <col min="15619" max="15619" width="3.42578125" style="76" customWidth="1"/>
    <col min="15620" max="15620" width="2.7109375" style="76" customWidth="1"/>
    <col min="15621" max="15621" width="63.85546875" style="76" customWidth="1"/>
    <col min="15622" max="15622" width="12.42578125" style="76" customWidth="1"/>
    <col min="15623" max="15623" width="11.28515625" style="76" customWidth="1"/>
    <col min="15624" max="15624" width="1.42578125" style="76" customWidth="1"/>
    <col min="15625" max="15625" width="9.140625" style="76"/>
    <col min="15626" max="15626" width="18" style="76" customWidth="1"/>
    <col min="15627" max="15872" width="9.140625" style="76"/>
    <col min="15873" max="15873" width="12" style="76" customWidth="1"/>
    <col min="15874" max="15874" width="3.7109375" style="76" customWidth="1"/>
    <col min="15875" max="15875" width="3.42578125" style="76" customWidth="1"/>
    <col min="15876" max="15876" width="2.7109375" style="76" customWidth="1"/>
    <col min="15877" max="15877" width="63.85546875" style="76" customWidth="1"/>
    <col min="15878" max="15878" width="12.42578125" style="76" customWidth="1"/>
    <col min="15879" max="15879" width="11.28515625" style="76" customWidth="1"/>
    <col min="15880" max="15880" width="1.42578125" style="76" customWidth="1"/>
    <col min="15881" max="15881" width="9.140625" style="76"/>
    <col min="15882" max="15882" width="18" style="76" customWidth="1"/>
    <col min="15883" max="16128" width="9.140625" style="76"/>
    <col min="16129" max="16129" width="12" style="76" customWidth="1"/>
    <col min="16130" max="16130" width="3.7109375" style="76" customWidth="1"/>
    <col min="16131" max="16131" width="3.42578125" style="76" customWidth="1"/>
    <col min="16132" max="16132" width="2.7109375" style="76" customWidth="1"/>
    <col min="16133" max="16133" width="63.85546875" style="76" customWidth="1"/>
    <col min="16134" max="16134" width="12.42578125" style="76" customWidth="1"/>
    <col min="16135" max="16135" width="11.28515625" style="76" customWidth="1"/>
    <col min="16136" max="16136" width="1.42578125" style="76" customWidth="1"/>
    <col min="16137" max="16137" width="9.140625" style="76"/>
    <col min="16138" max="16138" width="18" style="76" customWidth="1"/>
    <col min="16139" max="16384" width="9.140625" style="76"/>
  </cols>
  <sheetData>
    <row r="1" spans="2:10" s="203" customFormat="1" ht="7.5" customHeight="1">
      <c r="B1" s="232"/>
      <c r="C1" s="233"/>
      <c r="D1" s="234"/>
      <c r="E1" s="235"/>
      <c r="F1" s="236"/>
      <c r="G1" s="237"/>
      <c r="J1" s="238"/>
    </row>
    <row r="2" spans="2:10" s="203" customFormat="1" ht="18" customHeight="1">
      <c r="B2" s="1029" t="s">
        <v>470</v>
      </c>
      <c r="C2" s="1029"/>
      <c r="D2" s="1029"/>
      <c r="E2" s="1029"/>
      <c r="F2" s="1029"/>
      <c r="G2" s="1029"/>
      <c r="J2" s="238"/>
    </row>
    <row r="3" spans="2:10" s="203" customFormat="1" ht="18" customHeight="1">
      <c r="B3" s="1029" t="s">
        <v>471</v>
      </c>
      <c r="C3" s="1029"/>
      <c r="D3" s="1029"/>
      <c r="E3" s="1029"/>
      <c r="F3" s="1029"/>
      <c r="G3" s="1029"/>
      <c r="J3" s="238"/>
    </row>
    <row r="4" spans="2:10" s="203" customFormat="1" ht="18" customHeight="1">
      <c r="B4" s="1032" t="s">
        <v>523</v>
      </c>
      <c r="C4" s="1032"/>
      <c r="D4" s="1032"/>
      <c r="E4" s="1032"/>
      <c r="F4" s="1032"/>
      <c r="G4" s="1032"/>
      <c r="J4" s="238"/>
    </row>
    <row r="5" spans="2:10" ht="7.5" customHeight="1"/>
    <row r="6" spans="2:10" s="203" customFormat="1" ht="15.95" customHeight="1">
      <c r="B6" s="240" t="s">
        <v>2</v>
      </c>
      <c r="C6" s="1039" t="s">
        <v>30</v>
      </c>
      <c r="D6" s="1040"/>
      <c r="E6" s="1041"/>
      <c r="F6" s="241">
        <v>2015</v>
      </c>
      <c r="G6" s="241">
        <v>2014</v>
      </c>
      <c r="J6" s="238"/>
    </row>
    <row r="7" spans="2:10" s="203" customFormat="1" ht="12.75" customHeight="1">
      <c r="B7" s="200" t="s">
        <v>409</v>
      </c>
      <c r="C7" s="198" t="s">
        <v>473</v>
      </c>
      <c r="D7" s="199"/>
      <c r="E7" s="242"/>
      <c r="F7" s="222" t="s">
        <v>511</v>
      </c>
      <c r="G7" s="222" t="s">
        <v>511</v>
      </c>
      <c r="J7" s="238"/>
    </row>
    <row r="8" spans="2:10" s="203" customFormat="1" ht="12.75" customHeight="1">
      <c r="B8" s="200" t="s">
        <v>409</v>
      </c>
      <c r="C8" s="198" t="s">
        <v>524</v>
      </c>
      <c r="D8" s="199"/>
      <c r="E8" s="242"/>
      <c r="F8" s="222" t="s">
        <v>525</v>
      </c>
      <c r="G8" s="222" t="s">
        <v>525</v>
      </c>
      <c r="J8" s="238"/>
    </row>
    <row r="9" spans="2:10" s="203" customFormat="1" ht="12.75" customHeight="1">
      <c r="B9" s="200" t="s">
        <v>409</v>
      </c>
      <c r="C9" s="198" t="s">
        <v>526</v>
      </c>
      <c r="D9" s="199"/>
      <c r="E9" s="242"/>
      <c r="F9" s="222" t="s">
        <v>511</v>
      </c>
      <c r="G9" s="222" t="s">
        <v>511</v>
      </c>
      <c r="J9" s="238"/>
    </row>
    <row r="10" spans="2:10" s="203" customFormat="1" ht="12.75" customHeight="1">
      <c r="B10" s="200" t="s">
        <v>409</v>
      </c>
      <c r="C10" s="198" t="s">
        <v>527</v>
      </c>
      <c r="D10" s="199"/>
      <c r="E10" s="242"/>
      <c r="F10" s="222" t="s">
        <v>525</v>
      </c>
      <c r="G10" s="222" t="s">
        <v>525</v>
      </c>
      <c r="J10" s="238"/>
    </row>
    <row r="11" spans="2:10" s="203" customFormat="1" ht="12.75" customHeight="1">
      <c r="B11" s="200" t="s">
        <v>409</v>
      </c>
      <c r="C11" s="198" t="s">
        <v>528</v>
      </c>
      <c r="D11" s="199"/>
      <c r="E11" s="242"/>
      <c r="F11" s="222" t="s">
        <v>525</v>
      </c>
      <c r="G11" s="222" t="s">
        <v>525</v>
      </c>
      <c r="J11" s="238"/>
    </row>
    <row r="12" spans="2:10" s="203" customFormat="1" ht="12.75" customHeight="1">
      <c r="B12" s="200" t="s">
        <v>409</v>
      </c>
      <c r="C12" s="198" t="s">
        <v>486</v>
      </c>
      <c r="D12" s="199"/>
      <c r="E12" s="242"/>
      <c r="F12" s="222" t="s">
        <v>511</v>
      </c>
      <c r="G12" s="222" t="s">
        <v>511</v>
      </c>
      <c r="J12" s="238"/>
    </row>
    <row r="13" spans="2:10" s="203" customFormat="1" ht="12.75" customHeight="1">
      <c r="B13" s="208"/>
      <c r="C13" s="213"/>
      <c r="D13" s="184">
        <v>1</v>
      </c>
      <c r="E13" s="182" t="s">
        <v>476</v>
      </c>
      <c r="F13" s="243"/>
      <c r="G13" s="243"/>
      <c r="J13" s="238"/>
    </row>
    <row r="14" spans="2:10" s="203" customFormat="1" ht="12.75" customHeight="1">
      <c r="B14" s="208"/>
      <c r="C14" s="209"/>
      <c r="D14" s="1042">
        <v>2</v>
      </c>
      <c r="E14" s="244" t="s">
        <v>529</v>
      </c>
      <c r="F14" s="1044"/>
      <c r="G14" s="1044"/>
      <c r="J14" s="238"/>
    </row>
    <row r="15" spans="2:10" s="203" customFormat="1" ht="12.75" customHeight="1">
      <c r="B15" s="210"/>
      <c r="C15" s="211"/>
      <c r="D15" s="1043"/>
      <c r="E15" s="245" t="s">
        <v>530</v>
      </c>
      <c r="F15" s="1045"/>
      <c r="G15" s="1045"/>
      <c r="J15" s="238"/>
    </row>
    <row r="16" spans="2:10" s="203" customFormat="1" ht="12.75" customHeight="1">
      <c r="B16" s="208"/>
      <c r="C16" s="209"/>
      <c r="D16" s="1042">
        <v>3</v>
      </c>
      <c r="E16" s="244" t="s">
        <v>489</v>
      </c>
      <c r="F16" s="1044"/>
      <c r="G16" s="1044"/>
      <c r="J16" s="238"/>
    </row>
    <row r="17" spans="2:10" s="203" customFormat="1" ht="12.75" customHeight="1">
      <c r="B17" s="210"/>
      <c r="C17" s="211"/>
      <c r="D17" s="1043"/>
      <c r="E17" s="245" t="s">
        <v>490</v>
      </c>
      <c r="F17" s="1045"/>
      <c r="G17" s="1045"/>
      <c r="J17" s="238"/>
    </row>
    <row r="18" spans="2:10" s="203" customFormat="1" ht="12.75" customHeight="1">
      <c r="B18" s="208"/>
      <c r="C18" s="209"/>
      <c r="D18" s="1042">
        <v>4</v>
      </c>
      <c r="E18" s="244" t="s">
        <v>531</v>
      </c>
      <c r="F18" s="1044"/>
      <c r="G18" s="1044"/>
      <c r="J18" s="238"/>
    </row>
    <row r="19" spans="2:10" s="203" customFormat="1" ht="12.75" customHeight="1">
      <c r="B19" s="210"/>
      <c r="C19" s="211"/>
      <c r="D19" s="1043"/>
      <c r="E19" s="245" t="s">
        <v>490</v>
      </c>
      <c r="F19" s="1045"/>
      <c r="G19" s="1045"/>
      <c r="J19" s="238"/>
    </row>
    <row r="20" spans="2:10" s="203" customFormat="1" ht="12.75" customHeight="1">
      <c r="B20" s="246"/>
      <c r="C20" s="247"/>
      <c r="D20" s="248"/>
      <c r="E20" s="249"/>
      <c r="F20" s="250"/>
      <c r="G20" s="250"/>
      <c r="J20" s="238"/>
    </row>
    <row r="21" spans="2:10" s="203" customFormat="1" ht="12.75" customHeight="1">
      <c r="B21" s="1047" t="s">
        <v>409</v>
      </c>
      <c r="C21" s="207" t="s">
        <v>493</v>
      </c>
      <c r="D21" s="251"/>
      <c r="E21" s="244"/>
      <c r="F21" s="1049" t="s">
        <v>525</v>
      </c>
      <c r="G21" s="1049" t="s">
        <v>525</v>
      </c>
      <c r="J21" s="238"/>
    </row>
    <row r="22" spans="2:10" s="203" customFormat="1" ht="12.75" customHeight="1">
      <c r="B22" s="1048"/>
      <c r="C22" s="201" t="s">
        <v>532</v>
      </c>
      <c r="D22" s="252"/>
      <c r="E22" s="245"/>
      <c r="F22" s="1050"/>
      <c r="G22" s="1050"/>
      <c r="J22" s="238"/>
    </row>
    <row r="23" spans="2:10" s="203" customFormat="1" ht="12.75" customHeight="1">
      <c r="B23" s="208"/>
      <c r="C23" s="213"/>
      <c r="D23" s="184"/>
      <c r="E23" s="182"/>
      <c r="F23" s="243"/>
      <c r="G23" s="243"/>
      <c r="J23" s="238"/>
    </row>
    <row r="24" spans="2:10" s="203" customFormat="1" ht="12.75" customHeight="1">
      <c r="B24" s="200" t="s">
        <v>409</v>
      </c>
      <c r="C24" s="198" t="s">
        <v>496</v>
      </c>
      <c r="D24" s="199"/>
      <c r="E24" s="242"/>
      <c r="F24" s="222" t="s">
        <v>525</v>
      </c>
      <c r="G24" s="222" t="s">
        <v>525</v>
      </c>
      <c r="J24" s="238"/>
    </row>
    <row r="25" spans="2:10" s="203" customFormat="1" ht="12.75" customHeight="1">
      <c r="B25" s="253"/>
      <c r="C25" s="207"/>
      <c r="D25" s="1051">
        <v>1</v>
      </c>
      <c r="E25" s="205" t="s">
        <v>497</v>
      </c>
      <c r="F25" s="1049"/>
      <c r="G25" s="1049"/>
      <c r="J25" s="238"/>
    </row>
    <row r="26" spans="2:10" s="203" customFormat="1" ht="12.75" customHeight="1">
      <c r="B26" s="202"/>
      <c r="C26" s="201"/>
      <c r="D26" s="1052"/>
      <c r="E26" s="206" t="s">
        <v>498</v>
      </c>
      <c r="F26" s="1050"/>
      <c r="G26" s="1050"/>
      <c r="J26" s="238"/>
    </row>
    <row r="27" spans="2:10" s="203" customFormat="1" ht="12.75" customHeight="1">
      <c r="B27" s="200"/>
      <c r="C27" s="198"/>
      <c r="D27" s="195">
        <v>2</v>
      </c>
      <c r="E27" s="214" t="s">
        <v>499</v>
      </c>
      <c r="F27" s="222"/>
      <c r="G27" s="222"/>
      <c r="J27" s="238"/>
    </row>
    <row r="28" spans="2:10" s="203" customFormat="1" ht="12.75" customHeight="1">
      <c r="B28" s="212"/>
      <c r="C28" s="213"/>
      <c r="D28" s="199"/>
      <c r="E28" s="242"/>
      <c r="F28" s="254"/>
      <c r="G28" s="254"/>
      <c r="J28" s="238"/>
    </row>
    <row r="29" spans="2:10" s="203" customFormat="1" ht="12.75" customHeight="1">
      <c r="B29" s="200" t="s">
        <v>409</v>
      </c>
      <c r="C29" s="198" t="s">
        <v>500</v>
      </c>
      <c r="D29" s="199"/>
      <c r="E29" s="242"/>
      <c r="F29" s="222" t="s">
        <v>511</v>
      </c>
      <c r="G29" s="222" t="s">
        <v>511</v>
      </c>
      <c r="J29" s="238"/>
    </row>
    <row r="30" spans="2:10" s="203" customFormat="1" ht="12.75" customHeight="1">
      <c r="B30" s="212"/>
      <c r="C30" s="198"/>
      <c r="D30" s="199"/>
      <c r="E30" s="242"/>
      <c r="F30" s="254"/>
      <c r="G30" s="254"/>
      <c r="J30" s="238"/>
    </row>
    <row r="31" spans="2:10" s="203" customFormat="1" ht="12.75" customHeight="1">
      <c r="B31" s="200" t="s">
        <v>409</v>
      </c>
      <c r="C31" s="198" t="s">
        <v>501</v>
      </c>
      <c r="D31" s="199"/>
      <c r="E31" s="242"/>
      <c r="F31" s="222" t="s">
        <v>511</v>
      </c>
      <c r="G31" s="222" t="s">
        <v>511</v>
      </c>
      <c r="J31" s="238"/>
    </row>
    <row r="32" spans="2:10" s="203" customFormat="1" ht="12.75" customHeight="1">
      <c r="B32" s="212"/>
      <c r="C32" s="213"/>
      <c r="D32" s="199"/>
      <c r="E32" s="242"/>
      <c r="F32" s="254"/>
      <c r="G32" s="254"/>
      <c r="J32" s="238"/>
    </row>
    <row r="33" spans="2:10" s="203" customFormat="1" ht="12.75" customHeight="1">
      <c r="B33" s="200" t="s">
        <v>409</v>
      </c>
      <c r="C33" s="198" t="s">
        <v>502</v>
      </c>
      <c r="D33" s="199"/>
      <c r="E33" s="242"/>
      <c r="F33" s="222" t="s">
        <v>525</v>
      </c>
      <c r="G33" s="222" t="s">
        <v>525</v>
      </c>
      <c r="J33" s="238"/>
    </row>
    <row r="34" spans="2:10" s="203" customFormat="1" ht="12.75" customHeight="1">
      <c r="B34" s="212"/>
      <c r="C34" s="213"/>
      <c r="D34" s="195">
        <v>1</v>
      </c>
      <c r="E34" s="214" t="s">
        <v>503</v>
      </c>
      <c r="F34" s="254"/>
      <c r="G34" s="254"/>
      <c r="J34" s="238"/>
    </row>
    <row r="35" spans="2:10" s="203" customFormat="1" ht="12.75" customHeight="1">
      <c r="B35" s="212"/>
      <c r="C35" s="213"/>
      <c r="D35" s="195">
        <v>2</v>
      </c>
      <c r="E35" s="214" t="s">
        <v>504</v>
      </c>
      <c r="F35" s="254"/>
      <c r="G35" s="254"/>
      <c r="J35" s="238"/>
    </row>
    <row r="36" spans="2:10" s="203" customFormat="1" ht="12.75" customHeight="1">
      <c r="B36" s="212"/>
      <c r="C36" s="213"/>
      <c r="D36" s="195">
        <v>3</v>
      </c>
      <c r="E36" s="214" t="s">
        <v>505</v>
      </c>
      <c r="F36" s="254"/>
      <c r="G36" s="254"/>
      <c r="J36" s="238"/>
    </row>
    <row r="37" spans="2:10" s="203" customFormat="1" ht="12.75" customHeight="1">
      <c r="B37" s="212"/>
      <c r="C37" s="213"/>
      <c r="D37" s="199"/>
      <c r="E37" s="242"/>
      <c r="F37" s="254"/>
      <c r="G37" s="254"/>
      <c r="J37" s="238"/>
    </row>
    <row r="38" spans="2:10" s="203" customFormat="1" ht="12.75" customHeight="1">
      <c r="B38" s="200" t="s">
        <v>409</v>
      </c>
      <c r="C38" s="198" t="s">
        <v>506</v>
      </c>
      <c r="D38" s="199"/>
      <c r="E38" s="242"/>
      <c r="F38" s="222" t="s">
        <v>511</v>
      </c>
      <c r="G38" s="222" t="s">
        <v>511</v>
      </c>
      <c r="J38" s="238"/>
    </row>
    <row r="39" spans="2:10" s="203" customFormat="1" ht="12.75" customHeight="1">
      <c r="B39" s="212"/>
      <c r="C39" s="213"/>
      <c r="D39" s="199"/>
      <c r="E39" s="242"/>
      <c r="F39" s="254"/>
      <c r="G39" s="254"/>
      <c r="J39" s="238"/>
    </row>
    <row r="40" spans="2:10" s="203" customFormat="1" ht="12.75" customHeight="1">
      <c r="B40" s="200" t="s">
        <v>409</v>
      </c>
      <c r="C40" s="198" t="s">
        <v>507</v>
      </c>
      <c r="D40" s="199"/>
      <c r="E40" s="242"/>
      <c r="F40" s="222" t="s">
        <v>511</v>
      </c>
      <c r="G40" s="222" t="s">
        <v>511</v>
      </c>
      <c r="J40" s="238"/>
    </row>
    <row r="41" spans="2:10" s="203" customFormat="1" ht="12.75" customHeight="1">
      <c r="B41" s="212"/>
      <c r="C41" s="213"/>
      <c r="D41" s="199"/>
      <c r="E41" s="214" t="s">
        <v>508</v>
      </c>
      <c r="F41" s="254"/>
      <c r="G41" s="254"/>
      <c r="J41" s="238"/>
    </row>
    <row r="42" spans="2:10" s="203" customFormat="1" ht="12.75" customHeight="1">
      <c r="B42" s="212"/>
      <c r="C42" s="213"/>
      <c r="D42" s="199"/>
      <c r="E42" s="214" t="s">
        <v>509</v>
      </c>
      <c r="F42" s="254"/>
      <c r="G42" s="254"/>
      <c r="J42" s="238"/>
    </row>
    <row r="43" spans="2:10" ht="12.75" customHeight="1"/>
    <row r="44" spans="2:10" ht="12.75" customHeight="1">
      <c r="B44" s="1029" t="s">
        <v>510</v>
      </c>
      <c r="C44" s="1029"/>
      <c r="D44" s="1029"/>
      <c r="E44" s="1029"/>
      <c r="F44" s="1029"/>
      <c r="G44" s="1029"/>
      <c r="H44" s="197"/>
    </row>
    <row r="45" spans="2:10" ht="12.75" customHeight="1">
      <c r="E45" s="77"/>
      <c r="F45" s="76"/>
      <c r="H45" s="217"/>
    </row>
    <row r="46" spans="2:10" ht="12.75" customHeight="1">
      <c r="B46" s="200" t="s">
        <v>2</v>
      </c>
      <c r="C46" s="1046" t="s">
        <v>30</v>
      </c>
      <c r="D46" s="1046"/>
      <c r="E46" s="1046"/>
      <c r="F46" s="218">
        <v>2015</v>
      </c>
      <c r="G46" s="218">
        <v>2014</v>
      </c>
    </row>
    <row r="47" spans="2:10" ht="12.75" customHeight="1">
      <c r="B47" s="200" t="s">
        <v>409</v>
      </c>
      <c r="C47" s="219" t="s">
        <v>506</v>
      </c>
      <c r="D47" s="220"/>
      <c r="E47" s="221"/>
      <c r="F47" s="222" t="s">
        <v>511</v>
      </c>
      <c r="G47" s="222" t="s">
        <v>511</v>
      </c>
    </row>
    <row r="48" spans="2:10" ht="12.75" customHeight="1">
      <c r="B48" s="223"/>
      <c r="C48" s="219"/>
      <c r="D48" s="220"/>
      <c r="E48" s="221"/>
      <c r="F48" s="224"/>
      <c r="G48" s="224"/>
    </row>
    <row r="49" spans="2:7" ht="12.75" customHeight="1">
      <c r="B49" s="200"/>
      <c r="C49" s="219" t="s">
        <v>512</v>
      </c>
      <c r="D49" s="220"/>
      <c r="E49" s="221"/>
      <c r="F49" s="222" t="s">
        <v>511</v>
      </c>
      <c r="G49" s="222" t="s">
        <v>511</v>
      </c>
    </row>
    <row r="50" spans="2:7" ht="12.75" customHeight="1">
      <c r="B50" s="223"/>
      <c r="C50" s="219" t="s">
        <v>513</v>
      </c>
      <c r="D50" s="220"/>
      <c r="E50" s="221"/>
      <c r="F50" s="222" t="s">
        <v>511</v>
      </c>
      <c r="G50" s="222" t="s">
        <v>511</v>
      </c>
    </row>
    <row r="51" spans="2:7" ht="12.75" customHeight="1">
      <c r="B51" s="223"/>
      <c r="C51" s="219" t="s">
        <v>514</v>
      </c>
      <c r="D51" s="220"/>
      <c r="E51" s="221"/>
      <c r="F51" s="222" t="s">
        <v>511</v>
      </c>
      <c r="G51" s="222" t="s">
        <v>511</v>
      </c>
    </row>
    <row r="52" spans="2:7" ht="12.75" customHeight="1">
      <c r="B52" s="223"/>
      <c r="C52" s="219" t="s">
        <v>515</v>
      </c>
      <c r="D52" s="220"/>
      <c r="E52" s="221"/>
      <c r="F52" s="222" t="s">
        <v>511</v>
      </c>
      <c r="G52" s="222" t="s">
        <v>511</v>
      </c>
    </row>
    <row r="53" spans="2:7" ht="12.75" customHeight="1">
      <c r="B53" s="223"/>
      <c r="C53" s="219" t="s">
        <v>516</v>
      </c>
      <c r="D53" s="220"/>
      <c r="E53" s="221"/>
      <c r="F53" s="222" t="s">
        <v>511</v>
      </c>
      <c r="G53" s="222" t="s">
        <v>511</v>
      </c>
    </row>
    <row r="54" spans="2:7" ht="12.75" customHeight="1">
      <c r="B54" s="200" t="s">
        <v>409</v>
      </c>
      <c r="C54" s="219" t="s">
        <v>517</v>
      </c>
      <c r="D54" s="220"/>
      <c r="E54" s="221"/>
      <c r="F54" s="222" t="s">
        <v>511</v>
      </c>
      <c r="G54" s="222" t="s">
        <v>511</v>
      </c>
    </row>
    <row r="55" spans="2:7" ht="12.75" customHeight="1">
      <c r="B55" s="223"/>
      <c r="C55" s="219"/>
      <c r="D55" s="220"/>
      <c r="E55" s="221"/>
      <c r="F55" s="224"/>
      <c r="G55" s="224"/>
    </row>
    <row r="56" spans="2:7" ht="12.75" customHeight="1">
      <c r="B56" s="200" t="s">
        <v>409</v>
      </c>
      <c r="C56" s="219" t="s">
        <v>518</v>
      </c>
      <c r="D56" s="220"/>
      <c r="E56" s="221"/>
      <c r="F56" s="222" t="s">
        <v>511</v>
      </c>
      <c r="G56" s="222" t="s">
        <v>511</v>
      </c>
    </row>
    <row r="57" spans="2:7" ht="12.75" customHeight="1">
      <c r="B57" s="223"/>
      <c r="C57" s="219"/>
      <c r="D57" s="220"/>
      <c r="E57" s="221"/>
      <c r="F57" s="224"/>
      <c r="G57" s="224"/>
    </row>
    <row r="58" spans="2:7" ht="12.75" customHeight="1">
      <c r="B58" s="200" t="s">
        <v>409</v>
      </c>
      <c r="C58" s="219" t="s">
        <v>519</v>
      </c>
      <c r="D58" s="220"/>
      <c r="E58" s="221"/>
      <c r="F58" s="222" t="s">
        <v>511</v>
      </c>
      <c r="G58" s="222" t="s">
        <v>511</v>
      </c>
    </row>
    <row r="59" spans="2:7" ht="12.75" customHeight="1">
      <c r="B59" s="223"/>
      <c r="C59" s="219"/>
      <c r="D59" s="220"/>
      <c r="E59" s="214" t="s">
        <v>508</v>
      </c>
      <c r="F59" s="224"/>
      <c r="G59" s="224"/>
    </row>
    <row r="60" spans="2:7" ht="12.75" customHeight="1">
      <c r="B60" s="223"/>
      <c r="C60" s="219"/>
      <c r="D60" s="220"/>
      <c r="E60" s="214" t="s">
        <v>509</v>
      </c>
      <c r="F60" s="224"/>
      <c r="G60" s="224"/>
    </row>
    <row r="61" spans="2:7" ht="12.75" customHeight="1"/>
    <row r="62" spans="2:7" ht="12.75" customHeight="1"/>
    <row r="63" spans="2:7" ht="12.75" customHeight="1"/>
    <row r="64" spans="2:7" ht="12.75" customHeight="1"/>
    <row r="65" ht="12.75" customHeight="1"/>
    <row r="66" ht="12.75" customHeight="1"/>
    <row r="67" ht="12.75" customHeight="1"/>
  </sheetData>
  <mergeCells count="21">
    <mergeCell ref="B44:G44"/>
    <mergeCell ref="C46:E46"/>
    <mergeCell ref="B21:B22"/>
    <mergeCell ref="F21:F22"/>
    <mergeCell ref="G21:G22"/>
    <mergeCell ref="D25:D26"/>
    <mergeCell ref="F25:F26"/>
    <mergeCell ref="G25:G26"/>
    <mergeCell ref="D16:D17"/>
    <mergeCell ref="F16:F17"/>
    <mergeCell ref="G16:G17"/>
    <mergeCell ref="D18:D19"/>
    <mergeCell ref="F18:F19"/>
    <mergeCell ref="G18:G19"/>
    <mergeCell ref="B2:G2"/>
    <mergeCell ref="B3:G3"/>
    <mergeCell ref="B4:G4"/>
    <mergeCell ref="C6:E6"/>
    <mergeCell ref="D14:D15"/>
    <mergeCell ref="F14:F15"/>
    <mergeCell ref="G14:G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Kop.</vt:lpstr>
      <vt:lpstr>TB 2015</vt:lpstr>
      <vt:lpstr>Aktivet</vt:lpstr>
      <vt:lpstr>Pasivet</vt:lpstr>
      <vt:lpstr>P.a.sh Rez 1</vt:lpstr>
      <vt:lpstr>Ardhurat gjithperfshirese</vt:lpstr>
      <vt:lpstr>Tax </vt:lpstr>
      <vt:lpstr>Fluksi - direkte </vt:lpstr>
      <vt:lpstr>PASh Rez 02</vt:lpstr>
      <vt:lpstr>Fluksi - indirekte </vt:lpstr>
      <vt:lpstr>Kapitali 1</vt:lpstr>
      <vt:lpstr>Kapitali 2</vt:lpstr>
      <vt:lpstr>Am AAM</vt:lpstr>
      <vt:lpstr>P shtese -AAM  </vt:lpstr>
      <vt:lpstr>Shenime 01  </vt:lpstr>
      <vt:lpstr>Shenime fdp </vt:lpstr>
      <vt:lpstr>411-2015</vt:lpstr>
      <vt:lpstr>401-2015</vt:lpstr>
      <vt:lpstr>SKK 8</vt:lpstr>
      <vt:lpstr>'401-2015'!Print_Area</vt:lpstr>
      <vt:lpstr>Aktivet!Print_Area</vt:lpstr>
      <vt:lpstr>'Am AAM'!Print_Area</vt:lpstr>
      <vt:lpstr>'Fluksi - direkte '!Print_Area</vt:lpstr>
      <vt:lpstr>'Fluksi - indirekte '!Print_Area</vt:lpstr>
      <vt:lpstr>'Kapitali 1'!Print_Area</vt:lpstr>
      <vt:lpstr>'Kapitali 2'!Print_Area</vt:lpstr>
      <vt:lpstr>Kop.!Print_Area</vt:lpstr>
      <vt:lpstr>'P shtese -AAM  '!Print_Area</vt:lpstr>
      <vt:lpstr>'P.a.sh Rez 1'!Print_Area</vt:lpstr>
      <vt:lpstr>Pasivet!Print_Area</vt:lpstr>
      <vt:lpstr>'Shenime fdp '!Print_Area</vt:lpstr>
      <vt:lpstr>'Tax '!Print_Area</vt:lpstr>
      <vt:lpstr>'TB 2015'!Print_Area</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hp111</cp:lastModifiedBy>
  <cp:lastPrinted>2016-03-30T10:29:14Z</cp:lastPrinted>
  <dcterms:created xsi:type="dcterms:W3CDTF">2002-02-16T18:16:52Z</dcterms:created>
  <dcterms:modified xsi:type="dcterms:W3CDTF">2016-07-25T09:20:09Z</dcterms:modified>
</cp:coreProperties>
</file>