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480" windowHeight="8205" tabRatio="806"/>
  </bookViews>
  <sheets>
    <sheet name="BILANC" sheetId="48" r:id="rId1"/>
    <sheet name="P&amp;L" sheetId="2" r:id="rId2"/>
    <sheet name="Cash" sheetId="31" state="hidden" r:id="rId3"/>
    <sheet name="FD T Fitimit" sheetId="13" state="hidden" r:id="rId4"/>
    <sheet name="TVSH" sheetId="6" state="hidden" r:id="rId5"/>
    <sheet name="EQUITY" sheetId="52" r:id="rId6"/>
    <sheet name="C FLOW" sheetId="49" r:id="rId7"/>
    <sheet name="ARDHURA GJITHPERFSHIRESE" sheetId="54" r:id="rId8"/>
    <sheet name="Shenime B_Sheet" sheetId="40" r:id="rId9"/>
    <sheet name="Shenime P&amp;L" sheetId="45" r:id="rId10"/>
    <sheet name="AQT" sheetId="46" r:id="rId11"/>
  </sheets>
  <definedNames>
    <definedName name="_xlnm.Print_Area" localSheetId="3">'FD T Fitimit'!$A$1:$F$30</definedName>
    <definedName name="_xlnm.Print_Area" localSheetId="1">'P&amp;L'!#REF!</definedName>
    <definedName name="_xlnm.Print_Area" localSheetId="8">'Shenime B_Sheet'!$A$1:$K$126</definedName>
    <definedName name="_xlnm.Print_Area" localSheetId="9">'Shenime P&amp;L'!$A$1:$K$116</definedName>
    <definedName name="xe110soc" localSheetId="8">#REF!</definedName>
    <definedName name="xe110soc" localSheetId="9">#REF!</definedName>
    <definedName name="xe110soc">#REF!</definedName>
    <definedName name="xe180soc" localSheetId="8">#REF!</definedName>
    <definedName name="xe180soc" localSheetId="9">#REF!</definedName>
    <definedName name="xe180soc">#REF!</definedName>
  </definedNames>
  <calcPr calcId="125725"/>
</workbook>
</file>

<file path=xl/calcChain.xml><?xml version="1.0" encoding="utf-8"?>
<calcChain xmlns="http://schemas.openxmlformats.org/spreadsheetml/2006/main">
  <c r="F15" i="40"/>
  <c r="H16" i="48"/>
  <c r="H19"/>
  <c r="H45" i="40"/>
  <c r="F45"/>
  <c r="G22" i="2"/>
  <c r="G7"/>
  <c r="G36"/>
  <c r="G43" s="1"/>
  <c r="F22"/>
  <c r="F7"/>
  <c r="H21" i="48"/>
  <c r="H93" i="45"/>
  <c r="H102"/>
  <c r="H58" i="40"/>
  <c r="F58"/>
  <c r="H111"/>
  <c r="H52"/>
  <c r="F52"/>
  <c r="F111"/>
  <c r="H38"/>
  <c r="F38"/>
  <c r="G19" i="2"/>
  <c r="Q15" i="48"/>
  <c r="I52"/>
  <c r="N6" i="52"/>
  <c r="K27" i="46"/>
  <c r="Q9" i="48"/>
  <c r="Q11"/>
  <c r="Q29"/>
  <c r="Q17"/>
  <c r="Q22"/>
  <c r="F10" i="2"/>
  <c r="H8" i="48"/>
  <c r="H52"/>
  <c r="H23"/>
  <c r="F12" i="2"/>
  <c r="F32"/>
  <c r="F33"/>
  <c r="F19"/>
  <c r="F13"/>
  <c r="H74" i="45"/>
  <c r="F74"/>
  <c r="H120" i="40"/>
  <c r="F120"/>
  <c r="H90"/>
  <c r="F90"/>
  <c r="H79"/>
  <c r="F79"/>
  <c r="H64"/>
  <c r="F64"/>
  <c r="I21" i="48"/>
  <c r="F21" i="49"/>
  <c r="F49" s="1"/>
  <c r="F52" s="1"/>
  <c r="G21"/>
  <c r="P19" i="52"/>
  <c r="N15"/>
  <c r="P15" s="1"/>
  <c r="G13"/>
  <c r="H13"/>
  <c r="I13"/>
  <c r="I20"/>
  <c r="J13"/>
  <c r="J20"/>
  <c r="K13"/>
  <c r="K20"/>
  <c r="M13"/>
  <c r="M20"/>
  <c r="F13"/>
  <c r="N9"/>
  <c r="F45" i="2"/>
  <c r="F38"/>
  <c r="G45"/>
  <c r="G38"/>
  <c r="F31"/>
  <c r="G31"/>
  <c r="G16"/>
  <c r="G12"/>
  <c r="Q36" i="48"/>
  <c r="Q44"/>
  <c r="Q40"/>
  <c r="R17"/>
  <c r="R22" s="1"/>
  <c r="R61" s="1"/>
  <c r="R40"/>
  <c r="O17" i="52"/>
  <c r="O16"/>
  <c r="O20"/>
  <c r="O12"/>
  <c r="O11"/>
  <c r="O10"/>
  <c r="O8"/>
  <c r="O7"/>
  <c r="F20"/>
  <c r="N17"/>
  <c r="P17"/>
  <c r="N16"/>
  <c r="P16"/>
  <c r="L20"/>
  <c r="N12"/>
  <c r="P12"/>
  <c r="N11"/>
  <c r="P11"/>
  <c r="N10"/>
  <c r="P10"/>
  <c r="N8"/>
  <c r="P8"/>
  <c r="N7"/>
  <c r="P7"/>
  <c r="P6"/>
  <c r="R36" i="48"/>
  <c r="M27" i="46"/>
  <c r="F93" i="45"/>
  <c r="F102"/>
  <c r="F104" s="1"/>
  <c r="F108" s="1"/>
  <c r="P20" i="46"/>
  <c r="H50" i="48"/>
  <c r="R58"/>
  <c r="Q58"/>
  <c r="Q61"/>
  <c r="I56"/>
  <c r="H56"/>
  <c r="I50"/>
  <c r="I44"/>
  <c r="I59"/>
  <c r="I61"/>
  <c r="H44"/>
  <c r="I30"/>
  <c r="H30"/>
  <c r="I10"/>
  <c r="I14"/>
  <c r="I34"/>
  <c r="H86" i="45"/>
  <c r="F86"/>
  <c r="H57"/>
  <c r="H131" i="40"/>
  <c r="F131"/>
  <c r="H7"/>
  <c r="F16" i="2"/>
  <c r="G32" i="49"/>
  <c r="G46"/>
  <c r="F46"/>
  <c r="F57" i="45"/>
  <c r="H65"/>
  <c r="H32"/>
  <c r="H25"/>
  <c r="H19"/>
  <c r="H10"/>
  <c r="H104" i="40"/>
  <c r="H97"/>
  <c r="H71"/>
  <c r="H31"/>
  <c r="F31"/>
  <c r="H24"/>
  <c r="H15"/>
  <c r="F25" i="45"/>
  <c r="F97" i="40"/>
  <c r="I27" i="46"/>
  <c r="I30"/>
  <c r="J27"/>
  <c r="L27"/>
  <c r="N27"/>
  <c r="I28"/>
  <c r="J28"/>
  <c r="L28"/>
  <c r="M28"/>
  <c r="M30" s="1"/>
  <c r="N28"/>
  <c r="P29"/>
  <c r="P25"/>
  <c r="P24"/>
  <c r="P23"/>
  <c r="P21"/>
  <c r="P18"/>
  <c r="P17"/>
  <c r="P16"/>
  <c r="P11"/>
  <c r="P12"/>
  <c r="P13"/>
  <c r="N14"/>
  <c r="M14"/>
  <c r="L14"/>
  <c r="K14"/>
  <c r="J14"/>
  <c r="I14"/>
  <c r="F32" i="45"/>
  <c r="F19"/>
  <c r="F10"/>
  <c r="F65"/>
  <c r="H40"/>
  <c r="F40"/>
  <c r="F104" i="40"/>
  <c r="F24"/>
  <c r="F7"/>
  <c r="F71"/>
  <c r="G12" i="31"/>
  <c r="G16"/>
  <c r="O3"/>
  <c r="F12"/>
  <c r="H12"/>
  <c r="H16"/>
  <c r="H24"/>
  <c r="G14"/>
  <c r="H14"/>
  <c r="F19"/>
  <c r="G19"/>
  <c r="G22"/>
  <c r="G24"/>
  <c r="H19"/>
  <c r="J19"/>
  <c r="L8" i="6"/>
  <c r="M8"/>
  <c r="M9"/>
  <c r="B9"/>
  <c r="B10"/>
  <c r="B11"/>
  <c r="B12"/>
  <c r="B13"/>
  <c r="B14"/>
  <c r="B15"/>
  <c r="B16"/>
  <c r="B17"/>
  <c r="B18"/>
  <c r="B19"/>
  <c r="B20"/>
  <c r="B21"/>
  <c r="J9"/>
  <c r="L9"/>
  <c r="K9"/>
  <c r="J10"/>
  <c r="K10"/>
  <c r="K22"/>
  <c r="J11"/>
  <c r="K11"/>
  <c r="J12"/>
  <c r="L12"/>
  <c r="K12"/>
  <c r="J13"/>
  <c r="L13"/>
  <c r="K13"/>
  <c r="J14"/>
  <c r="L14"/>
  <c r="K14"/>
  <c r="J15"/>
  <c r="L15"/>
  <c r="K15"/>
  <c r="J16"/>
  <c r="L16"/>
  <c r="K16"/>
  <c r="J17"/>
  <c r="L17"/>
  <c r="K17"/>
  <c r="J18"/>
  <c r="L18"/>
  <c r="K18"/>
  <c r="J19"/>
  <c r="L19"/>
  <c r="K19"/>
  <c r="J20"/>
  <c r="L20"/>
  <c r="K20"/>
  <c r="J21"/>
  <c r="L21"/>
  <c r="K21"/>
  <c r="E22"/>
  <c r="F22"/>
  <c r="H22"/>
  <c r="I22"/>
  <c r="H22" i="31"/>
  <c r="E7" i="13"/>
  <c r="D7"/>
  <c r="E6"/>
  <c r="D6"/>
  <c r="D13" s="1"/>
  <c r="F32" i="49"/>
  <c r="L11" i="6"/>
  <c r="K28" i="46"/>
  <c r="K30"/>
  <c r="L10" i="6"/>
  <c r="N30" i="46"/>
  <c r="P14"/>
  <c r="L30"/>
  <c r="H14" i="48"/>
  <c r="G20" i="52"/>
  <c r="E13" i="13"/>
  <c r="E15" s="1"/>
  <c r="E17" s="1"/>
  <c r="E19" s="1"/>
  <c r="E12"/>
  <c r="G49" i="49"/>
  <c r="G52"/>
  <c r="R44" i="48"/>
  <c r="D12" i="13"/>
  <c r="N9" i="6"/>
  <c r="O9"/>
  <c r="M10"/>
  <c r="J22"/>
  <c r="O10"/>
  <c r="N10"/>
  <c r="M11"/>
  <c r="O11"/>
  <c r="N11"/>
  <c r="M12"/>
  <c r="O12"/>
  <c r="N12"/>
  <c r="M13"/>
  <c r="N13"/>
  <c r="O13"/>
  <c r="M14"/>
  <c r="M15"/>
  <c r="N14"/>
  <c r="O14"/>
  <c r="O15"/>
  <c r="N15"/>
  <c r="M16"/>
  <c r="N16"/>
  <c r="O16"/>
  <c r="M17"/>
  <c r="N17"/>
  <c r="O17"/>
  <c r="M18"/>
  <c r="M19"/>
  <c r="O18"/>
  <c r="M20"/>
  <c r="N19"/>
  <c r="O19"/>
  <c r="N20"/>
  <c r="N22"/>
  <c r="O20"/>
  <c r="M21"/>
  <c r="H59" i="48"/>
  <c r="P9" i="52"/>
  <c r="N13"/>
  <c r="P13"/>
  <c r="P28" i="46"/>
  <c r="P30" s="1"/>
  <c r="J30"/>
  <c r="P27"/>
  <c r="N20" i="52"/>
  <c r="P20"/>
  <c r="H104" i="45"/>
  <c r="H108"/>
  <c r="H34" i="48"/>
  <c r="H61" l="1"/>
  <c r="F36" i="2"/>
  <c r="F43" s="1"/>
</calcChain>
</file>

<file path=xl/sharedStrings.xml><?xml version="1.0" encoding="utf-8"?>
<sst xmlns="http://schemas.openxmlformats.org/spreadsheetml/2006/main" count="757" uniqueCount="555">
  <si>
    <t>D</t>
  </si>
  <si>
    <t>VITI USHTRIMOR</t>
  </si>
  <si>
    <t>TE ARDHURAT</t>
  </si>
  <si>
    <t>I</t>
  </si>
  <si>
    <t>II</t>
  </si>
  <si>
    <t>Nga shitja e prodhimit te vet</t>
  </si>
  <si>
    <t xml:space="preserve">Nga kryerja e sherbimeve </t>
  </si>
  <si>
    <t>Nga shitja e mallrave</t>
  </si>
  <si>
    <t>Mallra</t>
  </si>
  <si>
    <t>TOTAL SHIFRA NETO E AFARIZMIT</t>
  </si>
  <si>
    <t xml:space="preserve"> NGA KJO :EXPORT</t>
  </si>
  <si>
    <t>Shtesa e gjendjes se prodhimit te vet</t>
  </si>
  <si>
    <t>Prodhim AQ</t>
  </si>
  <si>
    <t>Subvencione te shfrytezimit</t>
  </si>
  <si>
    <t>Te ardhura te tjera rrjedhese</t>
  </si>
  <si>
    <t xml:space="preserve">      Arketim i debitoreve</t>
  </si>
  <si>
    <t xml:space="preserve">      Per AQ</t>
  </si>
  <si>
    <t xml:space="preserve">      Per prov.te AQ</t>
  </si>
  <si>
    <t>Puna e kryer nga njesia ekonomike per qellime te veta</t>
  </si>
  <si>
    <t xml:space="preserve">      Per prov.per rreziqe e shpenzime</t>
  </si>
  <si>
    <t>TOTAL  TE ARDHURA (I+II)</t>
  </si>
  <si>
    <t>III</t>
  </si>
  <si>
    <t>Hua afatshkurtra (interesa te akumuluara)</t>
  </si>
  <si>
    <t>Huamarje te tjera (ortaket)</t>
  </si>
  <si>
    <t>Mirmbajtje dhe riparime</t>
  </si>
  <si>
    <t>Shpenzime te ndryshme</t>
  </si>
  <si>
    <t>Shpenz postare, telekom</t>
  </si>
  <si>
    <t>Sherbime bankare</t>
  </si>
  <si>
    <t>Te tjera tatime dhe taksa</t>
  </si>
  <si>
    <t>Rezultati</t>
  </si>
  <si>
    <t>Depreciation</t>
  </si>
  <si>
    <t>Total</t>
  </si>
  <si>
    <t>Nr</t>
  </si>
  <si>
    <t>Muajt</t>
  </si>
  <si>
    <t>Shitjet</t>
  </si>
  <si>
    <t>Blerjet</t>
  </si>
  <si>
    <t>TVSH</t>
  </si>
  <si>
    <t>Per tu Paguar
/Kredituar</t>
  </si>
  <si>
    <t>Paguar</t>
  </si>
  <si>
    <t>Kredituar</t>
  </si>
  <si>
    <t>Te perjasht.</t>
  </si>
  <si>
    <t>Eksporte</t>
  </si>
  <si>
    <t>Tatueshme</t>
  </si>
  <si>
    <t>Perjasht</t>
  </si>
  <si>
    <t>Importe</t>
  </si>
  <si>
    <t>Vendi</t>
  </si>
  <si>
    <t>Llogaritur</t>
  </si>
  <si>
    <t>Zbritshme</t>
  </si>
  <si>
    <t>Diferenca</t>
  </si>
  <si>
    <t>Dhjetor ' 04</t>
  </si>
  <si>
    <t>Janar 05</t>
  </si>
  <si>
    <t>Shkurt 05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</si>
  <si>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</si>
  <si>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</si>
  <si>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</si>
  <si>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</si>
  <si>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</si>
  <si>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</si>
  <si>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</si>
  <si>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</si>
  <si>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</si>
  <si>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 05</t>
  </si>
  <si>
    <t>Janar ' 06</t>
  </si>
  <si>
    <t>Pershkrimi</t>
  </si>
  <si>
    <t>Toka</t>
  </si>
  <si>
    <t>Ndertesat</t>
  </si>
  <si>
    <t>Makineri
 Pajisje</t>
  </si>
  <si>
    <t>Automjetet</t>
  </si>
  <si>
    <t>Te tjera</t>
  </si>
  <si>
    <t>TOTAL</t>
  </si>
  <si>
    <t>Kontroll 
me FS</t>
  </si>
  <si>
    <t>Opening bal</t>
  </si>
  <si>
    <t>Gross value</t>
  </si>
  <si>
    <t>AQT Vlera Bruto</t>
  </si>
  <si>
    <t>+</t>
  </si>
  <si>
    <t>Amortization</t>
  </si>
  <si>
    <t>Amortiz Akumul</t>
  </si>
  <si>
    <t>Provision</t>
  </si>
  <si>
    <t>Provizione</t>
  </si>
  <si>
    <t>Inflow</t>
  </si>
  <si>
    <t>Vlera Bruto</t>
  </si>
  <si>
    <t>Outflow</t>
  </si>
  <si>
    <t>-</t>
  </si>
  <si>
    <t>Restructuration</t>
  </si>
  <si>
    <t>flow</t>
  </si>
  <si>
    <t>Riklasifikim i Aktiveve</t>
  </si>
  <si>
    <t>+ / -</t>
  </si>
  <si>
    <t>Provizionet</t>
  </si>
  <si>
    <t>Amortizimi i Vitit Ushtrimor</t>
  </si>
  <si>
    <t>Reversal</t>
  </si>
  <si>
    <t xml:space="preserve">Rimarje e Amortizimit </t>
  </si>
  <si>
    <t>Rimarje e Provizioneve</t>
  </si>
  <si>
    <t>Flow</t>
  </si>
  <si>
    <t>Riklasifikim i Amortizimeve</t>
  </si>
  <si>
    <t>Closing balance</t>
  </si>
  <si>
    <t>gross value</t>
  </si>
  <si>
    <t>amortization</t>
  </si>
  <si>
    <t>provision</t>
  </si>
  <si>
    <t>ALL</t>
  </si>
  <si>
    <t xml:space="preserve">Llogaritja e rezultatit </t>
  </si>
  <si>
    <t>Te ardhurat dhe shpenzimet</t>
  </si>
  <si>
    <t>Te ushtrimit</t>
  </si>
  <si>
    <t>Tatimore</t>
  </si>
  <si>
    <t>(8/9)      Te ardhurat</t>
  </si>
  <si>
    <t>(10/11)  Shpenzimet</t>
  </si>
  <si>
    <t>(12)       Shpenzimet e pazbritshme</t>
  </si>
  <si>
    <t xml:space="preserve">(13/14)  Humbja </t>
  </si>
  <si>
    <t>(15/16)  Fitimi</t>
  </si>
  <si>
    <t>(17)       Humbje e mbartur</t>
  </si>
  <si>
    <t>(18)       Fitimi i tatueshem neto (16-17)</t>
  </si>
  <si>
    <t xml:space="preserve">Llogaritja e tatim  fitimit </t>
  </si>
  <si>
    <t>(20)  Tatim fitimi me perqindje te tjera</t>
  </si>
  <si>
    <t>(21)  Tatim fitimi (19+20)</t>
  </si>
  <si>
    <t xml:space="preserve">(22)  Tatim fitimi i shtyre </t>
  </si>
  <si>
    <t xml:space="preserve">(24)  Tatim fitimi i mbipaguar </t>
  </si>
  <si>
    <t>(25)  Tatimi fitimi i detyrueshem per tu paguar</t>
  </si>
  <si>
    <t>(26)  Denime / interesa per vonesa</t>
  </si>
  <si>
    <t>(27)  TOTALI PER TU PAGUAR</t>
  </si>
  <si>
    <t>Formule</t>
  </si>
  <si>
    <t>Plotesohen me dore</t>
  </si>
  <si>
    <t>Nuk plotesohen</t>
  </si>
  <si>
    <t>(19)  Tatim fitimi me 30%, 25%, 23 %</t>
  </si>
  <si>
    <t>HUMBJA NETO</t>
  </si>
  <si>
    <t>Ne proces</t>
  </si>
  <si>
    <r>
      <t>(23)  Parapagime (</t>
    </r>
    <r>
      <rPr>
        <b/>
        <sz val="12"/>
        <color indexed="10"/>
        <rFont val="Times New Roman"/>
        <family val="1"/>
      </rPr>
      <t>vjetor</t>
    </r>
    <r>
      <rPr>
        <b/>
        <sz val="12"/>
        <rFont val="Times New Roman"/>
        <family val="1"/>
      </rPr>
      <t>)</t>
    </r>
  </si>
  <si>
    <t>TE ARDHURA TE TJERA (vec financiare)</t>
  </si>
  <si>
    <t xml:space="preserve">      Per prov.te A.qarkulluese</t>
  </si>
  <si>
    <t>CT Telecom</t>
  </si>
  <si>
    <t>K72121015P</t>
  </si>
  <si>
    <t>Per vitin 2007</t>
  </si>
  <si>
    <t>Exchange Rate</t>
  </si>
  <si>
    <t>EUR/ALL</t>
  </si>
  <si>
    <t>CHF/ALL</t>
  </si>
  <si>
    <t>EUR/CHF</t>
  </si>
  <si>
    <t>Cash &amp; Bank Statement on 31.12.2007</t>
  </si>
  <si>
    <t>Liquidities</t>
  </si>
  <si>
    <t>Cur
rency</t>
  </si>
  <si>
    <t>Amount</t>
  </si>
  <si>
    <t>Rate</t>
  </si>
  <si>
    <t>Total
Euro</t>
  </si>
  <si>
    <t>Total
ALL</t>
  </si>
  <si>
    <t>EUR</t>
  </si>
  <si>
    <t>CASH  IN  HAND</t>
  </si>
  <si>
    <t>BKT</t>
  </si>
  <si>
    <t>USD</t>
  </si>
  <si>
    <t>Aktive Afatshkurtra</t>
  </si>
  <si>
    <t>Mjetet Monetare</t>
  </si>
  <si>
    <t>Totali</t>
  </si>
  <si>
    <t>a)</t>
  </si>
  <si>
    <t>b)</t>
  </si>
  <si>
    <t>c)</t>
  </si>
  <si>
    <t>d)</t>
  </si>
  <si>
    <t>Inventari</t>
  </si>
  <si>
    <t>Aktive Afatgjata</t>
  </si>
  <si>
    <t>Investime financiare afatgjata</t>
  </si>
  <si>
    <t>ç)</t>
  </si>
  <si>
    <t>Aktive Afatgjata Materiale</t>
  </si>
  <si>
    <t>Aktive Biologjike Afatgjate</t>
  </si>
  <si>
    <t>Aktive Afatgjata Jomateriale</t>
  </si>
  <si>
    <t>Emri i mire</t>
  </si>
  <si>
    <t>Totali i Aktiveve Afatgjata</t>
  </si>
  <si>
    <t>Bonot e konvertueshme</t>
  </si>
  <si>
    <t>Rezerva statutore</t>
  </si>
  <si>
    <t>Rezerva ligjore</t>
  </si>
  <si>
    <t>Rezerva te tjera</t>
  </si>
  <si>
    <t>Fitimi i pashperndare</t>
  </si>
  <si>
    <t>Totali i Kapitalit</t>
  </si>
  <si>
    <t>Puna e kryer nga njesia ek per qellime te veta</t>
  </si>
  <si>
    <t>Shpenzimet e personelit</t>
  </si>
  <si>
    <t>Te ardhura dhe shpenzime financiare</t>
  </si>
  <si>
    <t>Fitim (humbje) neto e vitit financiar</t>
  </si>
  <si>
    <t>Fitimi (humbja) nga veprimtarite e shfrytezimit</t>
  </si>
  <si>
    <t>Assets</t>
  </si>
  <si>
    <t>Cash and cash equivalents</t>
  </si>
  <si>
    <t>Derivatives and financial assets classified as held for sale</t>
  </si>
  <si>
    <t xml:space="preserve">Derivatives </t>
  </si>
  <si>
    <t>Assets classified as held for sale</t>
  </si>
  <si>
    <t>Other non-current assets</t>
  </si>
  <si>
    <t>Trade receivables</t>
  </si>
  <si>
    <t>Other receivables</t>
  </si>
  <si>
    <t>Other investments</t>
  </si>
  <si>
    <t xml:space="preserve">Raw materials </t>
  </si>
  <si>
    <t>Work in progress</t>
  </si>
  <si>
    <t>Own production</t>
  </si>
  <si>
    <t>Goods</t>
  </si>
  <si>
    <t>Prepayments for supplies</t>
  </si>
  <si>
    <t>Prepayments and deferred expenses</t>
  </si>
  <si>
    <t>Non-current financial investments</t>
  </si>
  <si>
    <t>Shares and participation in controlled entities</t>
  </si>
  <si>
    <t xml:space="preserve">Other shares and participations </t>
  </si>
  <si>
    <t>Other shares and securities</t>
  </si>
  <si>
    <t>Non-current receivables</t>
  </si>
  <si>
    <t>Property, plant and equipment</t>
  </si>
  <si>
    <t>Land</t>
  </si>
  <si>
    <t>Plant and equipment</t>
  </si>
  <si>
    <t>Other fixed assets</t>
  </si>
  <si>
    <t>Current loans and borrowings</t>
  </si>
  <si>
    <t>Current portion of long-term borrowings</t>
  </si>
  <si>
    <t>Convertibles shares</t>
  </si>
  <si>
    <t>Trade and other payables</t>
  </si>
  <si>
    <t>Trade payables</t>
  </si>
  <si>
    <t>Payables toward employees</t>
  </si>
  <si>
    <t>Other borrowings</t>
  </si>
  <si>
    <t>Prepayments</t>
  </si>
  <si>
    <t>Grants and deferred income</t>
  </si>
  <si>
    <t>Non-current loans and borrowings</t>
  </si>
  <si>
    <t>Other non-current borrowings</t>
  </si>
  <si>
    <t>Total non-current liabilities</t>
  </si>
  <si>
    <t>Minority interest</t>
  </si>
  <si>
    <t>Equity holders of the Company</t>
  </si>
  <si>
    <t>Share capital</t>
  </si>
  <si>
    <t>Share premium</t>
  </si>
  <si>
    <t>Statutory reserves</t>
  </si>
  <si>
    <t>Legal reserves</t>
  </si>
  <si>
    <t>Other reserves</t>
  </si>
  <si>
    <t>xxxxxxxxxxx</t>
  </si>
  <si>
    <t>Total current liabilities</t>
  </si>
  <si>
    <t xml:space="preserve">Loans, securities and financial leasing </t>
  </si>
  <si>
    <t xml:space="preserve">             A K T I V E T</t>
  </si>
  <si>
    <t xml:space="preserve"> Derivatet</t>
  </si>
  <si>
    <t xml:space="preserve"> Aktivet e mbajtur per tregtim</t>
  </si>
  <si>
    <t xml:space="preserve"> Produkte te gatshme</t>
  </si>
  <si>
    <t>Total i Aktiveve Afatshkurtra</t>
  </si>
  <si>
    <t>Long Term Aktive</t>
  </si>
  <si>
    <t>e)</t>
  </si>
  <si>
    <t>Shenime</t>
  </si>
  <si>
    <t>Good name</t>
  </si>
  <si>
    <t>Total Asset</t>
  </si>
  <si>
    <t>Buildings (net)</t>
  </si>
  <si>
    <t>Shpenzimet mbi kufijte e percaktuar me ligj</t>
  </si>
  <si>
    <t>Rritja (+)/rënia(-) neto e mjeteve monetare</t>
  </si>
  <si>
    <t>A/1</t>
  </si>
  <si>
    <t>A/2</t>
  </si>
  <si>
    <t>A/a</t>
  </si>
  <si>
    <t>A/b</t>
  </si>
  <si>
    <t>A/3</t>
  </si>
  <si>
    <t>A/3/a</t>
  </si>
  <si>
    <t>A/3/b</t>
  </si>
  <si>
    <t>A/3/c</t>
  </si>
  <si>
    <t>A/3/d</t>
  </si>
  <si>
    <t>B/a</t>
  </si>
  <si>
    <t>B/b</t>
  </si>
  <si>
    <t>B/c</t>
  </si>
  <si>
    <t>B/d</t>
  </si>
  <si>
    <t>B/e</t>
  </si>
  <si>
    <t>B/5</t>
  </si>
  <si>
    <t>B/6</t>
  </si>
  <si>
    <t>B/7</t>
  </si>
  <si>
    <t>C/1</t>
  </si>
  <si>
    <t>C/1/a</t>
  </si>
  <si>
    <t>C/1/b</t>
  </si>
  <si>
    <t>C/1/c</t>
  </si>
  <si>
    <t>C/1/ç</t>
  </si>
  <si>
    <t>D/a</t>
  </si>
  <si>
    <t>D/b</t>
  </si>
  <si>
    <t>D/c</t>
  </si>
  <si>
    <t>D/ç</t>
  </si>
  <si>
    <t>E/3</t>
  </si>
  <si>
    <t>E/4</t>
  </si>
  <si>
    <t>E/a</t>
  </si>
  <si>
    <t>E/b</t>
  </si>
  <si>
    <t>E/c</t>
  </si>
  <si>
    <t>E/5</t>
  </si>
  <si>
    <t>E/6</t>
  </si>
  <si>
    <t>Kodi</t>
  </si>
  <si>
    <t>Andi</t>
  </si>
  <si>
    <t>Grantet dhe te ardhura te shtyra</t>
  </si>
  <si>
    <t>Kapitali aksionar</t>
  </si>
  <si>
    <t>TOTALI</t>
  </si>
  <si>
    <t>Efekti I ndryshimeve ne politikat kontabel</t>
  </si>
  <si>
    <t>Pozicioni I rregulluar</t>
  </si>
  <si>
    <t>Fitimi neto per periudhen kontabel</t>
  </si>
  <si>
    <t>Dividentet e paguar</t>
  </si>
  <si>
    <t>Rritja e rezerves se kapitalit</t>
  </si>
  <si>
    <t>Emetimi I aksioneve</t>
  </si>
  <si>
    <t>Aksionet e thesarit te riblera</t>
  </si>
  <si>
    <t>Kostoja e amortizuar</t>
  </si>
  <si>
    <t xml:space="preserve">Kostoja e amortizuar; për detyrime të qirasë financiare të përdoret
SKK 7 </t>
  </si>
  <si>
    <t xml:space="preserve">Kostoja e amortizuar, nëse nevojitet, duke e hequr komponentin e
kapitalit nga detyrimi  </t>
  </si>
  <si>
    <t xml:space="preserve">Kosto e amortizuar, duke hequr komponentin e kapitalit
nga pasivi </t>
  </si>
  <si>
    <t>Vlerësimi i shumës më të mundshme (të skontuar, nëse efekti
është material), që është e nevojshme për shlyerjen e detyrimit
që lidhet me një provizion, bëhet nga drejtuesit. Në rastin e
provizioneve për pensionet vlerësimi i vlerës aktuale të
detyrimit për pension bëhet nga një aktuar ose një specialist</t>
  </si>
  <si>
    <t>Grandet për aktivet kontabilizohen në përputhje me metodën
bruto, të përshkruar në SKK 10</t>
  </si>
  <si>
    <t>Sipas metodës kontabël të përshkruar në SKK 9</t>
  </si>
  <si>
    <t>Vlera e drejtë e aksioneve të përftuar  me emetimin e tyre
(minus kostot që lidhen me emetimin e aksioneve) minus
vlerën nominale të aksioneve të emetuara. Në rastin e shitjes së
aksioneve të riblera – diferenca mes kostos dhe çmimit të shitjes.
Për blerjen para afatit të aksioneve të riblerëshme –
diferenca mes kostos dhe vlerës nominale. Në rastin e kombinimit</t>
  </si>
  <si>
    <t>Vlera e drejtë e shumës së paguar për aksionet e riblera</t>
  </si>
  <si>
    <t>Shuma e fitimeve të akumuluara minus pagesat e bëra ose të
përdorura. Fitimet e pashpërndara mund të ndikohen nga
ndryshimet në politikat kontabël (SKK 1), korrigjimi i gabimeve
(SKK 1) dhe rivlerësimi i aktiveve afatgjata materiale (SKK 5)</t>
  </si>
  <si>
    <t>Biological assets xxxxx</t>
  </si>
  <si>
    <t>Ndryshimet ne inventarin e PGatshem dhe Pproces</t>
  </si>
  <si>
    <t>ALL ‘000</t>
  </si>
  <si>
    <t>Deposita ne banke e llogari te tjera</t>
  </si>
  <si>
    <t>Furnitore per fatura te pranuara</t>
  </si>
  <si>
    <t>Furnitore per faturuara te pa mberitura</t>
  </si>
  <si>
    <t>Materiale te para</t>
  </si>
  <si>
    <t xml:space="preserve">      Totali</t>
  </si>
  <si>
    <t>Te Ardhura  Financiare</t>
  </si>
  <si>
    <t>Interesa Positive</t>
  </si>
  <si>
    <t>Diferenca pozitive kembimi</t>
  </si>
  <si>
    <t>Shpenzime Financiare</t>
  </si>
  <si>
    <t>Diferenca negative kembimit</t>
  </si>
  <si>
    <t xml:space="preserve">PASQYRA E FLUKSIT TE PARASE - Metoda INDIREKTE </t>
  </si>
  <si>
    <t>Paraja neto nga aktivitetet e shfrytëzimit</t>
  </si>
  <si>
    <t>Paraja neto e përdorur në aktivitetet investuese</t>
  </si>
  <si>
    <t>Tatim Fitimi</t>
  </si>
  <si>
    <t xml:space="preserve">Mjete Monetare </t>
  </si>
  <si>
    <t>Kliente per fatuara te leshuara</t>
  </si>
  <si>
    <t>Vlera ne Arke</t>
  </si>
  <si>
    <t>Parapagim Tatim Fitimi</t>
  </si>
  <si>
    <t>TVSh e Zbritshme</t>
  </si>
  <si>
    <t>Sigurimet Shoqerore</t>
  </si>
  <si>
    <t>Detyrime Tatimore</t>
  </si>
  <si>
    <t>Tatim mbi te Ardhurat Personale te Punonjesve</t>
  </si>
  <si>
    <t>Tatim ne burim</t>
  </si>
  <si>
    <t xml:space="preserve">Provizionet </t>
  </si>
  <si>
    <t>Gjendja ne fillim</t>
  </si>
  <si>
    <t>Shtesa e provizioneve</t>
  </si>
  <si>
    <t>Rimarrjet e Provizioneve</t>
  </si>
  <si>
    <t>Afat Shkurter</t>
  </si>
  <si>
    <t>Afat Gjata</t>
  </si>
  <si>
    <t>Shitjet Neto</t>
  </si>
  <si>
    <t>Pagat</t>
  </si>
  <si>
    <t>Sigurime Shoq&amp;Shendetsore</t>
  </si>
  <si>
    <t>Interesa negative</t>
  </si>
  <si>
    <t>Rezultati Kontabel</t>
  </si>
  <si>
    <t>Humbje te mbartura</t>
  </si>
  <si>
    <t>FITIMI TATIMOR</t>
  </si>
  <si>
    <t>Te Ardhura te tjera nga Veprimtaria e Shfrytzimit</t>
  </si>
  <si>
    <t>Taksa Vendore</t>
  </si>
  <si>
    <t>Tatime &amp; Taksa te tjera</t>
  </si>
  <si>
    <t xml:space="preserve">Amortizime  dhe Zhvleftesime </t>
  </si>
  <si>
    <t>Shpenzime te tjera te shfrytzimit (Tatim Taksa)</t>
  </si>
  <si>
    <t>Shpenzime per pritje e perfaqsime</t>
  </si>
  <si>
    <t>Gjoba e penalitete /demshperblime</t>
  </si>
  <si>
    <t>Rezultati Tatimor</t>
  </si>
  <si>
    <t>Amortizimi  AAM</t>
  </si>
  <si>
    <t>Provizione per zhvleresimin e AF</t>
  </si>
  <si>
    <t>Humbje nga rivleresimi AAM</t>
  </si>
  <si>
    <t>Shtesa per shpenzimet e Pazbritshme</t>
  </si>
  <si>
    <t>Paksime per te Ardhura te Patatueshme</t>
  </si>
  <si>
    <t>Rimarrje Provizionesh</t>
  </si>
  <si>
    <t>% e Tatim Fitimi</t>
  </si>
  <si>
    <t>Tatimi Mbi Fitimin</t>
  </si>
  <si>
    <t>VLERA NETO</t>
  </si>
  <si>
    <t>Nr.
 Ref.</t>
  </si>
  <si>
    <t>ASSETS</t>
  </si>
  <si>
    <t>Viti Ushtrimor</t>
  </si>
  <si>
    <t>Nr. 
Ref.</t>
  </si>
  <si>
    <t>CAPITAL &amp; LIABILITIES</t>
  </si>
  <si>
    <t>A</t>
  </si>
  <si>
    <t>Retained earnings</t>
  </si>
  <si>
    <t>Provisions</t>
  </si>
  <si>
    <t>C</t>
  </si>
  <si>
    <t>B</t>
  </si>
  <si>
    <t>Inventories</t>
  </si>
  <si>
    <t>Lende te para</t>
  </si>
  <si>
    <t>Detyrim tvsh ne dogane</t>
  </si>
  <si>
    <t>Te ardhura te tjera</t>
  </si>
  <si>
    <t>FINANCIERI</t>
  </si>
  <si>
    <t>HELIDON KODRA</t>
  </si>
  <si>
    <t>Te tjera shitje e sherbime -qera</t>
  </si>
  <si>
    <t>Blerje energji, avull, uje</t>
  </si>
  <si>
    <t xml:space="preserve">                      ADMINISTRATORI </t>
  </si>
  <si>
    <t>Shpenzime te periudha te ardhshme</t>
  </si>
  <si>
    <t>Publicitet, reklama</t>
  </si>
  <si>
    <t>Gjoba dhe demshperblime</t>
  </si>
  <si>
    <t>Prime sigurimi</t>
  </si>
  <si>
    <t>Detyrime te tjera</t>
  </si>
  <si>
    <t>Fitim (Humbje) vitit</t>
  </si>
  <si>
    <t>Pozicioni me 31 Dhjetor 2014</t>
  </si>
  <si>
    <t>Rimursim gjibash nga Organi tatimor</t>
  </si>
  <si>
    <t>Bilanci i Celjes     01.01.2016</t>
  </si>
  <si>
    <t>Shteti TVSH per tu marre</t>
  </si>
  <si>
    <t>Provizione afatshkurtra</t>
  </si>
  <si>
    <t>Investime</t>
  </si>
  <si>
    <t>Ne tituj pronesie te njesive ekonomike brenda grupit</t>
  </si>
  <si>
    <t>Te drejta te arketueshme</t>
  </si>
  <si>
    <t>Nga aktiviteti i shfrytezimit</t>
  </si>
  <si>
    <t>Nga njesite ekonomike brenda grupit</t>
  </si>
  <si>
    <t>Nga njesite ekonomike ku ka interesa pjesemarrese</t>
  </si>
  <si>
    <t>Kapital i nenshkruar i papaguar</t>
  </si>
  <si>
    <t xml:space="preserve"> Lendet e para dhe materiale te konsumueshme</t>
  </si>
  <si>
    <t xml:space="preserve"> Prodhimi ne proces dhe gjysemprodukte</t>
  </si>
  <si>
    <t xml:space="preserve"> Mallra </t>
  </si>
  <si>
    <t>f)</t>
  </si>
  <si>
    <t>g)</t>
  </si>
  <si>
    <t>Aktive biologjike (Gje e gjalle ne rritje e majmeri)</t>
  </si>
  <si>
    <t>AAGJM te mbajtura ne shitje</t>
  </si>
  <si>
    <t>Parapagesat per inventar</t>
  </si>
  <si>
    <t>Shpenzime te shtyra</t>
  </si>
  <si>
    <t>Te arketueshme nga te ardhurat e konstatuara</t>
  </si>
  <si>
    <t>Tituj pronesie ne njesite ekonomike brenda grupit</t>
  </si>
  <si>
    <t>Tituj te huadhenies ne njesite ekonomike brenda grupit</t>
  </si>
  <si>
    <t>Tituj pronesie ne njesite ekonomike ku ka interesa pjesemarrese</t>
  </si>
  <si>
    <t>Tituj te huadhenies ne njesite ekonomike ku ka interesa pjesemarrese</t>
  </si>
  <si>
    <t>Tituj te mbajtur si aktive afatgjata</t>
  </si>
  <si>
    <t>Tituj te tjere te huadhenies</t>
  </si>
  <si>
    <t>Toka dhe ndertesa</t>
  </si>
  <si>
    <t>Impiante dhe makineri</t>
  </si>
  <si>
    <t>Te tjera Instalime dhe dhe pajisje</t>
  </si>
  <si>
    <t>Parapagime per aktive materiale dhe ne proces</t>
  </si>
  <si>
    <t>Koncesione,patenta,licenca,marka tregtare dhe aktive te ngjashme</t>
  </si>
  <si>
    <t>Parapagime per AAJM</t>
  </si>
  <si>
    <t>Aktive tatimore te shtyra</t>
  </si>
  <si>
    <t>DETYRIMET DHE KAPITALI</t>
  </si>
  <si>
    <t xml:space="preserve">Detyrimet Afatshkurta </t>
  </si>
  <si>
    <t>Titujt e huamarrjes</t>
  </si>
  <si>
    <t>Detyrime ndaj institucioneve te kredise</t>
  </si>
  <si>
    <t>Arketime ne avance per porosi</t>
  </si>
  <si>
    <t>Te pagueshme per aktivitetin e shfrytezimit</t>
  </si>
  <si>
    <t>Deftesa te pagueshme</t>
  </si>
  <si>
    <t>h)</t>
  </si>
  <si>
    <t>Te pagueshme ndaj njesive ekonomike brenda grupit</t>
  </si>
  <si>
    <t>Te pagueshme ndaj njesive ekonomike ku ka interesa pjesmarese</t>
  </si>
  <si>
    <t>j)</t>
  </si>
  <si>
    <t>Te pagueshme ndaj punonjesve dhe sigurimeve shoqerore/shendetsore</t>
  </si>
  <si>
    <t>Te pagueshme per detyrime tatimore</t>
  </si>
  <si>
    <t>Te pagueshme per shpenzime te konstatuara</t>
  </si>
  <si>
    <t>Te ardhura te shtyra</t>
  </si>
  <si>
    <t>Totali i Detyrimeve Afatshkurtra</t>
  </si>
  <si>
    <t>Detyrimet Afatgjata</t>
  </si>
  <si>
    <t>Te tjera te pagueshme</t>
  </si>
  <si>
    <t>Provizione per pensione</t>
  </si>
  <si>
    <t>Provizione te tjera</t>
  </si>
  <si>
    <t>Detyrime tatimore te shtyra</t>
  </si>
  <si>
    <t>Totali i Detyrimeve Afatgjata</t>
  </si>
  <si>
    <t>Kapitali dhe rezervat</t>
  </si>
  <si>
    <t>Rezerva rivleresimi</t>
  </si>
  <si>
    <t>Fitim / Humbja e vitit</t>
  </si>
  <si>
    <t>TOTALI I DETYRIMEVE DHE KAPITALIT</t>
  </si>
  <si>
    <t>PASQYRA E PERFORMANCES</t>
  </si>
  <si>
    <t>Te ardhura nga aktiviteti i shfrytezimit</t>
  </si>
  <si>
    <t>Te ardhura te tjera te shfrytezimit</t>
  </si>
  <si>
    <t>Lenda e pare dhe materiale te konsueshme</t>
  </si>
  <si>
    <t>a) Lenda e pare dhe materiale te konsueshme</t>
  </si>
  <si>
    <t>b) Te tjera shpenzime</t>
  </si>
  <si>
    <t>a) Paga dhe shperblime</t>
  </si>
  <si>
    <t>b)Shpenzimet e sigurimeve shoqerore</t>
  </si>
  <si>
    <t>Zhvleresimi I aktiveve afatgjata materiale</t>
  </si>
  <si>
    <t>Shpenzime konsumi dhe amortizimi</t>
  </si>
  <si>
    <t>Shpenzime te tjera shfrytezimi</t>
  </si>
  <si>
    <t>b) Te ardhura nga investimet dhe huate e tjera pjese a aktiveve afatgjata (paraqitur vecmas te ardhurat nga njesite e konomike brenda grupit)</t>
  </si>
  <si>
    <t>a) Te ardhurat nga njesite ekonomike ku ka interesa pjesmarrese (paraqitur vecmas te ardhurat nga njesite e konomike brenda grupit)</t>
  </si>
  <si>
    <t>c) Interesa te arketueshem dhe te ardhura te tjera te ngjashme (paraqitur vecmas te ardhurat nga njesite e konomike brenda grupit)</t>
  </si>
  <si>
    <t>Zhvleresimi I aktiveve financiare dhe investimeve financiare te mbajtura si aktive afatshkurtra</t>
  </si>
  <si>
    <t>Shpenzime interesi dhe shpenzime te ngjashme (paraqitur vecmas shpenzimet per t'u paguar tek njesite ekonimike brenda grupit)</t>
  </si>
  <si>
    <t>Shpenzime te tjera financiare</t>
  </si>
  <si>
    <t>Pjesa e fitimit/humbjes nga pjesemarrjet</t>
  </si>
  <si>
    <t>Fitim/ Humbja para tatimit</t>
  </si>
  <si>
    <t>Shpenzimi i tatimit mbi fitimin</t>
  </si>
  <si>
    <t>a) Shpenzimi aktual i tatimit mbi fitimin</t>
  </si>
  <si>
    <t>b) Shpenzimi i tatim fitimit te shtyre</t>
  </si>
  <si>
    <t>c) Pjesa e tatim fitimit te pjesemarjeve</t>
  </si>
  <si>
    <t>Fitimi/Humbja per:</t>
  </si>
  <si>
    <t>Pronaret e njesise ekonomike meme</t>
  </si>
  <si>
    <t>Interesat jo-kontrolluese</t>
  </si>
  <si>
    <t>Fluksi mjeteve monetare nga veprimtaritë e shfrytëzimit</t>
  </si>
  <si>
    <t>Fitimi / Humbja para tatimit</t>
  </si>
  <si>
    <t>Rregullime për shpenzimet jomonetare:</t>
  </si>
  <si>
    <t>Shpenzimet financiare jomonetare</t>
  </si>
  <si>
    <t>Shpenzimet per tatimin mbi fitimin jomonetar</t>
  </si>
  <si>
    <t>Fluksi monetar nga veprimtaritë investuese:</t>
  </si>
  <si>
    <t>Fitim nga shitja e aktiveve afatgjata materiale</t>
  </si>
  <si>
    <t>Ndryshim ne aktivet dhe detyrimet e shfrytezimit:</t>
  </si>
  <si>
    <t>Renie/rritje ne te drejtat e arketueshme dhe te tjera</t>
  </si>
  <si>
    <t>Renie/rritje ne inventare</t>
  </si>
  <si>
    <t>Renie/rritje ne detyrimet e pagueshme</t>
  </si>
  <si>
    <t>Renie/rritje ne detyrimet per punonjesit</t>
  </si>
  <si>
    <t>Parate neto te perdorura per blerjen e filialeve</t>
  </si>
  <si>
    <t>Parate neto te arketuara nga shitja e filialeve</t>
  </si>
  <si>
    <t>Pagesa per blerjen e aktiveve afatgjata materiale</t>
  </si>
  <si>
    <t>Arketime nga shitja e aktiveve afatgjata materiale</t>
  </si>
  <si>
    <t>Pagesa per blerjen e investimeve te tjera</t>
  </si>
  <si>
    <t>Arketime nga shitja e investimeve te tjera</t>
  </si>
  <si>
    <t>Dividente te arketuar</t>
  </si>
  <si>
    <t>Fluksi mjeteve monetare nga/(perdorur ne) aktivitetin e investimit</t>
  </si>
  <si>
    <t>Fluksi mjeteve monetare nga/(perdorur ne) aktivitetin e financimit</t>
  </si>
  <si>
    <t>Arketime nga emetimi i kapitalit aksioner</t>
  </si>
  <si>
    <t>Arketime nga emetimi i aksioneve te perdorura si kolateral</t>
  </si>
  <si>
    <t>Hua te arketuara</t>
  </si>
  <si>
    <t>Pagesa e kostove te transaksionit qe lidhen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</si>
  <si>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</si>
  <si>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</si>
  <si>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</si>
  <si>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</si>
  <si>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</si>
  <si>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</t>
  </si>
  <si>
    <t>Paraja neto e përdorur në aktivitin e financimit</t>
  </si>
  <si>
    <t>Mjetet monetare në fillim të periudhës kontabël - 1 JANAR</t>
  </si>
  <si>
    <t>Efekti I luhatjeve te kursit te kembimit te mjeteve monetare</t>
  </si>
  <si>
    <t>Mjetet monetare në fund të periudhës kontabël - 31 DHJETOR</t>
  </si>
  <si>
    <t>Kapitali i nenshkruar</t>
  </si>
  <si>
    <t>Rezerva Ligjore</t>
  </si>
  <si>
    <t>Rezerva  statutore</t>
  </si>
  <si>
    <t>Rezerva  te tjera</t>
  </si>
  <si>
    <t>Fitimi / Humbja e vitit</t>
  </si>
  <si>
    <t>Primi i lidhur me kapitalin</t>
  </si>
  <si>
    <t>Fitimi i pa shperndare</t>
  </si>
  <si>
    <t>Interesa Jo-kontrollues</t>
  </si>
  <si>
    <t>PASQYRA E NDRYSHIMEVE NE KAPITALIN NETO</t>
  </si>
  <si>
    <t>Dhjet 31,2015</t>
  </si>
  <si>
    <t xml:space="preserve"> AKTIVE TOTAL</t>
  </si>
  <si>
    <t>Pozicioni me 31 Dhjetor 2015</t>
  </si>
  <si>
    <t>Dhjetor 31, 2015</t>
  </si>
  <si>
    <t>Te drejta te Arketueshme</t>
  </si>
  <si>
    <t>Te drejta te Arketueshme - Te tjera</t>
  </si>
  <si>
    <t>Paga punonjesish</t>
  </si>
  <si>
    <t>Provizione (Detyrim tatmor)</t>
  </si>
  <si>
    <t>Lenda e pare dhe shpenzime shfytezimi</t>
  </si>
  <si>
    <t>EGNATIA GROUP SHA</t>
  </si>
  <si>
    <t>Dhjet 31,2016</t>
  </si>
  <si>
    <t>Pozicioni me 31 Dhjetor 2016</t>
  </si>
  <si>
    <t>VITI  2016</t>
  </si>
  <si>
    <t>Hyrjet  2016</t>
  </si>
  <si>
    <t>Daljet  2016</t>
  </si>
  <si>
    <t>Bilanci i Mbylljes 31.12.2016</t>
  </si>
  <si>
    <t>Bilanci I Mbylljes 31.12.2016</t>
  </si>
  <si>
    <t>Dhjetor 31, 2016</t>
  </si>
  <si>
    <t xml:space="preserve">                       PERLA KOCIASI</t>
  </si>
  <si>
    <t xml:space="preserve">Pasqyra e të Ardhurave Gjithëpërfshirëse  </t>
  </si>
  <si>
    <t>Pershkrimi  i  Elementeve</t>
  </si>
  <si>
    <t>Vitit  2015</t>
  </si>
  <si>
    <t>►</t>
  </si>
  <si>
    <t>Fitimi/Humbja e vitit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</si>
  <si>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</si>
  <si>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</si>
  <si>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</si>
  <si>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</si>
  <si>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</si>
  <si>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</si>
  <si>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</si>
  <si>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</si>
  <si>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Pronarët e njësisë ekonomike mëmë</t>
  </si>
  <si>
    <t>Vitit  2016</t>
  </si>
  <si>
    <t>Prodhimi ne proces</t>
  </si>
  <si>
    <t>Shoqerite motra</t>
  </si>
  <si>
    <t>Fitim humbje te mbartura</t>
  </si>
  <si>
    <t>Tituj pronesie</t>
  </si>
  <si>
    <t>Ne njesite ek. Ku ka interesa pjesmarrese</t>
  </si>
  <si>
    <t xml:space="preserve">Dorezim punime e sherbime </t>
  </si>
  <si>
    <t>Nga shitja e produkt I gatshem</t>
  </si>
  <si>
    <t>Ndrysh. Gjendje produkt I gatshem</t>
  </si>
  <si>
    <t>Arketim keste Ap&amp;dyqane</t>
  </si>
  <si>
    <t>Sistemim te ardh. Ap&amp;dyqani sipas SKK.Nr.08</t>
  </si>
  <si>
    <t>Nga shitja e materialeve</t>
  </si>
  <si>
    <t>Nentrajtime</t>
  </si>
  <si>
    <t>Shpenzime per apartamentet e shitura</t>
  </si>
  <si>
    <t>Penalitete kredie</t>
  </si>
  <si>
    <t xml:space="preserve"> </t>
  </si>
  <si>
    <t>Emri I mire</t>
  </si>
  <si>
    <t>Interesi i paguar kur huaja dhe parapagimet tejkalojne kater here kapitalin themelor</t>
  </si>
  <si>
    <t>Bilanci i Celjes     01.01.2017</t>
  </si>
  <si>
    <t>Prodhimi ne proces dhe gjysem produkte</t>
  </si>
  <si>
    <t>Hua afatshkurtra (principal)</t>
  </si>
  <si>
    <t>Kredi aftagjata</t>
  </si>
  <si>
    <t>Materiale dhe lende te para  (KMSH)</t>
  </si>
  <si>
    <t>Kliente te tjere</t>
  </si>
</sst>
</file>

<file path=xl/styles.xml><?xml version="1.0" encoding="utf-8"?>
<styleSheet xmlns="http://schemas.openxmlformats.org/spreadsheetml/2006/main">
  <numFmts count="12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0.0%"/>
    <numFmt numFmtId="168" formatCode="&quot; &quot;#,##0&quot; &quot;;\(#,##0\)"/>
    <numFmt numFmtId="169" formatCode="_-* #,##0.0_-;\-* #,##0.0_-;_-* &quot;-&quot;??_-;_-@_-"/>
    <numFmt numFmtId="170" formatCode="_(* #,##0.0_);_(* \(#,##0.0\);_(* &quot;-&quot;??_);_(@_)"/>
    <numFmt numFmtId="171" formatCode="#,##0_ ;[Red]\-#,##0\ "/>
    <numFmt numFmtId="172" formatCode="#,##0.00_ ;\-#,##0.00\ "/>
    <numFmt numFmtId="173" formatCode="#,##0.0_);\(#,##0.0\)"/>
    <numFmt numFmtId="174" formatCode="_-* #,##0.00_L_e_k_-;\-* #,##0.00_L_e_k_-;_-* &quot;-&quot;??_L_e_k_-;_-@_-"/>
  </numFmts>
  <fonts count="98">
    <font>
      <sz val="10"/>
      <name val="Arial"/>
    </font>
    <font>
      <sz val="10"/>
      <name val="Arial"/>
      <family val="2"/>
    </font>
    <font>
      <sz val="12"/>
      <name val="Arial CE"/>
      <charset val="238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b/>
      <sz val="12"/>
      <color indexed="10"/>
      <name val="Arial"/>
      <family val="2"/>
    </font>
    <font>
      <b/>
      <sz val="12"/>
      <name val="Times New Roman"/>
      <family val="1"/>
    </font>
    <font>
      <b/>
      <sz val="10"/>
      <color indexed="18"/>
      <name val="Arial"/>
      <family val="2"/>
    </font>
    <font>
      <b/>
      <sz val="10"/>
      <color indexed="10"/>
      <name val="Arial"/>
      <family val="2"/>
    </font>
    <font>
      <b/>
      <sz val="12"/>
      <color indexed="8"/>
      <name val="Times New Roman"/>
      <family val="1"/>
    </font>
    <font>
      <b/>
      <sz val="12"/>
      <color indexed="12"/>
      <name val="Times New Roman"/>
      <family val="1"/>
    </font>
    <font>
      <sz val="12"/>
      <name val="Arial"/>
      <family val="2"/>
    </font>
    <font>
      <sz val="12"/>
      <color indexed="12"/>
      <name val="Times New Roman"/>
      <family val="1"/>
    </font>
    <font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i/>
      <sz val="10"/>
      <color indexed="9"/>
      <name val="Arial"/>
      <family val="2"/>
    </font>
    <font>
      <b/>
      <sz val="12"/>
      <color indexed="9"/>
      <name val="Tahoma"/>
      <family val="2"/>
    </font>
    <font>
      <sz val="10"/>
      <color indexed="9"/>
      <name val="Tahoma"/>
      <family val="2"/>
    </font>
    <font>
      <b/>
      <sz val="12"/>
      <name val="Tahoma"/>
      <family val="2"/>
    </font>
    <font>
      <b/>
      <u/>
      <sz val="10"/>
      <name val="Tahoma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b/>
      <i/>
      <sz val="10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12"/>
      <name val="Calibri"/>
      <family val="2"/>
    </font>
    <font>
      <b/>
      <i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12"/>
      <name val="Calibri"/>
      <family val="2"/>
    </font>
    <font>
      <b/>
      <sz val="10"/>
      <color indexed="8"/>
      <name val="Calibri"/>
      <family val="2"/>
    </font>
    <font>
      <b/>
      <sz val="10"/>
      <color indexed="12"/>
      <name val="Calibri"/>
      <family val="2"/>
    </font>
    <font>
      <sz val="10"/>
      <color indexed="36"/>
      <name val="Calibri"/>
      <family val="2"/>
    </font>
    <font>
      <b/>
      <sz val="10"/>
      <color indexed="36"/>
      <name val="Calibri"/>
      <family val="2"/>
    </font>
    <font>
      <b/>
      <sz val="10"/>
      <color indexed="14"/>
      <name val="Calibri"/>
      <family val="2"/>
    </font>
    <font>
      <sz val="10"/>
      <color indexed="9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9"/>
      <name val="Calibri"/>
      <family val="2"/>
    </font>
    <font>
      <sz val="14"/>
      <name val="Arial"/>
      <family val="2"/>
    </font>
    <font>
      <b/>
      <sz val="16"/>
      <name val="Arial"/>
      <family val="2"/>
    </font>
    <font>
      <b/>
      <sz val="17"/>
      <name val="Arial"/>
      <family val="2"/>
    </font>
    <font>
      <sz val="17"/>
      <name val="Arial"/>
      <family val="2"/>
    </font>
    <font>
      <b/>
      <sz val="14"/>
      <name val="Calibri"/>
      <family val="2"/>
    </font>
    <font>
      <sz val="14"/>
      <name val="Calibri"/>
      <family val="2"/>
    </font>
    <font>
      <i/>
      <sz val="14"/>
      <name val="Calibri"/>
      <family val="2"/>
    </font>
    <font>
      <b/>
      <i/>
      <sz val="14"/>
      <name val="Calibri"/>
      <family val="2"/>
    </font>
    <font>
      <sz val="14"/>
      <color indexed="21"/>
      <name val="Calibri"/>
      <family val="2"/>
    </font>
    <font>
      <sz val="14"/>
      <color indexed="36"/>
      <name val="Calibri"/>
      <family val="2"/>
    </font>
    <font>
      <b/>
      <i/>
      <sz val="9"/>
      <color indexed="10"/>
      <name val="Calibri"/>
      <family val="2"/>
    </font>
    <font>
      <sz val="9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0"/>
      <color indexed="12"/>
      <name val="Calibri"/>
      <family val="2"/>
    </font>
    <font>
      <sz val="14"/>
      <name val="Calibri"/>
      <family val="2"/>
    </font>
    <font>
      <sz val="8"/>
      <name val="Calibri"/>
      <family val="2"/>
    </font>
    <font>
      <sz val="8"/>
      <name val="Arial"/>
      <family val="2"/>
    </font>
    <font>
      <b/>
      <sz val="15"/>
      <name val="Calibri"/>
      <family val="2"/>
    </font>
    <font>
      <vertAlign val="subscript"/>
      <sz val="9"/>
      <name val="Arial"/>
      <family val="2"/>
    </font>
    <font>
      <vertAlign val="subscript"/>
      <sz val="9"/>
      <name val="Arial Black"/>
      <family val="2"/>
    </font>
    <font>
      <sz val="9"/>
      <name val="Arial"/>
      <family val="2"/>
    </font>
    <font>
      <b/>
      <vertAlign val="subscript"/>
      <sz val="9"/>
      <name val="Arial"/>
      <family val="2"/>
    </font>
    <font>
      <b/>
      <sz val="9"/>
      <name val="Arial"/>
      <family val="2"/>
    </font>
    <font>
      <b/>
      <sz val="11"/>
      <color indexed="36"/>
      <name val="Calibri"/>
      <family val="2"/>
    </font>
    <font>
      <b/>
      <vertAlign val="subscript"/>
      <sz val="10"/>
      <name val="Arial"/>
      <family val="2"/>
    </font>
    <font>
      <b/>
      <sz val="8"/>
      <name val="Calibri"/>
      <family val="2"/>
    </font>
    <font>
      <b/>
      <sz val="16"/>
      <name val="Calibri"/>
      <family val="2"/>
    </font>
    <font>
      <sz val="12"/>
      <name val="Garamond"/>
      <family val="1"/>
    </font>
    <font>
      <b/>
      <sz val="12"/>
      <name val="Arial"/>
      <family val="2"/>
    </font>
    <font>
      <b/>
      <sz val="14"/>
      <name val="Garamond"/>
      <family val="1"/>
    </font>
    <font>
      <sz val="11"/>
      <name val="Garamond"/>
      <family val="1"/>
    </font>
    <font>
      <sz val="11"/>
      <name val="Arial"/>
      <family val="2"/>
    </font>
    <font>
      <b/>
      <sz val="12"/>
      <name val="Garamond"/>
      <family val="1"/>
    </font>
    <font>
      <sz val="14"/>
      <name val="Garamond"/>
      <family val="1"/>
    </font>
    <font>
      <b/>
      <sz val="14"/>
      <color rgb="FF00B050"/>
      <name val="Calibri"/>
      <family val="2"/>
    </font>
    <font>
      <b/>
      <sz val="10"/>
      <color rgb="FF0000FF"/>
      <name val="Calibri"/>
      <family val="2"/>
    </font>
    <font>
      <b/>
      <sz val="10"/>
      <color rgb="FFFF0000"/>
      <name val="Calibri"/>
      <family val="2"/>
    </font>
    <font>
      <sz val="10"/>
      <color rgb="FF00B050"/>
      <name val="Calibri"/>
      <family val="2"/>
    </font>
    <font>
      <b/>
      <sz val="14"/>
      <color rgb="FF2E9A08"/>
      <name val="Calibri"/>
      <family val="2"/>
    </font>
    <font>
      <b/>
      <sz val="14"/>
      <color theme="9" tint="-0.499984740745262"/>
      <name val="Calibri"/>
      <family val="2"/>
    </font>
    <font>
      <b/>
      <sz val="14"/>
      <color rgb="FF7030A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rgb="FF2E9A0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1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medium">
        <color indexed="9"/>
      </bottom>
      <diagonal/>
    </border>
    <border>
      <left style="medium">
        <color indexed="8"/>
      </left>
      <right/>
      <top style="medium">
        <color indexed="9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hair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hair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hair">
        <color indexed="62"/>
      </bottom>
      <diagonal/>
    </border>
    <border>
      <left style="thin">
        <color indexed="62"/>
      </left>
      <right style="thin">
        <color indexed="62"/>
      </right>
      <top style="hair">
        <color indexed="62"/>
      </top>
      <bottom style="medium">
        <color indexed="62"/>
      </bottom>
      <diagonal/>
    </border>
    <border>
      <left style="thin">
        <color indexed="62"/>
      </left>
      <right style="medium">
        <color indexed="62"/>
      </right>
      <top style="hair">
        <color indexed="62"/>
      </top>
      <bottom style="medium">
        <color indexed="62"/>
      </bottom>
      <diagonal/>
    </border>
    <border>
      <left style="medium">
        <color indexed="62"/>
      </left>
      <right style="thin">
        <color indexed="62"/>
      </right>
      <top style="hair">
        <color indexed="62"/>
      </top>
      <bottom style="medium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medium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thin">
        <color indexed="62"/>
      </left>
      <right style="thin">
        <color indexed="62"/>
      </right>
      <top style="hair">
        <color indexed="62"/>
      </top>
      <bottom style="hair">
        <color indexed="62"/>
      </bottom>
      <diagonal/>
    </border>
    <border>
      <left style="thin">
        <color indexed="62"/>
      </left>
      <right style="medium">
        <color indexed="62"/>
      </right>
      <top style="hair">
        <color indexed="62"/>
      </top>
      <bottom style="hair">
        <color indexed="62"/>
      </bottom>
      <diagonal/>
    </border>
    <border>
      <left style="medium">
        <color indexed="62"/>
      </left>
      <right style="thin">
        <color indexed="62"/>
      </right>
      <top style="hair">
        <color indexed="62"/>
      </top>
      <bottom style="hair">
        <color indexed="62"/>
      </bottom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medium">
        <color indexed="62"/>
      </right>
      <top/>
      <bottom/>
      <diagonal/>
    </border>
    <border>
      <left style="medium">
        <color indexed="62"/>
      </left>
      <right style="thin">
        <color indexed="62"/>
      </right>
      <top/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/>
      <bottom style="medium">
        <color indexed="6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9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167" fontId="2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2" fillId="2" borderId="1" applyNumberFormat="0" applyAlignment="0" applyProtection="0"/>
    <xf numFmtId="43" fontId="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9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23" fillId="3" borderId="2" applyNumberFormat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899">
    <xf numFmtId="0" fontId="0" fillId="0" borderId="0" xfId="0"/>
    <xf numFmtId="0" fontId="0" fillId="0" borderId="0" xfId="0" applyFill="1"/>
    <xf numFmtId="0" fontId="7" fillId="0" borderId="0" xfId="0" applyFont="1"/>
    <xf numFmtId="0" fontId="10" fillId="0" borderId="0" xfId="0" applyFont="1"/>
    <xf numFmtId="166" fontId="1" fillId="0" borderId="0" xfId="6" applyNumberFormat="1"/>
    <xf numFmtId="166" fontId="1" fillId="0" borderId="0" xfId="6" applyNumberFormat="1" applyFont="1"/>
    <xf numFmtId="0" fontId="3" fillId="0" borderId="3" xfId="0" applyFont="1" applyBorder="1"/>
    <xf numFmtId="166" fontId="1" fillId="0" borderId="4" xfId="6" applyNumberFormat="1" applyBorder="1"/>
    <xf numFmtId="0" fontId="3" fillId="0" borderId="5" xfId="0" applyFont="1" applyBorder="1"/>
    <xf numFmtId="0" fontId="0" fillId="0" borderId="6" xfId="0" applyBorder="1"/>
    <xf numFmtId="0" fontId="0" fillId="0" borderId="7" xfId="0" applyBorder="1"/>
    <xf numFmtId="166" fontId="1" fillId="0" borderId="6" xfId="6" applyNumberFormat="1" applyBorder="1"/>
    <xf numFmtId="166" fontId="1" fillId="0" borderId="8" xfId="6" applyNumberFormat="1" applyBorder="1"/>
    <xf numFmtId="166" fontId="1" fillId="0" borderId="9" xfId="6" applyNumberFormat="1" applyBorder="1"/>
    <xf numFmtId="166" fontId="1" fillId="0" borderId="10" xfId="6" applyNumberFormat="1" applyBorder="1"/>
    <xf numFmtId="166" fontId="1" fillId="0" borderId="7" xfId="6" applyNumberFormat="1" applyBorder="1"/>
    <xf numFmtId="166" fontId="1" fillId="0" borderId="11" xfId="6" applyNumberFormat="1" applyBorder="1"/>
    <xf numFmtId="0" fontId="0" fillId="0" borderId="12" xfId="0" applyBorder="1"/>
    <xf numFmtId="0" fontId="0" fillId="0" borderId="13" xfId="0" applyBorder="1"/>
    <xf numFmtId="166" fontId="1" fillId="0" borderId="12" xfId="6" applyNumberFormat="1" applyBorder="1"/>
    <xf numFmtId="166" fontId="1" fillId="0" borderId="14" xfId="6" applyNumberFormat="1" applyBorder="1"/>
    <xf numFmtId="166" fontId="1" fillId="0" borderId="15" xfId="6" applyNumberFormat="1" applyBorder="1"/>
    <xf numFmtId="166" fontId="1" fillId="0" borderId="16" xfId="6" applyNumberFormat="1" applyBorder="1"/>
    <xf numFmtId="166" fontId="1" fillId="0" borderId="13" xfId="6" applyNumberFormat="1" applyBorder="1"/>
    <xf numFmtId="166" fontId="1" fillId="0" borderId="17" xfId="6" applyNumberFormat="1" applyBorder="1"/>
    <xf numFmtId="166" fontId="1" fillId="0" borderId="18" xfId="6" applyNumberFormat="1" applyBorder="1"/>
    <xf numFmtId="166" fontId="1" fillId="0" borderId="19" xfId="6" applyNumberFormat="1" applyBorder="1"/>
    <xf numFmtId="166" fontId="1" fillId="0" borderId="20" xfId="6" applyNumberFormat="1" applyBorder="1"/>
    <xf numFmtId="166" fontId="1" fillId="0" borderId="21" xfId="6" applyNumberFormat="1" applyBorder="1"/>
    <xf numFmtId="0" fontId="0" fillId="0" borderId="17" xfId="0" applyBorder="1"/>
    <xf numFmtId="0" fontId="0" fillId="0" borderId="22" xfId="0" applyBorder="1"/>
    <xf numFmtId="166" fontId="1" fillId="0" borderId="22" xfId="6" applyNumberFormat="1" applyBorder="1"/>
    <xf numFmtId="166" fontId="1" fillId="0" borderId="20" xfId="6" applyNumberFormat="1" applyFill="1" applyBorder="1"/>
    <xf numFmtId="166" fontId="1" fillId="0" borderId="19" xfId="6" applyNumberFormat="1" applyFill="1" applyBorder="1"/>
    <xf numFmtId="166" fontId="1" fillId="0" borderId="18" xfId="6" applyNumberFormat="1" applyFont="1" applyBorder="1"/>
    <xf numFmtId="0" fontId="0" fillId="0" borderId="23" xfId="0" applyBorder="1"/>
    <xf numFmtId="166" fontId="1" fillId="0" borderId="24" xfId="6" applyNumberFormat="1" applyBorder="1"/>
    <xf numFmtId="166" fontId="1" fillId="0" borderId="25" xfId="6" applyNumberFormat="1" applyBorder="1"/>
    <xf numFmtId="166" fontId="1" fillId="0" borderId="26" xfId="6" applyNumberFormat="1" applyBorder="1"/>
    <xf numFmtId="166" fontId="1" fillId="0" borderId="27" xfId="6" applyNumberFormat="1" applyBorder="1"/>
    <xf numFmtId="166" fontId="1" fillId="0" borderId="23" xfId="6" applyNumberFormat="1" applyBorder="1"/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66" fontId="4" fillId="0" borderId="29" xfId="6" applyNumberFormat="1" applyFont="1" applyBorder="1"/>
    <xf numFmtId="166" fontId="4" fillId="0" borderId="30" xfId="6" applyNumberFormat="1" applyFont="1" applyBorder="1"/>
    <xf numFmtId="166" fontId="4" fillId="0" borderId="31" xfId="6" applyNumberFormat="1" applyFont="1" applyBorder="1"/>
    <xf numFmtId="166" fontId="4" fillId="0" borderId="32" xfId="6" applyNumberFormat="1" applyFont="1" applyBorder="1"/>
    <xf numFmtId="166" fontId="4" fillId="0" borderId="28" xfId="6" applyNumberFormat="1" applyFont="1" applyBorder="1" applyAlignment="1">
      <alignment vertical="center" wrapText="1"/>
    </xf>
    <xf numFmtId="166" fontId="4" fillId="0" borderId="29" xfId="6" applyNumberFormat="1" applyFont="1" applyBorder="1" applyAlignment="1">
      <alignment vertical="center" wrapText="1"/>
    </xf>
    <xf numFmtId="166" fontId="4" fillId="0" borderId="30" xfId="6" applyNumberFormat="1" applyFont="1" applyBorder="1" applyAlignment="1">
      <alignment horizontal="center" vertical="center" wrapText="1"/>
    </xf>
    <xf numFmtId="166" fontId="4" fillId="0" borderId="33" xfId="6" applyNumberFormat="1" applyFont="1" applyBorder="1" applyAlignment="1">
      <alignment horizontal="center" vertical="center" wrapText="1"/>
    </xf>
    <xf numFmtId="166" fontId="4" fillId="0" borderId="31" xfId="6" applyNumberFormat="1" applyFont="1" applyBorder="1" applyAlignment="1">
      <alignment horizontal="center" vertical="center" wrapText="1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166" fontId="1" fillId="0" borderId="34" xfId="6" applyNumberFormat="1" applyBorder="1"/>
    <xf numFmtId="0" fontId="12" fillId="0" borderId="0" xfId="0" applyFont="1"/>
    <xf numFmtId="0" fontId="14" fillId="0" borderId="0" xfId="0" applyFont="1" applyAlignment="1">
      <alignment horizontal="left" vertical="top" wrapText="1"/>
    </xf>
    <xf numFmtId="0" fontId="16" fillId="0" borderId="0" xfId="0" applyFont="1"/>
    <xf numFmtId="0" fontId="14" fillId="0" borderId="0" xfId="0" applyFont="1" applyAlignment="1">
      <alignment horizontal="center" vertical="top" wrapText="1"/>
    </xf>
    <xf numFmtId="0" fontId="14" fillId="0" borderId="39" xfId="0" applyFont="1" applyBorder="1" applyAlignment="1">
      <alignment horizontal="center" wrapText="1"/>
    </xf>
    <xf numFmtId="0" fontId="14" fillId="0" borderId="40" xfId="0" applyFont="1" applyBorder="1" applyAlignment="1">
      <alignment horizontal="left" vertical="top" wrapText="1"/>
    </xf>
    <xf numFmtId="165" fontId="17" fillId="4" borderId="41" xfId="1" applyNumberFormat="1" applyFont="1" applyFill="1" applyBorder="1" applyAlignment="1">
      <alignment horizontal="right" vertical="top" wrapText="1"/>
    </xf>
    <xf numFmtId="165" fontId="17" fillId="4" borderId="42" xfId="1" applyNumberFormat="1" applyFont="1" applyFill="1" applyBorder="1" applyAlignment="1">
      <alignment horizontal="right" vertical="top" wrapText="1"/>
    </xf>
    <xf numFmtId="165" fontId="17" fillId="4" borderId="43" xfId="1" applyNumberFormat="1" applyFont="1" applyFill="1" applyBorder="1" applyAlignment="1">
      <alignment horizontal="right" vertical="top" wrapText="1"/>
    </xf>
    <xf numFmtId="165" fontId="17" fillId="4" borderId="44" xfId="1" applyNumberFormat="1" applyFont="1" applyFill="1" applyBorder="1" applyAlignment="1">
      <alignment horizontal="right" vertical="top" wrapText="1"/>
    </xf>
    <xf numFmtId="165" fontId="18" fillId="6" borderId="45" xfId="1" applyNumberFormat="1" applyFont="1" applyFill="1" applyBorder="1" applyAlignment="1">
      <alignment horizontal="right" vertical="top" wrapText="1"/>
    </xf>
    <xf numFmtId="165" fontId="17" fillId="5" borderId="46" xfId="1" applyNumberFormat="1" applyFont="1" applyFill="1" applyBorder="1" applyAlignment="1">
      <alignment horizontal="right" vertical="top" wrapText="1"/>
    </xf>
    <xf numFmtId="0" fontId="14" fillId="0" borderId="0" xfId="0" applyFont="1" applyFill="1" applyBorder="1" applyAlignment="1">
      <alignment horizontal="left" vertical="top" wrapText="1"/>
    </xf>
    <xf numFmtId="165" fontId="18" fillId="0" borderId="47" xfId="1" applyNumberFormat="1" applyFont="1" applyFill="1" applyBorder="1" applyAlignment="1">
      <alignment horizontal="right" vertical="top" wrapText="1"/>
    </xf>
    <xf numFmtId="0" fontId="16" fillId="0" borderId="0" xfId="0" applyFont="1" applyFill="1"/>
    <xf numFmtId="0" fontId="15" fillId="0" borderId="0" xfId="0" applyFont="1" applyAlignment="1">
      <alignment horizontal="left" vertical="top" wrapText="1"/>
    </xf>
    <xf numFmtId="165" fontId="14" fillId="0" borderId="0" xfId="1" applyNumberFormat="1" applyFont="1" applyBorder="1" applyAlignment="1">
      <alignment horizontal="right" wrapText="1"/>
    </xf>
    <xf numFmtId="0" fontId="19" fillId="0" borderId="0" xfId="0" applyFont="1" applyAlignment="1">
      <alignment horizontal="left" vertical="top" wrapText="1"/>
    </xf>
    <xf numFmtId="165" fontId="14" fillId="0" borderId="39" xfId="1" applyNumberFormat="1" applyFont="1" applyBorder="1" applyAlignment="1">
      <alignment horizontal="right" wrapText="1"/>
    </xf>
    <xf numFmtId="165" fontId="17" fillId="4" borderId="45" xfId="1" applyNumberFormat="1" applyFont="1" applyFill="1" applyBorder="1" applyAlignment="1">
      <alignment horizontal="right" vertical="top" wrapText="1"/>
    </xf>
    <xf numFmtId="165" fontId="17" fillId="4" borderId="46" xfId="1" applyNumberFormat="1" applyFont="1" applyFill="1" applyBorder="1" applyAlignment="1">
      <alignment horizontal="right" vertical="top" wrapText="1"/>
    </xf>
    <xf numFmtId="0" fontId="18" fillId="0" borderId="48" xfId="0" applyFont="1" applyBorder="1" applyAlignment="1">
      <alignment horizontal="right" vertical="top" wrapText="1"/>
    </xf>
    <xf numFmtId="165" fontId="17" fillId="5" borderId="49" xfId="1" applyNumberFormat="1" applyFont="1" applyFill="1" applyBorder="1" applyAlignment="1">
      <alignment horizontal="right" vertical="top" wrapText="1"/>
    </xf>
    <xf numFmtId="0" fontId="18" fillId="0" borderId="40" xfId="0" applyFont="1" applyBorder="1" applyAlignment="1">
      <alignment horizontal="right" vertical="top" wrapText="1"/>
    </xf>
    <xf numFmtId="165" fontId="17" fillId="4" borderId="50" xfId="1" applyNumberFormat="1" applyFont="1" applyFill="1" applyBorder="1" applyAlignment="1">
      <alignment horizontal="right" vertical="top" wrapText="1"/>
    </xf>
    <xf numFmtId="0" fontId="18" fillId="0" borderId="40" xfId="0" applyFont="1" applyBorder="1" applyAlignment="1">
      <alignment horizontal="left" vertical="top" wrapText="1"/>
    </xf>
    <xf numFmtId="166" fontId="17" fillId="4" borderId="49" xfId="0" applyNumberFormat="1" applyFont="1" applyFill="1" applyBorder="1" applyAlignment="1">
      <alignment horizontal="left" vertical="top" wrapText="1"/>
    </xf>
    <xf numFmtId="0" fontId="17" fillId="0" borderId="51" xfId="0" applyFont="1" applyBorder="1" applyAlignment="1">
      <alignment horizontal="left" vertical="top" wrapText="1"/>
    </xf>
    <xf numFmtId="0" fontId="18" fillId="0" borderId="52" xfId="0" applyFont="1" applyBorder="1" applyAlignment="1">
      <alignment horizontal="left" vertical="top" wrapText="1"/>
    </xf>
    <xf numFmtId="166" fontId="17" fillId="4" borderId="50" xfId="0" applyNumberFormat="1" applyFont="1" applyFill="1" applyBorder="1" applyAlignment="1">
      <alignment horizontal="left" vertical="top" wrapText="1"/>
    </xf>
    <xf numFmtId="0" fontId="17" fillId="0" borderId="49" xfId="0" applyFont="1" applyBorder="1" applyAlignment="1">
      <alignment horizontal="right" vertical="top" wrapText="1"/>
    </xf>
    <xf numFmtId="0" fontId="18" fillId="0" borderId="53" xfId="0" applyFont="1" applyBorder="1" applyAlignment="1">
      <alignment horizontal="left" vertical="top" wrapText="1"/>
    </xf>
    <xf numFmtId="165" fontId="17" fillId="5" borderId="51" xfId="1" applyNumberFormat="1" applyFont="1" applyFill="1" applyBorder="1" applyAlignment="1">
      <alignment horizontal="right" vertical="top" wrapText="1"/>
    </xf>
    <xf numFmtId="0" fontId="18" fillId="0" borderId="54" xfId="0" applyFont="1" applyBorder="1" applyAlignment="1">
      <alignment horizontal="left" vertical="top" wrapText="1"/>
    </xf>
    <xf numFmtId="165" fontId="17" fillId="0" borderId="50" xfId="1" applyNumberFormat="1" applyFont="1" applyBorder="1" applyAlignment="1">
      <alignment horizontal="right" vertical="top" wrapText="1"/>
    </xf>
    <xf numFmtId="0" fontId="18" fillId="0" borderId="55" xfId="0" applyFont="1" applyBorder="1" applyAlignment="1">
      <alignment horizontal="left" vertical="top" wrapText="1"/>
    </xf>
    <xf numFmtId="0" fontId="18" fillId="0" borderId="48" xfId="0" applyFont="1" applyBorder="1" applyAlignment="1">
      <alignment horizontal="left" vertical="top" wrapText="1"/>
    </xf>
    <xf numFmtId="0" fontId="17" fillId="5" borderId="51" xfId="0" applyFont="1" applyFill="1" applyBorder="1" applyAlignment="1">
      <alignment horizontal="right" vertical="top" wrapText="1"/>
    </xf>
    <xf numFmtId="0" fontId="17" fillId="0" borderId="50" xfId="0" applyFont="1" applyBorder="1" applyAlignment="1">
      <alignment horizontal="right" vertical="top" wrapText="1"/>
    </xf>
    <xf numFmtId="0" fontId="13" fillId="0" borderId="0" xfId="0" applyFont="1"/>
    <xf numFmtId="0" fontId="4" fillId="7" borderId="0" xfId="0" applyFont="1" applyFill="1"/>
    <xf numFmtId="2" fontId="4" fillId="7" borderId="0" xfId="0" applyNumberFormat="1" applyFont="1" applyFill="1"/>
    <xf numFmtId="0" fontId="7" fillId="0" borderId="0" xfId="0" applyFont="1" applyAlignment="1">
      <alignment horizontal="left"/>
    </xf>
    <xf numFmtId="170" fontId="7" fillId="0" borderId="0" xfId="7" applyNumberFormat="1" applyFont="1"/>
    <xf numFmtId="43" fontId="7" fillId="0" borderId="0" xfId="7" applyNumberFormat="1" applyFont="1" applyAlignment="1">
      <alignment horizontal="center"/>
    </xf>
    <xf numFmtId="43" fontId="7" fillId="0" borderId="0" xfId="7" applyNumberFormat="1" applyFont="1"/>
    <xf numFmtId="43" fontId="7" fillId="0" borderId="0" xfId="7" applyNumberFormat="1" applyFont="1" applyFill="1"/>
    <xf numFmtId="43" fontId="26" fillId="0" borderId="0" xfId="7" applyNumberFormat="1" applyFont="1" applyFill="1" applyAlignment="1">
      <alignment horizontal="center"/>
    </xf>
    <xf numFmtId="166" fontId="27" fillId="0" borderId="0" xfId="7" applyNumberFormat="1" applyFont="1" applyAlignment="1">
      <alignment horizontal="left"/>
    </xf>
    <xf numFmtId="166" fontId="7" fillId="0" borderId="0" xfId="7" applyNumberFormat="1" applyFont="1" applyAlignment="1">
      <alignment horizontal="center"/>
    </xf>
    <xf numFmtId="170" fontId="7" fillId="0" borderId="0" xfId="7" applyNumberFormat="1" applyFont="1" applyAlignment="1">
      <alignment horizontal="center"/>
    </xf>
    <xf numFmtId="43" fontId="7" fillId="0" borderId="0" xfId="7" applyNumberFormat="1" applyFont="1" applyFill="1" applyAlignment="1">
      <alignment horizontal="center"/>
    </xf>
    <xf numFmtId="166" fontId="6" fillId="0" borderId="0" xfId="7" applyNumberFormat="1" applyFont="1" applyAlignment="1">
      <alignment horizontal="left"/>
    </xf>
    <xf numFmtId="43" fontId="6" fillId="0" borderId="0" xfId="7" applyNumberFormat="1" applyFont="1" applyBorder="1" applyAlignment="1">
      <alignment horizontal="center" vertical="center" wrapText="1"/>
    </xf>
    <xf numFmtId="0" fontId="7" fillId="0" borderId="0" xfId="0" applyFont="1" applyFill="1"/>
    <xf numFmtId="166" fontId="7" fillId="0" borderId="56" xfId="7" applyNumberFormat="1" applyFont="1" applyBorder="1" applyAlignment="1">
      <alignment horizontal="center"/>
    </xf>
    <xf numFmtId="43" fontId="7" fillId="0" borderId="56" xfId="7" applyNumberFormat="1" applyFont="1" applyBorder="1"/>
    <xf numFmtId="43" fontId="7" fillId="0" borderId="57" xfId="7" applyNumberFormat="1" applyFont="1" applyBorder="1"/>
    <xf numFmtId="43" fontId="7" fillId="0" borderId="58" xfId="7" applyNumberFormat="1" applyFont="1" applyBorder="1" applyAlignment="1">
      <alignment horizontal="right"/>
    </xf>
    <xf numFmtId="43" fontId="7" fillId="0" borderId="57" xfId="7" applyNumberFormat="1" applyFont="1" applyBorder="1" applyAlignment="1">
      <alignment horizontal="center"/>
    </xf>
    <xf numFmtId="43" fontId="7" fillId="0" borderId="0" xfId="7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66" fontId="7" fillId="0" borderId="59" xfId="7" applyNumberFormat="1" applyFont="1" applyBorder="1" applyAlignment="1">
      <alignment horizontal="center"/>
    </xf>
    <xf numFmtId="43" fontId="7" fillId="0" borderId="59" xfId="7" applyNumberFormat="1" applyFont="1" applyBorder="1"/>
    <xf numFmtId="43" fontId="7" fillId="0" borderId="60" xfId="7" applyNumberFormat="1" applyFont="1" applyBorder="1"/>
    <xf numFmtId="43" fontId="7" fillId="0" borderId="61" xfId="7" applyNumberFormat="1" applyFont="1" applyBorder="1" applyAlignment="1">
      <alignment horizontal="right"/>
    </xf>
    <xf numFmtId="43" fontId="7" fillId="0" borderId="60" xfId="7" applyNumberFormat="1" applyFont="1" applyBorder="1" applyAlignment="1">
      <alignment horizontal="center"/>
    </xf>
    <xf numFmtId="166" fontId="7" fillId="0" borderId="0" xfId="7" applyNumberFormat="1" applyFont="1" applyBorder="1" applyAlignment="1">
      <alignment horizontal="left" vertical="center"/>
    </xf>
    <xf numFmtId="166" fontId="7" fillId="0" borderId="0" xfId="7" applyNumberFormat="1" applyFont="1" applyBorder="1" applyAlignment="1">
      <alignment horizontal="center"/>
    </xf>
    <xf numFmtId="170" fontId="7" fillId="0" borderId="0" xfId="7" applyNumberFormat="1" applyFont="1" applyBorder="1" applyAlignment="1">
      <alignment horizontal="center"/>
    </xf>
    <xf numFmtId="43" fontId="7" fillId="0" borderId="0" xfId="7" applyNumberFormat="1" applyFont="1" applyBorder="1" applyAlignment="1"/>
    <xf numFmtId="170" fontId="6" fillId="0" borderId="0" xfId="7" applyNumberFormat="1" applyFont="1" applyBorder="1" applyAlignment="1">
      <alignment horizontal="center"/>
    </xf>
    <xf numFmtId="43" fontId="6" fillId="0" borderId="62" xfId="7" applyNumberFormat="1" applyFont="1" applyBorder="1" applyAlignment="1">
      <alignment horizontal="center"/>
    </xf>
    <xf numFmtId="43" fontId="6" fillId="0" borderId="63" xfId="7" applyNumberFormat="1" applyFont="1" applyBorder="1" applyAlignment="1">
      <alignment horizontal="center"/>
    </xf>
    <xf numFmtId="43" fontId="6" fillId="0" borderId="0" xfId="7" applyNumberFormat="1" applyFont="1" applyBorder="1" applyAlignment="1">
      <alignment horizontal="center"/>
    </xf>
    <xf numFmtId="166" fontId="6" fillId="0" borderId="0" xfId="7" applyNumberFormat="1" applyFont="1" applyBorder="1" applyAlignment="1">
      <alignment horizontal="left"/>
    </xf>
    <xf numFmtId="170" fontId="7" fillId="0" borderId="56" xfId="7" applyNumberFormat="1" applyFont="1" applyBorder="1" applyAlignment="1">
      <alignment horizontal="center"/>
    </xf>
    <xf numFmtId="170" fontId="7" fillId="0" borderId="57" xfId="7" applyNumberFormat="1" applyFont="1" applyBorder="1" applyAlignment="1">
      <alignment horizontal="center"/>
    </xf>
    <xf numFmtId="43" fontId="7" fillId="0" borderId="58" xfId="7" applyNumberFormat="1" applyFont="1" applyBorder="1" applyAlignment="1">
      <alignment horizontal="center"/>
    </xf>
    <xf numFmtId="166" fontId="7" fillId="0" borderId="64" xfId="7" applyNumberFormat="1" applyFont="1" applyBorder="1" applyAlignment="1">
      <alignment horizontal="center"/>
    </xf>
    <xf numFmtId="170" fontId="7" fillId="0" borderId="64" xfId="7" applyNumberFormat="1" applyFont="1" applyBorder="1" applyAlignment="1">
      <alignment horizontal="center"/>
    </xf>
    <xf numFmtId="43" fontId="7" fillId="0" borderId="65" xfId="7" applyNumberFormat="1" applyFont="1" applyBorder="1" applyAlignment="1">
      <alignment horizontal="center"/>
    </xf>
    <xf numFmtId="43" fontId="7" fillId="0" borderId="66" xfId="7" applyNumberFormat="1" applyFont="1" applyBorder="1" applyAlignment="1">
      <alignment horizontal="center"/>
    </xf>
    <xf numFmtId="170" fontId="7" fillId="0" borderId="0" xfId="0" applyNumberFormat="1" applyFont="1" applyFill="1"/>
    <xf numFmtId="170" fontId="7" fillId="0" borderId="59" xfId="7" applyNumberFormat="1" applyFont="1" applyBorder="1" applyAlignment="1">
      <alignment horizontal="center"/>
    </xf>
    <xf numFmtId="170" fontId="7" fillId="0" borderId="60" xfId="7" applyNumberFormat="1" applyFont="1" applyBorder="1" applyAlignment="1">
      <alignment horizontal="center"/>
    </xf>
    <xf numFmtId="43" fontId="7" fillId="0" borderId="61" xfId="7" applyNumberFormat="1" applyFont="1" applyBorder="1" applyAlignment="1">
      <alignment horizontal="center"/>
    </xf>
    <xf numFmtId="166" fontId="7" fillId="0" borderId="0" xfId="7" applyNumberFormat="1" applyFont="1"/>
    <xf numFmtId="166" fontId="7" fillId="0" borderId="67" xfId="7" applyNumberFormat="1" applyFont="1" applyBorder="1" applyAlignment="1">
      <alignment horizontal="center"/>
    </xf>
    <xf numFmtId="43" fontId="7" fillId="0" borderId="67" xfId="7" applyNumberFormat="1" applyFont="1" applyBorder="1"/>
    <xf numFmtId="43" fontId="7" fillId="0" borderId="68" xfId="7" applyNumberFormat="1" applyFont="1" applyBorder="1"/>
    <xf numFmtId="43" fontId="7" fillId="0" borderId="69" xfId="7" applyNumberFormat="1" applyFont="1" applyBorder="1" applyAlignment="1">
      <alignment horizontal="right"/>
    </xf>
    <xf numFmtId="43" fontId="7" fillId="0" borderId="68" xfId="7" applyNumberFormat="1" applyFont="1" applyBorder="1" applyAlignment="1">
      <alignment horizontal="center"/>
    </xf>
    <xf numFmtId="166" fontId="7" fillId="0" borderId="70" xfId="7" applyNumberFormat="1" applyFont="1" applyBorder="1" applyAlignment="1">
      <alignment vertical="center" wrapText="1"/>
    </xf>
    <xf numFmtId="166" fontId="7" fillId="0" borderId="69" xfId="7" applyNumberFormat="1" applyFont="1" applyBorder="1" applyAlignment="1">
      <alignment vertical="center" wrapText="1"/>
    </xf>
    <xf numFmtId="166" fontId="7" fillId="0" borderId="71" xfId="7" applyNumberFormat="1" applyFont="1" applyBorder="1" applyAlignment="1">
      <alignment vertical="center" wrapText="1"/>
    </xf>
    <xf numFmtId="0" fontId="30" fillId="0" borderId="0" xfId="16" applyFont="1" applyBorder="1" applyAlignment="1"/>
    <xf numFmtId="0" fontId="31" fillId="0" borderId="0" xfId="16" applyFont="1"/>
    <xf numFmtId="9" fontId="31" fillId="0" borderId="0" xfId="21" applyFont="1"/>
    <xf numFmtId="0" fontId="31" fillId="0" borderId="0" xfId="13" applyFont="1"/>
    <xf numFmtId="165" fontId="31" fillId="0" borderId="0" xfId="1" applyNumberFormat="1" applyFont="1"/>
    <xf numFmtId="0" fontId="31" fillId="0" borderId="0" xfId="0" applyFont="1"/>
    <xf numFmtId="0" fontId="31" fillId="0" borderId="0" xfId="0" applyFont="1" applyBorder="1"/>
    <xf numFmtId="165" fontId="31" fillId="0" borderId="0" xfId="1" applyNumberFormat="1" applyFont="1" applyBorder="1"/>
    <xf numFmtId="0" fontId="30" fillId="0" borderId="0" xfId="16" applyFont="1"/>
    <xf numFmtId="169" fontId="31" fillId="0" borderId="0" xfId="1" applyNumberFormat="1" applyFont="1" applyBorder="1"/>
    <xf numFmtId="166" fontId="30" fillId="8" borderId="72" xfId="5" applyNumberFormat="1" applyFont="1" applyFill="1" applyBorder="1"/>
    <xf numFmtId="165" fontId="30" fillId="0" borderId="0" xfId="1" applyNumberFormat="1" applyFont="1" applyBorder="1"/>
    <xf numFmtId="0" fontId="31" fillId="0" borderId="0" xfId="0" applyFont="1" applyFill="1"/>
    <xf numFmtId="0" fontId="37" fillId="0" borderId="0" xfId="13" applyFont="1" applyAlignment="1">
      <alignment horizontal="center" wrapText="1"/>
    </xf>
    <xf numFmtId="0" fontId="37" fillId="0" borderId="82" xfId="13" applyFont="1" applyBorder="1" applyAlignment="1">
      <alignment horizontal="center" wrapText="1"/>
    </xf>
    <xf numFmtId="0" fontId="38" fillId="0" borderId="0" xfId="13" applyFont="1" applyAlignment="1">
      <alignment horizontal="right" vertical="top" wrapText="1"/>
    </xf>
    <xf numFmtId="0" fontId="31" fillId="0" borderId="0" xfId="13" applyFont="1" applyAlignment="1">
      <alignment horizontal="justify" vertical="top" wrapText="1"/>
    </xf>
    <xf numFmtId="3" fontId="39" fillId="0" borderId="0" xfId="13" applyNumberFormat="1" applyFont="1" applyAlignment="1">
      <alignment horizontal="right" vertical="top" wrapText="1"/>
    </xf>
    <xf numFmtId="3" fontId="39" fillId="0" borderId="82" xfId="13" applyNumberFormat="1" applyFont="1" applyBorder="1" applyAlignment="1">
      <alignment horizontal="right" vertical="top" wrapText="1"/>
    </xf>
    <xf numFmtId="0" fontId="40" fillId="0" borderId="0" xfId="13" applyFont="1" applyAlignment="1">
      <alignment horizontal="right" vertical="top" wrapText="1"/>
    </xf>
    <xf numFmtId="3" fontId="41" fillId="0" borderId="83" xfId="13" applyNumberFormat="1" applyFont="1" applyBorder="1" applyAlignment="1">
      <alignment horizontal="right" vertical="top" wrapText="1"/>
    </xf>
    <xf numFmtId="0" fontId="39" fillId="0" borderId="0" xfId="13" applyFont="1" applyAlignment="1">
      <alignment horizontal="right" vertical="top" wrapText="1"/>
    </xf>
    <xf numFmtId="3" fontId="39" fillId="0" borderId="82" xfId="13" applyNumberFormat="1" applyFont="1" applyBorder="1" applyAlignment="1">
      <alignment horizontal="right" wrapText="1"/>
    </xf>
    <xf numFmtId="0" fontId="39" fillId="0" borderId="0" xfId="13" applyFont="1" applyAlignment="1">
      <alignment horizontal="right" wrapText="1"/>
    </xf>
    <xf numFmtId="0" fontId="40" fillId="0" borderId="0" xfId="13" applyFont="1" applyAlignment="1">
      <alignment horizontal="left" vertical="top" wrapText="1" indent="2"/>
    </xf>
    <xf numFmtId="3" fontId="41" fillId="0" borderId="83" xfId="13" applyNumberFormat="1" applyFont="1" applyBorder="1" applyAlignment="1">
      <alignment horizontal="right" wrapText="1"/>
    </xf>
    <xf numFmtId="0" fontId="41" fillId="0" borderId="0" xfId="13" applyFont="1" applyAlignment="1">
      <alignment horizontal="right" wrapText="1"/>
    </xf>
    <xf numFmtId="3" fontId="38" fillId="0" borderId="0" xfId="13" applyNumberFormat="1" applyFont="1" applyAlignment="1">
      <alignment horizontal="right" vertical="top" wrapText="1"/>
    </xf>
    <xf numFmtId="0" fontId="41" fillId="0" borderId="0" xfId="13" applyFont="1" applyAlignment="1">
      <alignment horizontal="right" vertical="top" wrapText="1"/>
    </xf>
    <xf numFmtId="0" fontId="30" fillId="0" borderId="0" xfId="13" applyFont="1" applyAlignment="1">
      <alignment horizontal="center" vertical="top" wrapText="1"/>
    </xf>
    <xf numFmtId="3" fontId="39" fillId="0" borderId="0" xfId="13" applyNumberFormat="1" applyFont="1" applyAlignment="1">
      <alignment horizontal="right" wrapText="1"/>
    </xf>
    <xf numFmtId="0" fontId="30" fillId="0" borderId="0" xfId="13" applyFont="1" applyAlignment="1">
      <alignment horizontal="justify" vertical="top" wrapText="1"/>
    </xf>
    <xf numFmtId="0" fontId="40" fillId="0" borderId="0" xfId="13" applyFont="1" applyAlignment="1">
      <alignment horizontal="center" vertical="top" wrapText="1"/>
    </xf>
    <xf numFmtId="0" fontId="31" fillId="0" borderId="0" xfId="13" applyFont="1" applyAlignment="1">
      <alignment horizontal="center" wrapText="1"/>
    </xf>
    <xf numFmtId="0" fontId="31" fillId="0" borderId="0" xfId="15" applyFont="1" applyBorder="1" applyAlignment="1">
      <alignment horizontal="left"/>
    </xf>
    <xf numFmtId="0" fontId="31" fillId="0" borderId="0" xfId="15" applyFont="1" applyBorder="1"/>
    <xf numFmtId="0" fontId="31" fillId="0" borderId="0" xfId="15" applyFont="1" applyFill="1" applyBorder="1"/>
    <xf numFmtId="168" fontId="31" fillId="0" borderId="0" xfId="15" applyNumberFormat="1" applyFont="1" applyBorder="1"/>
    <xf numFmtId="3" fontId="31" fillId="0" borderId="0" xfId="0" applyNumberFormat="1" applyFont="1"/>
    <xf numFmtId="0" fontId="30" fillId="0" borderId="84" xfId="0" applyFont="1" applyBorder="1" applyAlignment="1">
      <alignment horizontal="center" vertical="center" wrapText="1"/>
    </xf>
    <xf numFmtId="0" fontId="30" fillId="0" borderId="85" xfId="0" applyFont="1" applyBorder="1" applyAlignment="1">
      <alignment horizontal="center" vertical="center" wrapText="1"/>
    </xf>
    <xf numFmtId="0" fontId="31" fillId="0" borderId="18" xfId="0" applyFont="1" applyBorder="1"/>
    <xf numFmtId="166" fontId="31" fillId="0" borderId="0" xfId="0" applyNumberFormat="1" applyFont="1"/>
    <xf numFmtId="168" fontId="30" fillId="0" borderId="0" xfId="14" applyNumberFormat="1" applyFont="1" applyBorder="1" applyAlignment="1" applyProtection="1">
      <alignment horizontal="center" vertical="center"/>
      <protection locked="0"/>
    </xf>
    <xf numFmtId="0" fontId="31" fillId="0" borderId="0" xfId="15" applyFont="1" applyBorder="1" applyAlignment="1">
      <alignment horizontal="center" vertical="center"/>
    </xf>
    <xf numFmtId="168" fontId="30" fillId="0" borderId="0" xfId="14" applyNumberFormat="1" applyFont="1" applyBorder="1" applyAlignment="1">
      <alignment horizontal="center" vertical="center"/>
    </xf>
    <xf numFmtId="168" fontId="30" fillId="0" borderId="0" xfId="15" applyNumberFormat="1" applyFont="1" applyBorder="1" applyAlignment="1" applyProtection="1">
      <alignment horizontal="center" vertical="center"/>
      <protection locked="0"/>
    </xf>
    <xf numFmtId="168" fontId="30" fillId="0" borderId="0" xfId="15" applyNumberFormat="1" applyFont="1" applyBorder="1" applyAlignment="1" applyProtection="1">
      <alignment horizontal="center" vertical="center" wrapText="1"/>
      <protection locked="0"/>
    </xf>
    <xf numFmtId="168" fontId="44" fillId="0" borderId="0" xfId="14" applyNumberFormat="1" applyFont="1" applyBorder="1" applyAlignment="1" applyProtection="1">
      <alignment horizontal="center" vertical="center" wrapText="1"/>
      <protection locked="0"/>
    </xf>
    <xf numFmtId="168" fontId="30" fillId="0" borderId="0" xfId="14" applyNumberFormat="1" applyFont="1" applyBorder="1" applyAlignment="1">
      <alignment horizontal="left"/>
    </xf>
    <xf numFmtId="168" fontId="30" fillId="0" borderId="0" xfId="14" applyNumberFormat="1" applyFont="1" applyFill="1" applyBorder="1" applyAlignment="1">
      <alignment horizontal="left"/>
    </xf>
    <xf numFmtId="168" fontId="30" fillId="0" borderId="0" xfId="14" applyNumberFormat="1" applyFont="1" applyFill="1" applyBorder="1" applyAlignment="1" applyProtection="1">
      <alignment horizontal="right"/>
    </xf>
    <xf numFmtId="168" fontId="30" fillId="0" borderId="0" xfId="14" applyNumberFormat="1" applyFont="1" applyBorder="1" applyAlignment="1">
      <alignment horizontal="left" vertical="top"/>
    </xf>
    <xf numFmtId="168" fontId="31" fillId="0" borderId="0" xfId="14" applyNumberFormat="1" applyFont="1" applyFill="1" applyBorder="1" applyAlignment="1" applyProtection="1">
      <alignment horizontal="right"/>
    </xf>
    <xf numFmtId="168" fontId="30" fillId="9" borderId="0" xfId="14" applyNumberFormat="1" applyFont="1" applyFill="1" applyBorder="1" applyAlignment="1">
      <alignment horizontal="left"/>
    </xf>
    <xf numFmtId="168" fontId="30" fillId="9" borderId="0" xfId="14" applyNumberFormat="1" applyFont="1" applyFill="1" applyBorder="1" applyAlignment="1" applyProtection="1">
      <alignment horizontal="left"/>
      <protection locked="0"/>
    </xf>
    <xf numFmtId="0" fontId="42" fillId="0" borderId="0" xfId="0" applyFont="1"/>
    <xf numFmtId="0" fontId="43" fillId="0" borderId="86" xfId="0" applyFont="1" applyBorder="1" applyAlignment="1">
      <alignment horizontal="center" vertical="center" wrapText="1"/>
    </xf>
    <xf numFmtId="0" fontId="43" fillId="0" borderId="87" xfId="0" applyFont="1" applyBorder="1" applyAlignment="1">
      <alignment horizontal="center" vertical="center" wrapText="1"/>
    </xf>
    <xf numFmtId="0" fontId="45" fillId="10" borderId="0" xfId="13" applyFont="1" applyFill="1" applyAlignment="1">
      <alignment horizontal="center"/>
    </xf>
    <xf numFmtId="0" fontId="37" fillId="0" borderId="0" xfId="13" applyFont="1" applyAlignment="1">
      <alignment horizontal="right" vertical="top" wrapText="1"/>
    </xf>
    <xf numFmtId="0" fontId="45" fillId="0" borderId="0" xfId="13" applyFont="1" applyFill="1" applyAlignment="1">
      <alignment horizontal="center"/>
    </xf>
    <xf numFmtId="0" fontId="31" fillId="0" borderId="0" xfId="13" applyFont="1" applyFill="1"/>
    <xf numFmtId="3" fontId="41" fillId="0" borderId="88" xfId="13" applyNumberFormat="1" applyFont="1" applyBorder="1" applyAlignment="1">
      <alignment horizontal="right" wrapText="1"/>
    </xf>
    <xf numFmtId="0" fontId="38" fillId="0" borderId="0" xfId="13" applyFont="1" applyAlignment="1">
      <alignment horizontal="left" vertical="top" wrapText="1"/>
    </xf>
    <xf numFmtId="0" fontId="31" fillId="0" borderId="0" xfId="13" applyFont="1" applyAlignment="1">
      <alignment horizontal="left" vertical="top" wrapText="1"/>
    </xf>
    <xf numFmtId="0" fontId="40" fillId="0" borderId="0" xfId="13" applyFont="1" applyAlignment="1">
      <alignment vertical="top" wrapText="1"/>
    </xf>
    <xf numFmtId="0" fontId="40" fillId="0" borderId="0" xfId="13" applyFont="1" applyAlignment="1">
      <alignment horizontal="left" vertical="top" wrapText="1"/>
    </xf>
    <xf numFmtId="3" fontId="39" fillId="0" borderId="0" xfId="13" applyNumberFormat="1" applyFont="1" applyBorder="1" applyAlignment="1">
      <alignment horizontal="right" wrapText="1"/>
    </xf>
    <xf numFmtId="0" fontId="46" fillId="0" borderId="0" xfId="13" applyFont="1" applyAlignment="1">
      <alignment horizontal="right" vertical="top" wrapText="1"/>
    </xf>
    <xf numFmtId="0" fontId="31" fillId="0" borderId="0" xfId="13" applyFont="1" applyAlignment="1">
      <alignment horizontal="right"/>
    </xf>
    <xf numFmtId="168" fontId="30" fillId="0" borderId="0" xfId="14" applyNumberFormat="1" applyFont="1" applyBorder="1" applyAlignment="1" applyProtection="1">
      <alignment horizontal="center" vertical="center" wrapText="1"/>
      <protection locked="0"/>
    </xf>
    <xf numFmtId="0" fontId="51" fillId="0" borderId="0" xfId="16" applyFont="1"/>
    <xf numFmtId="9" fontId="51" fillId="0" borderId="0" xfId="21" applyFont="1"/>
    <xf numFmtId="0" fontId="53" fillId="0" borderId="0" xfId="0" applyFont="1"/>
    <xf numFmtId="0" fontId="57" fillId="0" borderId="18" xfId="16" applyFont="1" applyFill="1" applyBorder="1" applyAlignment="1">
      <alignment horizontal="left"/>
    </xf>
    <xf numFmtId="0" fontId="58" fillId="0" borderId="14" xfId="16" applyFont="1" applyFill="1" applyBorder="1" applyAlignment="1">
      <alignment horizontal="left"/>
    </xf>
    <xf numFmtId="0" fontId="58" fillId="0" borderId="18" xfId="16" applyFont="1" applyFill="1" applyBorder="1"/>
    <xf numFmtId="38" fontId="57" fillId="0" borderId="18" xfId="1" applyNumberFormat="1" applyFont="1" applyFill="1" applyBorder="1" applyAlignment="1">
      <alignment horizontal="center"/>
    </xf>
    <xf numFmtId="38" fontId="57" fillId="0" borderId="77" xfId="1" applyNumberFormat="1" applyFont="1" applyFill="1" applyBorder="1" applyAlignment="1">
      <alignment horizontal="center"/>
    </xf>
    <xf numFmtId="0" fontId="57" fillId="0" borderId="18" xfId="16" applyFont="1" applyFill="1" applyBorder="1"/>
    <xf numFmtId="0" fontId="57" fillId="0" borderId="18" xfId="16" applyFont="1" applyFill="1" applyBorder="1" applyAlignment="1">
      <alignment horizontal="right"/>
    </xf>
    <xf numFmtId="0" fontId="59" fillId="0" borderId="18" xfId="16" applyFont="1" applyFill="1" applyBorder="1"/>
    <xf numFmtId="37" fontId="58" fillId="0" borderId="18" xfId="1" applyNumberFormat="1" applyFont="1" applyFill="1" applyBorder="1"/>
    <xf numFmtId="37" fontId="58" fillId="0" borderId="77" xfId="1" applyNumberFormat="1" applyFont="1" applyFill="1" applyBorder="1"/>
    <xf numFmtId="0" fontId="60" fillId="0" borderId="18" xfId="16" applyFont="1" applyFill="1" applyBorder="1"/>
    <xf numFmtId="0" fontId="58" fillId="0" borderId="18" xfId="16" applyFont="1" applyFill="1" applyBorder="1" applyAlignment="1">
      <alignment horizontal="left"/>
    </xf>
    <xf numFmtId="165" fontId="58" fillId="0" borderId="18" xfId="1" applyNumberFormat="1" applyFont="1" applyFill="1" applyBorder="1"/>
    <xf numFmtId="0" fontId="58" fillId="0" borderId="89" xfId="16" applyFont="1" applyFill="1" applyBorder="1"/>
    <xf numFmtId="0" fontId="58" fillId="0" borderId="14" xfId="16" applyFont="1" applyFill="1" applyBorder="1"/>
    <xf numFmtId="165" fontId="59" fillId="0" borderId="77" xfId="1" applyNumberFormat="1" applyFont="1" applyFill="1" applyBorder="1"/>
    <xf numFmtId="165" fontId="58" fillId="0" borderId="89" xfId="1" applyNumberFormat="1" applyFont="1" applyFill="1" applyBorder="1"/>
    <xf numFmtId="165" fontId="61" fillId="0" borderId="79" xfId="1" applyNumberFormat="1" applyFont="1" applyFill="1" applyBorder="1"/>
    <xf numFmtId="0" fontId="57" fillId="0" borderId="0" xfId="16" applyFont="1"/>
    <xf numFmtId="0" fontId="58" fillId="0" borderId="0" xfId="16" applyFont="1"/>
    <xf numFmtId="0" fontId="57" fillId="0" borderId="0" xfId="0" applyFont="1"/>
    <xf numFmtId="0" fontId="58" fillId="0" borderId="0" xfId="0" applyFont="1"/>
    <xf numFmtId="3" fontId="41" fillId="0" borderId="0" xfId="13" applyNumberFormat="1" applyFont="1" applyBorder="1" applyAlignment="1">
      <alignment horizontal="right" vertical="top" wrapText="1"/>
    </xf>
    <xf numFmtId="168" fontId="52" fillId="0" borderId="90" xfId="14" applyNumberFormat="1" applyFont="1" applyBorder="1" applyAlignment="1">
      <alignment horizontal="left"/>
    </xf>
    <xf numFmtId="168" fontId="52" fillId="0" borderId="91" xfId="14" applyNumberFormat="1" applyFont="1" applyBorder="1" applyAlignment="1">
      <alignment horizontal="left"/>
    </xf>
    <xf numFmtId="3" fontId="52" fillId="0" borderId="74" xfId="1" applyNumberFormat="1" applyFont="1" applyFill="1" applyBorder="1" applyAlignment="1" applyProtection="1">
      <alignment horizontal="right"/>
    </xf>
    <xf numFmtId="168" fontId="52" fillId="0" borderId="81" xfId="14" applyNumberFormat="1" applyFont="1" applyBorder="1" applyAlignment="1">
      <alignment horizontal="left" vertical="top"/>
    </xf>
    <xf numFmtId="168" fontId="52" fillId="0" borderId="92" xfId="14" applyNumberFormat="1" applyFont="1" applyBorder="1" applyAlignment="1">
      <alignment horizontal="left" vertical="top"/>
    </xf>
    <xf numFmtId="168" fontId="52" fillId="0" borderId="93" xfId="14" applyNumberFormat="1" applyFont="1" applyBorder="1" applyAlignment="1">
      <alignment horizontal="left" vertical="top"/>
    </xf>
    <xf numFmtId="3" fontId="52" fillId="0" borderId="78" xfId="1" applyNumberFormat="1" applyFont="1" applyFill="1" applyBorder="1" applyAlignment="1" applyProtection="1">
      <alignment horizontal="right"/>
    </xf>
    <xf numFmtId="168" fontId="52" fillId="0" borderId="94" xfId="14" applyNumberFormat="1" applyFont="1" applyBorder="1" applyAlignment="1">
      <alignment horizontal="left" vertical="top"/>
    </xf>
    <xf numFmtId="168" fontId="52" fillId="0" borderId="95" xfId="14" applyNumberFormat="1" applyFont="1" applyBorder="1" applyAlignment="1">
      <alignment horizontal="left" vertical="top"/>
    </xf>
    <xf numFmtId="168" fontId="52" fillId="0" borderId="0" xfId="14" applyNumberFormat="1" applyFont="1" applyBorder="1" applyAlignment="1">
      <alignment horizontal="left" vertical="top"/>
    </xf>
    <xf numFmtId="3" fontId="64" fillId="0" borderId="0" xfId="1" applyNumberFormat="1" applyFont="1" applyFill="1" applyBorder="1" applyAlignment="1" applyProtection="1">
      <protection locked="0"/>
    </xf>
    <xf numFmtId="3" fontId="64" fillId="0" borderId="0" xfId="1" applyNumberFormat="1" applyFont="1" applyFill="1" applyBorder="1" applyAlignment="1" applyProtection="1">
      <alignment wrapText="1"/>
      <protection locked="0"/>
    </xf>
    <xf numFmtId="3" fontId="64" fillId="0" borderId="96" xfId="1" applyNumberFormat="1" applyFont="1" applyFill="1" applyBorder="1" applyAlignment="1" applyProtection="1">
      <protection locked="0"/>
    </xf>
    <xf numFmtId="3" fontId="64" fillId="0" borderId="0" xfId="1" applyNumberFormat="1" applyFont="1" applyFill="1" applyBorder="1" applyAlignment="1" applyProtection="1">
      <alignment horizontal="right"/>
    </xf>
    <xf numFmtId="168" fontId="52" fillId="0" borderId="97" xfId="14" applyNumberFormat="1" applyFont="1" applyBorder="1" applyAlignment="1">
      <alignment horizontal="left"/>
    </xf>
    <xf numFmtId="168" fontId="52" fillId="0" borderId="98" xfId="14" applyNumberFormat="1" applyFont="1" applyBorder="1" applyAlignment="1">
      <alignment horizontal="left"/>
    </xf>
    <xf numFmtId="3" fontId="64" fillId="0" borderId="99" xfId="1" applyNumberFormat="1" applyFont="1" applyFill="1" applyBorder="1" applyAlignment="1" applyProtection="1">
      <protection locked="0"/>
    </xf>
    <xf numFmtId="3" fontId="64" fillId="0" borderId="84" xfId="1" applyNumberFormat="1" applyFont="1" applyFill="1" applyBorder="1" applyAlignment="1" applyProtection="1">
      <protection locked="0"/>
    </xf>
    <xf numFmtId="3" fontId="64" fillId="0" borderId="84" xfId="1" applyNumberFormat="1" applyFont="1" applyFill="1" applyBorder="1" applyAlignment="1" applyProtection="1">
      <alignment wrapText="1"/>
      <protection locked="0"/>
    </xf>
    <xf numFmtId="3" fontId="64" fillId="0" borderId="98" xfId="1" applyNumberFormat="1" applyFont="1" applyFill="1" applyBorder="1" applyAlignment="1" applyProtection="1">
      <protection locked="0"/>
    </xf>
    <xf numFmtId="3" fontId="64" fillId="0" borderId="74" xfId="1" applyNumberFormat="1" applyFont="1" applyFill="1" applyBorder="1" applyAlignment="1" applyProtection="1">
      <alignment horizontal="right"/>
    </xf>
    <xf numFmtId="168" fontId="52" fillId="0" borderId="92" xfId="14" applyNumberFormat="1" applyFont="1" applyBorder="1" applyAlignment="1">
      <alignment horizontal="left"/>
    </xf>
    <xf numFmtId="168" fontId="52" fillId="0" borderId="93" xfId="14" applyNumberFormat="1" applyFont="1" applyBorder="1" applyAlignment="1">
      <alignment horizontal="left"/>
    </xf>
    <xf numFmtId="3" fontId="64" fillId="0" borderId="100" xfId="1" applyNumberFormat="1" applyFont="1" applyFill="1" applyBorder="1" applyAlignment="1" applyProtection="1">
      <protection locked="0"/>
    </xf>
    <xf numFmtId="3" fontId="64" fillId="0" borderId="5" xfId="1" applyNumberFormat="1" applyFont="1" applyFill="1" applyBorder="1" applyAlignment="1" applyProtection="1">
      <protection locked="0"/>
    </xf>
    <xf numFmtId="3" fontId="64" fillId="0" borderId="5" xfId="1" applyNumberFormat="1" applyFont="1" applyFill="1" applyBorder="1" applyAlignment="1" applyProtection="1">
      <alignment wrapText="1"/>
      <protection locked="0"/>
    </xf>
    <xf numFmtId="3" fontId="64" fillId="0" borderId="93" xfId="1" applyNumberFormat="1" applyFont="1" applyFill="1" applyBorder="1" applyAlignment="1" applyProtection="1">
      <protection locked="0"/>
    </xf>
    <xf numFmtId="3" fontId="64" fillId="0" borderId="101" xfId="1" applyNumberFormat="1" applyFont="1" applyFill="1" applyBorder="1" applyAlignment="1" applyProtection="1">
      <alignment horizontal="right"/>
    </xf>
    <xf numFmtId="168" fontId="52" fillId="0" borderId="102" xfId="14" applyNumberFormat="1" applyFont="1" applyBorder="1" applyAlignment="1">
      <alignment horizontal="left"/>
    </xf>
    <xf numFmtId="168" fontId="52" fillId="0" borderId="81" xfId="14" applyNumberFormat="1" applyFont="1" applyBorder="1" applyAlignment="1">
      <alignment horizontal="left"/>
    </xf>
    <xf numFmtId="3" fontId="64" fillId="0" borderId="103" xfId="1" applyNumberFormat="1" applyFont="1" applyFill="1" applyBorder="1" applyAlignment="1" applyProtection="1">
      <protection locked="0"/>
    </xf>
    <xf numFmtId="3" fontId="64" fillId="0" borderId="96" xfId="1" applyNumberFormat="1" applyFont="1" applyFill="1" applyBorder="1" applyAlignment="1" applyProtection="1">
      <alignment wrapText="1"/>
      <protection locked="0"/>
    </xf>
    <xf numFmtId="3" fontId="64" fillId="0" borderId="81" xfId="1" applyNumberFormat="1" applyFont="1" applyFill="1" applyBorder="1" applyAlignment="1" applyProtection="1">
      <protection locked="0"/>
    </xf>
    <xf numFmtId="3" fontId="64" fillId="0" borderId="75" xfId="1" applyNumberFormat="1" applyFont="1" applyFill="1" applyBorder="1" applyAlignment="1" applyProtection="1">
      <alignment horizontal="right"/>
    </xf>
    <xf numFmtId="3" fontId="64" fillId="0" borderId="104" xfId="1" applyNumberFormat="1" applyFont="1" applyFill="1" applyBorder="1" applyAlignment="1" applyProtection="1">
      <protection locked="0"/>
    </xf>
    <xf numFmtId="3" fontId="64" fillId="0" borderId="105" xfId="1" applyNumberFormat="1" applyFont="1" applyFill="1" applyBorder="1" applyAlignment="1" applyProtection="1">
      <protection locked="0"/>
    </xf>
    <xf numFmtId="3" fontId="64" fillId="0" borderId="105" xfId="1" applyNumberFormat="1" applyFont="1" applyFill="1" applyBorder="1" applyAlignment="1" applyProtection="1">
      <alignment wrapText="1"/>
      <protection locked="0"/>
    </xf>
    <xf numFmtId="3" fontId="64" fillId="0" borderId="106" xfId="1" applyNumberFormat="1" applyFont="1" applyFill="1" applyBorder="1" applyAlignment="1" applyProtection="1">
      <protection locked="0"/>
    </xf>
    <xf numFmtId="3" fontId="64" fillId="0" borderId="107" xfId="1" applyNumberFormat="1" applyFont="1" applyFill="1" applyBorder="1" applyAlignment="1" applyProtection="1">
      <alignment horizontal="right"/>
    </xf>
    <xf numFmtId="168" fontId="52" fillId="0" borderId="94" xfId="14" applyNumberFormat="1" applyFont="1" applyBorder="1" applyAlignment="1">
      <alignment horizontal="left"/>
    </xf>
    <xf numFmtId="3" fontId="64" fillId="0" borderId="108" xfId="1" applyNumberFormat="1" applyFont="1" applyFill="1" applyBorder="1" applyAlignment="1" applyProtection="1">
      <protection locked="0"/>
    </xf>
    <xf numFmtId="3" fontId="64" fillId="0" borderId="85" xfId="1" applyNumberFormat="1" applyFont="1" applyFill="1" applyBorder="1" applyAlignment="1" applyProtection="1">
      <protection locked="0"/>
    </xf>
    <xf numFmtId="3" fontId="64" fillId="0" borderId="85" xfId="1" applyNumberFormat="1" applyFont="1" applyFill="1" applyBorder="1" applyAlignment="1" applyProtection="1">
      <alignment wrapText="1"/>
      <protection locked="0"/>
    </xf>
    <xf numFmtId="3" fontId="64" fillId="0" borderId="95" xfId="1" applyNumberFormat="1" applyFont="1" applyFill="1" applyBorder="1" applyAlignment="1" applyProtection="1">
      <protection locked="0"/>
    </xf>
    <xf numFmtId="3" fontId="64" fillId="0" borderId="78" xfId="1" applyNumberFormat="1" applyFont="1" applyFill="1" applyBorder="1" applyAlignment="1" applyProtection="1">
      <alignment horizontal="right"/>
    </xf>
    <xf numFmtId="168" fontId="52" fillId="0" borderId="0" xfId="14" applyNumberFormat="1" applyFont="1" applyFill="1" applyBorder="1" applyAlignment="1">
      <alignment horizontal="left"/>
    </xf>
    <xf numFmtId="3" fontId="52" fillId="0" borderId="109" xfId="1" applyNumberFormat="1" applyFont="1" applyFill="1" applyBorder="1" applyAlignment="1" applyProtection="1">
      <protection locked="0"/>
    </xf>
    <xf numFmtId="37" fontId="52" fillId="0" borderId="101" xfId="1" applyNumberFormat="1" applyFont="1" applyFill="1" applyBorder="1" applyAlignment="1" applyProtection="1">
      <alignment horizontal="right"/>
    </xf>
    <xf numFmtId="168" fontId="52" fillId="0" borderId="110" xfId="14" applyNumberFormat="1" applyFont="1" applyBorder="1" applyAlignment="1">
      <alignment horizontal="left"/>
    </xf>
    <xf numFmtId="37" fontId="64" fillId="0" borderId="5" xfId="1" applyNumberFormat="1" applyFont="1" applyFill="1" applyBorder="1" applyAlignment="1" applyProtection="1">
      <alignment wrapText="1"/>
      <protection locked="0"/>
    </xf>
    <xf numFmtId="37" fontId="64" fillId="0" borderId="101" xfId="1" applyNumberFormat="1" applyFont="1" applyFill="1" applyBorder="1" applyAlignment="1" applyProtection="1">
      <alignment horizontal="right"/>
    </xf>
    <xf numFmtId="3" fontId="65" fillId="0" borderId="85" xfId="1" applyNumberFormat="1" applyFont="1" applyFill="1" applyBorder="1" applyAlignment="1" applyProtection="1">
      <protection locked="0"/>
    </xf>
    <xf numFmtId="3" fontId="65" fillId="0" borderId="95" xfId="1" applyNumberFormat="1" applyFont="1" applyFill="1" applyBorder="1" applyAlignment="1" applyProtection="1">
      <protection locked="0"/>
    </xf>
    <xf numFmtId="3" fontId="65" fillId="0" borderId="111" xfId="1" applyNumberFormat="1" applyFont="1" applyFill="1" applyBorder="1" applyAlignment="1" applyProtection="1">
      <protection locked="0"/>
    </xf>
    <xf numFmtId="3" fontId="65" fillId="0" borderId="80" xfId="1" applyNumberFormat="1" applyFont="1" applyFill="1" applyBorder="1" applyAlignment="1" applyProtection="1">
      <protection locked="0"/>
    </xf>
    <xf numFmtId="3" fontId="65" fillId="0" borderId="84" xfId="1" applyNumberFormat="1" applyFont="1" applyFill="1" applyBorder="1" applyAlignment="1" applyProtection="1"/>
    <xf numFmtId="3" fontId="65" fillId="0" borderId="98" xfId="1" applyNumberFormat="1" applyFont="1" applyFill="1" applyBorder="1" applyAlignment="1" applyProtection="1"/>
    <xf numFmtId="3" fontId="65" fillId="0" borderId="93" xfId="1" applyNumberFormat="1" applyFont="1" applyFill="1" applyBorder="1" applyAlignment="1" applyProtection="1"/>
    <xf numFmtId="3" fontId="65" fillId="0" borderId="99" xfId="1" applyNumberFormat="1" applyFont="1" applyFill="1" applyBorder="1" applyAlignment="1" applyProtection="1"/>
    <xf numFmtId="3" fontId="65" fillId="0" borderId="100" xfId="1" applyNumberFormat="1" applyFont="1" applyFill="1" applyBorder="1" applyAlignment="1" applyProtection="1"/>
    <xf numFmtId="37" fontId="65" fillId="0" borderId="5" xfId="1" applyNumberFormat="1" applyFont="1" applyFill="1" applyBorder="1" applyAlignment="1" applyProtection="1"/>
    <xf numFmtId="3" fontId="66" fillId="0" borderId="74" xfId="1" applyNumberFormat="1" applyFont="1" applyFill="1" applyBorder="1" applyAlignment="1" applyProtection="1">
      <alignment horizontal="right"/>
    </xf>
    <xf numFmtId="37" fontId="66" fillId="0" borderId="101" xfId="1" applyNumberFormat="1" applyFont="1" applyFill="1" applyBorder="1" applyAlignment="1" applyProtection="1">
      <alignment horizontal="right"/>
    </xf>
    <xf numFmtId="3" fontId="65" fillId="0" borderId="85" xfId="1" applyNumberFormat="1" applyFont="1" applyFill="1" applyBorder="1" applyAlignment="1" applyProtection="1">
      <alignment wrapText="1"/>
      <protection locked="0"/>
    </xf>
    <xf numFmtId="3" fontId="65" fillId="0" borderId="100" xfId="1" applyNumberFormat="1" applyFont="1" applyFill="1" applyBorder="1" applyAlignment="1" applyProtection="1">
      <protection locked="0"/>
    </xf>
    <xf numFmtId="3" fontId="65" fillId="0" borderId="108" xfId="1" applyNumberFormat="1" applyFont="1" applyFill="1" applyBorder="1" applyAlignment="1" applyProtection="1">
      <protection locked="0"/>
    </xf>
    <xf numFmtId="3" fontId="65" fillId="0" borderId="112" xfId="1" applyNumberFormat="1" applyFont="1" applyFill="1" applyBorder="1" applyAlignment="1" applyProtection="1">
      <protection locked="0"/>
    </xf>
    <xf numFmtId="37" fontId="64" fillId="0" borderId="101" xfId="1" applyNumberFormat="1" applyFont="1" applyFill="1" applyBorder="1" applyAlignment="1" applyProtection="1">
      <alignment wrapText="1"/>
      <protection locked="0"/>
    </xf>
    <xf numFmtId="37" fontId="64" fillId="0" borderId="113" xfId="1" applyNumberFormat="1" applyFont="1" applyFill="1" applyBorder="1" applyAlignment="1" applyProtection="1">
      <alignment wrapText="1"/>
      <protection locked="0"/>
    </xf>
    <xf numFmtId="0" fontId="58" fillId="0" borderId="114" xfId="16" applyFont="1" applyFill="1" applyBorder="1" applyAlignment="1">
      <alignment horizontal="left"/>
    </xf>
    <xf numFmtId="0" fontId="58" fillId="0" borderId="114" xfId="16" applyFont="1" applyFill="1" applyBorder="1"/>
    <xf numFmtId="3" fontId="41" fillId="0" borderId="0" xfId="13" applyNumberFormat="1" applyFont="1" applyBorder="1" applyAlignment="1">
      <alignment horizontal="right" wrapText="1"/>
    </xf>
    <xf numFmtId="37" fontId="39" fillId="0" borderId="0" xfId="13" applyNumberFormat="1" applyFont="1" applyAlignment="1">
      <alignment horizontal="right" vertical="top" wrapText="1"/>
    </xf>
    <xf numFmtId="37" fontId="38" fillId="0" borderId="0" xfId="13" applyNumberFormat="1" applyFont="1" applyAlignment="1">
      <alignment horizontal="right" vertical="top" wrapText="1"/>
    </xf>
    <xf numFmtId="37" fontId="41" fillId="0" borderId="88" xfId="13" applyNumberFormat="1" applyFont="1" applyBorder="1" applyAlignment="1">
      <alignment horizontal="right" wrapText="1"/>
    </xf>
    <xf numFmtId="37" fontId="41" fillId="0" borderId="0" xfId="13" applyNumberFormat="1" applyFont="1" applyAlignment="1">
      <alignment horizontal="right" wrapText="1"/>
    </xf>
    <xf numFmtId="3" fontId="31" fillId="0" borderId="0" xfId="13" applyNumberFormat="1" applyFont="1" applyAlignment="1">
      <alignment horizontal="center" wrapText="1"/>
    </xf>
    <xf numFmtId="37" fontId="39" fillId="0" borderId="0" xfId="13" applyNumberFormat="1" applyFont="1" applyAlignment="1">
      <alignment horizontal="right" wrapText="1"/>
    </xf>
    <xf numFmtId="37" fontId="39" fillId="0" borderId="82" xfId="13" applyNumberFormat="1" applyFont="1" applyBorder="1" applyAlignment="1">
      <alignment horizontal="right" wrapText="1"/>
    </xf>
    <xf numFmtId="37" fontId="41" fillId="0" borderId="83" xfId="13" applyNumberFormat="1" applyFont="1" applyBorder="1" applyAlignment="1">
      <alignment horizontal="right" vertical="top" wrapText="1"/>
    </xf>
    <xf numFmtId="37" fontId="41" fillId="0" borderId="0" xfId="13" applyNumberFormat="1" applyFont="1" applyAlignment="1">
      <alignment horizontal="right" vertical="top" wrapText="1"/>
    </xf>
    <xf numFmtId="0" fontId="47" fillId="0" borderId="115" xfId="13" applyFont="1" applyBorder="1" applyAlignment="1">
      <alignment horizontal="justify" vertical="top" wrapText="1"/>
    </xf>
    <xf numFmtId="0" fontId="47" fillId="0" borderId="115" xfId="13" applyFont="1" applyBorder="1" applyAlignment="1">
      <alignment horizontal="center" vertical="top" wrapText="1"/>
    </xf>
    <xf numFmtId="0" fontId="46" fillId="0" borderId="115" xfId="13" applyFont="1" applyBorder="1" applyAlignment="1">
      <alignment horizontal="center" vertical="top" wrapText="1"/>
    </xf>
    <xf numFmtId="0" fontId="49" fillId="0" borderId="115" xfId="13" applyFont="1" applyBorder="1" applyAlignment="1">
      <alignment horizontal="center" vertical="top" wrapText="1"/>
    </xf>
    <xf numFmtId="0" fontId="69" fillId="0" borderId="115" xfId="13" applyFont="1" applyBorder="1" applyAlignment="1">
      <alignment horizontal="center" vertical="top" wrapText="1"/>
    </xf>
    <xf numFmtId="0" fontId="31" fillId="0" borderId="115" xfId="13" applyFont="1" applyBorder="1" applyAlignment="1">
      <alignment horizontal="center"/>
    </xf>
    <xf numFmtId="37" fontId="67" fillId="0" borderId="115" xfId="13" applyNumberFormat="1" applyFont="1" applyBorder="1" applyAlignment="1">
      <alignment horizontal="right" wrapText="1"/>
    </xf>
    <xf numFmtId="37" fontId="41" fillId="0" borderId="109" xfId="13" applyNumberFormat="1" applyFont="1" applyBorder="1" applyAlignment="1">
      <alignment horizontal="center" wrapText="1"/>
    </xf>
    <xf numFmtId="37" fontId="41" fillId="0" borderId="0" xfId="13" applyNumberFormat="1" applyFont="1" applyAlignment="1">
      <alignment horizontal="center" vertical="top" wrapText="1"/>
    </xf>
    <xf numFmtId="37" fontId="67" fillId="0" borderId="109" xfId="13" applyNumberFormat="1" applyFont="1" applyBorder="1" applyAlignment="1">
      <alignment horizontal="center" wrapText="1"/>
    </xf>
    <xf numFmtId="37" fontId="67" fillId="0" borderId="0" xfId="13" applyNumberFormat="1" applyFont="1" applyAlignment="1">
      <alignment horizontal="right" vertical="top" wrapText="1"/>
    </xf>
    <xf numFmtId="3" fontId="64" fillId="0" borderId="105" xfId="1" applyNumberFormat="1" applyFont="1" applyFill="1" applyBorder="1" applyAlignment="1" applyProtection="1">
      <alignment horizontal="center"/>
      <protection locked="0"/>
    </xf>
    <xf numFmtId="0" fontId="31" fillId="11" borderId="0" xfId="15" applyFont="1" applyFill="1" applyBorder="1" applyAlignment="1">
      <alignment horizontal="left"/>
    </xf>
    <xf numFmtId="0" fontId="31" fillId="11" borderId="0" xfId="15" applyFont="1" applyFill="1" applyBorder="1"/>
    <xf numFmtId="168" fontId="30" fillId="11" borderId="0" xfId="14" applyNumberFormat="1" applyFont="1" applyFill="1" applyBorder="1" applyAlignment="1">
      <alignment horizontal="center" vertical="center"/>
    </xf>
    <xf numFmtId="168" fontId="31" fillId="11" borderId="0" xfId="14" applyNumberFormat="1" applyFont="1" applyFill="1" applyBorder="1" applyAlignment="1" applyProtection="1">
      <alignment horizontal="center" vertical="center"/>
    </xf>
    <xf numFmtId="168" fontId="31" fillId="11" borderId="0" xfId="14" applyNumberFormat="1" applyFont="1" applyFill="1" applyBorder="1" applyAlignment="1" applyProtection="1">
      <alignment horizontal="center" vertical="center"/>
      <protection locked="0"/>
    </xf>
    <xf numFmtId="168" fontId="63" fillId="11" borderId="0" xfId="14" quotePrefix="1" applyNumberFormat="1" applyFont="1" applyFill="1" applyBorder="1" applyAlignment="1">
      <alignment horizontal="center"/>
    </xf>
    <xf numFmtId="168" fontId="63" fillId="11" borderId="0" xfId="14" applyNumberFormat="1" applyFont="1" applyFill="1" applyBorder="1" applyAlignment="1">
      <alignment horizontal="center"/>
    </xf>
    <xf numFmtId="168" fontId="64" fillId="11" borderId="0" xfId="14" applyNumberFormat="1" applyFont="1" applyFill="1" applyBorder="1"/>
    <xf numFmtId="0" fontId="64" fillId="11" borderId="0" xfId="15" applyFont="1" applyFill="1" applyBorder="1"/>
    <xf numFmtId="168" fontId="31" fillId="11" borderId="0" xfId="14" applyNumberFormat="1" applyFont="1" applyFill="1" applyBorder="1" applyAlignment="1">
      <alignment horizontal="center" vertical="center"/>
    </xf>
    <xf numFmtId="3" fontId="52" fillId="11" borderId="0" xfId="1" applyNumberFormat="1" applyFont="1" applyFill="1" applyBorder="1" applyAlignment="1" applyProtection="1">
      <alignment horizontal="right"/>
      <protection locked="0"/>
    </xf>
    <xf numFmtId="37" fontId="52" fillId="11" borderId="0" xfId="1" applyNumberFormat="1" applyFont="1" applyFill="1" applyBorder="1" applyAlignment="1" applyProtection="1">
      <alignment horizontal="right"/>
      <protection locked="0"/>
    </xf>
    <xf numFmtId="3" fontId="64" fillId="11" borderId="0" xfId="1" applyNumberFormat="1" applyFont="1" applyFill="1" applyBorder="1" applyAlignment="1" applyProtection="1">
      <alignment horizontal="right"/>
      <protection locked="0"/>
    </xf>
    <xf numFmtId="168" fontId="30" fillId="11" borderId="0" xfId="15" applyNumberFormat="1" applyFont="1" applyFill="1" applyBorder="1" applyAlignment="1" applyProtection="1">
      <alignment horizontal="center" vertical="center"/>
      <protection locked="0"/>
    </xf>
    <xf numFmtId="168" fontId="30" fillId="11" borderId="0" xfId="15" applyNumberFormat="1" applyFont="1" applyFill="1" applyBorder="1" applyAlignment="1" applyProtection="1">
      <alignment horizontal="center" vertical="center" wrapText="1"/>
      <protection locked="0"/>
    </xf>
    <xf numFmtId="168" fontId="30" fillId="11" borderId="0" xfId="14" applyNumberFormat="1" applyFont="1" applyFill="1" applyBorder="1" applyAlignment="1" applyProtection="1">
      <alignment horizontal="center" vertical="center"/>
      <protection locked="0"/>
    </xf>
    <xf numFmtId="165" fontId="88" fillId="0" borderId="76" xfId="1" applyNumberFormat="1" applyFont="1" applyFill="1" applyBorder="1" applyAlignment="1">
      <alignment horizontal="center" vertical="center"/>
    </xf>
    <xf numFmtId="0" fontId="35" fillId="0" borderId="0" xfId="13" applyFont="1" applyAlignment="1">
      <alignment horizontal="left" vertical="top" wrapText="1"/>
    </xf>
    <xf numFmtId="3" fontId="89" fillId="0" borderId="83" xfId="13" applyNumberFormat="1" applyFont="1" applyBorder="1" applyAlignment="1">
      <alignment horizontal="right" vertical="top" wrapText="1"/>
    </xf>
    <xf numFmtId="0" fontId="89" fillId="0" borderId="0" xfId="13" applyFont="1" applyAlignment="1">
      <alignment horizontal="right" vertical="top" wrapText="1"/>
    </xf>
    <xf numFmtId="3" fontId="39" fillId="0" borderId="0" xfId="13" applyNumberFormat="1" applyFont="1" applyBorder="1" applyAlignment="1">
      <alignment horizontal="right" vertical="top" wrapText="1"/>
    </xf>
    <xf numFmtId="0" fontId="38" fillId="0" borderId="0" xfId="13" applyFont="1" applyBorder="1" applyAlignment="1">
      <alignment horizontal="right" vertical="top" wrapText="1"/>
    </xf>
    <xf numFmtId="0" fontId="31" fillId="13" borderId="0" xfId="15" applyFont="1" applyFill="1" applyBorder="1" applyAlignment="1">
      <alignment horizontal="left"/>
    </xf>
    <xf numFmtId="0" fontId="31" fillId="13" borderId="0" xfId="15" applyFont="1" applyFill="1" applyBorder="1"/>
    <xf numFmtId="168" fontId="30" fillId="13" borderId="0" xfId="14" applyNumberFormat="1" applyFont="1" applyFill="1" applyBorder="1" applyAlignment="1" applyProtection="1">
      <alignment horizontal="center" vertical="center"/>
      <protection locked="0"/>
    </xf>
    <xf numFmtId="0" fontId="31" fillId="13" borderId="0" xfId="15" applyFont="1" applyFill="1" applyBorder="1" applyAlignment="1">
      <alignment horizontal="center" vertical="center"/>
    </xf>
    <xf numFmtId="168" fontId="30" fillId="13" borderId="0" xfId="14" applyNumberFormat="1" applyFont="1" applyFill="1" applyBorder="1" applyAlignment="1" applyProtection="1">
      <alignment horizontal="right"/>
    </xf>
    <xf numFmtId="168" fontId="31" fillId="13" borderId="0" xfId="14" applyNumberFormat="1" applyFont="1" applyFill="1" applyBorder="1" applyAlignment="1" applyProtection="1">
      <alignment horizontal="right"/>
    </xf>
    <xf numFmtId="168" fontId="31" fillId="13" borderId="0" xfId="15" applyNumberFormat="1" applyFont="1" applyFill="1" applyBorder="1"/>
    <xf numFmtId="0" fontId="39" fillId="0" borderId="82" xfId="13" applyFont="1" applyBorder="1" applyAlignment="1">
      <alignment horizontal="right" vertical="top" wrapText="1"/>
    </xf>
    <xf numFmtId="3" fontId="52" fillId="0" borderId="84" xfId="1" applyNumberFormat="1" applyFont="1" applyFill="1" applyBorder="1" applyAlignment="1" applyProtection="1">
      <alignment wrapText="1"/>
      <protection locked="0"/>
    </xf>
    <xf numFmtId="3" fontId="52" fillId="0" borderId="84" xfId="1" applyNumberFormat="1" applyFont="1" applyFill="1" applyBorder="1" applyAlignment="1" applyProtection="1">
      <protection locked="0"/>
    </xf>
    <xf numFmtId="3" fontId="52" fillId="0" borderId="98" xfId="1" applyNumberFormat="1" applyFont="1" applyFill="1" applyBorder="1" applyAlignment="1" applyProtection="1">
      <protection locked="0"/>
    </xf>
    <xf numFmtId="37" fontId="52" fillId="0" borderId="5" xfId="1" applyNumberFormat="1" applyFont="1" applyFill="1" applyBorder="1" applyAlignment="1" applyProtection="1">
      <protection locked="0"/>
    </xf>
    <xf numFmtId="37" fontId="52" fillId="0" borderId="93" xfId="1" applyNumberFormat="1" applyFont="1" applyFill="1" applyBorder="1" applyAlignment="1" applyProtection="1">
      <protection locked="0"/>
    </xf>
    <xf numFmtId="3" fontId="31" fillId="13" borderId="0" xfId="15" applyNumberFormat="1" applyFont="1" applyFill="1" applyBorder="1"/>
    <xf numFmtId="168" fontId="52" fillId="0" borderId="116" xfId="14" applyNumberFormat="1" applyFont="1" applyBorder="1" applyAlignment="1">
      <alignment horizontal="left"/>
    </xf>
    <xf numFmtId="168" fontId="52" fillId="0" borderId="117" xfId="14" applyNumberFormat="1" applyFont="1" applyBorder="1" applyAlignment="1">
      <alignment horizontal="left"/>
    </xf>
    <xf numFmtId="3" fontId="64" fillId="0" borderId="118" xfId="1" applyNumberFormat="1" applyFont="1" applyFill="1" applyBorder="1" applyAlignment="1" applyProtection="1">
      <protection locked="0"/>
    </xf>
    <xf numFmtId="37" fontId="64" fillId="0" borderId="119" xfId="1" applyNumberFormat="1" applyFont="1" applyFill="1" applyBorder="1" applyAlignment="1" applyProtection="1">
      <alignment wrapText="1"/>
      <protection locked="0"/>
    </xf>
    <xf numFmtId="3" fontId="64" fillId="0" borderId="120" xfId="1" applyNumberFormat="1" applyFont="1" applyFill="1" applyBorder="1" applyAlignment="1" applyProtection="1">
      <protection locked="0"/>
    </xf>
    <xf numFmtId="168" fontId="52" fillId="0" borderId="121" xfId="14" applyNumberFormat="1" applyFont="1" applyBorder="1" applyAlignment="1">
      <alignment horizontal="left"/>
    </xf>
    <xf numFmtId="0" fontId="34" fillId="0" borderId="0" xfId="13" applyFont="1" applyAlignment="1">
      <alignment vertical="top" wrapText="1"/>
    </xf>
    <xf numFmtId="37" fontId="90" fillId="0" borderId="109" xfId="13" applyNumberFormat="1" applyFont="1" applyBorder="1" applyAlignment="1">
      <alignment horizontal="center" wrapText="1"/>
    </xf>
    <xf numFmtId="0" fontId="31" fillId="0" borderId="0" xfId="15" applyFont="1" applyFill="1" applyBorder="1" applyAlignment="1">
      <alignment horizontal="left"/>
    </xf>
    <xf numFmtId="168" fontId="30" fillId="13" borderId="0" xfId="14" applyNumberFormat="1" applyFont="1" applyFill="1" applyBorder="1" applyAlignment="1">
      <alignment horizontal="center" vertical="center"/>
    </xf>
    <xf numFmtId="168" fontId="30" fillId="13" borderId="0" xfId="14" applyNumberFormat="1" applyFont="1" applyFill="1" applyBorder="1" applyAlignment="1">
      <alignment horizontal="left"/>
    </xf>
    <xf numFmtId="168" fontId="30" fillId="13" borderId="0" xfId="14" applyNumberFormat="1" applyFont="1" applyFill="1" applyBorder="1" applyAlignment="1">
      <alignment horizontal="left" vertical="top"/>
    </xf>
    <xf numFmtId="165" fontId="30" fillId="0" borderId="0" xfId="0" applyNumberFormat="1" applyFont="1"/>
    <xf numFmtId="0" fontId="31" fillId="13" borderId="0" xfId="0" applyFont="1" applyFill="1"/>
    <xf numFmtId="3" fontId="31" fillId="13" borderId="0" xfId="0" applyNumberFormat="1" applyFont="1" applyFill="1"/>
    <xf numFmtId="0" fontId="30" fillId="13" borderId="109" xfId="0" applyFont="1" applyFill="1" applyBorder="1" applyAlignment="1">
      <alignment horizontal="center"/>
    </xf>
    <xf numFmtId="0" fontId="30" fillId="13" borderId="122" xfId="0" applyFont="1" applyFill="1" applyBorder="1"/>
    <xf numFmtId="0" fontId="31" fillId="13" borderId="123" xfId="0" applyFont="1" applyFill="1" applyBorder="1"/>
    <xf numFmtId="38" fontId="31" fillId="13" borderId="115" xfId="0" applyNumberFormat="1" applyFont="1" applyFill="1" applyBorder="1" applyAlignment="1">
      <alignment horizontal="right"/>
    </xf>
    <xf numFmtId="38" fontId="31" fillId="13" borderId="115" xfId="0" applyNumberFormat="1" applyFont="1" applyFill="1" applyBorder="1"/>
    <xf numFmtId="0" fontId="31" fillId="13" borderId="115" xfId="0" applyFont="1" applyFill="1" applyBorder="1"/>
    <xf numFmtId="0" fontId="31" fillId="13" borderId="0" xfId="0" applyFont="1" applyFill="1" applyBorder="1"/>
    <xf numFmtId="38" fontId="31" fillId="13" borderId="0" xfId="0" applyNumberFormat="1" applyFont="1" applyFill="1" applyBorder="1" applyAlignment="1">
      <alignment horizontal="right"/>
    </xf>
    <xf numFmtId="0" fontId="30" fillId="13" borderId="0" xfId="0" applyFont="1" applyFill="1"/>
    <xf numFmtId="38" fontId="31" fillId="13" borderId="0" xfId="0" applyNumberFormat="1" applyFont="1" applyFill="1" applyAlignment="1">
      <alignment horizontal="right"/>
    </xf>
    <xf numFmtId="0" fontId="31" fillId="13" borderId="124" xfId="0" applyFont="1" applyFill="1" applyBorder="1"/>
    <xf numFmtId="171" fontId="31" fillId="13" borderId="0" xfId="0" applyNumberFormat="1" applyFont="1" applyFill="1" applyAlignment="1">
      <alignment horizontal="right"/>
    </xf>
    <xf numFmtId="171" fontId="31" fillId="13" borderId="115" xfId="0" applyNumberFormat="1" applyFont="1" applyFill="1" applyBorder="1" applyAlignment="1">
      <alignment horizontal="right"/>
    </xf>
    <xf numFmtId="171" fontId="31" fillId="13" borderId="0" xfId="0" applyNumberFormat="1" applyFont="1" applyFill="1" applyBorder="1" applyAlignment="1">
      <alignment horizontal="right"/>
    </xf>
    <xf numFmtId="0" fontId="31" fillId="13" borderId="109" xfId="0" applyFont="1" applyFill="1" applyBorder="1"/>
    <xf numFmtId="171" fontId="30" fillId="13" borderId="109" xfId="0" applyNumberFormat="1" applyFont="1" applyFill="1" applyBorder="1" applyAlignment="1">
      <alignment horizontal="right"/>
    </xf>
    <xf numFmtId="171" fontId="30" fillId="13" borderId="80" xfId="0" applyNumberFormat="1" applyFont="1" applyFill="1" applyBorder="1" applyAlignment="1">
      <alignment horizontal="right"/>
    </xf>
    <xf numFmtId="3" fontId="30" fillId="13" borderId="0" xfId="0" applyNumberFormat="1" applyFont="1" applyFill="1"/>
    <xf numFmtId="0" fontId="30" fillId="13" borderId="0" xfId="0" applyFont="1" applyFill="1" applyAlignment="1">
      <alignment horizontal="center"/>
    </xf>
    <xf numFmtId="0" fontId="47" fillId="13" borderId="0" xfId="0" applyFont="1" applyFill="1"/>
    <xf numFmtId="0" fontId="31" fillId="13" borderId="0" xfId="0" applyFont="1" applyFill="1" applyAlignment="1">
      <alignment horizontal="right"/>
    </xf>
    <xf numFmtId="38" fontId="91" fillId="13" borderId="115" xfId="0" applyNumberFormat="1" applyFont="1" applyFill="1" applyBorder="1" applyAlignment="1">
      <alignment horizontal="right"/>
    </xf>
    <xf numFmtId="38" fontId="91" fillId="13" borderId="115" xfId="0" applyNumberFormat="1" applyFont="1" applyFill="1" applyBorder="1"/>
    <xf numFmtId="3" fontId="65" fillId="0" borderId="125" xfId="1" applyNumberFormat="1" applyFont="1" applyFill="1" applyBorder="1" applyAlignment="1" applyProtection="1"/>
    <xf numFmtId="3" fontId="65" fillId="0" borderId="126" xfId="1" applyNumberFormat="1" applyFont="1" applyFill="1" applyBorder="1" applyAlignment="1" applyProtection="1"/>
    <xf numFmtId="3" fontId="65" fillId="0" borderId="110" xfId="1" applyNumberFormat="1" applyFont="1" applyFill="1" applyBorder="1" applyAlignment="1" applyProtection="1"/>
    <xf numFmtId="3" fontId="30" fillId="14" borderId="108" xfId="1" applyNumberFormat="1" applyFont="1" applyFill="1" applyBorder="1" applyAlignment="1" applyProtection="1">
      <protection locked="0"/>
    </xf>
    <xf numFmtId="3" fontId="30" fillId="14" borderId="0" xfId="1" applyNumberFormat="1" applyFont="1" applyFill="1" applyBorder="1" applyAlignment="1" applyProtection="1">
      <alignment horizontal="right"/>
      <protection locked="0"/>
    </xf>
    <xf numFmtId="3" fontId="30" fillId="14" borderId="109" xfId="1" applyNumberFormat="1" applyFont="1" applyFill="1" applyBorder="1" applyAlignment="1" applyProtection="1">
      <protection locked="0"/>
    </xf>
    <xf numFmtId="0" fontId="71" fillId="15" borderId="127" xfId="0" applyNumberFormat="1" applyFont="1" applyFill="1" applyBorder="1" applyAlignment="1">
      <alignment horizontal="center"/>
    </xf>
    <xf numFmtId="3" fontId="30" fillId="14" borderId="109" xfId="0" applyNumberFormat="1" applyFont="1" applyFill="1" applyBorder="1" applyAlignment="1">
      <alignment horizontal="center" wrapText="1"/>
    </xf>
    <xf numFmtId="3" fontId="64" fillId="0" borderId="73" xfId="1" applyNumberFormat="1" applyFont="1" applyFill="1" applyBorder="1" applyAlignment="1" applyProtection="1">
      <protection locked="0"/>
    </xf>
    <xf numFmtId="3" fontId="64" fillId="0" borderId="73" xfId="1" applyNumberFormat="1" applyFont="1" applyFill="1" applyBorder="1" applyAlignment="1" applyProtection="1">
      <alignment wrapText="1"/>
      <protection locked="0"/>
    </xf>
    <xf numFmtId="3" fontId="64" fillId="0" borderId="125" xfId="1" applyNumberFormat="1" applyFont="1" applyFill="1" applyBorder="1" applyAlignment="1" applyProtection="1">
      <protection locked="0"/>
    </xf>
    <xf numFmtId="3" fontId="64" fillId="0" borderId="126" xfId="1" applyNumberFormat="1" applyFont="1" applyFill="1" applyBorder="1" applyAlignment="1" applyProtection="1">
      <protection locked="0"/>
    </xf>
    <xf numFmtId="3" fontId="64" fillId="0" borderId="126" xfId="1" applyNumberFormat="1" applyFont="1" applyFill="1" applyBorder="1" applyAlignment="1" applyProtection="1">
      <alignment wrapText="1"/>
      <protection locked="0"/>
    </xf>
    <xf numFmtId="37" fontId="64" fillId="0" borderId="128" xfId="1" applyNumberFormat="1" applyFont="1" applyFill="1" applyBorder="1" applyAlignment="1" applyProtection="1">
      <alignment wrapText="1"/>
      <protection locked="0"/>
    </xf>
    <xf numFmtId="37" fontId="64" fillId="0" borderId="129" xfId="1" applyNumberFormat="1" applyFont="1" applyFill="1" applyBorder="1" applyAlignment="1" applyProtection="1">
      <alignment horizontal="right"/>
    </xf>
    <xf numFmtId="37" fontId="64" fillId="0" borderId="130" xfId="1" applyNumberFormat="1" applyFont="1" applyFill="1" applyBorder="1" applyAlignment="1" applyProtection="1">
      <alignment wrapText="1"/>
      <protection locked="0"/>
    </xf>
    <xf numFmtId="3" fontId="30" fillId="14" borderId="108" xfId="1" applyNumberFormat="1" applyFont="1" applyFill="1" applyBorder="1" applyAlignment="1" applyProtection="1">
      <alignment horizontal="center"/>
      <protection locked="0"/>
    </xf>
    <xf numFmtId="3" fontId="47" fillId="6" borderId="88" xfId="13" applyNumberFormat="1" applyFont="1" applyFill="1" applyBorder="1" applyAlignment="1">
      <alignment horizontal="center"/>
    </xf>
    <xf numFmtId="0" fontId="42" fillId="13" borderId="0" xfId="0" applyFont="1" applyFill="1"/>
    <xf numFmtId="0" fontId="48" fillId="13" borderId="109" xfId="0" applyFont="1" applyFill="1" applyBorder="1" applyAlignment="1">
      <alignment horizontal="center"/>
    </xf>
    <xf numFmtId="0" fontId="30" fillId="13" borderId="131" xfId="0" applyFont="1" applyFill="1" applyBorder="1" applyAlignment="1">
      <alignment horizontal="right"/>
    </xf>
    <xf numFmtId="0" fontId="30" fillId="13" borderId="16" xfId="0" applyFont="1" applyFill="1" applyBorder="1" applyAlignment="1">
      <alignment horizontal="right"/>
    </xf>
    <xf numFmtId="0" fontId="30" fillId="13" borderId="14" xfId="0" applyFont="1" applyFill="1" applyBorder="1"/>
    <xf numFmtId="0" fontId="33" fillId="13" borderId="14" xfId="0" applyFont="1" applyFill="1" applyBorder="1"/>
    <xf numFmtId="166" fontId="49" fillId="13" borderId="14" xfId="5" applyNumberFormat="1" applyFont="1" applyFill="1" applyBorder="1"/>
    <xf numFmtId="166" fontId="49" fillId="13" borderId="132" xfId="5" applyNumberFormat="1" applyFont="1" applyFill="1" applyBorder="1"/>
    <xf numFmtId="166" fontId="49" fillId="13" borderId="0" xfId="5" applyNumberFormat="1" applyFont="1" applyFill="1" applyBorder="1"/>
    <xf numFmtId="0" fontId="42" fillId="13" borderId="14" xfId="0" applyFont="1" applyFill="1" applyBorder="1"/>
    <xf numFmtId="0" fontId="30" fillId="13" borderId="14" xfId="0" applyFont="1" applyFill="1" applyBorder="1" applyAlignment="1">
      <alignment horizontal="center"/>
    </xf>
    <xf numFmtId="166" fontId="33" fillId="13" borderId="14" xfId="5" applyNumberFormat="1" applyFont="1" applyFill="1" applyBorder="1"/>
    <xf numFmtId="166" fontId="33" fillId="13" borderId="76" xfId="5" applyNumberFormat="1" applyFont="1" applyFill="1" applyBorder="1"/>
    <xf numFmtId="166" fontId="33" fillId="13" borderId="16" xfId="5" applyNumberFormat="1" applyFont="1" applyFill="1" applyBorder="1"/>
    <xf numFmtId="165" fontId="31" fillId="13" borderId="0" xfId="1" applyNumberFormat="1" applyFont="1" applyFill="1"/>
    <xf numFmtId="0" fontId="30" fillId="13" borderId="133" xfId="0" applyFont="1" applyFill="1" applyBorder="1" applyAlignment="1">
      <alignment horizontal="right"/>
    </xf>
    <xf numFmtId="0" fontId="30" fillId="13" borderId="21" xfId="0" applyFont="1" applyFill="1" applyBorder="1" applyAlignment="1">
      <alignment horizontal="right"/>
    </xf>
    <xf numFmtId="0" fontId="30" fillId="13" borderId="18" xfId="0" applyFont="1" applyFill="1" applyBorder="1"/>
    <xf numFmtId="0" fontId="33" fillId="13" borderId="18" xfId="0" applyFont="1" applyFill="1" applyBorder="1"/>
    <xf numFmtId="0" fontId="49" fillId="13" borderId="18" xfId="0" applyFont="1" applyFill="1" applyBorder="1" applyAlignment="1">
      <alignment horizontal="center"/>
    </xf>
    <xf numFmtId="166" fontId="31" fillId="13" borderId="18" xfId="5" applyNumberFormat="1" applyFont="1" applyFill="1" applyBorder="1"/>
    <xf numFmtId="166" fontId="31" fillId="13" borderId="77" xfId="5" applyNumberFormat="1" applyFont="1" applyFill="1" applyBorder="1"/>
    <xf numFmtId="166" fontId="31" fillId="13" borderId="0" xfId="5" applyNumberFormat="1" applyFont="1" applyFill="1" applyBorder="1"/>
    <xf numFmtId="0" fontId="30" fillId="13" borderId="133" xfId="0" applyFont="1" applyFill="1" applyBorder="1"/>
    <xf numFmtId="0" fontId="43" fillId="13" borderId="18" xfId="0" applyFont="1" applyFill="1" applyBorder="1"/>
    <xf numFmtId="0" fontId="30" fillId="13" borderId="18" xfId="0" applyFont="1" applyFill="1" applyBorder="1" applyAlignment="1">
      <alignment horizontal="center"/>
    </xf>
    <xf numFmtId="165" fontId="47" fillId="13" borderId="18" xfId="1" applyNumberFormat="1" applyFont="1" applyFill="1" applyBorder="1" applyAlignment="1">
      <alignment horizontal="left"/>
    </xf>
    <xf numFmtId="166" fontId="47" fillId="13" borderId="77" xfId="5" applyNumberFormat="1" applyFont="1" applyFill="1" applyBorder="1" applyAlignment="1">
      <alignment horizontal="left"/>
    </xf>
    <xf numFmtId="166" fontId="31" fillId="13" borderId="21" xfId="0" applyNumberFormat="1" applyFont="1" applyFill="1" applyBorder="1"/>
    <xf numFmtId="0" fontId="31" fillId="13" borderId="133" xfId="0" applyFont="1" applyFill="1" applyBorder="1" applyAlignment="1">
      <alignment horizontal="right"/>
    </xf>
    <xf numFmtId="0" fontId="31" fillId="13" borderId="21" xfId="0" applyFont="1" applyFill="1" applyBorder="1" applyAlignment="1">
      <alignment horizontal="right"/>
    </xf>
    <xf numFmtId="0" fontId="31" fillId="13" borderId="18" xfId="0" applyFont="1" applyFill="1" applyBorder="1"/>
    <xf numFmtId="166" fontId="31" fillId="13" borderId="18" xfId="5" applyNumberFormat="1" applyFont="1" applyFill="1" applyBorder="1" applyAlignment="1">
      <alignment horizontal="center"/>
    </xf>
    <xf numFmtId="0" fontId="42" fillId="13" borderId="18" xfId="0" applyFont="1" applyFill="1" applyBorder="1"/>
    <xf numFmtId="0" fontId="31" fillId="13" borderId="18" xfId="0" applyFont="1" applyFill="1" applyBorder="1" applyAlignment="1">
      <alignment horizontal="center"/>
    </xf>
    <xf numFmtId="165" fontId="31" fillId="13" borderId="18" xfId="1" applyNumberFormat="1" applyFont="1" applyFill="1" applyBorder="1"/>
    <xf numFmtId="0" fontId="31" fillId="13" borderId="134" xfId="0" applyFont="1" applyFill="1" applyBorder="1" applyAlignment="1">
      <alignment horizontal="right"/>
    </xf>
    <xf numFmtId="0" fontId="31" fillId="13" borderId="135" xfId="0" applyFont="1" applyFill="1" applyBorder="1" applyAlignment="1">
      <alignment horizontal="right"/>
    </xf>
    <xf numFmtId="0" fontId="31" fillId="13" borderId="89" xfId="0" applyFont="1" applyFill="1" applyBorder="1"/>
    <xf numFmtId="166" fontId="31" fillId="13" borderId="89" xfId="5" applyNumberFormat="1" applyFont="1" applyFill="1" applyBorder="1"/>
    <xf numFmtId="166" fontId="31" fillId="13" borderId="89" xfId="5" applyNumberFormat="1" applyFont="1" applyFill="1" applyBorder="1" applyAlignment="1">
      <alignment horizontal="center"/>
    </xf>
    <xf numFmtId="166" fontId="31" fillId="13" borderId="79" xfId="5" applyNumberFormat="1" applyFont="1" applyFill="1" applyBorder="1"/>
    <xf numFmtId="0" fontId="42" fillId="13" borderId="18" xfId="0" applyFont="1" applyFill="1" applyBorder="1" applyAlignment="1">
      <alignment wrapText="1"/>
    </xf>
    <xf numFmtId="0" fontId="31" fillId="13" borderId="100" xfId="0" applyFont="1" applyFill="1" applyBorder="1" applyAlignment="1">
      <alignment horizontal="right"/>
    </xf>
    <xf numFmtId="0" fontId="31" fillId="13" borderId="5" xfId="0" applyFont="1" applyFill="1" applyBorder="1" applyAlignment="1">
      <alignment horizontal="right"/>
    </xf>
    <xf numFmtId="0" fontId="30" fillId="13" borderId="115" xfId="0" applyFont="1" applyFill="1" applyBorder="1" applyAlignment="1">
      <alignment horizontal="right"/>
    </xf>
    <xf numFmtId="0" fontId="30" fillId="13" borderId="4" xfId="0" applyFont="1" applyFill="1" applyBorder="1" applyAlignment="1">
      <alignment horizontal="right"/>
    </xf>
    <xf numFmtId="0" fontId="31" fillId="13" borderId="4" xfId="0" applyFont="1" applyFill="1" applyBorder="1" applyAlignment="1">
      <alignment horizontal="center"/>
    </xf>
    <xf numFmtId="166" fontId="47" fillId="13" borderId="115" xfId="5" applyNumberFormat="1" applyFont="1" applyFill="1" applyBorder="1"/>
    <xf numFmtId="166" fontId="47" fillId="13" borderId="113" xfId="5" applyNumberFormat="1" applyFont="1" applyFill="1" applyBorder="1"/>
    <xf numFmtId="166" fontId="47" fillId="13" borderId="0" xfId="5" applyNumberFormat="1" applyFont="1" applyFill="1" applyBorder="1"/>
    <xf numFmtId="0" fontId="42" fillId="13" borderId="89" xfId="0" applyFont="1" applyFill="1" applyBorder="1" applyAlignment="1">
      <alignment wrapText="1"/>
    </xf>
    <xf numFmtId="0" fontId="31" fillId="13" borderId="89" xfId="0" applyFont="1" applyFill="1" applyBorder="1" applyAlignment="1">
      <alignment horizontal="center"/>
    </xf>
    <xf numFmtId="165" fontId="31" fillId="13" borderId="89" xfId="1" applyNumberFormat="1" applyFont="1" applyFill="1" applyBorder="1"/>
    <xf numFmtId="166" fontId="31" fillId="13" borderId="14" xfId="5" applyNumberFormat="1" applyFont="1" applyFill="1" applyBorder="1"/>
    <xf numFmtId="166" fontId="31" fillId="13" borderId="76" xfId="5" applyNumberFormat="1" applyFont="1" applyFill="1" applyBorder="1"/>
    <xf numFmtId="0" fontId="30" fillId="13" borderId="115" xfId="0" applyFont="1" applyFill="1" applyBorder="1"/>
    <xf numFmtId="0" fontId="43" fillId="13" borderId="115" xfId="0" applyFont="1" applyFill="1" applyBorder="1"/>
    <xf numFmtId="0" fontId="30" fillId="13" borderId="115" xfId="0" applyFont="1" applyFill="1" applyBorder="1" applyAlignment="1">
      <alignment horizontal="center"/>
    </xf>
    <xf numFmtId="3" fontId="47" fillId="13" borderId="115" xfId="5" applyNumberFormat="1" applyFont="1" applyFill="1" applyBorder="1"/>
    <xf numFmtId="3" fontId="47" fillId="13" borderId="113" xfId="5" applyNumberFormat="1" applyFont="1" applyFill="1" applyBorder="1"/>
    <xf numFmtId="165" fontId="31" fillId="13" borderId="0" xfId="0" applyNumberFormat="1" applyFont="1" applyFill="1" applyBorder="1"/>
    <xf numFmtId="0" fontId="31" fillId="13" borderId="14" xfId="0" applyFont="1" applyFill="1" applyBorder="1"/>
    <xf numFmtId="0" fontId="31" fillId="13" borderId="14" xfId="0" applyFont="1" applyFill="1" applyBorder="1" applyAlignment="1">
      <alignment horizontal="center"/>
    </xf>
    <xf numFmtId="165" fontId="31" fillId="13" borderId="14" xfId="1" applyNumberFormat="1" applyFont="1" applyFill="1" applyBorder="1"/>
    <xf numFmtId="0" fontId="31" fillId="13" borderId="131" xfId="0" applyFont="1" applyFill="1" applyBorder="1" applyAlignment="1">
      <alignment horizontal="right"/>
    </xf>
    <xf numFmtId="0" fontId="31" fillId="13" borderId="16" xfId="0" applyFont="1" applyFill="1" applyBorder="1" applyAlignment="1">
      <alignment horizontal="right"/>
    </xf>
    <xf numFmtId="166" fontId="33" fillId="13" borderId="0" xfId="5" applyNumberFormat="1" applyFont="1" applyFill="1" applyBorder="1"/>
    <xf numFmtId="166" fontId="31" fillId="13" borderId="136" xfId="5" applyNumberFormat="1" applyFont="1" applyFill="1" applyBorder="1"/>
    <xf numFmtId="166" fontId="31" fillId="13" borderId="136" xfId="5" applyNumberFormat="1" applyFont="1" applyFill="1" applyBorder="1" applyAlignment="1">
      <alignment horizontal="center"/>
    </xf>
    <xf numFmtId="9" fontId="31" fillId="13" borderId="0" xfId="21" applyFont="1" applyFill="1" applyBorder="1"/>
    <xf numFmtId="166" fontId="31" fillId="13" borderId="0" xfId="0" applyNumberFormat="1" applyFont="1" applyFill="1" applyBorder="1"/>
    <xf numFmtId="0" fontId="31" fillId="13" borderId="115" xfId="0" applyFont="1" applyFill="1" applyBorder="1" applyAlignment="1">
      <alignment horizontal="center"/>
    </xf>
    <xf numFmtId="3" fontId="47" fillId="13" borderId="0" xfId="5" applyNumberFormat="1" applyFont="1" applyFill="1" applyBorder="1"/>
    <xf numFmtId="165" fontId="30" fillId="13" borderId="18" xfId="1" applyNumberFormat="1" applyFont="1" applyFill="1" applyBorder="1"/>
    <xf numFmtId="166" fontId="30" fillId="13" borderId="21" xfId="0" applyNumberFormat="1" applyFont="1" applyFill="1" applyBorder="1"/>
    <xf numFmtId="43" fontId="31" fillId="13" borderId="0" xfId="0" applyNumberFormat="1" applyFont="1" applyFill="1" applyBorder="1"/>
    <xf numFmtId="0" fontId="42" fillId="13" borderId="89" xfId="0" applyFont="1" applyFill="1" applyBorder="1"/>
    <xf numFmtId="166" fontId="49" fillId="13" borderId="79" xfId="5" applyNumberFormat="1" applyFont="1" applyFill="1" applyBorder="1"/>
    <xf numFmtId="166" fontId="33" fillId="13" borderId="21" xfId="5" applyNumberFormat="1" applyFont="1" applyFill="1" applyBorder="1"/>
    <xf numFmtId="0" fontId="42" fillId="13" borderId="14" xfId="0" applyFont="1" applyFill="1" applyBorder="1" applyAlignment="1">
      <alignment wrapText="1"/>
    </xf>
    <xf numFmtId="1" fontId="31" fillId="13" borderId="76" xfId="5" applyNumberFormat="1" applyFont="1" applyFill="1" applyBorder="1"/>
    <xf numFmtId="3" fontId="31" fillId="13" borderId="18" xfId="5" applyNumberFormat="1" applyFont="1" applyFill="1" applyBorder="1"/>
    <xf numFmtId="0" fontId="34" fillId="13" borderId="4" xfId="0" applyFont="1" applyFill="1" applyBorder="1"/>
    <xf numFmtId="0" fontId="43" fillId="13" borderId="4" xfId="0" applyFont="1" applyFill="1" applyBorder="1"/>
    <xf numFmtId="0" fontId="34" fillId="13" borderId="4" xfId="0" applyFont="1" applyFill="1" applyBorder="1" applyAlignment="1">
      <alignment horizontal="center"/>
    </xf>
    <xf numFmtId="166" fontId="33" fillId="13" borderId="21" xfId="0" applyNumberFormat="1" applyFont="1" applyFill="1" applyBorder="1"/>
    <xf numFmtId="0" fontId="31" fillId="13" borderId="136" xfId="0" applyFont="1" applyFill="1" applyBorder="1"/>
    <xf numFmtId="0" fontId="42" fillId="13" borderId="136" xfId="0" applyFont="1" applyFill="1" applyBorder="1"/>
    <xf numFmtId="0" fontId="31" fillId="13" borderId="136" xfId="0" applyFont="1" applyFill="1" applyBorder="1" applyAlignment="1">
      <alignment horizontal="center"/>
    </xf>
    <xf numFmtId="0" fontId="43" fillId="13" borderId="14" xfId="0" applyFont="1" applyFill="1" applyBorder="1"/>
    <xf numFmtId="0" fontId="42" fillId="13" borderId="115" xfId="0" applyFont="1" applyFill="1" applyBorder="1"/>
    <xf numFmtId="0" fontId="31" fillId="13" borderId="131" xfId="0" applyFont="1" applyFill="1" applyBorder="1"/>
    <xf numFmtId="0" fontId="30" fillId="13" borderId="89" xfId="0" applyFont="1" applyFill="1" applyBorder="1"/>
    <xf numFmtId="0" fontId="30" fillId="13" borderId="89" xfId="0" applyFont="1" applyFill="1" applyBorder="1" applyAlignment="1">
      <alignment horizontal="center"/>
    </xf>
    <xf numFmtId="166" fontId="30" fillId="13" borderId="77" xfId="5" applyNumberFormat="1" applyFont="1" applyFill="1" applyBorder="1"/>
    <xf numFmtId="166" fontId="30" fillId="13" borderId="21" xfId="5" applyNumberFormat="1" applyFont="1" applyFill="1" applyBorder="1"/>
    <xf numFmtId="0" fontId="30" fillId="13" borderId="100" xfId="0" applyFont="1" applyFill="1" applyBorder="1"/>
    <xf numFmtId="0" fontId="30" fillId="13" borderId="5" xfId="0" applyFont="1" applyFill="1" applyBorder="1"/>
    <xf numFmtId="0" fontId="33" fillId="13" borderId="115" xfId="0" applyFont="1" applyFill="1" applyBorder="1"/>
    <xf numFmtId="0" fontId="33" fillId="13" borderId="115" xfId="0" applyFont="1" applyFill="1" applyBorder="1" applyAlignment="1">
      <alignment horizontal="center"/>
    </xf>
    <xf numFmtId="0" fontId="30" fillId="13" borderId="92" xfId="0" applyFont="1" applyFill="1" applyBorder="1"/>
    <xf numFmtId="0" fontId="30" fillId="13" borderId="4" xfId="0" applyFont="1" applyFill="1" applyBorder="1"/>
    <xf numFmtId="0" fontId="33" fillId="13" borderId="4" xfId="0" applyFont="1" applyFill="1" applyBorder="1"/>
    <xf numFmtId="0" fontId="33" fillId="13" borderId="4" xfId="0" applyFont="1" applyFill="1" applyBorder="1" applyAlignment="1">
      <alignment horizontal="center"/>
    </xf>
    <xf numFmtId="166" fontId="33" fillId="13" borderId="4" xfId="5" applyNumberFormat="1" applyFont="1" applyFill="1" applyBorder="1"/>
    <xf numFmtId="166" fontId="33" fillId="13" borderId="93" xfId="5" applyNumberFormat="1" applyFont="1" applyFill="1" applyBorder="1"/>
    <xf numFmtId="166" fontId="30" fillId="13" borderId="115" xfId="5" applyNumberFormat="1" applyFont="1" applyFill="1" applyBorder="1"/>
    <xf numFmtId="0" fontId="31" fillId="13" borderId="100" xfId="0" applyFont="1" applyFill="1" applyBorder="1"/>
    <xf numFmtId="0" fontId="30" fillId="13" borderId="131" xfId="0" applyFont="1" applyFill="1" applyBorder="1"/>
    <xf numFmtId="0" fontId="30" fillId="13" borderId="16" xfId="0" applyFont="1" applyFill="1" applyBorder="1"/>
    <xf numFmtId="166" fontId="32" fillId="13" borderId="79" xfId="5" applyNumberFormat="1" applyFont="1" applyFill="1" applyBorder="1"/>
    <xf numFmtId="166" fontId="32" fillId="13" borderId="0" xfId="5" applyNumberFormat="1" applyFont="1" applyFill="1" applyBorder="1"/>
    <xf numFmtId="0" fontId="31" fillId="13" borderId="103" xfId="0" applyFont="1" applyFill="1" applyBorder="1"/>
    <xf numFmtId="165" fontId="31" fillId="13" borderId="136" xfId="1" applyNumberFormat="1" applyFont="1" applyFill="1" applyBorder="1"/>
    <xf numFmtId="166" fontId="31" fillId="13" borderId="137" xfId="5" applyNumberFormat="1" applyFont="1" applyFill="1" applyBorder="1"/>
    <xf numFmtId="0" fontId="30" fillId="13" borderId="100" xfId="0" applyFont="1" applyFill="1" applyBorder="1" applyAlignment="1">
      <alignment horizontal="right"/>
    </xf>
    <xf numFmtId="0" fontId="30" fillId="13" borderId="5" xfId="0" applyFont="1" applyFill="1" applyBorder="1" applyAlignment="1">
      <alignment horizontal="right"/>
    </xf>
    <xf numFmtId="0" fontId="33" fillId="13" borderId="115" xfId="0" applyFont="1" applyFill="1" applyBorder="1" applyAlignment="1">
      <alignment horizontal="right"/>
    </xf>
    <xf numFmtId="2" fontId="47" fillId="13" borderId="0" xfId="5" applyNumberFormat="1" applyFont="1" applyFill="1" applyBorder="1"/>
    <xf numFmtId="166" fontId="31" fillId="13" borderId="0" xfId="0" applyNumberFormat="1" applyFont="1" applyFill="1" applyBorder="1" applyAlignment="1">
      <alignment horizontal="center"/>
    </xf>
    <xf numFmtId="165" fontId="31" fillId="13" borderId="0" xfId="0" applyNumberFormat="1" applyFont="1" applyFill="1" applyBorder="1" applyAlignment="1">
      <alignment horizontal="center"/>
    </xf>
    <xf numFmtId="0" fontId="30" fillId="13" borderId="16" xfId="0" applyFont="1" applyFill="1" applyBorder="1" applyAlignment="1">
      <alignment horizontal="center"/>
    </xf>
    <xf numFmtId="165" fontId="31" fillId="13" borderId="137" xfId="1" applyNumberFormat="1" applyFont="1" applyFill="1" applyBorder="1"/>
    <xf numFmtId="3" fontId="31" fillId="13" borderId="77" xfId="5" applyNumberFormat="1" applyFont="1" applyFill="1" applyBorder="1"/>
    <xf numFmtId="3" fontId="31" fillId="13" borderId="0" xfId="5" applyNumberFormat="1" applyFont="1" applyFill="1" applyBorder="1"/>
    <xf numFmtId="165" fontId="31" fillId="13" borderId="76" xfId="1" applyNumberFormat="1" applyFont="1" applyFill="1" applyBorder="1"/>
    <xf numFmtId="165" fontId="31" fillId="13" borderId="18" xfId="1" applyNumberFormat="1" applyFont="1" applyFill="1" applyBorder="1" applyAlignment="1"/>
    <xf numFmtId="165" fontId="31" fillId="13" borderId="77" xfId="1" applyNumberFormat="1" applyFont="1" applyFill="1" applyBorder="1"/>
    <xf numFmtId="169" fontId="31" fillId="13" borderId="0" xfId="1" applyNumberFormat="1" applyFont="1" applyFill="1" applyBorder="1"/>
    <xf numFmtId="164" fontId="31" fillId="13" borderId="0" xfId="1" applyFont="1" applyFill="1" applyBorder="1"/>
    <xf numFmtId="0" fontId="49" fillId="13" borderId="115" xfId="0" applyFont="1" applyFill="1" applyBorder="1" applyAlignment="1">
      <alignment horizontal="center"/>
    </xf>
    <xf numFmtId="0" fontId="33" fillId="13" borderId="14" xfId="0" applyFont="1" applyFill="1" applyBorder="1" applyAlignment="1">
      <alignment horizontal="center"/>
    </xf>
    <xf numFmtId="0" fontId="33" fillId="13" borderId="18" xfId="0" applyFont="1" applyFill="1" applyBorder="1" applyAlignment="1">
      <alignment horizontal="center"/>
    </xf>
    <xf numFmtId="166" fontId="33" fillId="13" borderId="18" xfId="5" applyNumberFormat="1" applyFont="1" applyFill="1" applyBorder="1"/>
    <xf numFmtId="166" fontId="33" fillId="13" borderId="77" xfId="5" applyNumberFormat="1" applyFont="1" applyFill="1" applyBorder="1"/>
    <xf numFmtId="0" fontId="33" fillId="13" borderId="89" xfId="0" applyFont="1" applyFill="1" applyBorder="1"/>
    <xf numFmtId="0" fontId="33" fillId="13" borderId="89" xfId="0" applyFont="1" applyFill="1" applyBorder="1" applyAlignment="1">
      <alignment horizontal="center"/>
    </xf>
    <xf numFmtId="0" fontId="30" fillId="13" borderId="134" xfId="0" applyFont="1" applyFill="1" applyBorder="1" applyAlignment="1">
      <alignment horizontal="right"/>
    </xf>
    <xf numFmtId="0" fontId="30" fillId="13" borderId="135" xfId="0" applyFont="1" applyFill="1" applyBorder="1" applyAlignment="1">
      <alignment horizontal="right"/>
    </xf>
    <xf numFmtId="166" fontId="30" fillId="13" borderId="113" xfId="5" applyNumberFormat="1" applyFont="1" applyFill="1" applyBorder="1"/>
    <xf numFmtId="166" fontId="30" fillId="13" borderId="0" xfId="5" applyNumberFormat="1" applyFont="1" applyFill="1" applyBorder="1"/>
    <xf numFmtId="0" fontId="31" fillId="13" borderId="133" xfId="0" applyFont="1" applyFill="1" applyBorder="1"/>
    <xf numFmtId="0" fontId="31" fillId="13" borderId="21" xfId="0" applyFont="1" applyFill="1" applyBorder="1"/>
    <xf numFmtId="166" fontId="30" fillId="13" borderId="138" xfId="0" applyNumberFormat="1" applyFont="1" applyFill="1" applyBorder="1"/>
    <xf numFmtId="0" fontId="30" fillId="13" borderId="112" xfId="0" applyFont="1" applyFill="1" applyBorder="1"/>
    <xf numFmtId="0" fontId="30" fillId="13" borderId="111" xfId="0" applyFont="1" applyFill="1" applyBorder="1"/>
    <xf numFmtId="166" fontId="50" fillId="13" borderId="0" xfId="5" applyNumberFormat="1" applyFont="1" applyFill="1" applyBorder="1" applyAlignment="1">
      <alignment horizontal="center" vertical="center"/>
    </xf>
    <xf numFmtId="0" fontId="30" fillId="13" borderId="0" xfId="0" applyFont="1" applyFill="1" applyBorder="1"/>
    <xf numFmtId="0" fontId="30" fillId="13" borderId="0" xfId="0" applyFont="1" applyFill="1" applyBorder="1" applyAlignment="1">
      <alignment horizontal="center"/>
    </xf>
    <xf numFmtId="0" fontId="43" fillId="13" borderId="0" xfId="0" applyFont="1" applyFill="1" applyBorder="1"/>
    <xf numFmtId="172" fontId="30" fillId="13" borderId="0" xfId="1" applyNumberFormat="1" applyFont="1" applyFill="1" applyBorder="1"/>
    <xf numFmtId="166" fontId="31" fillId="13" borderId="0" xfId="0" applyNumberFormat="1" applyFont="1" applyFill="1"/>
    <xf numFmtId="0" fontId="47" fillId="13" borderId="0" xfId="0" applyFont="1" applyFill="1" applyAlignment="1">
      <alignment horizontal="right"/>
    </xf>
    <xf numFmtId="166" fontId="50" fillId="14" borderId="139" xfId="5" applyNumberFormat="1" applyFont="1" applyFill="1" applyBorder="1" applyAlignment="1">
      <alignment horizontal="center" vertical="center"/>
    </xf>
    <xf numFmtId="166" fontId="50" fillId="14" borderId="140" xfId="5" applyNumberFormat="1" applyFont="1" applyFill="1" applyBorder="1" applyAlignment="1">
      <alignment horizontal="center" vertical="center"/>
    </xf>
    <xf numFmtId="0" fontId="30" fillId="13" borderId="0" xfId="0" applyNumberFormat="1" applyFont="1" applyFill="1" applyBorder="1" applyAlignment="1">
      <alignment horizontal="center"/>
    </xf>
    <xf numFmtId="0" fontId="30" fillId="13" borderId="14" xfId="0" applyFont="1" applyFill="1" applyBorder="1" applyAlignment="1">
      <alignment horizontal="left"/>
    </xf>
    <xf numFmtId="0" fontId="30" fillId="13" borderId="18" xfId="0" applyFont="1" applyFill="1" applyBorder="1" applyAlignment="1">
      <alignment horizontal="left"/>
    </xf>
    <xf numFmtId="0" fontId="31" fillId="13" borderId="18" xfId="0" applyFont="1" applyFill="1" applyBorder="1" applyAlignment="1">
      <alignment horizontal="left"/>
    </xf>
    <xf numFmtId="0" fontId="31" fillId="13" borderId="89" xfId="0" applyFont="1" applyFill="1" applyBorder="1" applyAlignment="1">
      <alignment horizontal="left"/>
    </xf>
    <xf numFmtId="0" fontId="30" fillId="13" borderId="89" xfId="0" applyFont="1" applyFill="1" applyBorder="1" applyAlignment="1">
      <alignment horizontal="left"/>
    </xf>
    <xf numFmtId="0" fontId="50" fillId="15" borderId="127" xfId="0" applyNumberFormat="1" applyFont="1" applyFill="1" applyBorder="1" applyAlignment="1">
      <alignment horizontal="center"/>
    </xf>
    <xf numFmtId="37" fontId="36" fillId="0" borderId="0" xfId="13" applyNumberFormat="1" applyFont="1" applyAlignment="1">
      <alignment horizontal="right" wrapText="1"/>
    </xf>
    <xf numFmtId="165" fontId="92" fillId="0" borderId="14" xfId="1" applyNumberFormat="1" applyFont="1" applyFill="1" applyBorder="1" applyAlignment="1">
      <alignment horizontal="center" vertical="center"/>
    </xf>
    <xf numFmtId="0" fontId="48" fillId="13" borderId="0" xfId="15" applyFont="1" applyFill="1" applyBorder="1" applyAlignment="1">
      <alignment horizontal="left"/>
    </xf>
    <xf numFmtId="0" fontId="48" fillId="13" borderId="0" xfId="15" applyFont="1" applyFill="1" applyBorder="1" applyAlignment="1">
      <alignment horizontal="center"/>
    </xf>
    <xf numFmtId="3" fontId="31" fillId="0" borderId="0" xfId="15" applyNumberFormat="1" applyFont="1" applyBorder="1"/>
    <xf numFmtId="3" fontId="30" fillId="0" borderId="0" xfId="15" applyNumberFormat="1" applyFont="1" applyBorder="1"/>
    <xf numFmtId="37" fontId="36" fillId="0" borderId="0" xfId="13" applyNumberFormat="1" applyFont="1" applyAlignment="1">
      <alignment horizontal="center" wrapText="1"/>
    </xf>
    <xf numFmtId="37" fontId="30" fillId="13" borderId="115" xfId="1" applyNumberFormat="1" applyFont="1" applyFill="1" applyBorder="1"/>
    <xf numFmtId="37" fontId="30" fillId="13" borderId="113" xfId="5" applyNumberFormat="1" applyFont="1" applyFill="1" applyBorder="1"/>
    <xf numFmtId="37" fontId="31" fillId="0" borderId="0" xfId="15" applyNumberFormat="1" applyFont="1" applyBorder="1"/>
    <xf numFmtId="166" fontId="49" fillId="13" borderId="76" xfId="5" applyNumberFormat="1" applyFont="1" applyFill="1" applyBorder="1"/>
    <xf numFmtId="0" fontId="31" fillId="13" borderId="103" xfId="0" applyFont="1" applyFill="1" applyBorder="1" applyAlignment="1">
      <alignment horizontal="right"/>
    </xf>
    <xf numFmtId="0" fontId="31" fillId="13" borderId="96" xfId="0" applyFont="1" applyFill="1" applyBorder="1" applyAlignment="1">
      <alignment horizontal="right"/>
    </xf>
    <xf numFmtId="0" fontId="42" fillId="13" borderId="0" xfId="0" applyFont="1" applyFill="1" applyBorder="1"/>
    <xf numFmtId="0" fontId="31" fillId="13" borderId="0" xfId="0" applyFont="1" applyFill="1" applyBorder="1" applyAlignment="1">
      <alignment horizontal="center"/>
    </xf>
    <xf numFmtId="0" fontId="30" fillId="16" borderId="141" xfId="0" applyFont="1" applyFill="1" applyBorder="1" applyAlignment="1">
      <alignment horizontal="center"/>
    </xf>
    <xf numFmtId="0" fontId="30" fillId="16" borderId="142" xfId="0" applyFont="1" applyFill="1" applyBorder="1" applyAlignment="1">
      <alignment horizontal="center"/>
    </xf>
    <xf numFmtId="0" fontId="30" fillId="16" borderId="143" xfId="0" applyFont="1" applyFill="1" applyBorder="1" applyAlignment="1">
      <alignment horizontal="center" vertical="center"/>
    </xf>
    <xf numFmtId="0" fontId="43" fillId="16" borderId="143" xfId="0" applyFont="1" applyFill="1" applyBorder="1" applyAlignment="1">
      <alignment horizontal="center" vertical="center"/>
    </xf>
    <xf numFmtId="166" fontId="30" fillId="16" borderId="143" xfId="5" applyNumberFormat="1" applyFont="1" applyFill="1" applyBorder="1"/>
    <xf numFmtId="166" fontId="30" fillId="16" borderId="144" xfId="5" applyNumberFormat="1" applyFont="1" applyFill="1" applyBorder="1"/>
    <xf numFmtId="0" fontId="30" fillId="16" borderId="143" xfId="0" applyFont="1" applyFill="1" applyBorder="1" applyAlignment="1">
      <alignment horizontal="center"/>
    </xf>
    <xf numFmtId="0" fontId="64" fillId="13" borderId="18" xfId="0" applyFont="1" applyFill="1" applyBorder="1" applyAlignment="1">
      <alignment horizontal="left"/>
    </xf>
    <xf numFmtId="0" fontId="64" fillId="13" borderId="89" xfId="0" applyFont="1" applyFill="1" applyBorder="1" applyAlignment="1">
      <alignment horizontal="left"/>
    </xf>
    <xf numFmtId="0" fontId="30" fillId="13" borderId="136" xfId="0" applyFont="1" applyFill="1" applyBorder="1" applyAlignment="1">
      <alignment horizontal="right"/>
    </xf>
    <xf numFmtId="0" fontId="34" fillId="13" borderId="0" xfId="0" applyFont="1" applyFill="1" applyBorder="1"/>
    <xf numFmtId="0" fontId="34" fillId="13" borderId="0" xfId="0" applyFont="1" applyFill="1" applyBorder="1" applyAlignment="1">
      <alignment horizontal="center"/>
    </xf>
    <xf numFmtId="166" fontId="52" fillId="13" borderId="136" xfId="5" applyNumberFormat="1" applyFont="1" applyFill="1" applyBorder="1"/>
    <xf numFmtId="165" fontId="30" fillId="16" borderId="143" xfId="1" applyNumberFormat="1" applyFont="1" applyFill="1" applyBorder="1" applyAlignment="1">
      <alignment horizontal="center"/>
    </xf>
    <xf numFmtId="166" fontId="30" fillId="16" borderId="144" xfId="5" applyNumberFormat="1" applyFont="1" applyFill="1" applyBorder="1" applyAlignment="1">
      <alignment horizontal="center"/>
    </xf>
    <xf numFmtId="0" fontId="30" fillId="16" borderId="141" xfId="0" applyFont="1" applyFill="1" applyBorder="1" applyAlignment="1">
      <alignment horizontal="left"/>
    </xf>
    <xf numFmtId="173" fontId="31" fillId="13" borderId="79" xfId="5" applyNumberFormat="1" applyFont="1" applyFill="1" applyBorder="1"/>
    <xf numFmtId="165" fontId="30" fillId="13" borderId="14" xfId="1" applyNumberFormat="1" applyFont="1" applyFill="1" applyBorder="1"/>
    <xf numFmtId="165" fontId="30" fillId="13" borderId="76" xfId="1" applyNumberFormat="1" applyFont="1" applyFill="1" applyBorder="1"/>
    <xf numFmtId="3" fontId="31" fillId="13" borderId="89" xfId="5" applyNumberFormat="1" applyFont="1" applyFill="1" applyBorder="1"/>
    <xf numFmtId="0" fontId="34" fillId="13" borderId="18" xfId="0" applyFont="1" applyFill="1" applyBorder="1"/>
    <xf numFmtId="0" fontId="34" fillId="13" borderId="18" xfId="0" applyFont="1" applyFill="1" applyBorder="1" applyAlignment="1">
      <alignment horizontal="center"/>
    </xf>
    <xf numFmtId="166" fontId="47" fillId="13" borderId="18" xfId="5" applyNumberFormat="1" applyFont="1" applyFill="1" applyBorder="1"/>
    <xf numFmtId="166" fontId="47" fillId="13" borderId="77" xfId="5" applyNumberFormat="1" applyFont="1" applyFill="1" applyBorder="1"/>
    <xf numFmtId="0" fontId="48" fillId="0" borderId="136" xfId="16" applyFont="1" applyFill="1" applyBorder="1"/>
    <xf numFmtId="0" fontId="48" fillId="0" borderId="18" xfId="16" applyFont="1" applyFill="1" applyBorder="1" applyAlignment="1">
      <alignment horizontal="left"/>
    </xf>
    <xf numFmtId="0" fontId="58" fillId="0" borderId="131" xfId="0" applyFont="1" applyBorder="1" applyAlignment="1">
      <alignment horizontal="center"/>
    </xf>
    <xf numFmtId="166" fontId="68" fillId="0" borderId="145" xfId="8" applyNumberFormat="1" applyFont="1" applyBorder="1" applyAlignment="1">
      <alignment horizontal="center"/>
    </xf>
    <xf numFmtId="0" fontId="58" fillId="0" borderId="103" xfId="0" applyFont="1" applyBorder="1" applyAlignment="1">
      <alignment horizontal="center"/>
    </xf>
    <xf numFmtId="0" fontId="48" fillId="0" borderId="136" xfId="16" applyFont="1" applyFill="1" applyBorder="1" applyAlignment="1">
      <alignment horizontal="left"/>
    </xf>
    <xf numFmtId="0" fontId="58" fillId="0" borderId="136" xfId="16" applyFont="1" applyFill="1" applyBorder="1"/>
    <xf numFmtId="38" fontId="57" fillId="0" borderId="136" xfId="1" applyNumberFormat="1" applyFont="1" applyFill="1" applyBorder="1" applyAlignment="1">
      <alignment horizontal="center"/>
    </xf>
    <xf numFmtId="38" fontId="57" fillId="0" borderId="137" xfId="1" applyNumberFormat="1" applyFont="1" applyFill="1" applyBorder="1" applyAlignment="1">
      <alignment horizontal="center"/>
    </xf>
    <xf numFmtId="0" fontId="58" fillId="0" borderId="133" xfId="0" applyFont="1" applyBorder="1" applyAlignment="1">
      <alignment horizontal="center"/>
    </xf>
    <xf numFmtId="0" fontId="57" fillId="0" borderId="136" xfId="16" applyFont="1" applyFill="1" applyBorder="1" applyAlignment="1">
      <alignment horizontal="left"/>
    </xf>
    <xf numFmtId="0" fontId="58" fillId="0" borderId="146" xfId="16" applyFont="1" applyFill="1" applyBorder="1"/>
    <xf numFmtId="0" fontId="48" fillId="0" borderId="14" xfId="16" applyFont="1" applyFill="1" applyBorder="1" applyAlignment="1">
      <alignment horizontal="left"/>
    </xf>
    <xf numFmtId="0" fontId="58" fillId="0" borderId="18" xfId="16" applyFont="1" applyFill="1" applyBorder="1" applyAlignment="1">
      <alignment horizontal="left" wrapText="1"/>
    </xf>
    <xf numFmtId="0" fontId="58" fillId="0" borderId="100" xfId="0" applyFont="1" applyBorder="1" applyAlignment="1">
      <alignment horizontal="center"/>
    </xf>
    <xf numFmtId="0" fontId="57" fillId="0" borderId="115" xfId="16" applyFont="1" applyFill="1" applyBorder="1" applyAlignment="1">
      <alignment horizontal="left"/>
    </xf>
    <xf numFmtId="165" fontId="92" fillId="0" borderId="115" xfId="1" applyNumberFormat="1" applyFont="1" applyFill="1" applyBorder="1" applyAlignment="1">
      <alignment horizontal="center" vertical="center"/>
    </xf>
    <xf numFmtId="0" fontId="58" fillId="0" borderId="115" xfId="16" applyFont="1" applyFill="1" applyBorder="1"/>
    <xf numFmtId="0" fontId="48" fillId="0" borderId="115" xfId="16" applyFont="1" applyFill="1" applyBorder="1" applyAlignment="1">
      <alignment horizontal="left"/>
    </xf>
    <xf numFmtId="38" fontId="57" fillId="0" borderId="115" xfId="1" applyNumberFormat="1" applyFont="1" applyFill="1" applyBorder="1" applyAlignment="1">
      <alignment horizontal="center"/>
    </xf>
    <xf numFmtId="38" fontId="57" fillId="0" borderId="113" xfId="1" applyNumberFormat="1" applyFont="1" applyFill="1" applyBorder="1" applyAlignment="1">
      <alignment horizontal="center"/>
    </xf>
    <xf numFmtId="166" fontId="68" fillId="0" borderId="104" xfId="8" applyNumberFormat="1" applyFont="1" applyFill="1" applyBorder="1" applyAlignment="1">
      <alignment horizontal="center" vertical="center"/>
    </xf>
    <xf numFmtId="0" fontId="57" fillId="0" borderId="147" xfId="16" applyFont="1" applyFill="1" applyBorder="1" applyAlignment="1">
      <alignment horizontal="left"/>
    </xf>
    <xf numFmtId="0" fontId="58" fillId="0" borderId="147" xfId="16" applyFont="1" applyFill="1" applyBorder="1"/>
    <xf numFmtId="38" fontId="57" fillId="0" borderId="147" xfId="1" applyNumberFormat="1" applyFont="1" applyFill="1" applyBorder="1" applyAlignment="1">
      <alignment horizontal="center" vertical="center"/>
    </xf>
    <xf numFmtId="38" fontId="57" fillId="0" borderId="148" xfId="1" applyNumberFormat="1" applyFont="1" applyFill="1" applyBorder="1" applyAlignment="1">
      <alignment horizontal="center" vertical="center"/>
    </xf>
    <xf numFmtId="166" fontId="68" fillId="0" borderId="149" xfId="8" applyNumberFormat="1" applyFont="1" applyBorder="1" applyAlignment="1">
      <alignment horizontal="center" vertical="center"/>
    </xf>
    <xf numFmtId="0" fontId="48" fillId="0" borderId="146" xfId="16" applyFont="1" applyFill="1" applyBorder="1" applyAlignment="1">
      <alignment horizontal="left"/>
    </xf>
    <xf numFmtId="0" fontId="58" fillId="0" borderId="14" xfId="16" applyFont="1" applyFill="1" applyBorder="1" applyAlignment="1">
      <alignment horizontal="left" wrapText="1"/>
    </xf>
    <xf numFmtId="165" fontId="58" fillId="0" borderId="115" xfId="1" applyNumberFormat="1" applyFont="1" applyFill="1" applyBorder="1"/>
    <xf numFmtId="0" fontId="58" fillId="0" borderId="89" xfId="16" applyFont="1" applyFill="1" applyBorder="1" applyAlignment="1">
      <alignment horizontal="left" wrapText="1"/>
    </xf>
    <xf numFmtId="165" fontId="59" fillId="0" borderId="79" xfId="1" applyNumberFormat="1" applyFont="1" applyFill="1" applyBorder="1"/>
    <xf numFmtId="0" fontId="48" fillId="0" borderId="115" xfId="16" applyFont="1" applyFill="1" applyBorder="1" applyAlignment="1">
      <alignment horizontal="left" wrapText="1"/>
    </xf>
    <xf numFmtId="165" fontId="59" fillId="0" borderId="113" xfId="1" applyNumberFormat="1" applyFont="1" applyFill="1" applyBorder="1"/>
    <xf numFmtId="0" fontId="48" fillId="0" borderId="136" xfId="16" applyFont="1" applyFill="1" applyBorder="1" applyAlignment="1">
      <alignment horizontal="left" wrapText="1"/>
    </xf>
    <xf numFmtId="165" fontId="58" fillId="0" borderId="136" xfId="1" applyNumberFormat="1" applyFont="1" applyFill="1" applyBorder="1"/>
    <xf numFmtId="165" fontId="59" fillId="0" borderId="137" xfId="1" applyNumberFormat="1" applyFont="1" applyFill="1" applyBorder="1"/>
    <xf numFmtId="0" fontId="58" fillId="0" borderId="89" xfId="16" applyFont="1" applyFill="1" applyBorder="1" applyAlignment="1">
      <alignment horizontal="right"/>
    </xf>
    <xf numFmtId="165" fontId="61" fillId="0" borderId="113" xfId="1" applyNumberFormat="1" applyFont="1" applyFill="1" applyBorder="1"/>
    <xf numFmtId="165" fontId="92" fillId="0" borderId="136" xfId="1" applyNumberFormat="1" applyFont="1" applyFill="1" applyBorder="1" applyAlignment="1">
      <alignment horizontal="center" vertical="center"/>
    </xf>
    <xf numFmtId="38" fontId="88" fillId="0" borderId="137" xfId="1" applyNumberFormat="1" applyFont="1" applyFill="1" applyBorder="1" applyAlignment="1">
      <alignment horizontal="center" vertical="center"/>
    </xf>
    <xf numFmtId="38" fontId="88" fillId="0" borderId="137" xfId="1" applyNumberFormat="1" applyFont="1" applyFill="1" applyBorder="1" applyAlignment="1">
      <alignment horizontal="center"/>
    </xf>
    <xf numFmtId="0" fontId="58" fillId="0" borderId="89" xfId="16" applyFont="1" applyFill="1" applyBorder="1" applyAlignment="1">
      <alignment horizontal="left"/>
    </xf>
    <xf numFmtId="3" fontId="93" fillId="0" borderId="89" xfId="1" applyNumberFormat="1" applyFont="1" applyFill="1" applyBorder="1" applyAlignment="1">
      <alignment horizontal="center" vertical="center"/>
    </xf>
    <xf numFmtId="3" fontId="94" fillId="0" borderId="79" xfId="1" applyNumberFormat="1" applyFont="1" applyFill="1" applyBorder="1" applyAlignment="1">
      <alignment horizontal="center" vertical="center"/>
    </xf>
    <xf numFmtId="38" fontId="88" fillId="0" borderId="113" xfId="1" applyNumberFormat="1" applyFont="1" applyFill="1" applyBorder="1" applyAlignment="1">
      <alignment horizontal="center" vertical="center"/>
    </xf>
    <xf numFmtId="166" fontId="68" fillId="0" borderId="131" xfId="8" applyNumberFormat="1" applyFont="1" applyBorder="1" applyAlignment="1">
      <alignment horizontal="center"/>
    </xf>
    <xf numFmtId="38" fontId="31" fillId="13" borderId="0" xfId="0" applyNumberFormat="1" applyFont="1" applyFill="1" applyBorder="1"/>
    <xf numFmtId="38" fontId="91" fillId="13" borderId="4" xfId="0" applyNumberFormat="1" applyFont="1" applyFill="1" applyBorder="1" applyAlignment="1">
      <alignment horizontal="right"/>
    </xf>
    <xf numFmtId="38" fontId="91" fillId="13" borderId="4" xfId="0" applyNumberFormat="1" applyFont="1" applyFill="1" applyBorder="1"/>
    <xf numFmtId="38" fontId="31" fillId="13" borderId="4" xfId="0" applyNumberFormat="1" applyFont="1" applyFill="1" applyBorder="1" applyAlignment="1">
      <alignment horizontal="right"/>
    </xf>
    <xf numFmtId="38" fontId="31" fillId="13" borderId="4" xfId="0" applyNumberFormat="1" applyFont="1" applyFill="1" applyBorder="1"/>
    <xf numFmtId="0" fontId="30" fillId="14" borderId="109" xfId="0" applyFont="1" applyFill="1" applyBorder="1" applyAlignment="1">
      <alignment horizontal="center"/>
    </xf>
    <xf numFmtId="38" fontId="30" fillId="14" borderId="109" xfId="0" applyNumberFormat="1" applyFont="1" applyFill="1" applyBorder="1" applyAlignment="1">
      <alignment horizontal="right"/>
    </xf>
    <xf numFmtId="38" fontId="31" fillId="14" borderId="109" xfId="0" applyNumberFormat="1" applyFont="1" applyFill="1" applyBorder="1" applyAlignment="1">
      <alignment horizontal="right"/>
    </xf>
    <xf numFmtId="171" fontId="31" fillId="14" borderId="109" xfId="0" applyNumberFormat="1" applyFont="1" applyFill="1" applyBorder="1" applyAlignment="1">
      <alignment horizontal="right"/>
    </xf>
    <xf numFmtId="0" fontId="72" fillId="0" borderId="115" xfId="0" applyFont="1" applyBorder="1" applyAlignment="1">
      <alignment wrapText="1" shrinkToFit="1"/>
    </xf>
    <xf numFmtId="0" fontId="73" fillId="0" borderId="115" xfId="0" applyFont="1" applyBorder="1" applyAlignment="1">
      <alignment horizontal="center" vertical="center" wrapText="1" shrinkToFit="1"/>
    </xf>
    <xf numFmtId="0" fontId="74" fillId="6" borderId="3" xfId="0" applyFont="1" applyFill="1" applyBorder="1"/>
    <xf numFmtId="0" fontId="74" fillId="6" borderId="4" xfId="0" applyFont="1" applyFill="1" applyBorder="1"/>
    <xf numFmtId="0" fontId="74" fillId="6" borderId="5" xfId="0" applyFont="1" applyFill="1" applyBorder="1"/>
    <xf numFmtId="0" fontId="75" fillId="0" borderId="115" xfId="0" applyFont="1" applyBorder="1" applyAlignment="1">
      <alignment horizontal="center"/>
    </xf>
    <xf numFmtId="3" fontId="76" fillId="0" borderId="115" xfId="0" applyNumberFormat="1" applyFont="1" applyBorder="1" applyAlignment="1">
      <alignment horizontal="center"/>
    </xf>
    <xf numFmtId="37" fontId="76" fillId="0" borderId="115" xfId="0" applyNumberFormat="1" applyFont="1" applyBorder="1" applyAlignment="1">
      <alignment horizontal="center"/>
    </xf>
    <xf numFmtId="0" fontId="72" fillId="0" borderId="115" xfId="0" applyFont="1" applyBorder="1"/>
    <xf numFmtId="3" fontId="74" fillId="0" borderId="115" xfId="0" applyNumberFormat="1" applyFont="1" applyBorder="1"/>
    <xf numFmtId="37" fontId="74" fillId="0" borderId="115" xfId="0" applyNumberFormat="1" applyFont="1" applyBorder="1" applyAlignment="1">
      <alignment horizontal="center"/>
    </xf>
    <xf numFmtId="3" fontId="76" fillId="6" borderId="115" xfId="0" applyNumberFormat="1" applyFont="1" applyFill="1" applyBorder="1" applyAlignment="1">
      <alignment horizontal="center"/>
    </xf>
    <xf numFmtId="37" fontId="76" fillId="17" borderId="115" xfId="0" applyNumberFormat="1" applyFont="1" applyFill="1" applyBorder="1" applyAlignment="1">
      <alignment horizontal="center"/>
    </xf>
    <xf numFmtId="0" fontId="30" fillId="0" borderId="103" xfId="0" applyFont="1" applyFill="1" applyBorder="1" applyAlignment="1">
      <alignment horizontal="left"/>
    </xf>
    <xf numFmtId="0" fontId="30" fillId="0" borderId="136" xfId="0" applyFont="1" applyFill="1" applyBorder="1" applyAlignment="1">
      <alignment horizontal="center"/>
    </xf>
    <xf numFmtId="0" fontId="30" fillId="0" borderId="136" xfId="0" applyFont="1" applyFill="1" applyBorder="1" applyAlignment="1">
      <alignment horizontal="center" vertical="center"/>
    </xf>
    <xf numFmtId="0" fontId="43" fillId="0" borderId="136" xfId="0" applyFont="1" applyFill="1" applyBorder="1" applyAlignment="1">
      <alignment horizontal="center" vertical="center"/>
    </xf>
    <xf numFmtId="165" fontId="30" fillId="0" borderId="136" xfId="1" applyNumberFormat="1" applyFont="1" applyFill="1" applyBorder="1" applyAlignment="1">
      <alignment horizontal="center"/>
    </xf>
    <xf numFmtId="166" fontId="30" fillId="0" borderId="137" xfId="5" applyNumberFormat="1" applyFont="1" applyFill="1" applyBorder="1" applyAlignment="1">
      <alignment horizontal="center"/>
    </xf>
    <xf numFmtId="0" fontId="50" fillId="13" borderId="139" xfId="0" applyFont="1" applyFill="1" applyBorder="1" applyAlignment="1">
      <alignment horizontal="center"/>
    </xf>
    <xf numFmtId="0" fontId="51" fillId="13" borderId="112" xfId="0" applyFont="1" applyFill="1" applyBorder="1"/>
    <xf numFmtId="0" fontId="50" fillId="13" borderId="139" xfId="0" applyFont="1" applyFill="1" applyBorder="1"/>
    <xf numFmtId="0" fontId="77" fillId="13" borderId="139" xfId="0" applyFont="1" applyFill="1" applyBorder="1"/>
    <xf numFmtId="0" fontId="30" fillId="13" borderId="103" xfId="0" applyFont="1" applyFill="1" applyBorder="1"/>
    <xf numFmtId="0" fontId="30" fillId="13" borderId="136" xfId="0" applyFont="1" applyFill="1" applyBorder="1" applyAlignment="1">
      <alignment horizontal="center"/>
    </xf>
    <xf numFmtId="37" fontId="30" fillId="13" borderId="136" xfId="1" applyNumberFormat="1" applyFont="1" applyFill="1" applyBorder="1"/>
    <xf numFmtId="37" fontId="30" fillId="13" borderId="137" xfId="5" applyNumberFormat="1" applyFont="1" applyFill="1" applyBorder="1"/>
    <xf numFmtId="3" fontId="48" fillId="0" borderId="132" xfId="1" applyNumberFormat="1" applyFont="1" applyFill="1" applyBorder="1" applyAlignment="1">
      <alignment horizontal="center"/>
    </xf>
    <xf numFmtId="0" fontId="48" fillId="0" borderId="89" xfId="16" applyFont="1" applyFill="1" applyBorder="1" applyAlignment="1">
      <alignment horizontal="left"/>
    </xf>
    <xf numFmtId="38" fontId="57" fillId="0" borderId="89" xfId="1" applyNumberFormat="1" applyFont="1" applyFill="1" applyBorder="1" applyAlignment="1">
      <alignment horizontal="center"/>
    </xf>
    <xf numFmtId="38" fontId="57" fillId="0" borderId="79" xfId="1" applyNumberFormat="1" applyFont="1" applyFill="1" applyBorder="1" applyAlignment="1">
      <alignment horizontal="center"/>
    </xf>
    <xf numFmtId="0" fontId="58" fillId="0" borderId="99" xfId="0" applyFont="1" applyBorder="1" applyAlignment="1">
      <alignment horizontal="center"/>
    </xf>
    <xf numFmtId="0" fontId="48" fillId="0" borderId="86" xfId="16" applyFont="1" applyFill="1" applyBorder="1"/>
    <xf numFmtId="0" fontId="57" fillId="0" borderId="86" xfId="16" applyFont="1" applyFill="1" applyBorder="1"/>
    <xf numFmtId="165" fontId="92" fillId="0" borderId="86" xfId="1" applyNumberFormat="1" applyFont="1" applyFill="1" applyBorder="1" applyAlignment="1">
      <alignment horizontal="center" vertical="center"/>
    </xf>
    <xf numFmtId="166" fontId="68" fillId="0" borderId="133" xfId="8" applyNumberFormat="1" applyFont="1" applyBorder="1" applyAlignment="1">
      <alignment horizontal="center" vertical="center"/>
    </xf>
    <xf numFmtId="0" fontId="48" fillId="0" borderId="18" xfId="16" applyFont="1" applyFill="1" applyBorder="1"/>
    <xf numFmtId="3" fontId="95" fillId="0" borderId="77" xfId="1" applyNumberFormat="1" applyFont="1" applyFill="1" applyBorder="1" applyAlignment="1">
      <alignment horizontal="center" vertical="center"/>
    </xf>
    <xf numFmtId="3" fontId="92" fillId="0" borderId="18" xfId="1" applyNumberFormat="1" applyFont="1" applyFill="1" applyBorder="1" applyAlignment="1">
      <alignment horizontal="center" vertical="center"/>
    </xf>
    <xf numFmtId="165" fontId="31" fillId="13" borderId="136" xfId="1" applyNumberFormat="1" applyFont="1" applyFill="1" applyBorder="1" applyAlignment="1">
      <alignment horizontal="center" vertical="center"/>
    </xf>
    <xf numFmtId="3" fontId="48" fillId="0" borderId="146" xfId="1" applyNumberFormat="1" applyFont="1" applyFill="1" applyBorder="1" applyAlignment="1">
      <alignment horizontal="center"/>
    </xf>
    <xf numFmtId="3" fontId="95" fillId="0" borderId="18" xfId="1" applyNumberFormat="1" applyFont="1" applyFill="1" applyBorder="1" applyAlignment="1">
      <alignment horizontal="center" vertical="center"/>
    </xf>
    <xf numFmtId="165" fontId="58" fillId="0" borderId="14" xfId="1" applyNumberFormat="1" applyFont="1" applyFill="1" applyBorder="1" applyAlignment="1"/>
    <xf numFmtId="165" fontId="58" fillId="0" borderId="76" xfId="1" applyNumberFormat="1" applyFont="1" applyFill="1" applyBorder="1" applyAlignment="1">
      <alignment vertical="center"/>
    </xf>
    <xf numFmtId="3" fontId="58" fillId="0" borderId="114" xfId="1" applyNumberFormat="1" applyFont="1" applyFill="1" applyBorder="1" applyAlignment="1">
      <alignment horizontal="center"/>
    </xf>
    <xf numFmtId="0" fontId="78" fillId="0" borderId="115" xfId="0" applyFont="1" applyBorder="1" applyAlignment="1">
      <alignment horizontal="center"/>
    </xf>
    <xf numFmtId="0" fontId="78" fillId="6" borderId="115" xfId="0" applyFont="1" applyFill="1" applyBorder="1" applyAlignment="1">
      <alignment horizontal="center"/>
    </xf>
    <xf numFmtId="0" fontId="0" fillId="13" borderId="0" xfId="0" applyFill="1"/>
    <xf numFmtId="0" fontId="54" fillId="13" borderId="0" xfId="0" applyFont="1" applyFill="1"/>
    <xf numFmtId="0" fontId="53" fillId="13" borderId="0" xfId="0" applyFont="1" applyFill="1"/>
    <xf numFmtId="0" fontId="1" fillId="13" borderId="0" xfId="0" applyFont="1" applyFill="1" applyBorder="1" applyAlignment="1"/>
    <xf numFmtId="0" fontId="4" fillId="13" borderId="0" xfId="0" applyFont="1" applyFill="1" applyBorder="1" applyAlignment="1"/>
    <xf numFmtId="0" fontId="56" fillId="13" borderId="0" xfId="0" applyFont="1" applyFill="1" applyBorder="1" applyAlignment="1"/>
    <xf numFmtId="0" fontId="55" fillId="13" borderId="0" xfId="0" applyFont="1" applyFill="1" applyBorder="1" applyAlignment="1"/>
    <xf numFmtId="0" fontId="57" fillId="13" borderId="0" xfId="0" applyFont="1" applyFill="1"/>
    <xf numFmtId="0" fontId="58" fillId="13" borderId="0" xfId="0" applyFont="1" applyFill="1"/>
    <xf numFmtId="0" fontId="62" fillId="13" borderId="0" xfId="0" applyFont="1" applyFill="1"/>
    <xf numFmtId="0" fontId="58" fillId="13" borderId="0" xfId="16" applyFont="1" applyFill="1"/>
    <xf numFmtId="166" fontId="31" fillId="13" borderId="150" xfId="5" applyNumberFormat="1" applyFont="1" applyFill="1" applyBorder="1" applyAlignment="1">
      <alignment horizontal="left"/>
    </xf>
    <xf numFmtId="166" fontId="31" fillId="13" borderId="18" xfId="5" applyNumberFormat="1" applyFont="1" applyFill="1" applyBorder="1" applyAlignment="1">
      <alignment horizontal="left"/>
    </xf>
    <xf numFmtId="165" fontId="31" fillId="13" borderId="137" xfId="1" applyNumberFormat="1" applyFont="1" applyFill="1" applyBorder="1" applyAlignment="1">
      <alignment horizontal="center" vertical="center"/>
    </xf>
    <xf numFmtId="166" fontId="52" fillId="13" borderId="137" xfId="5" applyNumberFormat="1" applyFont="1" applyFill="1" applyBorder="1"/>
    <xf numFmtId="37" fontId="31" fillId="13" borderId="79" xfId="1" applyNumberFormat="1" applyFont="1" applyFill="1" applyBorder="1"/>
    <xf numFmtId="3" fontId="30" fillId="13" borderId="77" xfId="1" applyNumberFormat="1" applyFont="1" applyFill="1" applyBorder="1"/>
    <xf numFmtId="3" fontId="31" fillId="13" borderId="0" xfId="0" applyNumberFormat="1" applyFont="1" applyFill="1" applyBorder="1"/>
    <xf numFmtId="3" fontId="79" fillId="0" borderId="0" xfId="15" applyNumberFormat="1" applyFont="1" applyBorder="1"/>
    <xf numFmtId="3" fontId="46" fillId="0" borderId="0" xfId="15" applyNumberFormat="1" applyFont="1" applyBorder="1"/>
    <xf numFmtId="0" fontId="37" fillId="0" borderId="0" xfId="13" applyFont="1" applyBorder="1" applyAlignment="1">
      <alignment horizontal="center" wrapText="1"/>
    </xf>
    <xf numFmtId="0" fontId="80" fillId="0" borderId="109" xfId="16" applyFont="1" applyBorder="1" applyAlignment="1">
      <alignment horizontal="center" vertical="center"/>
    </xf>
    <xf numFmtId="166" fontId="68" fillId="16" borderId="100" xfId="8" applyNumberFormat="1" applyFont="1" applyFill="1" applyBorder="1" applyAlignment="1">
      <alignment horizontal="center" vertical="center"/>
    </xf>
    <xf numFmtId="0" fontId="57" fillId="16" borderId="115" xfId="16" applyFont="1" applyFill="1" applyBorder="1" applyAlignment="1">
      <alignment horizontal="left"/>
    </xf>
    <xf numFmtId="0" fontId="58" fillId="16" borderId="115" xfId="16" applyFont="1" applyFill="1" applyBorder="1"/>
    <xf numFmtId="38" fontId="57" fillId="16" borderId="115" xfId="1" applyNumberFormat="1" applyFont="1" applyFill="1" applyBorder="1" applyAlignment="1">
      <alignment horizontal="center" vertical="center"/>
    </xf>
    <xf numFmtId="38" fontId="57" fillId="16" borderId="113" xfId="1" applyNumberFormat="1" applyFont="1" applyFill="1" applyBorder="1" applyAlignment="1">
      <alignment horizontal="center" vertical="center"/>
    </xf>
    <xf numFmtId="166" fontId="57" fillId="16" borderId="112" xfId="8" applyNumberFormat="1" applyFont="1" applyFill="1" applyBorder="1"/>
    <xf numFmtId="0" fontId="58" fillId="16" borderId="139" xfId="16" applyFont="1" applyFill="1" applyBorder="1"/>
    <xf numFmtId="0" fontId="57" fillId="16" borderId="139" xfId="16" applyFont="1" applyFill="1" applyBorder="1" applyAlignment="1">
      <alignment horizontal="right"/>
    </xf>
    <xf numFmtId="9" fontId="57" fillId="16" borderId="139" xfId="21" applyFont="1" applyFill="1" applyBorder="1"/>
    <xf numFmtId="166" fontId="57" fillId="16" borderId="140" xfId="8" applyNumberFormat="1" applyFont="1" applyFill="1" applyBorder="1"/>
    <xf numFmtId="3" fontId="94" fillId="0" borderId="14" xfId="1" applyNumberFormat="1" applyFont="1" applyFill="1" applyBorder="1" applyAlignment="1">
      <alignment horizontal="center" vertical="center"/>
    </xf>
    <xf numFmtId="38" fontId="48" fillId="0" borderId="18" xfId="1" applyNumberFormat="1" applyFont="1" applyFill="1" applyBorder="1" applyAlignment="1">
      <alignment horizontal="center"/>
    </xf>
    <xf numFmtId="166" fontId="31" fillId="13" borderId="18" xfId="5" applyNumberFormat="1" applyFont="1" applyFill="1" applyBorder="1" applyAlignment="1">
      <alignment horizontal="center" vertical="center"/>
    </xf>
    <xf numFmtId="166" fontId="30" fillId="13" borderId="18" xfId="5" applyNumberFormat="1" applyFont="1" applyFill="1" applyBorder="1"/>
    <xf numFmtId="3" fontId="52" fillId="0" borderId="99" xfId="1" applyNumberFormat="1" applyFont="1" applyFill="1" applyBorder="1" applyAlignment="1" applyProtection="1">
      <protection locked="0"/>
    </xf>
    <xf numFmtId="0" fontId="8" fillId="0" borderId="0" xfId="0" applyFont="1"/>
    <xf numFmtId="0" fontId="31" fillId="13" borderId="0" xfId="0" applyFont="1" applyFill="1" applyAlignment="1">
      <alignment horizontal="left"/>
    </xf>
    <xf numFmtId="38" fontId="88" fillId="0" borderId="151" xfId="1" applyNumberFormat="1" applyFont="1" applyFill="1" applyBorder="1" applyAlignment="1">
      <alignment horizontal="center"/>
    </xf>
    <xf numFmtId="3" fontId="96" fillId="0" borderId="93" xfId="1" applyNumberFormat="1" applyFont="1" applyFill="1" applyBorder="1" applyAlignment="1">
      <alignment horizontal="center" vertical="center"/>
    </xf>
    <xf numFmtId="3" fontId="95" fillId="0" borderId="152" xfId="1" applyNumberFormat="1" applyFont="1" applyFill="1" applyBorder="1" applyAlignment="1">
      <alignment horizontal="center" vertical="center"/>
    </xf>
    <xf numFmtId="38" fontId="88" fillId="0" borderId="153" xfId="1" applyNumberFormat="1" applyFont="1" applyFill="1" applyBorder="1" applyAlignment="1">
      <alignment horizontal="center"/>
    </xf>
    <xf numFmtId="3" fontId="96" fillId="0" borderId="115" xfId="1" applyNumberFormat="1" applyFont="1" applyFill="1" applyBorder="1" applyAlignment="1">
      <alignment horizontal="center" vertical="center"/>
    </xf>
    <xf numFmtId="37" fontId="51" fillId="0" borderId="0" xfId="16" applyNumberFormat="1" applyFont="1"/>
    <xf numFmtId="38" fontId="58" fillId="0" borderId="14" xfId="1" applyNumberFormat="1" applyFont="1" applyFill="1" applyBorder="1" applyAlignment="1">
      <alignment horizontal="right"/>
    </xf>
    <xf numFmtId="38" fontId="58" fillId="0" borderId="77" xfId="1" applyNumberFormat="1" applyFont="1" applyFill="1" applyBorder="1" applyAlignment="1">
      <alignment horizontal="right"/>
    </xf>
    <xf numFmtId="3" fontId="97" fillId="0" borderId="18" xfId="1" applyNumberFormat="1" applyFont="1" applyFill="1" applyBorder="1" applyAlignment="1">
      <alignment horizontal="center" vertical="center"/>
    </xf>
    <xf numFmtId="0" fontId="81" fillId="0" borderId="0" xfId="0" applyFont="1" applyAlignment="1">
      <alignment vertical="center"/>
    </xf>
    <xf numFmtId="174" fontId="83" fillId="0" borderId="0" xfId="1" applyNumberFormat="1" applyFont="1" applyBorder="1" applyAlignment="1">
      <alignment vertical="center"/>
    </xf>
    <xf numFmtId="0" fontId="84" fillId="0" borderId="0" xfId="0" applyFont="1" applyBorder="1" applyAlignment="1">
      <alignment vertical="center"/>
    </xf>
    <xf numFmtId="0" fontId="85" fillId="0" borderId="0" xfId="0" applyFont="1" applyAlignment="1">
      <alignment horizontal="center" vertical="center"/>
    </xf>
    <xf numFmtId="0" fontId="85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53" fillId="0" borderId="0" xfId="0" applyNumberFormat="1" applyFont="1"/>
    <xf numFmtId="0" fontId="53" fillId="0" borderId="0" xfId="0" applyFont="1" applyAlignment="1">
      <alignment vertical="center"/>
    </xf>
    <xf numFmtId="0" fontId="82" fillId="0" borderId="141" xfId="0" applyFont="1" applyBorder="1" applyAlignment="1">
      <alignment horizontal="center" vertical="center"/>
    </xf>
    <xf numFmtId="3" fontId="83" fillId="0" borderId="143" xfId="0" applyNumberFormat="1" applyFont="1" applyBorder="1" applyAlignment="1">
      <alignment horizontal="center" vertical="center"/>
    </xf>
    <xf numFmtId="0" fontId="81" fillId="0" borderId="0" xfId="12" applyFont="1" applyAlignment="1">
      <alignment horizontal="center"/>
    </xf>
    <xf numFmtId="0" fontId="82" fillId="0" borderId="104" xfId="0" applyFont="1" applyBorder="1" applyAlignment="1">
      <alignment vertical="center"/>
    </xf>
    <xf numFmtId="166" fontId="83" fillId="0" borderId="115" xfId="1" applyNumberFormat="1" applyFont="1" applyFill="1" applyBorder="1"/>
    <xf numFmtId="166" fontId="83" fillId="0" borderId="113" xfId="1" applyNumberFormat="1" applyFont="1" applyFill="1" applyBorder="1"/>
    <xf numFmtId="0" fontId="84" fillId="0" borderId="0" xfId="0" applyFont="1" applyAlignment="1">
      <alignment vertical="center"/>
    </xf>
    <xf numFmtId="0" fontId="1" fillId="0" borderId="0" xfId="16" applyNumberFormat="1" applyFont="1" applyAlignment="1">
      <alignment horizontal="center"/>
    </xf>
    <xf numFmtId="0" fontId="82" fillId="0" borderId="125" xfId="0" applyFont="1" applyBorder="1" applyAlignment="1">
      <alignment vertical="center"/>
    </xf>
    <xf numFmtId="166" fontId="83" fillId="0" borderId="127" xfId="1" applyNumberFormat="1" applyFont="1" applyFill="1" applyBorder="1"/>
    <xf numFmtId="166" fontId="83" fillId="0" borderId="128" xfId="1" applyNumberFormat="1" applyFont="1" applyFill="1" applyBorder="1"/>
    <xf numFmtId="0" fontId="81" fillId="0" borderId="0" xfId="0" applyFont="1"/>
    <xf numFmtId="0" fontId="81" fillId="0" borderId="0" xfId="0" applyFont="1" applyAlignment="1">
      <alignment horizontal="center"/>
    </xf>
    <xf numFmtId="3" fontId="87" fillId="0" borderId="0" xfId="0" applyNumberFormat="1" applyFont="1"/>
    <xf numFmtId="0" fontId="84" fillId="0" borderId="0" xfId="0" applyFont="1"/>
    <xf numFmtId="0" fontId="85" fillId="0" borderId="0" xfId="0" applyFont="1" applyAlignment="1">
      <alignment horizontal="center"/>
    </xf>
    <xf numFmtId="0" fontId="85" fillId="0" borderId="0" xfId="0" applyFont="1"/>
    <xf numFmtId="166" fontId="86" fillId="0" borderId="115" xfId="1" applyNumberFormat="1" applyFont="1" applyFill="1" applyBorder="1"/>
    <xf numFmtId="166" fontId="86" fillId="0" borderId="113" xfId="1" applyNumberFormat="1" applyFont="1" applyFill="1" applyBorder="1"/>
    <xf numFmtId="0" fontId="39" fillId="0" borderId="0" xfId="13" applyFont="1" applyBorder="1" applyAlignment="1">
      <alignment horizontal="right" vertical="top" wrapText="1"/>
    </xf>
    <xf numFmtId="3" fontId="31" fillId="0" borderId="0" xfId="13" applyNumberFormat="1" applyFont="1"/>
    <xf numFmtId="0" fontId="31" fillId="0" borderId="0" xfId="13" applyFont="1" applyBorder="1"/>
    <xf numFmtId="37" fontId="31" fillId="0" borderId="0" xfId="13" applyNumberFormat="1" applyFont="1"/>
    <xf numFmtId="0" fontId="40" fillId="0" borderId="0" xfId="13" applyFont="1" applyAlignment="1">
      <alignment horizontal="left" vertical="top" wrapText="1"/>
    </xf>
    <xf numFmtId="0" fontId="37" fillId="0" borderId="0" xfId="13" applyFont="1" applyAlignment="1">
      <alignment horizontal="center" wrapText="1"/>
    </xf>
    <xf numFmtId="38" fontId="31" fillId="0" borderId="0" xfId="16" applyNumberFormat="1" applyFont="1"/>
    <xf numFmtId="0" fontId="30" fillId="0" borderId="5" xfId="0" applyFont="1" applyBorder="1" applyAlignment="1">
      <alignment horizontal="center" vertical="center" wrapText="1"/>
    </xf>
    <xf numFmtId="0" fontId="30" fillId="0" borderId="141" xfId="0" applyFont="1" applyBorder="1" applyAlignment="1">
      <alignment horizontal="center" vertical="center" wrapText="1"/>
    </xf>
    <xf numFmtId="0" fontId="30" fillId="0" borderId="125" xfId="0" applyFont="1" applyBorder="1" applyAlignment="1">
      <alignment horizontal="center" vertical="center" wrapText="1"/>
    </xf>
    <xf numFmtId="0" fontId="30" fillId="0" borderId="86" xfId="0" applyFont="1" applyBorder="1" applyAlignment="1">
      <alignment horizontal="center" vertical="center" wrapText="1"/>
    </xf>
    <xf numFmtId="0" fontId="30" fillId="0" borderId="87" xfId="0" applyFont="1" applyBorder="1" applyAlignment="1">
      <alignment horizontal="center" vertical="center" wrapText="1"/>
    </xf>
    <xf numFmtId="0" fontId="30" fillId="0" borderId="143" xfId="0" applyFont="1" applyBorder="1" applyAlignment="1">
      <alignment horizontal="center"/>
    </xf>
    <xf numFmtId="0" fontId="30" fillId="0" borderId="144" xfId="0" applyFont="1" applyBorder="1" applyAlignment="1">
      <alignment horizontal="center"/>
    </xf>
    <xf numFmtId="0" fontId="30" fillId="0" borderId="143" xfId="0" applyFont="1" applyBorder="1" applyAlignment="1">
      <alignment horizontal="center" vertical="center" wrapText="1"/>
    </xf>
    <xf numFmtId="0" fontId="30" fillId="0" borderId="127" xfId="0" applyFont="1" applyBorder="1" applyAlignment="1">
      <alignment horizontal="center" vertical="center" wrapText="1"/>
    </xf>
    <xf numFmtId="0" fontId="57" fillId="0" borderId="99" xfId="16" applyFont="1" applyBorder="1" applyAlignment="1">
      <alignment horizontal="center" vertical="center" wrapText="1"/>
    </xf>
    <xf numFmtId="0" fontId="0" fillId="0" borderId="108" xfId="0" applyBorder="1" applyAlignment="1">
      <alignment horizontal="center" vertical="center" wrapText="1"/>
    </xf>
    <xf numFmtId="0" fontId="57" fillId="0" borderId="143" xfId="16" applyFont="1" applyBorder="1" applyAlignment="1">
      <alignment horizontal="center" vertical="center" wrapText="1"/>
    </xf>
    <xf numFmtId="0" fontId="57" fillId="0" borderId="127" xfId="16" applyFont="1" applyBorder="1" applyAlignment="1">
      <alignment horizontal="center" vertical="center" wrapText="1"/>
    </xf>
    <xf numFmtId="0" fontId="80" fillId="0" borderId="154" xfId="16" applyFont="1" applyBorder="1" applyAlignment="1">
      <alignment horizontal="center"/>
    </xf>
    <xf numFmtId="0" fontId="80" fillId="0" borderId="91" xfId="16" applyFont="1" applyBorder="1" applyAlignment="1">
      <alignment horizontal="center"/>
    </xf>
    <xf numFmtId="0" fontId="57" fillId="0" borderId="86" xfId="16" applyFont="1" applyBorder="1" applyAlignment="1">
      <alignment horizontal="center" vertical="center" wrapText="1"/>
    </xf>
    <xf numFmtId="0" fontId="57" fillId="0" borderId="87" xfId="16" applyFont="1" applyBorder="1" applyAlignment="1">
      <alignment horizontal="center" vertical="center" wrapText="1"/>
    </xf>
    <xf numFmtId="166" fontId="7" fillId="0" borderId="58" xfId="7" applyNumberFormat="1" applyFont="1" applyBorder="1" applyAlignment="1">
      <alignment horizontal="center" vertical="center"/>
    </xf>
    <xf numFmtId="166" fontId="7" fillId="0" borderId="66" xfId="7" applyNumberFormat="1" applyFont="1" applyBorder="1" applyAlignment="1">
      <alignment horizontal="center" vertical="center"/>
    </xf>
    <xf numFmtId="166" fontId="7" fillId="0" borderId="61" xfId="7" applyNumberFormat="1" applyFont="1" applyBorder="1" applyAlignment="1">
      <alignment horizontal="center" vertical="center"/>
    </xf>
    <xf numFmtId="0" fontId="24" fillId="7" borderId="0" xfId="0" applyFont="1" applyFill="1" applyAlignment="1">
      <alignment horizontal="center" vertical="center"/>
    </xf>
    <xf numFmtId="166" fontId="25" fillId="12" borderId="0" xfId="7" applyNumberFormat="1" applyFont="1" applyFill="1" applyAlignment="1">
      <alignment horizontal="center"/>
    </xf>
    <xf numFmtId="166" fontId="28" fillId="0" borderId="58" xfId="7" applyNumberFormat="1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166" fontId="28" fillId="0" borderId="56" xfId="7" applyNumberFormat="1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170" fontId="6" fillId="0" borderId="56" xfId="7" applyNumberFormat="1" applyFont="1" applyBorder="1" applyAlignment="1">
      <alignment horizontal="center" vertical="center" wrapText="1"/>
    </xf>
    <xf numFmtId="170" fontId="7" fillId="0" borderId="59" xfId="7" applyNumberFormat="1" applyFont="1" applyBorder="1" applyAlignment="1">
      <alignment horizontal="center" vertical="center" wrapText="1"/>
    </xf>
    <xf numFmtId="43" fontId="6" fillId="0" borderId="57" xfId="7" applyNumberFormat="1" applyFont="1" applyBorder="1" applyAlignment="1">
      <alignment horizontal="center" vertical="center" wrapText="1"/>
    </xf>
    <xf numFmtId="43" fontId="6" fillId="0" borderId="60" xfId="7" applyNumberFormat="1" applyFont="1" applyBorder="1" applyAlignment="1">
      <alignment horizontal="center" vertical="center" wrapText="1"/>
    </xf>
    <xf numFmtId="43" fontId="6" fillId="0" borderId="58" xfId="7" applyNumberFormat="1" applyFont="1" applyBorder="1" applyAlignment="1">
      <alignment horizontal="center" vertical="center" wrapText="1"/>
    </xf>
    <xf numFmtId="43" fontId="6" fillId="0" borderId="61" xfId="7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5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56" xfId="0" applyFont="1" applyBorder="1" applyAlignment="1">
      <alignment horizontal="center"/>
    </xf>
    <xf numFmtId="0" fontId="4" fillId="0" borderId="123" xfId="0" applyFont="1" applyBorder="1" applyAlignment="1">
      <alignment horizontal="center"/>
    </xf>
    <xf numFmtId="0" fontId="4" fillId="0" borderId="157" xfId="0" applyFont="1" applyBorder="1" applyAlignment="1">
      <alignment horizontal="center"/>
    </xf>
    <xf numFmtId="0" fontId="4" fillId="0" borderId="158" xfId="0" applyFont="1" applyBorder="1" applyAlignment="1">
      <alignment horizontal="center"/>
    </xf>
    <xf numFmtId="0" fontId="4" fillId="0" borderId="15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6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6" fillId="0" borderId="115" xfId="0" applyFont="1" applyBorder="1" applyAlignment="1">
      <alignment horizontal="left" vertical="center"/>
    </xf>
    <xf numFmtId="0" fontId="82" fillId="0" borderId="0" xfId="0" applyFont="1" applyAlignment="1">
      <alignment horizontal="center" vertical="center" wrapText="1"/>
    </xf>
    <xf numFmtId="0" fontId="4" fillId="0" borderId="143" xfId="0" applyFont="1" applyBorder="1" applyAlignment="1">
      <alignment horizontal="center" vertical="center"/>
    </xf>
    <xf numFmtId="0" fontId="86" fillId="0" borderId="127" xfId="0" applyFont="1" applyBorder="1" applyAlignment="1">
      <alignment horizontal="left" vertical="center"/>
    </xf>
    <xf numFmtId="0" fontId="40" fillId="0" borderId="0" xfId="13" applyFont="1" applyAlignment="1">
      <alignment horizontal="left" vertical="top" wrapText="1"/>
    </xf>
    <xf numFmtId="0" fontId="37" fillId="0" borderId="0" xfId="13" applyFont="1" applyAlignment="1">
      <alignment horizontal="center" wrapText="1"/>
    </xf>
    <xf numFmtId="0" fontId="34" fillId="0" borderId="0" xfId="13" applyFont="1" applyAlignment="1">
      <alignment horizontal="left" vertical="top" wrapText="1"/>
    </xf>
    <xf numFmtId="0" fontId="37" fillId="0" borderId="0" xfId="13" applyFont="1" applyAlignment="1">
      <alignment horizontal="right" vertical="top" wrapText="1"/>
    </xf>
    <xf numFmtId="168" fontId="44" fillId="0" borderId="0" xfId="14" applyNumberFormat="1" applyFont="1" applyBorder="1" applyAlignment="1" applyProtection="1">
      <alignment horizontal="center" vertical="center" wrapText="1"/>
      <protection locked="0"/>
    </xf>
    <xf numFmtId="168" fontId="30" fillId="0" borderId="74" xfId="15" applyNumberFormat="1" applyFont="1" applyBorder="1" applyAlignment="1" applyProtection="1">
      <alignment horizontal="center" vertical="center" wrapText="1"/>
      <protection locked="0"/>
    </xf>
    <xf numFmtId="168" fontId="30" fillId="0" borderId="78" xfId="15" applyNumberFormat="1" applyFont="1" applyBorder="1" applyAlignment="1" applyProtection="1">
      <alignment horizontal="center" vertical="center" wrapText="1"/>
      <protection locked="0"/>
    </xf>
    <xf numFmtId="168" fontId="30" fillId="0" borderId="74" xfId="15" applyNumberFormat="1" applyFont="1" applyBorder="1" applyAlignment="1" applyProtection="1">
      <alignment horizontal="center" vertical="center"/>
      <protection locked="0"/>
    </xf>
    <xf numFmtId="168" fontId="30" fillId="0" borderId="78" xfId="15" applyNumberFormat="1" applyFont="1" applyBorder="1" applyAlignment="1" applyProtection="1">
      <alignment horizontal="center" vertical="center"/>
      <protection locked="0"/>
    </xf>
    <xf numFmtId="168" fontId="30" fillId="0" borderId="0" xfId="14" applyNumberFormat="1" applyFont="1" applyBorder="1" applyAlignment="1">
      <alignment horizontal="center" vertical="center"/>
    </xf>
    <xf numFmtId="168" fontId="30" fillId="0" borderId="141" xfId="14" applyNumberFormat="1" applyFont="1" applyBorder="1" applyAlignment="1">
      <alignment horizontal="center" vertical="center"/>
    </xf>
    <xf numFmtId="168" fontId="30" fillId="0" borderId="144" xfId="14" applyNumberFormat="1" applyFont="1" applyBorder="1" applyAlignment="1">
      <alignment horizontal="center" vertical="center"/>
    </xf>
    <xf numFmtId="168" fontId="30" fillId="0" borderId="125" xfId="14" applyNumberFormat="1" applyFont="1" applyBorder="1" applyAlignment="1">
      <alignment horizontal="center" vertical="center"/>
    </xf>
    <xf numFmtId="168" fontId="30" fillId="0" borderId="128" xfId="14" applyNumberFormat="1" applyFont="1" applyBorder="1" applyAlignment="1">
      <alignment horizontal="center" vertical="center"/>
    </xf>
    <xf numFmtId="168" fontId="30" fillId="0" borderId="74" xfId="14" applyNumberFormat="1" applyFont="1" applyBorder="1" applyAlignment="1" applyProtection="1">
      <alignment horizontal="center" vertical="center"/>
      <protection locked="0"/>
    </xf>
    <xf numFmtId="168" fontId="30" fillId="0" borderId="78" xfId="14" applyNumberFormat="1" applyFont="1" applyBorder="1" applyAlignment="1" applyProtection="1">
      <alignment horizontal="center" vertical="center"/>
      <protection locked="0"/>
    </xf>
  </cellXfs>
  <cellStyles count="23">
    <cellStyle name="Comma" xfId="1" builtinId="3"/>
    <cellStyle name="Comma 2" xfId="2"/>
    <cellStyle name="Comma 3" xfId="3"/>
    <cellStyle name="Comma 4" xfId="4"/>
    <cellStyle name="Comma_Bilanci Albavia" xfId="5"/>
    <cellStyle name="Comma_Deti Pro" xfId="6"/>
    <cellStyle name="Comma_Pasqyrat 6 m II 2007 Quick Start" xfId="7"/>
    <cellStyle name="Comma_Profit &amp; Loss acc. Albavia" xfId="8"/>
    <cellStyle name="Input" xfId="9" builtinId="20" customBuiltin="1"/>
    <cellStyle name="Migliaia 2" xfId="10"/>
    <cellStyle name="Migliaia 3" xfId="11"/>
    <cellStyle name="Normal" xfId="0" builtinId="0"/>
    <cellStyle name="Normal 14" xfId="12"/>
    <cellStyle name="Normal 2" xfId="13"/>
    <cellStyle name="Normal_Documents C1 à C8 ENGLISH" xfId="14"/>
    <cellStyle name="Normal_Levizja e Mjeteve Kryesore" xfId="15"/>
    <cellStyle name="Normal_Profit &amp; Loss acc. Albavia" xfId="16"/>
    <cellStyle name="Normale 2" xfId="17"/>
    <cellStyle name="Normale 3" xfId="18"/>
    <cellStyle name="Normalny_AKTYWA" xfId="19"/>
    <cellStyle name="Output" xfId="20" builtinId="21" customBuiltin="1"/>
    <cellStyle name="Percent" xfId="21" builtinId="5"/>
    <cellStyle name="Percentuale 2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238125</xdr:rowOff>
    </xdr:from>
    <xdr:to>
      <xdr:col>11</xdr:col>
      <xdr:colOff>238125</xdr:colOff>
      <xdr:row>18</xdr:row>
      <xdr:rowOff>628650</xdr:rowOff>
    </xdr:to>
    <xdr:sp macro="" textlink="">
      <xdr:nvSpPr>
        <xdr:cNvPr id="29825" name="Object 1"/>
        <xdr:cNvSpPr>
          <a:spLocks noChangeArrowheads="1" noChangeShapeType="1"/>
        </xdr:cNvSpPr>
      </xdr:nvSpPr>
      <xdr:spPr bwMode="auto">
        <a:xfrm>
          <a:off x="400050" y="1619250"/>
          <a:ext cx="9239250" cy="23050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66"/>
  <sheetViews>
    <sheetView tabSelected="1" topLeftCell="A4" workbookViewId="0">
      <selection activeCell="H19" sqref="H19"/>
    </sheetView>
  </sheetViews>
  <sheetFormatPr defaultRowHeight="12.75"/>
  <cols>
    <col min="1" max="1" width="3.42578125" style="162" customWidth="1"/>
    <col min="2" max="2" width="2.140625" style="162" customWidth="1"/>
    <col min="3" max="3" width="4" style="162" customWidth="1"/>
    <col min="4" max="4" width="0.85546875" style="162" hidden="1" customWidth="1"/>
    <col min="5" max="5" width="55.85546875" style="162" customWidth="1"/>
    <col min="6" max="6" width="47.5703125" style="162" hidden="1" customWidth="1"/>
    <col min="7" max="7" width="10" style="162" customWidth="1"/>
    <col min="8" max="8" width="14" style="162" customWidth="1"/>
    <col min="9" max="9" width="14.7109375" style="162" customWidth="1"/>
    <col min="10" max="10" width="3.5703125" style="169" customWidth="1"/>
    <col min="11" max="11" width="2.42578125" style="162" customWidth="1"/>
    <col min="12" max="12" width="3.85546875" style="162" customWidth="1"/>
    <col min="13" max="13" width="50.85546875" style="162" customWidth="1"/>
    <col min="14" max="14" width="45.5703125" style="162" hidden="1" customWidth="1"/>
    <col min="15" max="15" width="46.42578125" style="213" hidden="1" customWidth="1"/>
    <col min="16" max="16" width="9" style="162" customWidth="1"/>
    <col min="17" max="17" width="14.28515625" style="169" customWidth="1"/>
    <col min="18" max="18" width="14.42578125" style="169" customWidth="1"/>
    <col min="19" max="19" width="12.85546875" style="162" hidden="1" customWidth="1"/>
    <col min="20" max="20" width="2.28515625" style="161" customWidth="1"/>
    <col min="21" max="21" width="14.28515625" style="163" bestFit="1" customWidth="1"/>
    <col min="22" max="22" width="12.5703125" style="163" bestFit="1" customWidth="1"/>
    <col min="23" max="23" width="13.7109375" style="163" bestFit="1" customWidth="1"/>
    <col min="24" max="24" width="14.140625" style="163" bestFit="1" customWidth="1"/>
    <col min="25" max="25" width="9.140625" style="163"/>
    <col min="26" max="16384" width="9.140625" style="162"/>
  </cols>
  <sheetData>
    <row r="1" spans="1:23" ht="13.5" thickBot="1">
      <c r="A1" s="397"/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440"/>
      <c r="P1" s="397"/>
      <c r="Q1" s="397"/>
      <c r="R1" s="397"/>
      <c r="S1" s="397"/>
      <c r="T1" s="454"/>
      <c r="U1" s="405"/>
      <c r="V1" s="405"/>
      <c r="W1" s="405"/>
    </row>
    <row r="2" spans="1:23" ht="19.5" thickBot="1">
      <c r="A2" s="397"/>
      <c r="B2" s="397"/>
      <c r="C2" s="397"/>
      <c r="D2" s="397"/>
      <c r="E2" s="441" t="s">
        <v>507</v>
      </c>
      <c r="F2" s="397"/>
      <c r="G2" s="397"/>
      <c r="H2" s="398"/>
      <c r="I2" s="398"/>
      <c r="J2" s="398"/>
      <c r="K2" s="398"/>
      <c r="L2" s="397"/>
      <c r="M2" s="441" t="s">
        <v>507</v>
      </c>
      <c r="N2" s="397"/>
      <c r="O2" s="440"/>
      <c r="P2" s="397"/>
      <c r="Q2" s="397"/>
      <c r="R2" s="397"/>
      <c r="S2" s="397"/>
      <c r="T2" s="454"/>
      <c r="U2" s="569"/>
      <c r="V2" s="569"/>
      <c r="W2" s="569"/>
    </row>
    <row r="3" spans="1:23">
      <c r="A3" s="397"/>
      <c r="B3" s="397"/>
      <c r="C3" s="397"/>
      <c r="D3" s="397"/>
      <c r="F3" s="397"/>
      <c r="G3" s="397"/>
      <c r="H3" s="398"/>
      <c r="I3" s="398"/>
      <c r="J3" s="397"/>
      <c r="K3" s="397"/>
      <c r="L3" s="397"/>
      <c r="N3" s="397"/>
      <c r="O3" s="440"/>
      <c r="P3" s="397"/>
      <c r="Q3" s="397"/>
      <c r="R3" s="397"/>
      <c r="S3" s="397"/>
      <c r="T3" s="454"/>
      <c r="U3" s="405"/>
      <c r="V3" s="405"/>
      <c r="W3" s="405"/>
    </row>
    <row r="4" spans="1:23" ht="13.5" thickBot="1">
      <c r="A4" s="397"/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440"/>
      <c r="P4" s="397"/>
      <c r="Q4" s="397"/>
      <c r="R4" s="397"/>
      <c r="S4" s="397"/>
      <c r="T4" s="454"/>
      <c r="U4" s="405"/>
      <c r="V4" s="405"/>
      <c r="W4" s="405"/>
    </row>
    <row r="5" spans="1:23" ht="17.25" customHeight="1">
      <c r="A5" s="397"/>
      <c r="B5" s="397"/>
      <c r="C5" s="829" t="s">
        <v>342</v>
      </c>
      <c r="D5" s="196" t="s">
        <v>264</v>
      </c>
      <c r="E5" s="831" t="s">
        <v>218</v>
      </c>
      <c r="F5" s="831" t="s">
        <v>343</v>
      </c>
      <c r="G5" s="831" t="s">
        <v>225</v>
      </c>
      <c r="H5" s="833" t="s">
        <v>344</v>
      </c>
      <c r="I5" s="834"/>
      <c r="J5" s="589"/>
      <c r="K5" s="589"/>
      <c r="L5" s="829" t="s">
        <v>345</v>
      </c>
      <c r="M5" s="835" t="s">
        <v>402</v>
      </c>
      <c r="N5" s="835" t="s">
        <v>346</v>
      </c>
      <c r="O5" s="214"/>
      <c r="P5" s="831" t="s">
        <v>225</v>
      </c>
      <c r="Q5" s="833" t="s">
        <v>344</v>
      </c>
      <c r="R5" s="834"/>
      <c r="S5" s="828"/>
      <c r="T5" s="454"/>
      <c r="U5" s="405"/>
      <c r="V5" s="405"/>
      <c r="W5" s="405"/>
    </row>
    <row r="6" spans="1:23" ht="18.75" customHeight="1" thickBot="1">
      <c r="A6" s="397"/>
      <c r="B6" s="397"/>
      <c r="C6" s="830"/>
      <c r="D6" s="197" t="s">
        <v>265</v>
      </c>
      <c r="E6" s="832"/>
      <c r="F6" s="832"/>
      <c r="G6" s="832"/>
      <c r="H6" s="602" t="s">
        <v>508</v>
      </c>
      <c r="I6" s="602" t="s">
        <v>498</v>
      </c>
      <c r="J6" s="596"/>
      <c r="K6" s="596"/>
      <c r="L6" s="830"/>
      <c r="M6" s="836"/>
      <c r="N6" s="836"/>
      <c r="O6" s="215"/>
      <c r="P6" s="832"/>
      <c r="Q6" s="602" t="s">
        <v>508</v>
      </c>
      <c r="R6" s="602" t="s">
        <v>498</v>
      </c>
      <c r="S6" s="828"/>
      <c r="T6" s="454"/>
      <c r="U6" s="405"/>
      <c r="V6" s="405"/>
      <c r="W6" s="405"/>
    </row>
    <row r="7" spans="1:23">
      <c r="A7" s="397"/>
      <c r="B7" s="397"/>
      <c r="C7" s="618" t="s">
        <v>3</v>
      </c>
      <c r="D7" s="619" t="s">
        <v>347</v>
      </c>
      <c r="E7" s="624" t="s">
        <v>145</v>
      </c>
      <c r="F7" s="620" t="s">
        <v>172</v>
      </c>
      <c r="G7" s="620"/>
      <c r="H7" s="622"/>
      <c r="I7" s="623"/>
      <c r="J7" s="581"/>
      <c r="K7" s="581"/>
      <c r="L7" s="633" t="s">
        <v>3</v>
      </c>
      <c r="M7" s="624" t="s">
        <v>403</v>
      </c>
      <c r="N7" s="620"/>
      <c r="O7" s="621"/>
      <c r="P7" s="620"/>
      <c r="Q7" s="631"/>
      <c r="R7" s="632"/>
      <c r="S7" s="167"/>
      <c r="T7" s="454"/>
      <c r="U7" s="405"/>
      <c r="V7" s="405"/>
      <c r="W7" s="405"/>
    </row>
    <row r="8" spans="1:23" ht="11.1" customHeight="1">
      <c r="A8" s="397"/>
      <c r="B8" s="397"/>
      <c r="C8" s="442">
        <v>1</v>
      </c>
      <c r="D8" s="443" t="s">
        <v>231</v>
      </c>
      <c r="E8" s="597" t="s">
        <v>146</v>
      </c>
      <c r="F8" s="445" t="s">
        <v>173</v>
      </c>
      <c r="G8" s="503">
        <v>4</v>
      </c>
      <c r="H8" s="446">
        <f>14321.89+5900.04+10967.02+743.74</f>
        <v>31932.690000000002</v>
      </c>
      <c r="I8" s="447">
        <v>341065</v>
      </c>
      <c r="J8" s="448"/>
      <c r="K8" s="448"/>
      <c r="L8" s="469" t="s">
        <v>148</v>
      </c>
      <c r="M8" s="471" t="s">
        <v>404</v>
      </c>
      <c r="N8" s="457" t="s">
        <v>196</v>
      </c>
      <c r="O8" s="464"/>
      <c r="P8" s="465"/>
      <c r="Q8" s="466"/>
      <c r="R8" s="467"/>
      <c r="S8" s="453"/>
      <c r="T8" s="454"/>
      <c r="U8" s="405"/>
      <c r="V8" s="405"/>
      <c r="W8" s="405"/>
    </row>
    <row r="9" spans="1:23" ht="12" customHeight="1">
      <c r="A9" s="397"/>
      <c r="B9" s="397"/>
      <c r="C9" s="455">
        <v>2</v>
      </c>
      <c r="D9" s="456" t="s">
        <v>232</v>
      </c>
      <c r="E9" s="598" t="s">
        <v>372</v>
      </c>
      <c r="F9" s="445"/>
      <c r="G9" s="503"/>
      <c r="H9" s="446"/>
      <c r="I9" s="613"/>
      <c r="J9" s="448"/>
      <c r="K9" s="448"/>
      <c r="L9" s="469" t="s">
        <v>149</v>
      </c>
      <c r="M9" s="471" t="s">
        <v>405</v>
      </c>
      <c r="N9" s="457"/>
      <c r="O9" s="464"/>
      <c r="P9" s="474">
        <v>13</v>
      </c>
      <c r="Q9" s="757">
        <f>42810082+29729341.13+23181109.91+8822548.91</f>
        <v>104543081.94999999</v>
      </c>
      <c r="R9" s="756">
        <v>0</v>
      </c>
      <c r="S9" s="453"/>
      <c r="T9" s="454"/>
      <c r="U9" s="405"/>
      <c r="V9" s="405"/>
      <c r="W9" s="405"/>
    </row>
    <row r="10" spans="1:23" ht="11.1" customHeight="1">
      <c r="A10" s="397"/>
      <c r="B10" s="397"/>
      <c r="C10" s="469" t="s">
        <v>148</v>
      </c>
      <c r="D10" s="456"/>
      <c r="E10" s="598" t="s">
        <v>373</v>
      </c>
      <c r="F10" s="458" t="s">
        <v>174</v>
      </c>
      <c r="G10" s="459"/>
      <c r="H10" s="460"/>
      <c r="I10" s="461">
        <f>SUM(I12:I13)</f>
        <v>0</v>
      </c>
      <c r="J10" s="462"/>
      <c r="K10" s="462"/>
      <c r="L10" s="476" t="s">
        <v>150</v>
      </c>
      <c r="M10" s="471" t="s">
        <v>406</v>
      </c>
      <c r="N10" s="471" t="s">
        <v>197</v>
      </c>
      <c r="O10" s="473" t="s">
        <v>276</v>
      </c>
      <c r="P10" s="474"/>
      <c r="Q10" s="475"/>
      <c r="R10" s="461"/>
      <c r="S10" s="468"/>
      <c r="T10" s="454"/>
      <c r="U10" s="405"/>
      <c r="V10" s="405"/>
      <c r="W10" s="405"/>
    </row>
    <row r="11" spans="1:23" ht="11.1" customHeight="1">
      <c r="A11" s="397"/>
      <c r="B11" s="397"/>
      <c r="C11" s="469" t="s">
        <v>149</v>
      </c>
      <c r="D11" s="470" t="s">
        <v>233</v>
      </c>
      <c r="E11" s="198" t="s">
        <v>219</v>
      </c>
      <c r="F11" s="458"/>
      <c r="G11" s="459"/>
      <c r="H11" s="460"/>
      <c r="I11" s="461"/>
      <c r="J11" s="462"/>
      <c r="K11" s="462"/>
      <c r="L11" s="469" t="s">
        <v>151</v>
      </c>
      <c r="M11" s="471" t="s">
        <v>407</v>
      </c>
      <c r="N11" s="471" t="s">
        <v>198</v>
      </c>
      <c r="O11" s="482" t="s">
        <v>277</v>
      </c>
      <c r="P11" s="474">
        <v>14</v>
      </c>
      <c r="Q11" s="475">
        <f>121134379+33579</f>
        <v>121167958</v>
      </c>
      <c r="R11" s="461">
        <v>134155637</v>
      </c>
      <c r="S11" s="468"/>
      <c r="T11" s="454"/>
      <c r="U11" s="405"/>
      <c r="V11" s="405"/>
      <c r="W11" s="405"/>
    </row>
    <row r="12" spans="1:23" ht="11.1" customHeight="1">
      <c r="A12" s="397"/>
      <c r="B12" s="397"/>
      <c r="C12" s="476" t="s">
        <v>150</v>
      </c>
      <c r="D12" s="477" t="s">
        <v>234</v>
      </c>
      <c r="E12" s="198" t="s">
        <v>220</v>
      </c>
      <c r="F12" s="460" t="s">
        <v>175</v>
      </c>
      <c r="G12" s="472"/>
      <c r="H12" s="460"/>
      <c r="I12" s="461"/>
      <c r="J12" s="462"/>
      <c r="K12" s="462"/>
      <c r="L12" s="476" t="s">
        <v>224</v>
      </c>
      <c r="M12" s="478" t="s">
        <v>408</v>
      </c>
      <c r="N12" s="478"/>
      <c r="O12" s="491"/>
      <c r="P12" s="492"/>
      <c r="Q12" s="493"/>
      <c r="R12" s="481"/>
      <c r="S12" s="468"/>
      <c r="T12" s="454"/>
      <c r="U12" s="405"/>
      <c r="V12" s="405"/>
      <c r="W12" s="405"/>
    </row>
    <row r="13" spans="1:23" ht="11.1" customHeight="1">
      <c r="A13" s="397"/>
      <c r="B13" s="397"/>
      <c r="C13" s="476"/>
      <c r="D13" s="477"/>
      <c r="E13" s="198"/>
      <c r="F13" s="479" t="s">
        <v>176</v>
      </c>
      <c r="G13" s="480"/>
      <c r="H13" s="479"/>
      <c r="I13" s="481"/>
      <c r="J13" s="462"/>
      <c r="K13" s="462"/>
      <c r="L13" s="476" t="s">
        <v>382</v>
      </c>
      <c r="M13" s="478" t="s">
        <v>410</v>
      </c>
      <c r="N13" s="478"/>
      <c r="O13" s="491"/>
      <c r="P13" s="492"/>
      <c r="Q13" s="493"/>
      <c r="R13" s="481"/>
      <c r="S13" s="468"/>
      <c r="T13" s="454"/>
      <c r="U13" s="405"/>
      <c r="V13" s="405"/>
      <c r="W13" s="405"/>
    </row>
    <row r="14" spans="1:23" ht="11.1" customHeight="1">
      <c r="A14" s="397"/>
      <c r="B14" s="397"/>
      <c r="C14" s="483"/>
      <c r="D14" s="484"/>
      <c r="E14" s="485" t="s">
        <v>147</v>
      </c>
      <c r="F14" s="486" t="s">
        <v>31</v>
      </c>
      <c r="G14" s="487"/>
      <c r="H14" s="488">
        <f>SUM(H8:H10)</f>
        <v>31932.690000000002</v>
      </c>
      <c r="I14" s="489">
        <f>SUM(I8:I10)</f>
        <v>341065</v>
      </c>
      <c r="J14" s="490"/>
      <c r="K14" s="490"/>
      <c r="L14" s="476" t="s">
        <v>383</v>
      </c>
      <c r="M14" s="478" t="s">
        <v>411</v>
      </c>
      <c r="N14" s="478"/>
      <c r="O14" s="491"/>
      <c r="P14" s="492"/>
      <c r="Q14" s="493"/>
      <c r="R14" s="481"/>
      <c r="S14" s="468"/>
      <c r="T14" s="454"/>
      <c r="U14" s="405"/>
      <c r="V14" s="405"/>
    </row>
    <row r="15" spans="1:23" ht="11.1" customHeight="1">
      <c r="A15" s="397"/>
      <c r="B15" s="397"/>
      <c r="C15" s="442">
        <v>3</v>
      </c>
      <c r="D15" s="443" t="s">
        <v>235</v>
      </c>
      <c r="E15" s="597" t="s">
        <v>374</v>
      </c>
      <c r="F15" s="444" t="s">
        <v>177</v>
      </c>
      <c r="G15" s="450"/>
      <c r="H15" s="494"/>
      <c r="I15" s="495"/>
      <c r="J15" s="462"/>
      <c r="K15" s="462"/>
      <c r="L15" s="476" t="s">
        <v>409</v>
      </c>
      <c r="M15" s="478" t="s">
        <v>413</v>
      </c>
      <c r="N15" s="478"/>
      <c r="O15" s="491"/>
      <c r="P15" s="492">
        <v>15</v>
      </c>
      <c r="Q15" s="493">
        <f>4+116837</f>
        <v>116841</v>
      </c>
      <c r="R15" s="481">
        <v>579974</v>
      </c>
      <c r="S15" s="468"/>
      <c r="T15" s="454"/>
      <c r="U15" s="501"/>
      <c r="V15" s="405"/>
    </row>
    <row r="16" spans="1:23" ht="11.1" customHeight="1">
      <c r="A16" s="397"/>
      <c r="B16" s="397"/>
      <c r="C16" s="469" t="s">
        <v>148</v>
      </c>
      <c r="D16" s="470" t="s">
        <v>236</v>
      </c>
      <c r="E16" s="198" t="s">
        <v>375</v>
      </c>
      <c r="F16" s="460" t="s">
        <v>178</v>
      </c>
      <c r="G16" s="459">
        <v>5</v>
      </c>
      <c r="H16" s="460">
        <f>156067137+7794941</f>
        <v>163862078</v>
      </c>
      <c r="I16" s="461">
        <v>129740153</v>
      </c>
      <c r="J16" s="462"/>
      <c r="K16" s="462"/>
      <c r="L16" s="476" t="s">
        <v>412</v>
      </c>
      <c r="M16" s="478" t="s">
        <v>414</v>
      </c>
      <c r="N16" s="478" t="s">
        <v>199</v>
      </c>
      <c r="O16" s="491" t="s">
        <v>278</v>
      </c>
      <c r="P16" s="492">
        <v>16</v>
      </c>
      <c r="Q16" s="493">
        <v>20893</v>
      </c>
      <c r="R16" s="461">
        <v>3979790</v>
      </c>
      <c r="S16" s="468"/>
      <c r="T16" s="454"/>
      <c r="U16" s="511"/>
      <c r="V16" s="405"/>
    </row>
    <row r="17" spans="1:24" ht="11.1" customHeight="1">
      <c r="A17" s="397"/>
      <c r="B17" s="397"/>
      <c r="C17" s="469" t="s">
        <v>149</v>
      </c>
      <c r="D17" s="470" t="s">
        <v>237</v>
      </c>
      <c r="E17" s="198" t="s">
        <v>376</v>
      </c>
      <c r="F17" s="460" t="s">
        <v>179</v>
      </c>
      <c r="G17" s="459"/>
      <c r="H17" s="460"/>
      <c r="I17" s="460"/>
      <c r="J17" s="462"/>
      <c r="K17" s="462"/>
      <c r="L17" s="483"/>
      <c r="M17" s="485" t="s">
        <v>147</v>
      </c>
      <c r="N17" s="496" t="s">
        <v>31</v>
      </c>
      <c r="O17" s="497"/>
      <c r="P17" s="498"/>
      <c r="Q17" s="499">
        <f>Q9+Q10+Q11+Q12+Q13+Q14+Q15+Q16</f>
        <v>225848773.94999999</v>
      </c>
      <c r="R17" s="500">
        <f>SUM(R9:R16)</f>
        <v>138715401</v>
      </c>
      <c r="S17" s="468"/>
      <c r="T17" s="454"/>
      <c r="U17" s="762"/>
      <c r="V17" s="405"/>
    </row>
    <row r="18" spans="1:24" ht="11.1" customHeight="1">
      <c r="A18" s="397"/>
      <c r="B18" s="397"/>
      <c r="C18" s="505" t="s">
        <v>150</v>
      </c>
      <c r="D18" s="506" t="s">
        <v>238</v>
      </c>
      <c r="E18" s="198" t="s">
        <v>377</v>
      </c>
      <c r="F18" s="460" t="s">
        <v>175</v>
      </c>
      <c r="G18" s="459"/>
      <c r="H18" s="460"/>
      <c r="I18" s="452"/>
      <c r="J18" s="507"/>
      <c r="K18" s="507"/>
      <c r="L18" s="442">
        <v>2</v>
      </c>
      <c r="M18" s="444" t="s">
        <v>415</v>
      </c>
      <c r="N18" s="502"/>
      <c r="O18" s="449"/>
      <c r="P18" s="503"/>
      <c r="Q18" s="504"/>
      <c r="R18" s="495"/>
      <c r="S18" s="468"/>
      <c r="T18" s="454"/>
      <c r="U18" s="405"/>
      <c r="V18" s="405"/>
    </row>
    <row r="19" spans="1:24" ht="11.1" customHeight="1">
      <c r="A19" s="397"/>
      <c r="B19" s="397"/>
      <c r="C19" s="614" t="s">
        <v>151</v>
      </c>
      <c r="D19" s="615"/>
      <c r="E19" s="198" t="s">
        <v>68</v>
      </c>
      <c r="F19" s="508"/>
      <c r="G19" s="459">
        <v>6</v>
      </c>
      <c r="H19" s="479">
        <f>3577552+3571+18854814+5814890+37147+1650100+1147240</f>
        <v>31085314</v>
      </c>
      <c r="I19" s="555">
        <v>27958601</v>
      </c>
      <c r="J19" s="507"/>
      <c r="K19" s="507"/>
      <c r="L19" s="455">
        <v>3</v>
      </c>
      <c r="M19" s="444" t="s">
        <v>266</v>
      </c>
      <c r="N19" s="471" t="s">
        <v>200</v>
      </c>
      <c r="O19" s="473" t="s">
        <v>276</v>
      </c>
      <c r="P19" s="474"/>
      <c r="Q19" s="475"/>
      <c r="R19" s="461"/>
      <c r="S19" s="468"/>
      <c r="T19" s="454"/>
      <c r="U19" s="405"/>
      <c r="V19" s="405"/>
    </row>
    <row r="20" spans="1:24" ht="11.1" customHeight="1">
      <c r="A20" s="397"/>
      <c r="B20" s="397"/>
      <c r="C20" s="476" t="s">
        <v>224</v>
      </c>
      <c r="D20" s="477" t="s">
        <v>239</v>
      </c>
      <c r="E20" s="198" t="s">
        <v>378</v>
      </c>
      <c r="F20" s="508" t="s">
        <v>180</v>
      </c>
      <c r="G20" s="509"/>
      <c r="H20" s="479"/>
      <c r="I20" s="481"/>
      <c r="J20" s="462"/>
      <c r="K20" s="462"/>
      <c r="L20" s="455">
        <v>4</v>
      </c>
      <c r="M20" s="457" t="s">
        <v>371</v>
      </c>
      <c r="N20" s="471" t="s">
        <v>201</v>
      </c>
      <c r="O20" s="473"/>
      <c r="P20" s="474"/>
      <c r="Q20" s="514"/>
      <c r="R20" s="761"/>
      <c r="S20" s="468"/>
      <c r="T20" s="454"/>
      <c r="U20" s="510"/>
      <c r="V20" s="511"/>
    </row>
    <row r="21" spans="1:24" ht="11.1" customHeight="1">
      <c r="A21" s="397"/>
      <c r="B21" s="397"/>
      <c r="C21" s="483"/>
      <c r="D21" s="484"/>
      <c r="E21" s="485" t="s">
        <v>147</v>
      </c>
      <c r="F21" s="485" t="s">
        <v>31</v>
      </c>
      <c r="G21" s="512"/>
      <c r="H21" s="499">
        <f>SUM(H16:H20)</f>
        <v>194947392</v>
      </c>
      <c r="I21" s="500">
        <f>SUM(I16:I20)</f>
        <v>157698754</v>
      </c>
      <c r="J21" s="513"/>
      <c r="K21" s="513"/>
      <c r="L21" s="476"/>
      <c r="M21" s="478"/>
      <c r="N21" s="478"/>
      <c r="O21" s="517"/>
      <c r="P21" s="492"/>
      <c r="Q21" s="493"/>
      <c r="R21" s="634"/>
      <c r="S21" s="515"/>
      <c r="T21" s="454"/>
      <c r="U21" s="516"/>
      <c r="V21" s="405"/>
    </row>
    <row r="22" spans="1:24" ht="11.1" customHeight="1">
      <c r="A22" s="397"/>
      <c r="B22" s="397"/>
      <c r="C22" s="442">
        <v>4</v>
      </c>
      <c r="D22" s="443" t="s">
        <v>351</v>
      </c>
      <c r="E22" s="597" t="s">
        <v>152</v>
      </c>
      <c r="F22" s="444" t="s">
        <v>352</v>
      </c>
      <c r="G22" s="450"/>
      <c r="H22" s="494"/>
      <c r="I22" s="495"/>
      <c r="J22" s="462"/>
      <c r="K22" s="462"/>
      <c r="L22" s="483"/>
      <c r="M22" s="498" t="s">
        <v>417</v>
      </c>
      <c r="N22" s="523" t="s">
        <v>216</v>
      </c>
      <c r="O22" s="524"/>
      <c r="P22" s="525"/>
      <c r="Q22" s="488">
        <f>Q20+Q19+Q18+Q17</f>
        <v>225848773.94999999</v>
      </c>
      <c r="R22" s="489">
        <f>R20+R19+R18+R17</f>
        <v>138715401</v>
      </c>
      <c r="S22" s="519"/>
      <c r="T22" s="454"/>
      <c r="U22" s="511"/>
      <c r="V22" s="405"/>
    </row>
    <row r="23" spans="1:24" ht="11.1" customHeight="1">
      <c r="A23" s="397"/>
      <c r="B23" s="397"/>
      <c r="C23" s="469" t="s">
        <v>148</v>
      </c>
      <c r="D23" s="470" t="s">
        <v>240</v>
      </c>
      <c r="E23" s="599" t="s">
        <v>379</v>
      </c>
      <c r="F23" s="460" t="s">
        <v>181</v>
      </c>
      <c r="G23" s="459">
        <v>7</v>
      </c>
      <c r="H23" s="460">
        <f>688160+554602.14+7599.68</f>
        <v>1250361.82</v>
      </c>
      <c r="I23" s="461">
        <v>2545978</v>
      </c>
      <c r="J23" s="462"/>
      <c r="K23" s="462"/>
      <c r="L23" s="505"/>
      <c r="M23" s="502"/>
      <c r="N23" s="502" t="s">
        <v>202</v>
      </c>
      <c r="O23" s="449"/>
      <c r="P23" s="503"/>
      <c r="Q23" s="635"/>
      <c r="R23" s="636"/>
      <c r="S23" s="468"/>
      <c r="T23" s="454"/>
      <c r="U23" s="501"/>
      <c r="V23" s="405"/>
    </row>
    <row r="24" spans="1:24" ht="11.1" customHeight="1" thickBot="1">
      <c r="A24" s="397"/>
      <c r="B24" s="397"/>
      <c r="C24" s="469" t="s">
        <v>149</v>
      </c>
      <c r="D24" s="470" t="s">
        <v>241</v>
      </c>
      <c r="E24" s="599" t="s">
        <v>380</v>
      </c>
      <c r="F24" s="460" t="s">
        <v>182</v>
      </c>
      <c r="G24" s="459">
        <v>8</v>
      </c>
      <c r="H24" s="779">
        <v>83243735</v>
      </c>
      <c r="I24" s="461">
        <v>120264452</v>
      </c>
      <c r="J24" s="462"/>
      <c r="K24" s="462"/>
      <c r="L24" s="476"/>
      <c r="M24" s="478"/>
      <c r="N24" s="478" t="s">
        <v>203</v>
      </c>
      <c r="O24" s="517"/>
      <c r="P24" s="492"/>
      <c r="Q24" s="493"/>
      <c r="R24" s="518"/>
      <c r="S24" s="468"/>
      <c r="T24" s="454"/>
      <c r="U24" s="405"/>
      <c r="V24" s="405"/>
      <c r="W24" s="164"/>
      <c r="X24" s="164"/>
    </row>
    <row r="25" spans="1:24" ht="11.1" customHeight="1">
      <c r="A25" s="397"/>
      <c r="B25" s="397"/>
      <c r="C25" s="505" t="s">
        <v>150</v>
      </c>
      <c r="D25" s="506" t="s">
        <v>242</v>
      </c>
      <c r="E25" s="599" t="s">
        <v>221</v>
      </c>
      <c r="F25" s="460" t="s">
        <v>183</v>
      </c>
      <c r="G25" s="472"/>
      <c r="H25" s="460"/>
      <c r="I25" s="461">
        <v>2919034</v>
      </c>
      <c r="J25" s="462"/>
      <c r="K25" s="462"/>
      <c r="L25" s="633" t="s">
        <v>4</v>
      </c>
      <c r="M25" s="624" t="s">
        <v>418</v>
      </c>
      <c r="N25" s="620"/>
      <c r="O25" s="621"/>
      <c r="P25" s="620"/>
      <c r="Q25" s="631"/>
      <c r="R25" s="632"/>
      <c r="S25" s="468"/>
      <c r="T25" s="454"/>
      <c r="U25" s="405"/>
      <c r="V25" s="405"/>
      <c r="W25" s="164"/>
      <c r="X25" s="164"/>
    </row>
    <row r="26" spans="1:24" ht="11.1" customHeight="1">
      <c r="A26" s="397"/>
      <c r="B26" s="397"/>
      <c r="C26" s="469" t="s">
        <v>151</v>
      </c>
      <c r="D26" s="470" t="s">
        <v>243</v>
      </c>
      <c r="E26" s="599" t="s">
        <v>381</v>
      </c>
      <c r="F26" s="460" t="s">
        <v>184</v>
      </c>
      <c r="G26" s="472"/>
      <c r="H26" s="460"/>
      <c r="I26" s="461"/>
      <c r="J26" s="462"/>
      <c r="K26" s="462"/>
      <c r="L26" s="711"/>
      <c r="M26" s="712"/>
      <c r="N26" s="713"/>
      <c r="O26" s="714"/>
      <c r="P26" s="713"/>
      <c r="Q26" s="715"/>
      <c r="R26" s="716"/>
      <c r="S26" s="468"/>
      <c r="T26" s="454"/>
      <c r="U26" s="405"/>
      <c r="V26" s="405"/>
      <c r="W26" s="164"/>
      <c r="X26" s="164"/>
    </row>
    <row r="27" spans="1:24" ht="11.1" customHeight="1">
      <c r="A27" s="397"/>
      <c r="B27" s="397"/>
      <c r="C27" s="476" t="s">
        <v>224</v>
      </c>
      <c r="D27" s="477"/>
      <c r="E27" s="600" t="s">
        <v>384</v>
      </c>
      <c r="F27" s="479"/>
      <c r="G27" s="472"/>
      <c r="H27" s="479"/>
      <c r="I27" s="481"/>
      <c r="J27" s="462"/>
      <c r="K27" s="462"/>
      <c r="L27" s="442"/>
      <c r="M27" s="444"/>
      <c r="N27" s="444"/>
      <c r="O27" s="520"/>
      <c r="P27" s="503"/>
      <c r="Q27" s="504"/>
      <c r="R27" s="521"/>
      <c r="S27" s="468"/>
      <c r="T27" s="454"/>
      <c r="U27" s="405"/>
      <c r="V27" s="405"/>
      <c r="W27" s="164"/>
      <c r="X27" s="164"/>
    </row>
    <row r="28" spans="1:24" ht="11.1" customHeight="1">
      <c r="A28" s="397"/>
      <c r="B28" s="397"/>
      <c r="C28" s="476" t="s">
        <v>382</v>
      </c>
      <c r="D28" s="477"/>
      <c r="E28" s="600" t="s">
        <v>385</v>
      </c>
      <c r="F28" s="479"/>
      <c r="G28" s="472"/>
      <c r="H28" s="479"/>
      <c r="I28" s="481"/>
      <c r="J28" s="462"/>
      <c r="K28" s="462"/>
      <c r="L28" s="469" t="s">
        <v>148</v>
      </c>
      <c r="M28" s="471" t="s">
        <v>404</v>
      </c>
      <c r="N28" s="457"/>
      <c r="O28" s="482"/>
      <c r="P28" s="474"/>
      <c r="Q28" s="522"/>
      <c r="R28" s="461"/>
      <c r="S28" s="468"/>
      <c r="T28" s="454"/>
      <c r="U28" s="405"/>
      <c r="V28" s="405"/>
      <c r="W28" s="164"/>
      <c r="X28" s="164"/>
    </row>
    <row r="29" spans="1:24" ht="11.1" customHeight="1">
      <c r="A29" s="397"/>
      <c r="B29" s="397"/>
      <c r="C29" s="476" t="s">
        <v>383</v>
      </c>
      <c r="D29" s="477" t="s">
        <v>244</v>
      </c>
      <c r="E29" s="600" t="s">
        <v>386</v>
      </c>
      <c r="F29" s="479" t="s">
        <v>185</v>
      </c>
      <c r="G29" s="459"/>
      <c r="H29" s="479"/>
      <c r="I29" s="481"/>
      <c r="J29" s="462"/>
      <c r="K29" s="462"/>
      <c r="L29" s="469" t="s">
        <v>149</v>
      </c>
      <c r="M29" s="471" t="s">
        <v>405</v>
      </c>
      <c r="N29" s="533"/>
      <c r="O29" s="491"/>
      <c r="P29" s="492">
        <v>17</v>
      </c>
      <c r="Q29" s="637">
        <f>37349913.35+757215719.59</f>
        <v>794565632.94000006</v>
      </c>
      <c r="R29" s="481">
        <v>961161800</v>
      </c>
      <c r="S29" s="526"/>
      <c r="T29" s="454"/>
      <c r="U29" s="511"/>
      <c r="V29" s="405"/>
      <c r="W29" s="164"/>
      <c r="X29" s="164"/>
    </row>
    <row r="30" spans="1:24" ht="11.1" customHeight="1">
      <c r="A30" s="397"/>
      <c r="B30" s="397"/>
      <c r="C30" s="483"/>
      <c r="D30" s="484"/>
      <c r="E30" s="485" t="s">
        <v>147</v>
      </c>
      <c r="F30" s="485" t="s">
        <v>31</v>
      </c>
      <c r="G30" s="512"/>
      <c r="H30" s="488">
        <f>SUM(H23:H29)</f>
        <v>84494096.819999993</v>
      </c>
      <c r="I30" s="489">
        <f>SUM(I23:I29)</f>
        <v>125729464</v>
      </c>
      <c r="J30" s="490"/>
      <c r="K30" s="490"/>
      <c r="L30" s="476" t="s">
        <v>150</v>
      </c>
      <c r="M30" s="471" t="s">
        <v>406</v>
      </c>
      <c r="N30" s="533"/>
      <c r="O30" s="491"/>
      <c r="P30" s="492"/>
      <c r="Q30" s="637"/>
      <c r="R30" s="481"/>
      <c r="S30" s="519"/>
      <c r="T30" s="454"/>
      <c r="U30" s="405"/>
      <c r="V30" s="405"/>
      <c r="W30" s="164"/>
      <c r="X30" s="164"/>
    </row>
    <row r="31" spans="1:24" ht="11.1" customHeight="1">
      <c r="A31" s="397"/>
      <c r="B31" s="397"/>
      <c r="C31" s="442">
        <v>5</v>
      </c>
      <c r="D31" s="506" t="s">
        <v>245</v>
      </c>
      <c r="E31" s="597" t="s">
        <v>387</v>
      </c>
      <c r="F31" s="444" t="s">
        <v>286</v>
      </c>
      <c r="G31" s="503">
        <v>9</v>
      </c>
      <c r="H31" s="494">
        <v>3330426</v>
      </c>
      <c r="I31" s="495">
        <v>4811558</v>
      </c>
      <c r="J31" s="462"/>
      <c r="K31" s="462"/>
      <c r="L31" s="469" t="s">
        <v>151</v>
      </c>
      <c r="M31" s="471" t="s">
        <v>407</v>
      </c>
      <c r="N31" s="478"/>
      <c r="O31" s="517"/>
      <c r="P31" s="492"/>
      <c r="Q31" s="475"/>
      <c r="R31" s="461"/>
      <c r="S31" s="468"/>
      <c r="T31" s="454"/>
      <c r="U31" s="405"/>
      <c r="V31" s="405"/>
      <c r="W31" s="164"/>
      <c r="X31" s="164"/>
    </row>
    <row r="32" spans="1:24" ht="11.1" customHeight="1">
      <c r="A32" s="397"/>
      <c r="B32" s="397"/>
      <c r="C32" s="455">
        <v>6</v>
      </c>
      <c r="D32" s="470" t="s">
        <v>246</v>
      </c>
      <c r="E32" s="598" t="s">
        <v>388</v>
      </c>
      <c r="F32" s="457" t="s">
        <v>176</v>
      </c>
      <c r="G32" s="465"/>
      <c r="H32" s="460"/>
      <c r="I32" s="461"/>
      <c r="J32" s="462"/>
      <c r="K32" s="462"/>
      <c r="L32" s="476" t="s">
        <v>224</v>
      </c>
      <c r="M32" s="478" t="s">
        <v>408</v>
      </c>
      <c r="N32" s="471"/>
      <c r="O32" s="473"/>
      <c r="P32" s="474"/>
      <c r="Q32" s="475"/>
      <c r="R32" s="461"/>
      <c r="S32" s="468"/>
      <c r="T32" s="454"/>
      <c r="U32" s="405"/>
      <c r="V32" s="405"/>
      <c r="W32" s="164"/>
      <c r="X32" s="164"/>
    </row>
    <row r="33" spans="1:24" ht="11.1" customHeight="1">
      <c r="A33" s="397"/>
      <c r="B33" s="397"/>
      <c r="C33" s="476"/>
      <c r="D33" s="477" t="s">
        <v>247</v>
      </c>
      <c r="E33" s="601"/>
      <c r="F33" s="457" t="s">
        <v>186</v>
      </c>
      <c r="G33" s="534"/>
      <c r="H33" s="479"/>
      <c r="I33" s="481"/>
      <c r="J33" s="462"/>
      <c r="K33" s="462"/>
      <c r="L33" s="476" t="s">
        <v>382</v>
      </c>
      <c r="M33" s="478" t="s">
        <v>410</v>
      </c>
      <c r="N33" s="405"/>
      <c r="O33" s="616"/>
      <c r="P33" s="617"/>
      <c r="Q33" s="554"/>
      <c r="R33" s="555"/>
      <c r="S33" s="536"/>
      <c r="T33" s="454"/>
      <c r="U33" s="405"/>
      <c r="V33" s="405"/>
      <c r="W33" s="164"/>
      <c r="X33" s="168"/>
    </row>
    <row r="34" spans="1:24" ht="11.1" customHeight="1">
      <c r="A34" s="397"/>
      <c r="B34" s="397"/>
      <c r="C34" s="537"/>
      <c r="D34" s="538"/>
      <c r="E34" s="498" t="s">
        <v>222</v>
      </c>
      <c r="F34" s="539"/>
      <c r="G34" s="540"/>
      <c r="H34" s="488">
        <f>SUM(H31:H33,H30,H21,H14)</f>
        <v>282803847.50999999</v>
      </c>
      <c r="I34" s="488">
        <f>SUM(I31:I33,I30,I21,I14)</f>
        <v>288580841</v>
      </c>
      <c r="J34" s="490"/>
      <c r="K34" s="490"/>
      <c r="L34" s="469" t="s">
        <v>383</v>
      </c>
      <c r="M34" s="478" t="s">
        <v>411</v>
      </c>
      <c r="N34" s="638"/>
      <c r="O34" s="464"/>
      <c r="P34" s="639"/>
      <c r="Q34" s="640"/>
      <c r="R34" s="641"/>
      <c r="S34" s="519"/>
      <c r="T34" s="454"/>
      <c r="U34" s="405"/>
      <c r="V34" s="405"/>
      <c r="W34" s="164"/>
    </row>
    <row r="35" spans="1:24" ht="11.1" customHeight="1" thickBot="1">
      <c r="A35" s="397"/>
      <c r="B35" s="397"/>
      <c r="C35" s="541"/>
      <c r="D35" s="542"/>
      <c r="E35" s="542"/>
      <c r="F35" s="543"/>
      <c r="G35" s="544"/>
      <c r="H35" s="545"/>
      <c r="I35" s="546"/>
      <c r="J35" s="507"/>
      <c r="K35" s="507"/>
      <c r="L35" s="614" t="s">
        <v>409</v>
      </c>
      <c r="M35" s="478" t="s">
        <v>419</v>
      </c>
      <c r="N35" s="527"/>
      <c r="O35" s="528"/>
      <c r="P35" s="529">
        <v>18</v>
      </c>
      <c r="Q35" s="737">
        <v>562899662</v>
      </c>
      <c r="R35" s="758">
        <v>436176554</v>
      </c>
      <c r="S35" s="468"/>
      <c r="T35" s="454"/>
      <c r="U35" s="405"/>
      <c r="V35" s="405"/>
    </row>
    <row r="36" spans="1:24" ht="11.25" customHeight="1">
      <c r="A36" s="397"/>
      <c r="B36" s="397"/>
      <c r="C36" s="618" t="s">
        <v>4</v>
      </c>
      <c r="D36" s="619" t="s">
        <v>350</v>
      </c>
      <c r="E36" s="624" t="s">
        <v>153</v>
      </c>
      <c r="F36" s="620" t="s">
        <v>223</v>
      </c>
      <c r="G36" s="620"/>
      <c r="H36" s="622"/>
      <c r="I36" s="623"/>
      <c r="J36" s="462"/>
      <c r="K36" s="462"/>
      <c r="L36" s="483"/>
      <c r="M36" s="485" t="s">
        <v>147</v>
      </c>
      <c r="N36" s="496" t="s">
        <v>31</v>
      </c>
      <c r="O36" s="497"/>
      <c r="P36" s="498"/>
      <c r="Q36" s="499">
        <f>Q29+Q30+Q31+Q32+Q33+Q34+Q35</f>
        <v>1357465294.9400001</v>
      </c>
      <c r="R36" s="500">
        <f>SUM(R29:R35)</f>
        <v>1397338354</v>
      </c>
      <c r="S36" s="468"/>
      <c r="T36" s="454"/>
      <c r="U36" s="762"/>
      <c r="V36" s="762"/>
    </row>
    <row r="37" spans="1:24" ht="11.1" customHeight="1">
      <c r="A37" s="397"/>
      <c r="B37" s="397"/>
      <c r="C37" s="549">
        <v>1</v>
      </c>
      <c r="D37" s="550" t="s">
        <v>248</v>
      </c>
      <c r="E37" s="597" t="s">
        <v>154</v>
      </c>
      <c r="F37" s="457" t="s">
        <v>187</v>
      </c>
      <c r="G37" s="465"/>
      <c r="H37" s="460"/>
      <c r="I37" s="495"/>
      <c r="J37" s="462"/>
      <c r="K37" s="462"/>
      <c r="L37" s="532"/>
      <c r="M37" s="502"/>
      <c r="N37" s="502"/>
      <c r="O37" s="449"/>
      <c r="P37" s="503"/>
      <c r="Q37" s="504"/>
      <c r="R37" s="495"/>
      <c r="S37" s="468"/>
      <c r="T37" s="454"/>
      <c r="U37" s="405"/>
      <c r="V37" s="405"/>
    </row>
    <row r="38" spans="1:24" ht="11.1" customHeight="1">
      <c r="A38" s="397"/>
      <c r="B38" s="397"/>
      <c r="C38" s="469" t="s">
        <v>148</v>
      </c>
      <c r="D38" s="470" t="s">
        <v>249</v>
      </c>
      <c r="E38" s="599" t="s">
        <v>389</v>
      </c>
      <c r="F38" s="471" t="s">
        <v>188</v>
      </c>
      <c r="G38" s="474"/>
      <c r="H38" s="460"/>
      <c r="I38" s="461"/>
      <c r="J38" s="462"/>
      <c r="K38" s="462"/>
      <c r="L38" s="463">
        <v>5</v>
      </c>
      <c r="M38" s="457" t="s">
        <v>415</v>
      </c>
      <c r="N38" s="457" t="s">
        <v>205</v>
      </c>
      <c r="O38" s="464"/>
      <c r="P38" s="465"/>
      <c r="Q38" s="514"/>
      <c r="R38" s="535"/>
      <c r="S38" s="468"/>
      <c r="T38" s="454"/>
      <c r="U38" s="405"/>
      <c r="V38" s="405"/>
    </row>
    <row r="39" spans="1:24" ht="11.1" customHeight="1">
      <c r="A39" s="397"/>
      <c r="B39" s="397"/>
      <c r="C39" s="469" t="s">
        <v>149</v>
      </c>
      <c r="D39" s="470" t="s">
        <v>250</v>
      </c>
      <c r="E39" s="599" t="s">
        <v>390</v>
      </c>
      <c r="F39" s="471" t="s">
        <v>189</v>
      </c>
      <c r="G39" s="474"/>
      <c r="H39" s="460"/>
      <c r="I39" s="461"/>
      <c r="J39" s="462"/>
      <c r="K39" s="462"/>
      <c r="L39" s="455">
        <v>6</v>
      </c>
      <c r="M39" s="457" t="s">
        <v>416</v>
      </c>
      <c r="N39" s="471" t="s">
        <v>217</v>
      </c>
      <c r="O39" s="473"/>
      <c r="P39" s="474"/>
      <c r="Q39" s="504"/>
      <c r="R39" s="461"/>
      <c r="S39" s="468"/>
      <c r="T39" s="454"/>
      <c r="U39" s="405"/>
      <c r="V39" s="405"/>
    </row>
    <row r="40" spans="1:24" ht="11.1" customHeight="1">
      <c r="A40" s="397"/>
      <c r="B40" s="397"/>
      <c r="C40" s="469" t="s">
        <v>150</v>
      </c>
      <c r="D40" s="470" t="s">
        <v>251</v>
      </c>
      <c r="E40" s="625" t="s">
        <v>391</v>
      </c>
      <c r="F40" s="471" t="s">
        <v>190</v>
      </c>
      <c r="G40" s="474">
        <v>10</v>
      </c>
      <c r="H40" s="460">
        <v>802949691</v>
      </c>
      <c r="I40" s="461">
        <v>802949691</v>
      </c>
      <c r="J40" s="462"/>
      <c r="K40" s="462"/>
      <c r="L40" s="455">
        <v>7</v>
      </c>
      <c r="M40" s="457" t="s">
        <v>78</v>
      </c>
      <c r="N40" s="471" t="s">
        <v>198</v>
      </c>
      <c r="O40" s="482" t="s">
        <v>279</v>
      </c>
      <c r="P40" s="474"/>
      <c r="Q40" s="514">
        <f>Q41+Q42</f>
        <v>0</v>
      </c>
      <c r="R40" s="535">
        <f>R41+R42</f>
        <v>0</v>
      </c>
      <c r="S40" s="468"/>
      <c r="T40" s="454"/>
      <c r="U40" s="511"/>
      <c r="V40" s="405"/>
    </row>
    <row r="41" spans="1:24" ht="11.1" customHeight="1">
      <c r="A41" s="397"/>
      <c r="B41" s="397"/>
      <c r="C41" s="476" t="s">
        <v>224</v>
      </c>
      <c r="D41" s="477"/>
      <c r="E41" s="625" t="s">
        <v>392</v>
      </c>
      <c r="F41" s="478"/>
      <c r="G41" s="492"/>
      <c r="H41" s="479"/>
      <c r="I41" s="481"/>
      <c r="J41" s="462"/>
      <c r="K41" s="462"/>
      <c r="L41" s="469" t="s">
        <v>148</v>
      </c>
      <c r="M41" s="478" t="s">
        <v>420</v>
      </c>
      <c r="N41" s="444" t="s">
        <v>206</v>
      </c>
      <c r="O41" s="530"/>
      <c r="P41" s="503"/>
      <c r="Q41" s="504"/>
      <c r="R41" s="495"/>
      <c r="S41" s="468"/>
      <c r="T41" s="454"/>
      <c r="U41" s="511"/>
      <c r="V41" s="405"/>
    </row>
    <row r="42" spans="1:24" ht="11.1" customHeight="1">
      <c r="A42" s="397"/>
      <c r="B42" s="397"/>
      <c r="C42" s="476" t="s">
        <v>382</v>
      </c>
      <c r="D42" s="477"/>
      <c r="E42" s="626" t="s">
        <v>393</v>
      </c>
      <c r="F42" s="478"/>
      <c r="G42" s="492"/>
      <c r="H42" s="479"/>
      <c r="I42" s="481"/>
      <c r="J42" s="462"/>
      <c r="K42" s="462"/>
      <c r="L42" s="469" t="s">
        <v>149</v>
      </c>
      <c r="M42" s="478" t="s">
        <v>421</v>
      </c>
      <c r="N42" s="457" t="s">
        <v>349</v>
      </c>
      <c r="O42" s="482" t="s">
        <v>280</v>
      </c>
      <c r="P42" s="474"/>
      <c r="Q42" s="475"/>
      <c r="R42" s="568"/>
      <c r="S42" s="468"/>
      <c r="T42" s="454"/>
      <c r="U42" s="511"/>
      <c r="V42" s="405"/>
    </row>
    <row r="43" spans="1:24" ht="11.1" customHeight="1">
      <c r="A43" s="397"/>
      <c r="B43" s="397"/>
      <c r="C43" s="476" t="s">
        <v>155</v>
      </c>
      <c r="D43" s="477" t="s">
        <v>252</v>
      </c>
      <c r="E43" s="600" t="s">
        <v>394</v>
      </c>
      <c r="F43" s="478" t="s">
        <v>191</v>
      </c>
      <c r="G43" s="492"/>
      <c r="H43" s="479"/>
      <c r="I43" s="551"/>
      <c r="J43" s="552"/>
      <c r="K43" s="552"/>
      <c r="L43" s="578">
        <v>8</v>
      </c>
      <c r="M43" s="533" t="s">
        <v>422</v>
      </c>
      <c r="N43" s="533" t="s">
        <v>204</v>
      </c>
      <c r="O43" s="491" t="s">
        <v>281</v>
      </c>
      <c r="P43" s="492"/>
      <c r="Q43" s="493"/>
      <c r="R43" s="481"/>
      <c r="S43" s="468"/>
      <c r="T43" s="454"/>
      <c r="U43" s="405"/>
      <c r="V43" s="405"/>
    </row>
    <row r="44" spans="1:24" ht="11.1" customHeight="1">
      <c r="A44" s="397"/>
      <c r="B44" s="397"/>
      <c r="C44" s="556"/>
      <c r="D44" s="557"/>
      <c r="E44" s="485" t="s">
        <v>147</v>
      </c>
      <c r="F44" s="558" t="s">
        <v>31</v>
      </c>
      <c r="G44" s="540"/>
      <c r="H44" s="488">
        <f>SUM(H38:H43)</f>
        <v>802949691</v>
      </c>
      <c r="I44" s="488">
        <f>SUM(I38:I43)</f>
        <v>802949691</v>
      </c>
      <c r="J44" s="559"/>
      <c r="K44" s="559"/>
      <c r="L44" s="548"/>
      <c r="M44" s="498" t="s">
        <v>423</v>
      </c>
      <c r="N44" s="523" t="s">
        <v>207</v>
      </c>
      <c r="O44" s="524"/>
      <c r="P44" s="525"/>
      <c r="Q44" s="547">
        <f>Q40+Q39+Q38+Q36</f>
        <v>1357465294.9400001</v>
      </c>
      <c r="R44" s="580">
        <f>R40+R39+R38+R36</f>
        <v>1397338354</v>
      </c>
      <c r="S44" s="519"/>
      <c r="T44" s="454"/>
      <c r="U44" s="560"/>
      <c r="V44" s="561"/>
    </row>
    <row r="45" spans="1:24" ht="11.1" customHeight="1">
      <c r="A45" s="397"/>
      <c r="B45" s="397"/>
      <c r="C45" s="505"/>
      <c r="D45" s="562" t="s">
        <v>0</v>
      </c>
      <c r="E45" s="597" t="s">
        <v>156</v>
      </c>
      <c r="F45" s="444" t="s">
        <v>192</v>
      </c>
      <c r="G45" s="450"/>
      <c r="H45" s="494"/>
      <c r="I45" s="495"/>
      <c r="J45" s="462"/>
      <c r="K45" s="462"/>
      <c r="L45" s="553"/>
      <c r="M45" s="627"/>
      <c r="N45" s="628"/>
      <c r="O45" s="590"/>
      <c r="P45" s="629"/>
      <c r="Q45" s="630"/>
      <c r="R45" s="759"/>
      <c r="S45" s="468"/>
      <c r="T45" s="454"/>
      <c r="U45" s="405"/>
      <c r="V45" s="501"/>
    </row>
    <row r="46" spans="1:24" ht="11.1" customHeight="1" thickBot="1">
      <c r="A46" s="397"/>
      <c r="B46" s="397"/>
      <c r="C46" s="469" t="s">
        <v>148</v>
      </c>
      <c r="D46" s="470" t="s">
        <v>253</v>
      </c>
      <c r="E46" s="599" t="s">
        <v>395</v>
      </c>
      <c r="F46" s="471" t="s">
        <v>193</v>
      </c>
      <c r="G46" s="474"/>
      <c r="H46" s="522">
        <v>91723112</v>
      </c>
      <c r="I46" s="564">
        <v>93360066</v>
      </c>
      <c r="J46" s="565"/>
      <c r="K46" s="565"/>
      <c r="L46" s="553"/>
      <c r="M46" s="527"/>
      <c r="N46" s="502"/>
      <c r="O46" s="528"/>
      <c r="P46" s="529"/>
      <c r="Q46" s="554"/>
      <c r="R46" s="563"/>
      <c r="S46" s="468"/>
      <c r="T46" s="454"/>
      <c r="U46" s="405"/>
      <c r="V46" s="405"/>
    </row>
    <row r="47" spans="1:24" ht="11.1" customHeight="1">
      <c r="A47" s="397"/>
      <c r="B47" s="397"/>
      <c r="C47" s="469" t="s">
        <v>149</v>
      </c>
      <c r="D47" s="470" t="s">
        <v>254</v>
      </c>
      <c r="E47" s="599" t="s">
        <v>396</v>
      </c>
      <c r="F47" s="471" t="s">
        <v>228</v>
      </c>
      <c r="G47" s="474"/>
      <c r="H47" s="460">
        <v>27195780</v>
      </c>
      <c r="I47" s="461">
        <v>25906369</v>
      </c>
      <c r="J47" s="462"/>
      <c r="K47" s="462"/>
      <c r="L47" s="633" t="s">
        <v>21</v>
      </c>
      <c r="M47" s="624" t="s">
        <v>424</v>
      </c>
      <c r="N47" s="620"/>
      <c r="O47" s="621"/>
      <c r="P47" s="620"/>
      <c r="Q47" s="631"/>
      <c r="R47" s="632"/>
      <c r="S47" s="468"/>
      <c r="T47" s="454"/>
      <c r="U47" s="405"/>
      <c r="V47" s="405"/>
    </row>
    <row r="48" spans="1:24" ht="11.1" customHeight="1">
      <c r="A48" s="397"/>
      <c r="B48" s="397"/>
      <c r="C48" s="469" t="s">
        <v>150</v>
      </c>
      <c r="D48" s="470" t="s">
        <v>255</v>
      </c>
      <c r="E48" s="599" t="s">
        <v>397</v>
      </c>
      <c r="F48" s="471" t="s">
        <v>194</v>
      </c>
      <c r="G48" s="474"/>
      <c r="H48" s="460">
        <v>901207</v>
      </c>
      <c r="I48" s="461">
        <v>3883236</v>
      </c>
      <c r="J48" s="462"/>
      <c r="K48" s="462"/>
      <c r="L48" s="532"/>
      <c r="M48" s="502"/>
      <c r="N48" s="502"/>
      <c r="O48" s="449"/>
      <c r="P48" s="503"/>
      <c r="Q48" s="504"/>
      <c r="R48" s="566"/>
      <c r="S48" s="468"/>
      <c r="T48" s="454"/>
      <c r="U48" s="569"/>
      <c r="V48" s="570"/>
      <c r="W48" s="166"/>
    </row>
    <row r="49" spans="1:23" ht="11.1" customHeight="1">
      <c r="A49" s="397"/>
      <c r="B49" s="397"/>
      <c r="C49" s="476" t="s">
        <v>155</v>
      </c>
      <c r="D49" s="477" t="s">
        <v>256</v>
      </c>
      <c r="E49" s="600" t="s">
        <v>398</v>
      </c>
      <c r="F49" s="478" t="s">
        <v>195</v>
      </c>
      <c r="G49" s="492"/>
      <c r="H49" s="479"/>
      <c r="I49" s="481"/>
      <c r="J49" s="462"/>
      <c r="K49" s="462"/>
      <c r="L49" s="463">
        <v>1</v>
      </c>
      <c r="M49" s="457" t="s">
        <v>489</v>
      </c>
      <c r="N49" s="457" t="s">
        <v>208</v>
      </c>
      <c r="O49" s="473" t="s">
        <v>282</v>
      </c>
      <c r="P49" s="567"/>
      <c r="Q49" s="475">
        <v>263000000</v>
      </c>
      <c r="R49" s="568">
        <v>263000000</v>
      </c>
      <c r="S49" s="468"/>
      <c r="T49" s="454"/>
      <c r="U49" s="569"/>
      <c r="V49" s="570"/>
      <c r="W49" s="166"/>
    </row>
    <row r="50" spans="1:23" ht="11.1" customHeight="1">
      <c r="A50" s="397"/>
      <c r="B50" s="397"/>
      <c r="C50" s="556"/>
      <c r="D50" s="557"/>
      <c r="E50" s="485" t="s">
        <v>147</v>
      </c>
      <c r="F50" s="558" t="s">
        <v>31</v>
      </c>
      <c r="G50" s="571">
        <v>11</v>
      </c>
      <c r="H50" s="488">
        <f>SUM(H46:H49)</f>
        <v>119820099</v>
      </c>
      <c r="I50" s="489">
        <f>SUM(I46:I49)</f>
        <v>123149671</v>
      </c>
      <c r="J50" s="490"/>
      <c r="K50" s="490"/>
      <c r="L50" s="463">
        <v>2</v>
      </c>
      <c r="M50" s="457" t="s">
        <v>494</v>
      </c>
      <c r="N50" s="457" t="s">
        <v>209</v>
      </c>
      <c r="O50" s="464"/>
      <c r="P50" s="567"/>
      <c r="Q50" s="475"/>
      <c r="R50" s="568"/>
      <c r="S50" s="468"/>
      <c r="T50" s="454"/>
      <c r="U50" s="569"/>
      <c r="V50" s="570"/>
      <c r="W50" s="166"/>
    </row>
    <row r="51" spans="1:23" ht="11.1" customHeight="1">
      <c r="A51" s="397"/>
      <c r="B51" s="397"/>
      <c r="C51" s="442">
        <v>2</v>
      </c>
      <c r="D51" s="443" t="s">
        <v>257</v>
      </c>
      <c r="E51" s="597" t="s">
        <v>157</v>
      </c>
      <c r="F51" s="445"/>
      <c r="G51" s="572"/>
      <c r="H51" s="494"/>
      <c r="I51" s="495"/>
      <c r="J51" s="462"/>
      <c r="K51" s="462"/>
      <c r="L51" s="463">
        <v>3</v>
      </c>
      <c r="M51" s="457" t="s">
        <v>425</v>
      </c>
      <c r="N51" s="457" t="s">
        <v>210</v>
      </c>
      <c r="O51" s="464"/>
      <c r="P51" s="503"/>
      <c r="Q51" s="475"/>
      <c r="R51" s="568">
        <v>0</v>
      </c>
      <c r="S51" s="468"/>
      <c r="T51" s="454"/>
      <c r="U51" s="569"/>
      <c r="V51" s="570"/>
      <c r="W51" s="166"/>
    </row>
    <row r="52" spans="1:23" ht="11.1" customHeight="1">
      <c r="A52" s="397"/>
      <c r="B52" s="397"/>
      <c r="C52" s="455">
        <v>3</v>
      </c>
      <c r="D52" s="456" t="s">
        <v>258</v>
      </c>
      <c r="E52" s="598" t="s">
        <v>158</v>
      </c>
      <c r="F52" s="458"/>
      <c r="G52" s="573"/>
      <c r="H52" s="780">
        <f>SUM(H53:H54)</f>
        <v>306833713</v>
      </c>
      <c r="I52" s="461">
        <f>SUM(I53:I54)</f>
        <v>306833713</v>
      </c>
      <c r="J52" s="462"/>
      <c r="K52" s="462"/>
      <c r="L52" s="463">
        <v>4</v>
      </c>
      <c r="M52" s="457" t="s">
        <v>164</v>
      </c>
      <c r="N52" s="457" t="s">
        <v>211</v>
      </c>
      <c r="O52" s="482" t="s">
        <v>283</v>
      </c>
      <c r="P52" s="503"/>
      <c r="Q52" s="475"/>
      <c r="R52" s="568"/>
      <c r="S52" s="468"/>
      <c r="T52" s="454"/>
      <c r="U52" s="569"/>
      <c r="V52" s="569"/>
      <c r="W52" s="166"/>
    </row>
    <row r="53" spans="1:23" ht="11.1" customHeight="1">
      <c r="A53" s="397"/>
      <c r="B53" s="397"/>
      <c r="C53" s="469" t="s">
        <v>148</v>
      </c>
      <c r="D53" s="470" t="s">
        <v>259</v>
      </c>
      <c r="E53" s="599" t="s">
        <v>399</v>
      </c>
      <c r="F53" s="471" t="s">
        <v>226</v>
      </c>
      <c r="G53" s="573"/>
      <c r="H53" s="574"/>
      <c r="I53" s="575"/>
      <c r="J53" s="507"/>
      <c r="K53" s="507"/>
      <c r="L53" s="469" t="s">
        <v>148</v>
      </c>
      <c r="M53" s="471" t="s">
        <v>163</v>
      </c>
      <c r="N53" s="457" t="s">
        <v>215</v>
      </c>
      <c r="O53" s="473" t="s">
        <v>284</v>
      </c>
      <c r="P53" s="503"/>
      <c r="Q53" s="475"/>
      <c r="R53" s="461"/>
      <c r="S53" s="468"/>
      <c r="T53" s="454"/>
      <c r="U53" s="569"/>
      <c r="V53" s="569"/>
      <c r="W53" s="166"/>
    </row>
    <row r="54" spans="1:23" ht="11.1" customHeight="1">
      <c r="A54" s="397"/>
      <c r="B54" s="397"/>
      <c r="C54" s="469" t="s">
        <v>149</v>
      </c>
      <c r="D54" s="470" t="s">
        <v>260</v>
      </c>
      <c r="E54" s="599" t="s">
        <v>159</v>
      </c>
      <c r="F54" s="458"/>
      <c r="G54" s="474">
        <v>12</v>
      </c>
      <c r="H54" s="460">
        <v>306833713</v>
      </c>
      <c r="I54" s="461">
        <v>306833713</v>
      </c>
      <c r="J54" s="462"/>
      <c r="K54" s="462"/>
      <c r="L54" s="469" t="s">
        <v>149</v>
      </c>
      <c r="M54" s="471" t="s">
        <v>162</v>
      </c>
      <c r="N54" s="457" t="s">
        <v>212</v>
      </c>
      <c r="O54" s="464"/>
      <c r="P54" s="503"/>
      <c r="Q54" s="475"/>
      <c r="R54" s="461"/>
      <c r="S54" s="526"/>
      <c r="T54" s="454"/>
      <c r="U54" s="569"/>
      <c r="V54" s="569"/>
      <c r="W54" s="166"/>
    </row>
    <row r="55" spans="1:23" ht="11.1" customHeight="1">
      <c r="A55" s="397"/>
      <c r="B55" s="397"/>
      <c r="C55" s="476" t="s">
        <v>150</v>
      </c>
      <c r="D55" s="477" t="s">
        <v>261</v>
      </c>
      <c r="E55" s="600" t="s">
        <v>400</v>
      </c>
      <c r="F55" s="576"/>
      <c r="G55" s="577"/>
      <c r="H55" s="479">
        <v>0</v>
      </c>
      <c r="I55" s="481">
        <v>0</v>
      </c>
      <c r="J55" s="462"/>
      <c r="K55" s="462"/>
      <c r="L55" s="476" t="s">
        <v>150</v>
      </c>
      <c r="M55" s="471" t="s">
        <v>164</v>
      </c>
      <c r="N55" s="457" t="s">
        <v>213</v>
      </c>
      <c r="O55" s="464"/>
      <c r="P55" s="503"/>
      <c r="Q55" s="475"/>
      <c r="R55" s="461"/>
      <c r="S55" s="468"/>
      <c r="T55" s="454"/>
      <c r="U55" s="569"/>
      <c r="V55" s="569"/>
      <c r="W55" s="166"/>
    </row>
    <row r="56" spans="1:23" ht="11.1" customHeight="1">
      <c r="A56" s="397"/>
      <c r="B56" s="397"/>
      <c r="C56" s="483"/>
      <c r="D56" s="484"/>
      <c r="E56" s="485" t="s">
        <v>147</v>
      </c>
      <c r="F56" s="558" t="s">
        <v>31</v>
      </c>
      <c r="G56" s="540"/>
      <c r="H56" s="488">
        <f>H52+H51</f>
        <v>306833713</v>
      </c>
      <c r="I56" s="489">
        <f>I52+I51</f>
        <v>306833713</v>
      </c>
      <c r="J56" s="490"/>
      <c r="K56" s="490"/>
      <c r="L56" s="463">
        <v>5</v>
      </c>
      <c r="M56" s="457" t="s">
        <v>165</v>
      </c>
      <c r="N56" s="457" t="s">
        <v>214</v>
      </c>
      <c r="O56" s="464"/>
      <c r="P56" s="503"/>
      <c r="Q56" s="460">
        <v>-277539832</v>
      </c>
      <c r="R56" s="461">
        <v>-209507826</v>
      </c>
      <c r="S56" s="468"/>
      <c r="T56" s="454"/>
      <c r="U56" s="569"/>
      <c r="V56" s="569"/>
      <c r="W56" s="166"/>
    </row>
    <row r="57" spans="1:23" ht="11.1" customHeight="1">
      <c r="A57" s="397"/>
      <c r="B57" s="397"/>
      <c r="C57" s="442">
        <v>4</v>
      </c>
      <c r="D57" s="443" t="s">
        <v>262</v>
      </c>
      <c r="E57" s="597" t="s">
        <v>401</v>
      </c>
      <c r="F57" s="445"/>
      <c r="G57" s="445"/>
      <c r="H57" s="451"/>
      <c r="I57" s="452"/>
      <c r="J57" s="507"/>
      <c r="K57" s="507"/>
      <c r="L57" s="463">
        <v>6</v>
      </c>
      <c r="M57" s="457" t="s">
        <v>426</v>
      </c>
      <c r="N57" s="457" t="s">
        <v>348</v>
      </c>
      <c r="O57" s="482" t="s">
        <v>285</v>
      </c>
      <c r="P57" s="503"/>
      <c r="Q57" s="460">
        <v>-56366886</v>
      </c>
      <c r="R57" s="760">
        <v>-68032013</v>
      </c>
      <c r="S57" s="468"/>
      <c r="T57" s="454"/>
      <c r="U57" s="569"/>
      <c r="V57" s="569"/>
      <c r="W57" s="166"/>
    </row>
    <row r="58" spans="1:23" ht="11.1" customHeight="1">
      <c r="A58" s="397"/>
      <c r="B58" s="397"/>
      <c r="C58" s="578">
        <v>5</v>
      </c>
      <c r="D58" s="579" t="s">
        <v>263</v>
      </c>
      <c r="E58" s="601" t="s">
        <v>378</v>
      </c>
      <c r="F58" s="458"/>
      <c r="G58" s="576"/>
      <c r="H58" s="479"/>
      <c r="I58" s="481"/>
      <c r="J58" s="462"/>
      <c r="K58" s="462"/>
      <c r="L58" s="537"/>
      <c r="M58" s="498" t="s">
        <v>166</v>
      </c>
      <c r="N58" s="404"/>
      <c r="O58" s="531"/>
      <c r="P58" s="512">
        <v>19</v>
      </c>
      <c r="Q58" s="610">
        <f>SUM(Q49:Q57)</f>
        <v>-70906718</v>
      </c>
      <c r="R58" s="611">
        <f>SUM(R49:R57)</f>
        <v>-14539839</v>
      </c>
      <c r="S58" s="515"/>
      <c r="T58" s="454"/>
      <c r="U58" s="569"/>
      <c r="V58" s="569"/>
      <c r="W58" s="166"/>
    </row>
    <row r="59" spans="1:23" ht="11.1" customHeight="1">
      <c r="A59" s="397"/>
      <c r="B59" s="397"/>
      <c r="C59" s="537"/>
      <c r="D59" s="538"/>
      <c r="E59" s="498" t="s">
        <v>160</v>
      </c>
      <c r="F59" s="496"/>
      <c r="G59" s="496"/>
      <c r="H59" s="547">
        <f>SUM(H57:H58,H56,H50,H44)</f>
        <v>1229603503</v>
      </c>
      <c r="I59" s="580">
        <f>SUM(I57:I58,I56,I50,I44)</f>
        <v>1232933075</v>
      </c>
      <c r="J59" s="581"/>
      <c r="K59" s="581"/>
      <c r="L59" s="721"/>
      <c r="M59" s="722"/>
      <c r="N59" s="527"/>
      <c r="O59" s="528"/>
      <c r="P59" s="529"/>
      <c r="Q59" s="723"/>
      <c r="R59" s="724"/>
      <c r="S59" s="468"/>
      <c r="T59" s="454"/>
      <c r="U59" s="569"/>
      <c r="V59" s="569"/>
      <c r="W59" s="166"/>
    </row>
    <row r="60" spans="1:23" ht="11.1" customHeight="1" thickBot="1">
      <c r="A60" s="397"/>
      <c r="B60" s="397"/>
      <c r="C60" s="582"/>
      <c r="D60" s="583"/>
      <c r="E60" s="471"/>
      <c r="F60" s="458"/>
      <c r="G60" s="458"/>
      <c r="H60" s="460"/>
      <c r="I60" s="461"/>
      <c r="J60" s="462"/>
      <c r="K60" s="462"/>
      <c r="L60" s="532"/>
      <c r="M60" s="502"/>
      <c r="N60" s="502"/>
      <c r="O60" s="449"/>
      <c r="P60" s="502"/>
      <c r="Q60" s="504"/>
      <c r="R60" s="495"/>
      <c r="S60" s="584"/>
      <c r="T60" s="454"/>
      <c r="U60" s="569"/>
      <c r="V60" s="569"/>
      <c r="W60" s="166"/>
    </row>
    <row r="61" spans="1:23" ht="14.25" customHeight="1" thickBot="1">
      <c r="A61" s="397"/>
      <c r="B61" s="397"/>
      <c r="C61" s="585"/>
      <c r="D61" s="586"/>
      <c r="E61" s="717" t="s">
        <v>499</v>
      </c>
      <c r="F61" s="717" t="s">
        <v>227</v>
      </c>
      <c r="G61" s="717"/>
      <c r="H61" s="594">
        <f>+H59+H34</f>
        <v>1512407350.51</v>
      </c>
      <c r="I61" s="595">
        <f>+I59+I34</f>
        <v>1521513916</v>
      </c>
      <c r="J61" s="587"/>
      <c r="K61" s="587"/>
      <c r="L61" s="718"/>
      <c r="M61" s="717" t="s">
        <v>427</v>
      </c>
      <c r="N61" s="719"/>
      <c r="O61" s="720"/>
      <c r="P61" s="719"/>
      <c r="Q61" s="594">
        <f>Q58+Q44+Q22</f>
        <v>1512407350.8900001</v>
      </c>
      <c r="R61" s="595">
        <f>R58+R44+R22</f>
        <v>1521513916</v>
      </c>
      <c r="S61" s="397"/>
      <c r="T61" s="454"/>
      <c r="U61" s="405"/>
      <c r="V61" s="501"/>
    </row>
    <row r="62" spans="1:23" ht="18.75" customHeight="1">
      <c r="A62" s="397"/>
      <c r="B62" s="397"/>
      <c r="C62" s="588"/>
      <c r="D62" s="588"/>
      <c r="E62" s="589"/>
      <c r="F62" s="589"/>
      <c r="G62" s="589"/>
      <c r="H62" s="587"/>
      <c r="I62" s="587"/>
      <c r="J62" s="587"/>
      <c r="K62" s="587"/>
      <c r="L62" s="405"/>
      <c r="M62" s="588"/>
      <c r="N62" s="588"/>
      <c r="O62" s="590"/>
      <c r="P62" s="588"/>
      <c r="Q62" s="591"/>
      <c r="R62" s="591"/>
      <c r="S62" s="397"/>
      <c r="T62" s="454"/>
      <c r="U62" s="405"/>
      <c r="V62" s="405"/>
    </row>
    <row r="63" spans="1:23">
      <c r="A63" s="397"/>
      <c r="B63" s="397"/>
      <c r="C63" s="397"/>
      <c r="D63" s="397"/>
      <c r="E63" s="397"/>
      <c r="F63" s="397"/>
      <c r="G63" s="397"/>
      <c r="H63" s="397"/>
      <c r="I63" s="397"/>
      <c r="J63" s="397"/>
      <c r="K63" s="397"/>
      <c r="L63" s="397"/>
      <c r="M63" s="397"/>
      <c r="N63" s="397"/>
      <c r="O63" s="440"/>
      <c r="P63" s="397"/>
      <c r="Q63" s="397"/>
      <c r="R63" s="398"/>
      <c r="S63" s="397"/>
      <c r="T63" s="454"/>
      <c r="U63" s="405"/>
      <c r="V63" s="405"/>
    </row>
    <row r="64" spans="1:23">
      <c r="A64" s="397"/>
      <c r="B64" s="397"/>
      <c r="C64" s="397"/>
      <c r="D64" s="397"/>
      <c r="E64" s="418"/>
      <c r="F64" s="397"/>
      <c r="G64" s="397"/>
      <c r="H64" s="418"/>
      <c r="I64" s="397"/>
      <c r="J64" s="397"/>
      <c r="K64" s="397"/>
      <c r="L64" s="397"/>
      <c r="M64" s="418"/>
      <c r="N64" s="397"/>
      <c r="O64" s="440"/>
      <c r="P64" s="397"/>
      <c r="Q64" s="418"/>
      <c r="R64" s="397"/>
      <c r="S64" s="397"/>
      <c r="T64" s="454"/>
      <c r="U64" s="405"/>
      <c r="V64" s="405"/>
    </row>
    <row r="65" spans="1:22">
      <c r="A65" s="397"/>
      <c r="B65" s="397"/>
      <c r="C65" s="397"/>
      <c r="D65" s="397"/>
      <c r="E65" s="418"/>
      <c r="F65" s="397"/>
      <c r="G65" s="397"/>
      <c r="H65" s="418"/>
      <c r="I65" s="592"/>
      <c r="J65" s="592"/>
      <c r="K65" s="592"/>
      <c r="L65" s="397"/>
      <c r="M65" s="418"/>
      <c r="N65" s="397"/>
      <c r="O65" s="440"/>
      <c r="P65" s="397"/>
      <c r="Q65" s="418"/>
      <c r="R65" s="592"/>
      <c r="S65" s="397"/>
      <c r="T65" s="454"/>
      <c r="U65" s="405"/>
      <c r="V65" s="405"/>
    </row>
    <row r="66" spans="1:22">
      <c r="C66" s="397"/>
      <c r="D66" s="397"/>
      <c r="E66" s="418"/>
      <c r="F66" s="397"/>
      <c r="G66" s="397"/>
      <c r="H66" s="593"/>
      <c r="I66" s="397"/>
      <c r="J66" s="397"/>
      <c r="K66" s="397"/>
      <c r="L66" s="397"/>
      <c r="M66" s="418"/>
      <c r="N66" s="397"/>
      <c r="O66" s="440"/>
      <c r="P66" s="397"/>
      <c r="Q66" s="593"/>
      <c r="R66" s="397"/>
      <c r="S66" s="397"/>
      <c r="T66" s="454"/>
      <c r="U66" s="405"/>
      <c r="V66" s="405"/>
    </row>
  </sheetData>
  <mergeCells count="11">
    <mergeCell ref="S5:S6"/>
    <mergeCell ref="C5:C6"/>
    <mergeCell ref="E5:E6"/>
    <mergeCell ref="F5:F6"/>
    <mergeCell ref="G5:G6"/>
    <mergeCell ref="H5:I5"/>
    <mergeCell ref="L5:L6"/>
    <mergeCell ref="M5:M6"/>
    <mergeCell ref="N5:N6"/>
    <mergeCell ref="P5:P6"/>
    <mergeCell ref="Q5:R5"/>
  </mergeCells>
  <pageMargins left="0.27" right="0.43" top="0.49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3:N109"/>
  <sheetViews>
    <sheetView showGridLines="0" topLeftCell="A76" zoomScaleNormal="100" zoomScaleSheetLayoutView="115" workbookViewId="0">
      <selection activeCell="K101" sqref="K101"/>
    </sheetView>
  </sheetViews>
  <sheetFormatPr defaultRowHeight="12.75"/>
  <cols>
    <col min="1" max="1" width="2.85546875" style="160" customWidth="1"/>
    <col min="2" max="2" width="4" style="160" customWidth="1"/>
    <col min="3" max="3" width="4.28515625" style="219" customWidth="1"/>
    <col min="4" max="4" width="40.7109375" style="160" customWidth="1"/>
    <col min="5" max="5" width="2.140625" style="160" customWidth="1"/>
    <col min="6" max="6" width="16.5703125" style="160" customWidth="1"/>
    <col min="7" max="7" width="2.5703125" style="160" customWidth="1"/>
    <col min="8" max="8" width="16.85546875" style="160" customWidth="1"/>
    <col min="9" max="9" width="2.7109375" style="160" customWidth="1"/>
    <col min="10" max="10" width="12.5703125" style="160" customWidth="1"/>
    <col min="11" max="11" width="16.85546875" style="160" customWidth="1"/>
    <col min="12" max="16384" width="9.140625" style="160"/>
  </cols>
  <sheetData>
    <row r="3" spans="2:11">
      <c r="B3" s="216">
        <v>19</v>
      </c>
      <c r="D3" s="883" t="s">
        <v>318</v>
      </c>
      <c r="E3" s="224"/>
      <c r="F3" s="170">
        <v>2016</v>
      </c>
      <c r="G3" s="884"/>
      <c r="H3" s="170">
        <v>2015</v>
      </c>
    </row>
    <row r="4" spans="2:11">
      <c r="D4" s="883"/>
      <c r="E4" s="224"/>
      <c r="F4" s="171" t="s">
        <v>288</v>
      </c>
      <c r="G4" s="884"/>
      <c r="H4" s="171" t="s">
        <v>288</v>
      </c>
    </row>
    <row r="5" spans="2:11">
      <c r="D5" s="173" t="s">
        <v>537</v>
      </c>
      <c r="E5" s="173"/>
      <c r="F5" s="187">
        <v>17172016</v>
      </c>
      <c r="G5" s="178"/>
      <c r="H5" s="187">
        <v>55358065</v>
      </c>
    </row>
    <row r="6" spans="2:11">
      <c r="D6" s="173" t="s">
        <v>538</v>
      </c>
      <c r="E6" s="173"/>
      <c r="F6" s="187">
        <v>4884188</v>
      </c>
      <c r="G6" s="178"/>
      <c r="H6" s="187">
        <v>411242</v>
      </c>
    </row>
    <row r="7" spans="2:11">
      <c r="D7" s="173" t="s">
        <v>539</v>
      </c>
      <c r="E7" s="173"/>
      <c r="F7" s="187">
        <v>-2919034</v>
      </c>
      <c r="G7" s="178"/>
      <c r="H7" s="187">
        <v>-1214482</v>
      </c>
    </row>
    <row r="8" spans="2:11">
      <c r="D8" s="173" t="s">
        <v>540</v>
      </c>
      <c r="E8" s="173"/>
      <c r="F8" s="187">
        <v>23936049</v>
      </c>
      <c r="G8" s="178"/>
      <c r="H8" s="187">
        <v>55464206</v>
      </c>
    </row>
    <row r="9" spans="2:11">
      <c r="D9" s="173" t="s">
        <v>541</v>
      </c>
      <c r="E9" s="173"/>
      <c r="F9" s="179">
        <v>-7912401</v>
      </c>
      <c r="G9" s="178"/>
      <c r="H9" s="179">
        <v>-27980630</v>
      </c>
    </row>
    <row r="10" spans="2:11" ht="13.5" thickBot="1">
      <c r="D10" s="181"/>
      <c r="E10" s="181"/>
      <c r="F10" s="177">
        <f>SUM(F5:F9)</f>
        <v>35160818</v>
      </c>
      <c r="G10" s="185"/>
      <c r="H10" s="177">
        <f>SUM(H5:H9)</f>
        <v>82038401</v>
      </c>
    </row>
    <row r="11" spans="2:11" ht="13.5" thickTop="1">
      <c r="K11" s="822"/>
    </row>
    <row r="12" spans="2:11">
      <c r="D12" s="883" t="s">
        <v>325</v>
      </c>
    </row>
    <row r="13" spans="2:11">
      <c r="D13" s="883"/>
    </row>
    <row r="14" spans="2:11">
      <c r="B14" s="216">
        <v>20</v>
      </c>
      <c r="E14" s="224"/>
      <c r="F14" s="170">
        <v>2016</v>
      </c>
      <c r="G14" s="884"/>
      <c r="H14" s="170">
        <v>2015</v>
      </c>
    </row>
    <row r="15" spans="2:11">
      <c r="E15" s="224"/>
      <c r="F15" s="171" t="s">
        <v>288</v>
      </c>
      <c r="G15" s="884"/>
      <c r="H15" s="171" t="s">
        <v>288</v>
      </c>
    </row>
    <row r="16" spans="2:11">
      <c r="D16" s="173" t="s">
        <v>542</v>
      </c>
      <c r="E16" s="173"/>
      <c r="F16" s="187">
        <v>273587</v>
      </c>
      <c r="G16" s="178"/>
      <c r="H16" s="187">
        <v>0</v>
      </c>
    </row>
    <row r="17" spans="2:8">
      <c r="D17" s="173" t="s">
        <v>358</v>
      </c>
      <c r="E17" s="173"/>
      <c r="F17" s="225">
        <v>504000</v>
      </c>
      <c r="G17" s="178"/>
      <c r="H17" s="225">
        <v>42000</v>
      </c>
    </row>
    <row r="18" spans="2:8">
      <c r="D18" s="173" t="s">
        <v>355</v>
      </c>
      <c r="E18" s="173"/>
      <c r="F18" s="179">
        <v>22860</v>
      </c>
      <c r="G18" s="821"/>
      <c r="H18" s="179">
        <v>132055</v>
      </c>
    </row>
    <row r="19" spans="2:8" ht="13.5" thickBot="1">
      <c r="D19" s="181"/>
      <c r="E19" s="181"/>
      <c r="F19" s="177">
        <f>SUM(F16:F18)</f>
        <v>800447</v>
      </c>
      <c r="G19" s="254"/>
      <c r="H19" s="177">
        <f>SUM(H16:H18)</f>
        <v>174055</v>
      </c>
    </row>
    <row r="20" spans="2:8" ht="13.5" thickTop="1">
      <c r="D20" s="181"/>
      <c r="E20" s="181"/>
      <c r="F20" s="254"/>
      <c r="G20" s="254"/>
      <c r="H20" s="254"/>
    </row>
    <row r="22" spans="2:8">
      <c r="B22" s="216"/>
      <c r="D22" s="883" t="s">
        <v>18</v>
      </c>
      <c r="E22" s="224"/>
      <c r="F22" s="170">
        <v>2016</v>
      </c>
      <c r="G22" s="884"/>
      <c r="H22" s="170">
        <v>2015</v>
      </c>
    </row>
    <row r="23" spans="2:8">
      <c r="D23" s="883"/>
      <c r="E23" s="224"/>
      <c r="F23" s="171" t="s">
        <v>288</v>
      </c>
      <c r="G23" s="884"/>
      <c r="H23" s="171" t="s">
        <v>288</v>
      </c>
    </row>
    <row r="24" spans="2:8" ht="25.5">
      <c r="D24" s="173" t="s">
        <v>18</v>
      </c>
      <c r="E24" s="173"/>
      <c r="F24" s="179"/>
      <c r="G24" s="178"/>
      <c r="H24" s="179"/>
    </row>
    <row r="25" spans="2:8" ht="13.5" thickBot="1">
      <c r="D25" s="181"/>
      <c r="E25" s="181"/>
      <c r="F25" s="177">
        <f>SUM(F24:F24)</f>
        <v>0</v>
      </c>
      <c r="G25" s="254"/>
      <c r="H25" s="177">
        <f>SUM(H24:H24)</f>
        <v>0</v>
      </c>
    </row>
    <row r="26" spans="2:8" ht="13.5" thickTop="1">
      <c r="D26" s="181"/>
      <c r="E26" s="181"/>
      <c r="F26" s="254"/>
      <c r="G26" s="254"/>
      <c r="H26" s="254"/>
    </row>
    <row r="27" spans="2:8">
      <c r="D27" s="181"/>
      <c r="E27" s="181"/>
      <c r="F27" s="254"/>
      <c r="G27" s="254"/>
      <c r="H27" s="254"/>
    </row>
    <row r="28" spans="2:8">
      <c r="B28" s="216"/>
      <c r="D28" s="885" t="s">
        <v>553</v>
      </c>
      <c r="E28" s="224"/>
      <c r="F28" s="170">
        <v>2016</v>
      </c>
      <c r="G28" s="884"/>
      <c r="H28" s="170">
        <v>2015</v>
      </c>
    </row>
    <row r="29" spans="2:8">
      <c r="D29" s="883"/>
      <c r="E29" s="224"/>
      <c r="F29" s="171" t="s">
        <v>288</v>
      </c>
      <c r="G29" s="884"/>
      <c r="H29" s="171" t="s">
        <v>288</v>
      </c>
    </row>
    <row r="30" spans="2:8">
      <c r="D30" s="173" t="s">
        <v>292</v>
      </c>
      <c r="E30" s="173"/>
      <c r="F30" s="187">
        <v>3418354</v>
      </c>
      <c r="G30" s="178"/>
      <c r="H30" s="187">
        <v>17072956</v>
      </c>
    </row>
    <row r="31" spans="2:8">
      <c r="D31" s="173" t="s">
        <v>8</v>
      </c>
      <c r="E31" s="173"/>
      <c r="F31" s="179">
        <v>0</v>
      </c>
      <c r="G31" s="178"/>
      <c r="H31" s="179">
        <v>0</v>
      </c>
    </row>
    <row r="32" spans="2:8" ht="13.5" thickBot="1">
      <c r="D32" s="188" t="s">
        <v>293</v>
      </c>
      <c r="E32" s="188"/>
      <c r="F32" s="182">
        <f>SUM(F29:F31)</f>
        <v>3418354</v>
      </c>
      <c r="G32" s="185"/>
      <c r="H32" s="182">
        <f>SUM(H29:H31)</f>
        <v>17072956</v>
      </c>
    </row>
    <row r="33" spans="2:14" ht="13.5" thickTop="1"/>
    <row r="36" spans="2:14">
      <c r="B36" s="216"/>
      <c r="D36" s="883" t="s">
        <v>329</v>
      </c>
      <c r="E36" s="224"/>
      <c r="F36" s="170">
        <v>2016</v>
      </c>
      <c r="G36" s="884"/>
      <c r="H36" s="170">
        <v>2015</v>
      </c>
    </row>
    <row r="37" spans="2:14">
      <c r="D37" s="883"/>
      <c r="E37" s="224"/>
      <c r="F37" s="171" t="s">
        <v>288</v>
      </c>
      <c r="G37" s="884"/>
      <c r="H37" s="171" t="s">
        <v>288</v>
      </c>
    </row>
    <row r="38" spans="2:14">
      <c r="D38" s="173" t="s">
        <v>326</v>
      </c>
      <c r="E38" s="173"/>
      <c r="F38" s="187">
        <v>0</v>
      </c>
      <c r="G38" s="178"/>
      <c r="H38" s="187">
        <v>0</v>
      </c>
    </row>
    <row r="39" spans="2:14">
      <c r="D39" s="173" t="s">
        <v>327</v>
      </c>
      <c r="E39" s="173"/>
      <c r="F39" s="187">
        <v>0</v>
      </c>
      <c r="G39" s="178"/>
      <c r="H39" s="187">
        <v>0</v>
      </c>
    </row>
    <row r="40" spans="2:14" ht="13.5" thickBot="1">
      <c r="D40" s="188" t="s">
        <v>293</v>
      </c>
      <c r="E40" s="188"/>
      <c r="F40" s="220">
        <f>SUM(F38:F39)</f>
        <v>0</v>
      </c>
      <c r="G40" s="185"/>
      <c r="H40" s="220">
        <f>SUM(H38:H39)</f>
        <v>0</v>
      </c>
    </row>
    <row r="41" spans="2:14" ht="13.5" thickTop="1"/>
    <row r="43" spans="2:14">
      <c r="B43" s="216">
        <v>21</v>
      </c>
      <c r="D43" s="885" t="s">
        <v>506</v>
      </c>
      <c r="E43" s="224"/>
      <c r="F43" s="170">
        <v>2016</v>
      </c>
      <c r="G43" s="884"/>
      <c r="H43" s="170">
        <v>2015</v>
      </c>
      <c r="N43" s="765"/>
    </row>
    <row r="44" spans="2:14">
      <c r="D44" s="883"/>
      <c r="E44" s="224"/>
      <c r="F44" s="171" t="s">
        <v>288</v>
      </c>
      <c r="G44" s="884"/>
      <c r="H44" s="171" t="s">
        <v>288</v>
      </c>
      <c r="N44" s="765"/>
    </row>
    <row r="45" spans="2:14">
      <c r="D45" s="173" t="s">
        <v>359</v>
      </c>
      <c r="E45" s="173"/>
      <c r="F45" s="187">
        <v>71585</v>
      </c>
      <c r="G45" s="178"/>
      <c r="H45" s="187">
        <v>0</v>
      </c>
      <c r="N45" s="225"/>
    </row>
    <row r="46" spans="2:14">
      <c r="D46" s="173" t="s">
        <v>543</v>
      </c>
      <c r="E46" s="173"/>
      <c r="F46" s="187">
        <v>9116628</v>
      </c>
      <c r="G46" s="178"/>
      <c r="H46" s="187">
        <v>29435139</v>
      </c>
      <c r="N46" s="225"/>
    </row>
    <row r="47" spans="2:14">
      <c r="D47" s="173" t="s">
        <v>24</v>
      </c>
      <c r="E47" s="173"/>
      <c r="F47" s="187">
        <v>2325</v>
      </c>
      <c r="G47" s="178"/>
      <c r="H47" s="187">
        <v>6583</v>
      </c>
      <c r="N47" s="225"/>
    </row>
    <row r="48" spans="2:14">
      <c r="D48" s="173" t="s">
        <v>364</v>
      </c>
      <c r="E48" s="173"/>
      <c r="F48" s="187">
        <v>23700</v>
      </c>
      <c r="G48" s="178"/>
      <c r="H48" s="187">
        <v>0</v>
      </c>
      <c r="N48" s="225"/>
    </row>
    <row r="49" spans="2:14">
      <c r="D49" s="173" t="s">
        <v>25</v>
      </c>
      <c r="E49" s="173"/>
      <c r="F49" s="187">
        <v>339800</v>
      </c>
      <c r="G49" s="178"/>
      <c r="H49" s="187">
        <v>1167843</v>
      </c>
      <c r="N49" s="225"/>
    </row>
    <row r="50" spans="2:14">
      <c r="D50" s="173" t="s">
        <v>362</v>
      </c>
      <c r="E50" s="173"/>
      <c r="F50" s="187">
        <v>0</v>
      </c>
      <c r="G50" s="178"/>
      <c r="H50" s="187">
        <v>0</v>
      </c>
      <c r="N50" s="225"/>
    </row>
    <row r="51" spans="2:14">
      <c r="D51" s="173" t="s">
        <v>26</v>
      </c>
      <c r="E51" s="173"/>
      <c r="F51" s="187">
        <v>78810</v>
      </c>
      <c r="G51" s="178"/>
      <c r="H51" s="187">
        <v>176122</v>
      </c>
      <c r="N51" s="225"/>
    </row>
    <row r="52" spans="2:14">
      <c r="D52" s="173" t="s">
        <v>27</v>
      </c>
      <c r="E52" s="173"/>
      <c r="F52" s="187">
        <v>40012</v>
      </c>
      <c r="G52" s="178"/>
      <c r="H52" s="187">
        <v>33851</v>
      </c>
      <c r="N52" s="225"/>
    </row>
    <row r="53" spans="2:14">
      <c r="D53" s="173" t="s">
        <v>28</v>
      </c>
      <c r="E53" s="173"/>
      <c r="F53" s="187">
        <v>684286</v>
      </c>
      <c r="G53" s="178"/>
      <c r="H53" s="187">
        <v>1096630</v>
      </c>
      <c r="N53" s="225"/>
    </row>
    <row r="54" spans="2:14">
      <c r="D54" s="173" t="s">
        <v>544</v>
      </c>
      <c r="E54" s="173"/>
      <c r="F54" s="187">
        <v>1481132</v>
      </c>
      <c r="G54" s="178"/>
      <c r="H54" s="187">
        <v>2013564</v>
      </c>
      <c r="N54" s="225"/>
    </row>
    <row r="55" spans="2:14">
      <c r="D55" s="173" t="s">
        <v>363</v>
      </c>
      <c r="E55" s="173"/>
      <c r="F55" s="187">
        <v>1646091</v>
      </c>
      <c r="G55" s="178"/>
      <c r="H55" s="187">
        <v>18908918</v>
      </c>
      <c r="N55" s="225"/>
    </row>
    <row r="56" spans="2:14">
      <c r="D56" s="173" t="s">
        <v>545</v>
      </c>
      <c r="E56" s="173"/>
      <c r="F56" s="187">
        <v>811147</v>
      </c>
      <c r="G56" s="178"/>
      <c r="H56" s="187"/>
      <c r="N56" s="225"/>
    </row>
    <row r="57" spans="2:14" ht="13.5" thickBot="1">
      <c r="D57" s="188" t="s">
        <v>293</v>
      </c>
      <c r="E57" s="188"/>
      <c r="F57" s="220">
        <f>SUM(F45:F56)</f>
        <v>14295516</v>
      </c>
      <c r="G57" s="185"/>
      <c r="H57" s="220">
        <f>SUM(H45:H56)</f>
        <v>52838650</v>
      </c>
      <c r="N57" s="326"/>
    </row>
    <row r="58" spans="2:14" ht="13.5" thickTop="1">
      <c r="D58" s="885" t="s">
        <v>168</v>
      </c>
      <c r="E58" s="188"/>
      <c r="F58" s="326"/>
      <c r="G58" s="185"/>
      <c r="H58" s="326"/>
      <c r="N58" s="823"/>
    </row>
    <row r="59" spans="2:14">
      <c r="D59" s="883"/>
      <c r="N59" s="823"/>
    </row>
    <row r="60" spans="2:14">
      <c r="B60" s="216">
        <v>22</v>
      </c>
      <c r="E60" s="224"/>
      <c r="F60" s="170">
        <v>2016</v>
      </c>
      <c r="G60" s="884"/>
      <c r="H60" s="170">
        <v>2015</v>
      </c>
    </row>
    <row r="61" spans="2:14">
      <c r="E61" s="224"/>
      <c r="F61" s="171" t="s">
        <v>288</v>
      </c>
      <c r="G61" s="884"/>
      <c r="H61" s="171" t="s">
        <v>288</v>
      </c>
    </row>
    <row r="62" spans="2:14" ht="3.75" customHeight="1">
      <c r="D62" s="173"/>
      <c r="E62" s="173"/>
      <c r="F62" s="180"/>
      <c r="G62" s="178"/>
      <c r="H62" s="180"/>
    </row>
    <row r="63" spans="2:14">
      <c r="D63" s="173" t="s">
        <v>319</v>
      </c>
      <c r="E63" s="173"/>
      <c r="F63" s="187">
        <v>5740609</v>
      </c>
      <c r="G63" s="178"/>
      <c r="H63" s="187">
        <v>4381893</v>
      </c>
    </row>
    <row r="64" spans="2:14">
      <c r="D64" s="173" t="s">
        <v>320</v>
      </c>
      <c r="E64" s="173"/>
      <c r="F64" s="187">
        <v>953304</v>
      </c>
      <c r="G64" s="178"/>
      <c r="H64" s="187">
        <v>731135</v>
      </c>
    </row>
    <row r="65" spans="2:8" ht="13.5" thickBot="1">
      <c r="D65" s="188" t="s">
        <v>293</v>
      </c>
      <c r="E65" s="188"/>
      <c r="F65" s="220">
        <f>SUM(F62:F64)</f>
        <v>6693913</v>
      </c>
      <c r="G65" s="185"/>
      <c r="H65" s="220">
        <f>SUM(H62:H64)</f>
        <v>5113028</v>
      </c>
    </row>
    <row r="66" spans="2:8" ht="13.5" thickTop="1"/>
    <row r="69" spans="2:8">
      <c r="B69" s="216">
        <v>23</v>
      </c>
      <c r="D69" s="883" t="s">
        <v>328</v>
      </c>
      <c r="E69" s="190"/>
      <c r="F69" s="170">
        <v>2016</v>
      </c>
      <c r="G69" s="884"/>
      <c r="H69" s="170">
        <v>2015</v>
      </c>
    </row>
    <row r="70" spans="2:8">
      <c r="D70" s="883"/>
      <c r="E70" s="190"/>
      <c r="F70" s="171" t="s">
        <v>288</v>
      </c>
      <c r="G70" s="884"/>
      <c r="H70" s="171" t="s">
        <v>288</v>
      </c>
    </row>
    <row r="71" spans="2:8">
      <c r="D71" s="173" t="s">
        <v>333</v>
      </c>
      <c r="E71" s="173"/>
      <c r="F71" s="187">
        <v>3329588</v>
      </c>
      <c r="G71" s="178"/>
      <c r="H71" s="187">
        <v>3560352</v>
      </c>
    </row>
    <row r="72" spans="2:8">
      <c r="D72" s="173" t="s">
        <v>334</v>
      </c>
      <c r="E72" s="173"/>
      <c r="F72" s="187">
        <v>0</v>
      </c>
      <c r="G72" s="178"/>
      <c r="H72" s="187">
        <v>0</v>
      </c>
    </row>
    <row r="73" spans="2:8">
      <c r="D73" s="173" t="s">
        <v>335</v>
      </c>
      <c r="E73" s="173"/>
      <c r="F73" s="179">
        <v>0</v>
      </c>
      <c r="G73" s="178"/>
      <c r="H73" s="179">
        <v>0</v>
      </c>
    </row>
    <row r="74" spans="2:8" ht="13.5" thickBot="1">
      <c r="D74" s="188" t="s">
        <v>293</v>
      </c>
      <c r="E74" s="188"/>
      <c r="F74" s="182">
        <f>SUM(F71:F73)</f>
        <v>3329588</v>
      </c>
      <c r="G74" s="185"/>
      <c r="H74" s="182">
        <f>SUM(H71:H73)</f>
        <v>3560352</v>
      </c>
    </row>
    <row r="75" spans="2:8" ht="13.5" thickTop="1"/>
    <row r="77" spans="2:8">
      <c r="D77" s="886"/>
      <c r="E77" s="217"/>
      <c r="F77" s="170">
        <v>2016</v>
      </c>
      <c r="G77" s="884"/>
      <c r="H77" s="170">
        <v>2015</v>
      </c>
    </row>
    <row r="78" spans="2:8">
      <c r="B78" s="216">
        <v>24</v>
      </c>
      <c r="D78" s="886"/>
      <c r="E78" s="217"/>
      <c r="F78" s="171" t="s">
        <v>288</v>
      </c>
      <c r="G78" s="884"/>
      <c r="H78" s="171" t="s">
        <v>288</v>
      </c>
    </row>
    <row r="79" spans="2:8" ht="5.25" customHeight="1">
      <c r="D79" s="172"/>
      <c r="E79" s="172"/>
      <c r="F79" s="172"/>
      <c r="G79" s="172"/>
      <c r="H79" s="172"/>
    </row>
    <row r="80" spans="2:8">
      <c r="D80" s="189" t="s">
        <v>294</v>
      </c>
      <c r="E80" s="189"/>
      <c r="F80" s="172"/>
      <c r="G80" s="172"/>
      <c r="H80" s="172"/>
    </row>
    <row r="81" spans="2:8">
      <c r="D81" s="173" t="s">
        <v>295</v>
      </c>
      <c r="E81" s="173"/>
      <c r="F81" s="187">
        <v>1</v>
      </c>
      <c r="G81" s="174"/>
      <c r="H81" s="187">
        <v>4033</v>
      </c>
    </row>
    <row r="82" spans="2:8">
      <c r="D82" s="173" t="s">
        <v>296</v>
      </c>
      <c r="E82" s="173"/>
      <c r="F82" s="187">
        <v>3105594</v>
      </c>
      <c r="G82" s="184"/>
      <c r="H82" s="187">
        <v>3710898</v>
      </c>
    </row>
    <row r="83" spans="2:8">
      <c r="D83" s="186" t="s">
        <v>297</v>
      </c>
      <c r="E83" s="186"/>
      <c r="F83" s="331"/>
      <c r="G83" s="184"/>
      <c r="H83" s="331"/>
    </row>
    <row r="84" spans="2:8">
      <c r="D84" s="173" t="s">
        <v>321</v>
      </c>
      <c r="E84" s="173"/>
      <c r="F84" s="332">
        <v>-64124990</v>
      </c>
      <c r="G84" s="327"/>
      <c r="H84" s="332">
        <v>-71002585</v>
      </c>
    </row>
    <row r="85" spans="2:8">
      <c r="D85" s="173" t="s">
        <v>298</v>
      </c>
      <c r="E85" s="173"/>
      <c r="F85" s="333">
        <v>-1768677</v>
      </c>
      <c r="G85" s="327"/>
      <c r="H85" s="333">
        <v>-220659</v>
      </c>
    </row>
    <row r="86" spans="2:8" ht="13.5" thickBot="1">
      <c r="D86" s="188" t="s">
        <v>293</v>
      </c>
      <c r="E86" s="181"/>
      <c r="F86" s="334">
        <f>F81+F82+F84+F85</f>
        <v>-62788072</v>
      </c>
      <c r="G86" s="335"/>
      <c r="H86" s="334">
        <f>H81+H82+H84+H85</f>
        <v>-67508313</v>
      </c>
    </row>
    <row r="87" spans="2:8" ht="13.5" thickTop="1"/>
    <row r="90" spans="2:8">
      <c r="B90" s="216">
        <v>25</v>
      </c>
      <c r="D90" s="883" t="s">
        <v>332</v>
      </c>
      <c r="E90" s="190"/>
      <c r="F90" s="170">
        <v>2016</v>
      </c>
      <c r="G90" s="884"/>
      <c r="H90" s="170">
        <v>2015</v>
      </c>
    </row>
    <row r="91" spans="2:8">
      <c r="D91" s="883"/>
      <c r="E91" s="190"/>
      <c r="F91" s="171" t="s">
        <v>288</v>
      </c>
      <c r="G91" s="884"/>
      <c r="H91" s="171" t="s">
        <v>288</v>
      </c>
    </row>
    <row r="92" spans="2:8">
      <c r="D92" s="336" t="s">
        <v>322</v>
      </c>
      <c r="E92" s="173"/>
      <c r="F92" s="342">
        <v>-54564178</v>
      </c>
      <c r="G92" s="332"/>
      <c r="H92" s="342">
        <v>-63880844</v>
      </c>
    </row>
    <row r="93" spans="2:8">
      <c r="D93" s="337" t="s">
        <v>336</v>
      </c>
      <c r="E93" s="173"/>
      <c r="F93" s="603">
        <f>SUM(F94:F101)</f>
        <v>66582229</v>
      </c>
      <c r="G93" s="327"/>
      <c r="H93" s="603">
        <f>SUM(H94:H101)</f>
        <v>91555304</v>
      </c>
    </row>
    <row r="94" spans="2:8" ht="22.5">
      <c r="D94" s="226" t="s">
        <v>548</v>
      </c>
      <c r="E94" s="173"/>
      <c r="F94" s="332">
        <v>64124991</v>
      </c>
      <c r="G94" s="327"/>
      <c r="H94" s="332">
        <v>71002585</v>
      </c>
    </row>
    <row r="95" spans="2:8">
      <c r="D95" s="226" t="s">
        <v>330</v>
      </c>
      <c r="E95" s="173"/>
      <c r="F95" s="332">
        <v>0</v>
      </c>
      <c r="G95" s="327"/>
      <c r="H95" s="332">
        <v>0</v>
      </c>
    </row>
    <row r="96" spans="2:8">
      <c r="D96" s="226" t="s">
        <v>331</v>
      </c>
      <c r="E96" s="173"/>
      <c r="F96" s="332">
        <v>2457238</v>
      </c>
      <c r="G96" s="327"/>
      <c r="H96" s="332">
        <v>20552719</v>
      </c>
    </row>
    <row r="97" spans="4:11">
      <c r="D97" s="226" t="s">
        <v>229</v>
      </c>
      <c r="E97" s="173"/>
      <c r="F97" s="332">
        <v>0</v>
      </c>
      <c r="G97" s="327"/>
      <c r="H97" s="332"/>
    </row>
    <row r="98" spans="4:11">
      <c r="D98" s="226" t="s">
        <v>78</v>
      </c>
      <c r="E98" s="173"/>
      <c r="F98" s="332"/>
      <c r="G98" s="327"/>
      <c r="H98" s="332"/>
    </row>
    <row r="99" spans="4:11">
      <c r="D99" s="173" t="s">
        <v>337</v>
      </c>
      <c r="E99" s="173"/>
      <c r="F99" s="332"/>
      <c r="G99" s="327"/>
      <c r="H99" s="332"/>
    </row>
    <row r="100" spans="4:11">
      <c r="D100" s="226" t="s">
        <v>338</v>
      </c>
      <c r="E100" s="173"/>
      <c r="F100" s="332">
        <v>0</v>
      </c>
      <c r="G100" s="327"/>
      <c r="H100" s="332">
        <v>0</v>
      </c>
    </row>
    <row r="101" spans="4:11" ht="13.5" thickBot="1">
      <c r="D101" s="226" t="s">
        <v>368</v>
      </c>
      <c r="E101" s="173"/>
      <c r="F101" s="609"/>
      <c r="G101" s="327"/>
      <c r="H101" s="332">
        <v>0</v>
      </c>
    </row>
    <row r="102" spans="4:11" ht="13.5" thickBot="1">
      <c r="D102" s="339" t="s">
        <v>332</v>
      </c>
      <c r="E102" s="188"/>
      <c r="F102" s="343">
        <f>F92+F93</f>
        <v>12018051</v>
      </c>
      <c r="G102" s="344"/>
      <c r="H102" s="343">
        <f>H92+H93</f>
        <v>27674460</v>
      </c>
      <c r="K102" s="824"/>
    </row>
    <row r="103" spans="4:11" ht="13.5" thickBot="1">
      <c r="D103" s="340" t="s">
        <v>323</v>
      </c>
      <c r="E103" s="173"/>
      <c r="F103" s="391">
        <v>0</v>
      </c>
      <c r="G103" s="344"/>
      <c r="H103" s="343">
        <v>0</v>
      </c>
    </row>
    <row r="104" spans="4:11" ht="13.5" thickBot="1">
      <c r="D104" s="338" t="s">
        <v>324</v>
      </c>
      <c r="E104" s="173"/>
      <c r="F104" s="345">
        <f>F102+F103</f>
        <v>12018051</v>
      </c>
      <c r="G104" s="346"/>
      <c r="H104" s="345">
        <f>H102+H103</f>
        <v>27674460</v>
      </c>
    </row>
    <row r="105" spans="4:11" ht="6.75" customHeight="1"/>
    <row r="106" spans="4:11">
      <c r="D106" s="227" t="s">
        <v>339</v>
      </c>
      <c r="F106" s="159">
        <v>0.15</v>
      </c>
      <c r="H106" s="159">
        <v>0.15</v>
      </c>
    </row>
    <row r="107" spans="4:11" ht="4.5" customHeight="1"/>
    <row r="108" spans="4:11" ht="13.5" thickBot="1">
      <c r="D108" s="341" t="s">
        <v>340</v>
      </c>
      <c r="F108" s="439">
        <f>F104*F106</f>
        <v>1802707.65</v>
      </c>
      <c r="H108" s="439">
        <f>H104*H106</f>
        <v>4151169</v>
      </c>
    </row>
    <row r="109" spans="4:11" ht="13.5" thickTop="1"/>
  </sheetData>
  <mergeCells count="20">
    <mergeCell ref="D3:D4"/>
    <mergeCell ref="D90:D91"/>
    <mergeCell ref="D77:D78"/>
    <mergeCell ref="G77:G78"/>
    <mergeCell ref="G3:G4"/>
    <mergeCell ref="D12:D13"/>
    <mergeCell ref="G14:G15"/>
    <mergeCell ref="D36:D37"/>
    <mergeCell ref="D69:D70"/>
    <mergeCell ref="G69:G70"/>
    <mergeCell ref="G90:G91"/>
    <mergeCell ref="D22:D23"/>
    <mergeCell ref="G22:G23"/>
    <mergeCell ref="D28:D29"/>
    <mergeCell ref="G28:G29"/>
    <mergeCell ref="D58:D59"/>
    <mergeCell ref="D43:D44"/>
    <mergeCell ref="G36:G37"/>
    <mergeCell ref="G43:G44"/>
    <mergeCell ref="G60:G61"/>
  </mergeCells>
  <phoneticPr fontId="0" type="noConversion"/>
  <pageMargins left="0.7" right="0.7" top="0.49" bottom="0.41" header="0.3" footer="0.3"/>
  <pageSetup scale="82" orientation="portrait" r:id="rId1"/>
  <rowBreaks count="1" manualBreakCount="1">
    <brk id="75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35"/>
  </sheetPr>
  <dimension ref="A1:U42"/>
  <sheetViews>
    <sheetView topLeftCell="C1" workbookViewId="0">
      <selection activeCell="L38" sqref="L38"/>
    </sheetView>
  </sheetViews>
  <sheetFormatPr defaultRowHeight="12.75"/>
  <cols>
    <col min="1" max="1" width="13.28515625" style="191" hidden="1" customWidth="1"/>
    <col min="2" max="2" width="10.85546875" style="191" hidden="1" customWidth="1"/>
    <col min="3" max="3" width="5.42578125" style="370" customWidth="1"/>
    <col min="4" max="4" width="2.28515625" style="392" customWidth="1"/>
    <col min="5" max="5" width="1.5703125" style="191" customWidth="1"/>
    <col min="6" max="6" width="25.85546875" style="191" customWidth="1"/>
    <col min="7" max="7" width="14.5703125" style="191" customWidth="1"/>
    <col min="8" max="8" width="3.5703125" style="192" customWidth="1"/>
    <col min="9" max="9" width="9.7109375" style="192" customWidth="1"/>
    <col min="10" max="10" width="12.28515625" style="192" bestFit="1" customWidth="1"/>
    <col min="11" max="11" width="12.5703125" style="192" customWidth="1"/>
    <col min="12" max="12" width="11.5703125" style="192" bestFit="1" customWidth="1"/>
    <col min="13" max="13" width="10.28515625" style="192" customWidth="1"/>
    <col min="14" max="14" width="12.5703125" style="192" customWidth="1"/>
    <col min="15" max="15" width="1.28515625" style="193" customWidth="1"/>
    <col min="16" max="16" width="12.28515625" style="192" customWidth="1"/>
    <col min="17" max="17" width="3.7109375" style="192" customWidth="1"/>
    <col min="18" max="18" width="5.7109375" style="192" customWidth="1"/>
    <col min="19" max="19" width="9.140625" style="192"/>
    <col min="20" max="20" width="10.28515625" style="192" bestFit="1" customWidth="1"/>
    <col min="21" max="16384" width="9.140625" style="192"/>
  </cols>
  <sheetData>
    <row r="1" spans="1:19" ht="18.75">
      <c r="D1" s="370"/>
      <c r="E1" s="370"/>
      <c r="F1" s="370"/>
      <c r="G1" s="370"/>
      <c r="H1" s="371"/>
      <c r="I1" s="371"/>
      <c r="J1" s="371"/>
      <c r="K1" s="605" t="s">
        <v>507</v>
      </c>
      <c r="L1" s="371"/>
      <c r="M1" s="371"/>
      <c r="N1" s="371"/>
      <c r="O1" s="371"/>
      <c r="P1" s="371"/>
      <c r="Q1" s="371"/>
      <c r="R1" s="371"/>
    </row>
    <row r="2" spans="1:19" ht="18.75">
      <c r="D2" s="370"/>
      <c r="E2" s="370"/>
      <c r="F2" s="370"/>
      <c r="G2" s="370"/>
      <c r="H2" s="371"/>
      <c r="I2" s="371"/>
      <c r="J2" s="371"/>
      <c r="K2" s="606" t="s">
        <v>510</v>
      </c>
      <c r="L2" s="371"/>
      <c r="M2" s="371"/>
      <c r="N2" s="371"/>
      <c r="O2" s="371"/>
      <c r="P2" s="371"/>
      <c r="Q2" s="371"/>
      <c r="R2" s="371"/>
    </row>
    <row r="3" spans="1:19" ht="18.75">
      <c r="D3" s="370"/>
      <c r="E3" s="370"/>
      <c r="F3" s="370"/>
      <c r="G3" s="370"/>
      <c r="H3" s="371"/>
      <c r="I3" s="371"/>
      <c r="J3" s="371"/>
      <c r="K3" s="606"/>
      <c r="L3" s="371"/>
      <c r="M3" s="371"/>
      <c r="N3" s="371"/>
      <c r="O3" s="371"/>
      <c r="P3" s="371"/>
      <c r="Q3" s="371"/>
      <c r="R3" s="371"/>
    </row>
    <row r="4" spans="1:19" ht="13.5" thickBot="1">
      <c r="D4" s="370"/>
      <c r="E4" s="370"/>
      <c r="F4" s="348"/>
      <c r="G4" s="348"/>
      <c r="H4" s="349"/>
      <c r="I4" s="349"/>
      <c r="J4" s="349"/>
      <c r="K4" s="349"/>
      <c r="L4" s="349"/>
      <c r="M4" s="349"/>
      <c r="N4" s="349"/>
      <c r="O4" s="349"/>
      <c r="P4" s="349"/>
      <c r="Q4" s="371"/>
      <c r="R4" s="371"/>
    </row>
    <row r="5" spans="1:19" s="201" customFormat="1">
      <c r="A5" s="892"/>
      <c r="B5" s="892"/>
      <c r="C5" s="393"/>
      <c r="D5" s="393"/>
      <c r="E5" s="393"/>
      <c r="F5" s="893" t="s">
        <v>63</v>
      </c>
      <c r="G5" s="894"/>
      <c r="H5" s="351"/>
      <c r="I5" s="890" t="s">
        <v>64</v>
      </c>
      <c r="J5" s="890" t="s">
        <v>65</v>
      </c>
      <c r="K5" s="888" t="s">
        <v>66</v>
      </c>
      <c r="L5" s="890" t="s">
        <v>67</v>
      </c>
      <c r="M5" s="888" t="s">
        <v>68</v>
      </c>
      <c r="N5" s="888" t="s">
        <v>123</v>
      </c>
      <c r="O5" s="357"/>
      <c r="P5" s="897" t="s">
        <v>69</v>
      </c>
      <c r="Q5" s="372"/>
      <c r="R5" s="373"/>
      <c r="S5" s="887" t="s">
        <v>70</v>
      </c>
    </row>
    <row r="6" spans="1:19" s="201" customFormat="1" ht="13.5" thickBot="1">
      <c r="A6" s="202"/>
      <c r="B6" s="202"/>
      <c r="C6" s="393"/>
      <c r="D6" s="393"/>
      <c r="E6" s="393"/>
      <c r="F6" s="895"/>
      <c r="G6" s="896"/>
      <c r="H6" s="351"/>
      <c r="I6" s="891"/>
      <c r="J6" s="891"/>
      <c r="K6" s="889"/>
      <c r="L6" s="891"/>
      <c r="M6" s="889"/>
      <c r="N6" s="889"/>
      <c r="O6" s="357"/>
      <c r="P6" s="898"/>
      <c r="Q6" s="372"/>
      <c r="R6" s="373"/>
      <c r="S6" s="887"/>
    </row>
    <row r="7" spans="1:19" s="201" customFormat="1" ht="12.75" customHeight="1" thickBot="1">
      <c r="A7" s="202"/>
      <c r="B7" s="202"/>
      <c r="C7" s="393"/>
      <c r="D7" s="393"/>
      <c r="E7" s="393"/>
      <c r="F7" s="350"/>
      <c r="G7" s="350"/>
      <c r="H7" s="351"/>
      <c r="I7" s="361"/>
      <c r="J7" s="361"/>
      <c r="K7" s="362"/>
      <c r="L7" s="361"/>
      <c r="M7" s="362"/>
      <c r="N7" s="362"/>
      <c r="O7" s="357"/>
      <c r="P7" s="363"/>
      <c r="Q7" s="372"/>
      <c r="R7" s="373"/>
      <c r="S7" s="205"/>
    </row>
    <row r="8" spans="1:19" s="201" customFormat="1" ht="13.5" hidden="1" thickBot="1">
      <c r="A8" s="202"/>
      <c r="B8" s="202"/>
      <c r="C8" s="393"/>
      <c r="D8" s="393"/>
      <c r="E8" s="393"/>
      <c r="F8" s="202"/>
      <c r="G8" s="202"/>
      <c r="H8" s="351"/>
      <c r="I8" s="203"/>
      <c r="J8" s="203"/>
      <c r="K8" s="204"/>
      <c r="L8" s="203"/>
      <c r="M8" s="204"/>
      <c r="N8" s="204"/>
      <c r="O8" s="357"/>
      <c r="P8" s="200"/>
      <c r="Q8" s="372"/>
      <c r="R8" s="373"/>
      <c r="S8" s="228"/>
    </row>
    <row r="9" spans="1:19" s="201" customFormat="1" ht="13.5" hidden="1" thickBot="1">
      <c r="A9" s="202"/>
      <c r="B9" s="202"/>
      <c r="C9" s="393"/>
      <c r="D9" s="393"/>
      <c r="E9" s="393"/>
      <c r="F9" s="202"/>
      <c r="G9" s="202"/>
      <c r="H9" s="351"/>
      <c r="I9" s="203"/>
      <c r="J9" s="203"/>
      <c r="K9" s="204"/>
      <c r="L9" s="203"/>
      <c r="M9" s="204"/>
      <c r="N9" s="204"/>
      <c r="O9" s="357"/>
      <c r="P9" s="200"/>
      <c r="Q9" s="372"/>
      <c r="R9" s="373"/>
      <c r="S9" s="228"/>
    </row>
    <row r="10" spans="1:19" s="201" customFormat="1" ht="13.5" hidden="1" thickBot="1">
      <c r="A10" s="202"/>
      <c r="B10" s="202"/>
      <c r="C10" s="393"/>
      <c r="D10" s="393"/>
      <c r="E10" s="393"/>
      <c r="F10" s="202"/>
      <c r="G10" s="202"/>
      <c r="H10" s="352"/>
      <c r="I10" s="203"/>
      <c r="J10" s="203"/>
      <c r="K10" s="204"/>
      <c r="L10" s="203"/>
      <c r="M10" s="204"/>
      <c r="N10" s="204"/>
      <c r="O10" s="357"/>
      <c r="P10" s="200"/>
      <c r="Q10" s="372"/>
      <c r="R10" s="373"/>
      <c r="S10" s="200"/>
    </row>
    <row r="11" spans="1:19">
      <c r="A11" s="206" t="s">
        <v>71</v>
      </c>
      <c r="B11" s="206" t="s">
        <v>72</v>
      </c>
      <c r="C11" s="394"/>
      <c r="D11" s="394"/>
      <c r="E11" s="394"/>
      <c r="F11" s="255" t="s">
        <v>369</v>
      </c>
      <c r="G11" s="256" t="s">
        <v>73</v>
      </c>
      <c r="H11" s="353" t="s">
        <v>74</v>
      </c>
      <c r="I11" s="781">
        <v>28993680</v>
      </c>
      <c r="J11" s="378">
        <v>83781085</v>
      </c>
      <c r="K11" s="378">
        <v>47091059</v>
      </c>
      <c r="L11" s="379">
        <v>3512926</v>
      </c>
      <c r="M11" s="379">
        <v>1119164</v>
      </c>
      <c r="N11" s="380"/>
      <c r="O11" s="358"/>
      <c r="P11" s="257">
        <f>SUM(I11:N11)</f>
        <v>164497914</v>
      </c>
      <c r="Q11" s="374"/>
      <c r="R11" s="371"/>
      <c r="S11" s="208"/>
    </row>
    <row r="12" spans="1:19">
      <c r="A12" s="206" t="s">
        <v>71</v>
      </c>
      <c r="B12" s="209" t="s">
        <v>75</v>
      </c>
      <c r="C12" s="395"/>
      <c r="D12" s="395"/>
      <c r="E12" s="395"/>
      <c r="F12" s="283" t="s">
        <v>369</v>
      </c>
      <c r="G12" s="258" t="s">
        <v>76</v>
      </c>
      <c r="H12" s="353" t="s">
        <v>74</v>
      </c>
      <c r="I12" s="319">
        <v>0</v>
      </c>
      <c r="J12" s="381">
        <v>-19414699</v>
      </c>
      <c r="K12" s="381">
        <v>-18446783</v>
      </c>
      <c r="L12" s="381">
        <v>-2737890</v>
      </c>
      <c r="M12" s="381">
        <v>-748855</v>
      </c>
      <c r="N12" s="382">
        <v>0</v>
      </c>
      <c r="O12" s="359"/>
      <c r="P12" s="302">
        <f>SUM(I12:N12)</f>
        <v>-41348227</v>
      </c>
      <c r="Q12" s="374"/>
      <c r="R12" s="371"/>
      <c r="S12" s="208"/>
    </row>
    <row r="13" spans="1:19" ht="13.5" thickBot="1">
      <c r="A13" s="206" t="s">
        <v>71</v>
      </c>
      <c r="B13" s="209" t="s">
        <v>77</v>
      </c>
      <c r="C13" s="395"/>
      <c r="D13" s="395"/>
      <c r="E13" s="395"/>
      <c r="F13" s="276" t="s">
        <v>369</v>
      </c>
      <c r="G13" s="260" t="s">
        <v>78</v>
      </c>
      <c r="H13" s="353" t="s">
        <v>74</v>
      </c>
      <c r="I13" s="320"/>
      <c r="J13" s="306"/>
      <c r="K13" s="318"/>
      <c r="L13" s="306"/>
      <c r="M13" s="306"/>
      <c r="N13" s="307"/>
      <c r="O13" s="358"/>
      <c r="P13" s="261">
        <f>SUM(I13:N13)</f>
        <v>0</v>
      </c>
      <c r="Q13" s="374"/>
      <c r="R13" s="371"/>
      <c r="S13" s="208"/>
    </row>
    <row r="14" spans="1:19" ht="13.5" thickBot="1">
      <c r="A14" s="206"/>
      <c r="B14" s="209"/>
      <c r="C14" s="395"/>
      <c r="D14" s="395"/>
      <c r="E14" s="395"/>
      <c r="F14" s="384" t="s">
        <v>369</v>
      </c>
      <c r="G14" s="263" t="s">
        <v>341</v>
      </c>
      <c r="H14" s="353"/>
      <c r="I14" s="321">
        <f>SUM(I11:I13)</f>
        <v>28993680</v>
      </c>
      <c r="J14" s="308">
        <f t="shared" ref="J14:P14" si="0">SUM(J11:J13)</f>
        <v>64366386</v>
      </c>
      <c r="K14" s="308">
        <f t="shared" si="0"/>
        <v>28644276</v>
      </c>
      <c r="L14" s="308">
        <f t="shared" si="0"/>
        <v>775036</v>
      </c>
      <c r="M14" s="308">
        <f t="shared" si="0"/>
        <v>370309</v>
      </c>
      <c r="N14" s="309">
        <f t="shared" si="0"/>
        <v>0</v>
      </c>
      <c r="O14" s="358"/>
      <c r="P14" s="301">
        <f t="shared" si="0"/>
        <v>123149687</v>
      </c>
      <c r="Q14" s="374"/>
      <c r="R14" s="371"/>
      <c r="S14" s="208"/>
    </row>
    <row r="15" spans="1:19" ht="8.25" customHeight="1" thickBot="1">
      <c r="A15" s="206"/>
      <c r="B15" s="209"/>
      <c r="C15" s="395"/>
      <c r="D15" s="395"/>
      <c r="E15" s="395"/>
      <c r="F15" s="264"/>
      <c r="G15" s="264"/>
      <c r="H15" s="353"/>
      <c r="I15" s="265"/>
      <c r="J15" s="265"/>
      <c r="K15" s="266"/>
      <c r="L15" s="267"/>
      <c r="M15" s="265"/>
      <c r="N15" s="265"/>
      <c r="O15" s="360"/>
      <c r="P15" s="268"/>
      <c r="Q15" s="375"/>
      <c r="R15" s="371"/>
      <c r="S15" s="210"/>
    </row>
    <row r="16" spans="1:19">
      <c r="A16" s="206" t="s">
        <v>79</v>
      </c>
      <c r="B16" s="206" t="s">
        <v>72</v>
      </c>
      <c r="C16" s="394"/>
      <c r="D16" s="394"/>
      <c r="E16" s="394"/>
      <c r="F16" s="269" t="s">
        <v>511</v>
      </c>
      <c r="G16" s="270" t="s">
        <v>80</v>
      </c>
      <c r="H16" s="353" t="s">
        <v>74</v>
      </c>
      <c r="I16" s="271"/>
      <c r="J16" s="272"/>
      <c r="K16" s="273"/>
      <c r="L16" s="272"/>
      <c r="M16" s="272"/>
      <c r="N16" s="274"/>
      <c r="O16" s="360"/>
      <c r="P16" s="275">
        <f>SUM(I16:N16)</f>
        <v>0</v>
      </c>
      <c r="Q16" s="375"/>
      <c r="R16" s="371"/>
      <c r="S16" s="210"/>
    </row>
    <row r="17" spans="1:21">
      <c r="A17" s="206" t="s">
        <v>81</v>
      </c>
      <c r="B17" s="206" t="s">
        <v>72</v>
      </c>
      <c r="C17" s="394"/>
      <c r="D17" s="394"/>
      <c r="E17" s="394"/>
      <c r="F17" s="276" t="s">
        <v>512</v>
      </c>
      <c r="G17" s="277" t="s">
        <v>80</v>
      </c>
      <c r="H17" s="353" t="s">
        <v>82</v>
      </c>
      <c r="I17" s="278"/>
      <c r="J17" s="279"/>
      <c r="K17" s="304"/>
      <c r="L17" s="279">
        <v>0</v>
      </c>
      <c r="M17" s="304"/>
      <c r="N17" s="281"/>
      <c r="O17" s="360"/>
      <c r="P17" s="305">
        <f t="shared" ref="P17:P29" si="1">SUM(I17:N17)</f>
        <v>0</v>
      </c>
      <c r="Q17" s="375"/>
      <c r="R17" s="371"/>
      <c r="S17" s="210"/>
    </row>
    <row r="18" spans="1:21" ht="13.5" thickBot="1">
      <c r="A18" s="206" t="s">
        <v>83</v>
      </c>
      <c r="B18" s="206" t="s">
        <v>84</v>
      </c>
      <c r="C18" s="394"/>
      <c r="D18" s="394"/>
      <c r="E18" s="394"/>
      <c r="F18" s="276" t="s">
        <v>85</v>
      </c>
      <c r="G18" s="277"/>
      <c r="H18" s="353" t="s">
        <v>86</v>
      </c>
      <c r="I18" s="432"/>
      <c r="J18" s="433"/>
      <c r="K18" s="434"/>
      <c r="L18" s="433"/>
      <c r="M18" s="433"/>
      <c r="N18" s="435"/>
      <c r="O18" s="360"/>
      <c r="P18" s="436">
        <f t="shared" si="1"/>
        <v>0</v>
      </c>
      <c r="Q18" s="375"/>
      <c r="R18" s="371"/>
      <c r="S18" s="210"/>
    </row>
    <row r="19" spans="1:21" ht="12" customHeight="1" thickBot="1">
      <c r="A19" s="206"/>
      <c r="B19" s="206"/>
      <c r="C19" s="394"/>
      <c r="D19" s="394"/>
      <c r="E19" s="394"/>
      <c r="F19" s="389"/>
      <c r="G19" s="389"/>
      <c r="H19" s="353"/>
      <c r="I19" s="430"/>
      <c r="J19" s="430"/>
      <c r="K19" s="431"/>
      <c r="L19" s="430"/>
      <c r="M19" s="430"/>
      <c r="N19" s="430"/>
      <c r="O19" s="360"/>
      <c r="P19" s="268"/>
      <c r="Q19" s="375"/>
      <c r="R19" s="371"/>
      <c r="S19" s="210"/>
    </row>
    <row r="20" spans="1:21">
      <c r="A20" s="206" t="s">
        <v>30</v>
      </c>
      <c r="B20" s="206"/>
      <c r="C20" s="394"/>
      <c r="D20" s="394"/>
      <c r="E20" s="394"/>
      <c r="F20" s="384" t="s">
        <v>88</v>
      </c>
      <c r="G20" s="385"/>
      <c r="H20" s="353" t="s">
        <v>74</v>
      </c>
      <c r="I20" s="386"/>
      <c r="J20" s="387">
        <v>-1636954</v>
      </c>
      <c r="K20" s="387">
        <v>-1448496</v>
      </c>
      <c r="L20" s="387">
        <v>-155007</v>
      </c>
      <c r="M20" s="387">
        <v>-89131</v>
      </c>
      <c r="N20" s="388">
        <v>0</v>
      </c>
      <c r="O20" s="360"/>
      <c r="P20" s="437">
        <f>SUM(I20:N20)</f>
        <v>-3329588</v>
      </c>
      <c r="Q20" s="375"/>
      <c r="R20" s="371"/>
      <c r="S20" s="210"/>
    </row>
    <row r="21" spans="1:21">
      <c r="A21" s="206" t="s">
        <v>77</v>
      </c>
      <c r="B21" s="206"/>
      <c r="C21" s="394"/>
      <c r="D21" s="394"/>
      <c r="E21" s="394"/>
      <c r="F21" s="276" t="s">
        <v>87</v>
      </c>
      <c r="G21" s="277"/>
      <c r="H21" s="353" t="s">
        <v>74</v>
      </c>
      <c r="I21" s="278"/>
      <c r="J21" s="279"/>
      <c r="K21" s="280"/>
      <c r="L21" s="279"/>
      <c r="M21" s="279"/>
      <c r="N21" s="323"/>
      <c r="O21" s="360"/>
      <c r="P21" s="322">
        <f t="shared" si="1"/>
        <v>0</v>
      </c>
      <c r="Q21" s="375"/>
      <c r="R21" s="371"/>
      <c r="S21" s="210"/>
    </row>
    <row r="22" spans="1:21" ht="8.25" customHeight="1">
      <c r="A22" s="206"/>
      <c r="B22" s="206"/>
      <c r="C22" s="394"/>
      <c r="D22" s="394"/>
      <c r="E22" s="394"/>
      <c r="F22" s="283"/>
      <c r="G22" s="284"/>
      <c r="H22" s="353"/>
      <c r="I22" s="285"/>
      <c r="J22" s="267"/>
      <c r="K22" s="286"/>
      <c r="L22" s="267"/>
      <c r="M22" s="267"/>
      <c r="N22" s="287"/>
      <c r="O22" s="360"/>
      <c r="P22" s="288"/>
      <c r="Q22" s="375"/>
      <c r="R22" s="371"/>
      <c r="S22" s="210"/>
      <c r="U22" s="194"/>
    </row>
    <row r="23" spans="1:21">
      <c r="A23" s="206" t="s">
        <v>89</v>
      </c>
      <c r="B23" s="209" t="s">
        <v>75</v>
      </c>
      <c r="C23" s="395"/>
      <c r="D23" s="395"/>
      <c r="E23" s="395"/>
      <c r="F23" s="276" t="s">
        <v>90</v>
      </c>
      <c r="G23" s="277"/>
      <c r="H23" s="353" t="s">
        <v>82</v>
      </c>
      <c r="I23" s="289"/>
      <c r="J23" s="290"/>
      <c r="K23" s="291"/>
      <c r="L23" s="290"/>
      <c r="M23" s="347"/>
      <c r="N23" s="292"/>
      <c r="O23" s="360"/>
      <c r="P23" s="282">
        <f t="shared" si="1"/>
        <v>0</v>
      </c>
      <c r="Q23" s="375"/>
      <c r="R23" s="371"/>
      <c r="S23" s="210"/>
    </row>
    <row r="24" spans="1:21">
      <c r="A24" s="206" t="s">
        <v>89</v>
      </c>
      <c r="B24" s="209" t="s">
        <v>77</v>
      </c>
      <c r="C24" s="395"/>
      <c r="D24" s="395"/>
      <c r="E24" s="395"/>
      <c r="F24" s="276" t="s">
        <v>91</v>
      </c>
      <c r="G24" s="277"/>
      <c r="H24" s="353" t="s">
        <v>82</v>
      </c>
      <c r="I24" s="278"/>
      <c r="J24" s="279"/>
      <c r="K24" s="280"/>
      <c r="L24" s="279"/>
      <c r="M24" s="279"/>
      <c r="N24" s="281"/>
      <c r="O24" s="360"/>
      <c r="P24" s="293">
        <f t="shared" si="1"/>
        <v>0</v>
      </c>
      <c r="Q24" s="375"/>
      <c r="R24" s="371"/>
      <c r="S24" s="210"/>
    </row>
    <row r="25" spans="1:21" ht="13.5" thickBot="1">
      <c r="A25" s="206" t="s">
        <v>83</v>
      </c>
      <c r="B25" s="206" t="s">
        <v>92</v>
      </c>
      <c r="C25" s="394"/>
      <c r="D25" s="394"/>
      <c r="E25" s="394"/>
      <c r="F25" s="294" t="s">
        <v>93</v>
      </c>
      <c r="G25" s="303"/>
      <c r="H25" s="353" t="s">
        <v>86</v>
      </c>
      <c r="I25" s="295"/>
      <c r="J25" s="296"/>
      <c r="K25" s="297"/>
      <c r="L25" s="296"/>
      <c r="M25" s="296"/>
      <c r="N25" s="298"/>
      <c r="O25" s="360"/>
      <c r="P25" s="299">
        <f t="shared" si="1"/>
        <v>0</v>
      </c>
      <c r="Q25" s="375"/>
      <c r="R25" s="371"/>
      <c r="S25" s="210"/>
    </row>
    <row r="26" spans="1:21" s="193" customFormat="1" ht="6" customHeight="1" thickBot="1">
      <c r="A26" s="207"/>
      <c r="B26" s="207"/>
      <c r="C26" s="394"/>
      <c r="D26" s="394"/>
      <c r="E26" s="394"/>
      <c r="F26" s="300"/>
      <c r="G26" s="300"/>
      <c r="H26" s="353"/>
      <c r="I26" s="265"/>
      <c r="J26" s="265"/>
      <c r="K26" s="266"/>
      <c r="L26" s="265"/>
      <c r="M26" s="265"/>
      <c r="N26" s="265"/>
      <c r="O26" s="360"/>
      <c r="P26" s="268"/>
      <c r="Q26" s="375"/>
      <c r="R26" s="371"/>
      <c r="S26" s="210"/>
    </row>
    <row r="27" spans="1:21">
      <c r="A27" s="211" t="s">
        <v>94</v>
      </c>
      <c r="B27" s="211" t="s">
        <v>95</v>
      </c>
      <c r="C27" s="394"/>
      <c r="D27" s="394"/>
      <c r="E27" s="394"/>
      <c r="F27" s="269" t="s">
        <v>513</v>
      </c>
      <c r="G27" s="270" t="s">
        <v>73</v>
      </c>
      <c r="H27" s="354"/>
      <c r="I27" s="313">
        <f t="shared" ref="I27:N27" si="2">I11+I16+I17+I18</f>
        <v>28993680</v>
      </c>
      <c r="J27" s="310">
        <f t="shared" si="2"/>
        <v>83781085</v>
      </c>
      <c r="K27" s="310">
        <f t="shared" si="2"/>
        <v>47091059</v>
      </c>
      <c r="L27" s="310">
        <f t="shared" si="2"/>
        <v>3512926</v>
      </c>
      <c r="M27" s="310">
        <f t="shared" si="2"/>
        <v>1119164</v>
      </c>
      <c r="N27" s="311">
        <f t="shared" si="2"/>
        <v>0</v>
      </c>
      <c r="O27" s="358"/>
      <c r="P27" s="316">
        <f t="shared" si="1"/>
        <v>164497914</v>
      </c>
      <c r="Q27" s="374"/>
      <c r="R27" s="371"/>
      <c r="S27" s="208"/>
    </row>
    <row r="28" spans="1:21">
      <c r="A28" s="211" t="s">
        <v>94</v>
      </c>
      <c r="B28" s="211" t="s">
        <v>96</v>
      </c>
      <c r="C28" s="394"/>
      <c r="D28" s="394"/>
      <c r="E28" s="394"/>
      <c r="F28" s="259" t="s">
        <v>514</v>
      </c>
      <c r="G28" s="260" t="s">
        <v>76</v>
      </c>
      <c r="H28" s="354"/>
      <c r="I28" s="314">
        <f t="shared" ref="I28:N28" si="3">I12+I20+I23+I25</f>
        <v>0</v>
      </c>
      <c r="J28" s="315">
        <f t="shared" si="3"/>
        <v>-21051653</v>
      </c>
      <c r="K28" s="315">
        <f t="shared" si="3"/>
        <v>-19895279</v>
      </c>
      <c r="L28" s="315">
        <f t="shared" si="3"/>
        <v>-2892897</v>
      </c>
      <c r="M28" s="315">
        <f t="shared" si="3"/>
        <v>-837986</v>
      </c>
      <c r="N28" s="312">
        <f t="shared" si="3"/>
        <v>0</v>
      </c>
      <c r="O28" s="358"/>
      <c r="P28" s="317">
        <f t="shared" si="1"/>
        <v>-44677815</v>
      </c>
      <c r="Q28" s="374"/>
      <c r="R28" s="371"/>
      <c r="S28" s="208"/>
    </row>
    <row r="29" spans="1:21" ht="13.5" thickBot="1">
      <c r="A29" s="212" t="s">
        <v>94</v>
      </c>
      <c r="B29" s="211" t="s">
        <v>97</v>
      </c>
      <c r="C29" s="394"/>
      <c r="D29" s="394"/>
      <c r="E29" s="394"/>
      <c r="F29" s="259" t="s">
        <v>514</v>
      </c>
      <c r="G29" s="260" t="s">
        <v>78</v>
      </c>
      <c r="H29" s="355"/>
      <c r="I29" s="422">
        <v>0</v>
      </c>
      <c r="J29" s="423">
        <v>0</v>
      </c>
      <c r="K29" s="423">
        <v>0</v>
      </c>
      <c r="L29" s="423">
        <v>0</v>
      </c>
      <c r="M29" s="423">
        <v>0</v>
      </c>
      <c r="N29" s="424">
        <v>0</v>
      </c>
      <c r="O29" s="358"/>
      <c r="P29" s="288">
        <f t="shared" si="1"/>
        <v>0</v>
      </c>
      <c r="Q29" s="374"/>
      <c r="R29" s="371"/>
      <c r="S29" s="208"/>
      <c r="T29" s="194"/>
    </row>
    <row r="30" spans="1:21" ht="13.5" thickBot="1">
      <c r="D30" s="370"/>
      <c r="E30" s="370"/>
      <c r="F30" s="262" t="s">
        <v>549</v>
      </c>
      <c r="G30" s="263" t="s">
        <v>341</v>
      </c>
      <c r="H30" s="356"/>
      <c r="I30" s="425">
        <f t="shared" ref="I30:N30" si="4">SUM(I27:I29)</f>
        <v>28993680</v>
      </c>
      <c r="J30" s="438">
        <f t="shared" si="4"/>
        <v>62729432</v>
      </c>
      <c r="K30" s="438">
        <f t="shared" si="4"/>
        <v>27195780</v>
      </c>
      <c r="L30" s="438">
        <f t="shared" si="4"/>
        <v>620029</v>
      </c>
      <c r="M30" s="438">
        <f t="shared" si="4"/>
        <v>281178</v>
      </c>
      <c r="N30" s="438">
        <f t="shared" si="4"/>
        <v>0</v>
      </c>
      <c r="O30" s="426"/>
      <c r="P30" s="427">
        <f>SUM(P27:P29)</f>
        <v>119820099</v>
      </c>
      <c r="Q30" s="371"/>
      <c r="R30" s="371"/>
    </row>
    <row r="31" spans="1:21">
      <c r="D31" s="370"/>
      <c r="E31" s="370"/>
      <c r="F31" s="370"/>
      <c r="G31" s="370"/>
      <c r="H31" s="371"/>
      <c r="I31" s="371"/>
      <c r="J31" s="371"/>
      <c r="K31" s="371"/>
      <c r="L31" s="371"/>
      <c r="M31" s="371"/>
      <c r="N31" s="371"/>
      <c r="O31" s="371"/>
      <c r="P31" s="376"/>
      <c r="Q31" s="376"/>
      <c r="R31" s="371"/>
    </row>
    <row r="32" spans="1:21">
      <c r="D32" s="370"/>
      <c r="E32" s="370"/>
      <c r="F32" s="370"/>
      <c r="G32" s="370"/>
      <c r="H32" s="371"/>
      <c r="I32" s="371"/>
      <c r="J32" s="371"/>
      <c r="K32" s="371"/>
      <c r="L32" s="371"/>
      <c r="M32" s="371"/>
      <c r="N32" s="371"/>
      <c r="O32" s="371"/>
      <c r="P32" s="383"/>
      <c r="Q32" s="376"/>
      <c r="R32" s="371"/>
    </row>
    <row r="33" spans="4:18">
      <c r="D33" s="370"/>
      <c r="E33" s="370"/>
      <c r="F33" s="370"/>
      <c r="G33" s="370"/>
      <c r="H33" s="371"/>
      <c r="I33" s="371"/>
      <c r="J33" s="371"/>
      <c r="K33" s="371"/>
      <c r="L33" s="371"/>
      <c r="M33" s="371"/>
      <c r="N33" s="371"/>
      <c r="O33" s="371"/>
      <c r="P33" s="383"/>
      <c r="Q33" s="371"/>
      <c r="R33" s="371"/>
    </row>
    <row r="34" spans="4:18">
      <c r="J34" s="607"/>
      <c r="P34" s="608"/>
      <c r="Q34" s="371"/>
      <c r="R34" s="371"/>
    </row>
    <row r="35" spans="4:18">
      <c r="J35" s="607"/>
      <c r="K35" s="607"/>
      <c r="L35" s="607"/>
      <c r="M35" s="607"/>
      <c r="Q35" s="371"/>
      <c r="R35" s="371"/>
    </row>
    <row r="36" spans="4:18">
      <c r="K36" s="607"/>
      <c r="M36" s="764"/>
      <c r="P36" s="612"/>
      <c r="Q36" s="371"/>
      <c r="R36" s="371"/>
    </row>
    <row r="37" spans="4:18">
      <c r="K37" s="607"/>
      <c r="Q37" s="371"/>
      <c r="R37" s="371"/>
    </row>
    <row r="38" spans="4:18">
      <c r="K38" s="607"/>
      <c r="L38" s="763"/>
      <c r="Q38" s="371"/>
      <c r="R38" s="371"/>
    </row>
    <row r="39" spans="4:18">
      <c r="K39" s="607"/>
      <c r="Q39" s="371"/>
      <c r="R39" s="371"/>
    </row>
    <row r="40" spans="4:18">
      <c r="Q40" s="371"/>
      <c r="R40" s="371"/>
    </row>
    <row r="41" spans="4:18">
      <c r="L41" s="607"/>
    </row>
    <row r="42" spans="4:18">
      <c r="K42" s="607"/>
    </row>
  </sheetData>
  <mergeCells count="10">
    <mergeCell ref="A5:B5"/>
    <mergeCell ref="F5:G6"/>
    <mergeCell ref="I5:I6"/>
    <mergeCell ref="J5:J6"/>
    <mergeCell ref="P5:P6"/>
    <mergeCell ref="S5:S6"/>
    <mergeCell ref="K5:K6"/>
    <mergeCell ref="L5:L6"/>
    <mergeCell ref="M5:M6"/>
    <mergeCell ref="N5:N6"/>
  </mergeCells>
  <phoneticPr fontId="70" type="noConversion"/>
  <pageMargins left="0.34" right="0.55000000000000004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C1:L49"/>
  <sheetViews>
    <sheetView showGridLines="0" defaultGridColor="0" colorId="18" zoomScale="70" zoomScaleNormal="70" workbookViewId="0">
      <selection activeCell="K26" sqref="K26"/>
    </sheetView>
  </sheetViews>
  <sheetFormatPr defaultRowHeight="12.75"/>
  <cols>
    <col min="1" max="1" width="1.5703125" style="158" customWidth="1"/>
    <col min="2" max="2" width="2" style="158" customWidth="1"/>
    <col min="3" max="3" width="10.85546875" style="165" customWidth="1"/>
    <col min="4" max="4" width="66.7109375" style="158" customWidth="1"/>
    <col min="5" max="5" width="39" style="158" hidden="1" customWidth="1"/>
    <col min="6" max="7" width="18.42578125" style="158" customWidth="1"/>
    <col min="8" max="8" width="4.140625" style="165" customWidth="1"/>
    <col min="9" max="9" width="35" style="158" hidden="1" customWidth="1"/>
    <col min="10" max="10" width="17.85546875" style="158" bestFit="1" customWidth="1"/>
    <col min="11" max="11" width="6.7109375" style="158" customWidth="1"/>
    <col min="12" max="12" width="52.140625" style="158" customWidth="1"/>
    <col min="13" max="13" width="19.140625" style="158" customWidth="1"/>
    <col min="14" max="14" width="19.7109375" style="158" customWidth="1"/>
    <col min="15" max="16384" width="9.140625" style="158"/>
  </cols>
  <sheetData>
    <row r="1" spans="3:10" ht="13.5" thickBot="1"/>
    <row r="2" spans="3:10" ht="25.5" customHeight="1" thickBot="1">
      <c r="D2" s="766" t="s">
        <v>428</v>
      </c>
    </row>
    <row r="4" spans="3:10" ht="9" customHeight="1" thickBot="1"/>
    <row r="5" spans="3:10" ht="24" customHeight="1">
      <c r="C5" s="837" t="s">
        <v>225</v>
      </c>
      <c r="D5" s="843" t="s">
        <v>63</v>
      </c>
      <c r="E5" s="839" t="s">
        <v>2</v>
      </c>
      <c r="F5" s="841" t="s">
        <v>1</v>
      </c>
      <c r="G5" s="842"/>
      <c r="H5" s="157"/>
    </row>
    <row r="6" spans="3:10" ht="23.25" customHeight="1" thickBot="1">
      <c r="C6" s="838"/>
      <c r="D6" s="844"/>
      <c r="E6" s="840"/>
      <c r="F6" s="428" t="s">
        <v>508</v>
      </c>
      <c r="G6" s="428" t="s">
        <v>498</v>
      </c>
      <c r="H6" s="158"/>
      <c r="I6" s="159"/>
    </row>
    <row r="7" spans="3:10" s="229" customFormat="1" ht="18.75">
      <c r="C7" s="729">
        <v>20</v>
      </c>
      <c r="D7" s="730" t="s">
        <v>429</v>
      </c>
      <c r="E7" s="731"/>
      <c r="F7" s="732">
        <f>4624635+17172016+23936049+259553-7912401</f>
        <v>38079852</v>
      </c>
      <c r="G7" s="736">
        <f>83252884</f>
        <v>83252884</v>
      </c>
      <c r="I7" s="230"/>
    </row>
    <row r="8" spans="3:10" s="229" customFormat="1" ht="18.75">
      <c r="C8" s="651"/>
      <c r="D8" s="232" t="s">
        <v>287</v>
      </c>
      <c r="E8" s="237"/>
      <c r="F8" s="736">
        <v>-2919034</v>
      </c>
      <c r="G8" s="736">
        <v>-1214482</v>
      </c>
      <c r="I8" s="230"/>
    </row>
    <row r="9" spans="3:10" s="229" customFormat="1" ht="18.75">
      <c r="C9" s="733"/>
      <c r="D9" s="232" t="s">
        <v>167</v>
      </c>
      <c r="E9" s="243" t="s">
        <v>5</v>
      </c>
      <c r="F9" s="736"/>
      <c r="G9" s="736"/>
      <c r="I9" s="230"/>
    </row>
    <row r="10" spans="3:10" s="229" customFormat="1" ht="18.75">
      <c r="C10" s="651">
        <v>21</v>
      </c>
      <c r="D10" s="734" t="s">
        <v>430</v>
      </c>
      <c r="E10" s="234" t="s">
        <v>6</v>
      </c>
      <c r="F10" s="736">
        <f>273587+504000+22860</f>
        <v>800447</v>
      </c>
      <c r="G10" s="736">
        <v>174055</v>
      </c>
      <c r="I10" s="230"/>
    </row>
    <row r="11" spans="3:10" s="229" customFormat="1" ht="8.25" customHeight="1">
      <c r="C11" s="644"/>
      <c r="D11" s="642"/>
      <c r="E11" s="246"/>
      <c r="F11" s="604"/>
      <c r="G11" s="364"/>
      <c r="I11" s="230"/>
    </row>
    <row r="12" spans="3:10" s="229" customFormat="1" ht="18.75">
      <c r="C12" s="644">
        <v>22</v>
      </c>
      <c r="D12" s="643" t="s">
        <v>431</v>
      </c>
      <c r="E12" s="234" t="s">
        <v>7</v>
      </c>
      <c r="F12" s="235">
        <f>F13+F14</f>
        <v>-17713870</v>
      </c>
      <c r="G12" s="236">
        <f>G13+G14</f>
        <v>-69911608</v>
      </c>
      <c r="I12" s="230"/>
    </row>
    <row r="13" spans="3:10" s="229" customFormat="1" ht="18.75">
      <c r="C13" s="644"/>
      <c r="D13" s="243" t="s">
        <v>432</v>
      </c>
      <c r="E13" s="234"/>
      <c r="F13" s="778">
        <f>-42171-3047290-32410+15960-60443-252000</f>
        <v>-3418354</v>
      </c>
      <c r="G13" s="241">
        <v>-17072956</v>
      </c>
      <c r="I13" s="230"/>
      <c r="J13" s="789"/>
    </row>
    <row r="14" spans="3:10" s="229" customFormat="1" ht="18.75">
      <c r="C14" s="644"/>
      <c r="D14" s="243" t="s">
        <v>433</v>
      </c>
      <c r="E14" s="234"/>
      <c r="F14" s="778">
        <v>-14295516</v>
      </c>
      <c r="G14" s="241">
        <v>-52838652</v>
      </c>
      <c r="I14" s="230"/>
    </row>
    <row r="15" spans="3:10" s="229" customFormat="1" ht="8.25" customHeight="1">
      <c r="C15" s="644"/>
      <c r="D15" s="232"/>
      <c r="E15" s="234"/>
      <c r="F15" s="235"/>
      <c r="G15" s="236"/>
      <c r="I15" s="230"/>
    </row>
    <row r="16" spans="3:10" s="229" customFormat="1" ht="18.75">
      <c r="C16" s="644">
        <v>23</v>
      </c>
      <c r="D16" s="237" t="s">
        <v>168</v>
      </c>
      <c r="E16" s="238" t="s">
        <v>9</v>
      </c>
      <c r="F16" s="235">
        <f>F17+F18</f>
        <v>-6693913</v>
      </c>
      <c r="G16" s="236">
        <f>G17+G18</f>
        <v>-5113028</v>
      </c>
      <c r="I16" s="230"/>
    </row>
    <row r="17" spans="3:9" s="229" customFormat="1" ht="18.75">
      <c r="C17" s="644"/>
      <c r="D17" s="239" t="s">
        <v>434</v>
      </c>
      <c r="E17" s="234" t="s">
        <v>10</v>
      </c>
      <c r="F17" s="240">
        <v>-5740609</v>
      </c>
      <c r="G17" s="241">
        <v>-4381893</v>
      </c>
      <c r="I17" s="230"/>
    </row>
    <row r="18" spans="3:9" s="229" customFormat="1" ht="18.75">
      <c r="C18" s="644"/>
      <c r="D18" s="239" t="s">
        <v>435</v>
      </c>
      <c r="E18" s="242" t="s">
        <v>125</v>
      </c>
      <c r="F18" s="240">
        <v>-953304</v>
      </c>
      <c r="G18" s="241">
        <v>-731135</v>
      </c>
      <c r="I18" s="230"/>
    </row>
    <row r="19" spans="3:9" s="229" customFormat="1" ht="18.75">
      <c r="C19" s="646">
        <v>24</v>
      </c>
      <c r="D19" s="726" t="s">
        <v>436</v>
      </c>
      <c r="E19" s="245" t="s">
        <v>11</v>
      </c>
      <c r="F19" s="727">
        <f>F20+F21</f>
        <v>-3329588</v>
      </c>
      <c r="G19" s="728">
        <f>G20+G21</f>
        <v>-3560352</v>
      </c>
      <c r="I19" s="230"/>
    </row>
    <row r="20" spans="3:9" s="229" customFormat="1" ht="18.75">
      <c r="C20" s="651"/>
      <c r="D20" s="643" t="s">
        <v>437</v>
      </c>
      <c r="E20" s="234"/>
      <c r="F20" s="240">
        <v>-3329588</v>
      </c>
      <c r="G20" s="240">
        <v>-3560352</v>
      </c>
      <c r="I20" s="230"/>
    </row>
    <row r="21" spans="3:9" s="229" customFormat="1" ht="18.75">
      <c r="C21" s="646"/>
      <c r="D21" s="647" t="s">
        <v>438</v>
      </c>
      <c r="E21" s="648"/>
      <c r="F21" s="649">
        <v>0</v>
      </c>
      <c r="G21" s="650">
        <v>0</v>
      </c>
      <c r="I21" s="230"/>
    </row>
    <row r="22" spans="3:9" s="229" customFormat="1" ht="18.75">
      <c r="C22" s="767"/>
      <c r="D22" s="768" t="s">
        <v>171</v>
      </c>
      <c r="E22" s="769"/>
      <c r="F22" s="770">
        <f>F7+F8+F10+F12+F16+F19</f>
        <v>8223894</v>
      </c>
      <c r="G22" s="771">
        <f>G7+G8+G10+G12+G16+G19</f>
        <v>3627469</v>
      </c>
      <c r="I22" s="230"/>
    </row>
    <row r="23" spans="3:9" s="229" customFormat="1" ht="9" customHeight="1">
      <c r="C23" s="663"/>
      <c r="D23" s="664"/>
      <c r="E23" s="665"/>
      <c r="F23" s="666"/>
      <c r="G23" s="667"/>
      <c r="I23" s="230"/>
    </row>
    <row r="24" spans="3:9" s="229" customFormat="1" ht="18.75">
      <c r="C24" s="668"/>
      <c r="D24" s="669" t="s">
        <v>355</v>
      </c>
      <c r="E24" s="653" t="s">
        <v>12</v>
      </c>
      <c r="F24" s="738">
        <v>0</v>
      </c>
      <c r="G24" s="725">
        <v>0</v>
      </c>
      <c r="I24" s="230"/>
    </row>
    <row r="25" spans="3:9" s="229" customFormat="1" ht="56.25">
      <c r="C25" s="644"/>
      <c r="D25" s="655" t="s">
        <v>440</v>
      </c>
      <c r="E25" s="234" t="s">
        <v>13</v>
      </c>
      <c r="F25" s="244">
        <v>0</v>
      </c>
      <c r="G25" s="247">
        <v>0</v>
      </c>
      <c r="I25" s="230"/>
    </row>
    <row r="26" spans="3:9" s="229" customFormat="1" ht="56.25">
      <c r="C26" s="644"/>
      <c r="D26" s="655" t="s">
        <v>439</v>
      </c>
      <c r="E26" s="234"/>
      <c r="F26" s="244"/>
      <c r="G26" s="247"/>
      <c r="I26" s="230"/>
    </row>
    <row r="27" spans="3:9" s="229" customFormat="1" ht="56.25">
      <c r="C27" s="644"/>
      <c r="D27" s="655" t="s">
        <v>441</v>
      </c>
      <c r="E27" s="234"/>
      <c r="F27" s="244"/>
      <c r="G27" s="247"/>
      <c r="I27" s="230"/>
    </row>
    <row r="28" spans="3:9" s="229" customFormat="1" ht="8.25" customHeight="1">
      <c r="C28" s="646"/>
      <c r="D28" s="672"/>
      <c r="E28" s="245"/>
      <c r="F28" s="248"/>
      <c r="G28" s="673"/>
      <c r="I28" s="230"/>
    </row>
    <row r="29" spans="3:9" s="229" customFormat="1" ht="37.5">
      <c r="C29" s="656"/>
      <c r="D29" s="674" t="s">
        <v>442</v>
      </c>
      <c r="E29" s="659"/>
      <c r="F29" s="671"/>
      <c r="G29" s="675">
        <v>0</v>
      </c>
      <c r="I29" s="230"/>
    </row>
    <row r="30" spans="3:9" s="229" customFormat="1" ht="9" customHeight="1">
      <c r="C30" s="646"/>
      <c r="D30" s="676"/>
      <c r="E30" s="648"/>
      <c r="F30" s="677"/>
      <c r="G30" s="678"/>
      <c r="I30" s="230"/>
    </row>
    <row r="31" spans="3:9" s="229" customFormat="1" ht="18.75">
      <c r="C31" s="656">
        <v>25</v>
      </c>
      <c r="D31" s="657" t="s">
        <v>169</v>
      </c>
      <c r="E31" s="659" t="s">
        <v>14</v>
      </c>
      <c r="F31" s="661">
        <f>F32+F33</f>
        <v>-62788072</v>
      </c>
      <c r="G31" s="662">
        <f>G32+G33</f>
        <v>-67508313</v>
      </c>
      <c r="I31" s="230"/>
    </row>
    <row r="32" spans="3:9" s="229" customFormat="1" ht="56.25">
      <c r="C32" s="644"/>
      <c r="D32" s="670" t="s">
        <v>443</v>
      </c>
      <c r="E32" s="246" t="s">
        <v>15</v>
      </c>
      <c r="F32" s="790">
        <f>-3074850-61050046-42+3-53</f>
        <v>-64124988</v>
      </c>
      <c r="G32" s="791">
        <v>-71002585</v>
      </c>
      <c r="I32" s="230"/>
    </row>
    <row r="33" spans="3:12" s="229" customFormat="1" ht="18.75">
      <c r="C33" s="644"/>
      <c r="D33" s="243" t="s">
        <v>444</v>
      </c>
      <c r="E33" s="234"/>
      <c r="F33" s="792">
        <f>3105594-1768678</f>
        <v>1336916</v>
      </c>
      <c r="G33" s="792">
        <v>3494272</v>
      </c>
      <c r="I33" s="230"/>
    </row>
    <row r="34" spans="3:12" s="229" customFormat="1" ht="6.75" customHeight="1">
      <c r="C34" s="646"/>
      <c r="D34" s="679"/>
      <c r="E34" s="245" t="s">
        <v>16</v>
      </c>
      <c r="F34" s="248"/>
      <c r="G34" s="249"/>
      <c r="I34" s="230"/>
    </row>
    <row r="35" spans="3:12" s="229" customFormat="1" ht="18.75" customHeight="1">
      <c r="C35" s="656"/>
      <c r="D35" s="660" t="s">
        <v>445</v>
      </c>
      <c r="E35" s="659"/>
      <c r="F35" s="671">
        <v>0</v>
      </c>
      <c r="G35" s="680">
        <v>0</v>
      </c>
      <c r="I35" s="230"/>
    </row>
    <row r="36" spans="3:12" s="229" customFormat="1" ht="18.75">
      <c r="C36" s="644"/>
      <c r="D36" s="654" t="s">
        <v>446</v>
      </c>
      <c r="E36" s="246" t="s">
        <v>17</v>
      </c>
      <c r="F36" s="787">
        <f>F22+F31</f>
        <v>-54564178</v>
      </c>
      <c r="G36" s="784">
        <f>G22+G31</f>
        <v>-63880844</v>
      </c>
      <c r="I36" s="230"/>
    </row>
    <row r="37" spans="3:12" s="229" customFormat="1" ht="6" customHeight="1">
      <c r="C37" s="646"/>
      <c r="D37" s="647"/>
      <c r="E37" s="648"/>
      <c r="F37" s="681"/>
      <c r="G37" s="683"/>
      <c r="I37" s="230"/>
    </row>
    <row r="38" spans="3:12" ht="19.5" customHeight="1">
      <c r="C38" s="656">
        <v>26</v>
      </c>
      <c r="D38" s="660" t="s">
        <v>447</v>
      </c>
      <c r="E38" s="659" t="s">
        <v>126</v>
      </c>
      <c r="F38" s="788">
        <f>F39+F40+F41</f>
        <v>1802708</v>
      </c>
      <c r="G38" s="785">
        <f>G39+G40+G41</f>
        <v>4151169</v>
      </c>
      <c r="H38" s="158"/>
      <c r="I38" s="159"/>
    </row>
    <row r="39" spans="3:12" ht="19.5" customHeight="1">
      <c r="C39" s="644"/>
      <c r="D39" s="233" t="s">
        <v>448</v>
      </c>
      <c r="E39" s="246"/>
      <c r="F39" s="777">
        <v>1802708</v>
      </c>
      <c r="G39" s="786">
        <v>4151169</v>
      </c>
      <c r="H39" s="158"/>
      <c r="I39" s="159"/>
    </row>
    <row r="40" spans="3:12" ht="19.5" customHeight="1">
      <c r="C40" s="644"/>
      <c r="D40" s="243" t="s">
        <v>449</v>
      </c>
      <c r="E40" s="234"/>
      <c r="F40" s="739">
        <v>0</v>
      </c>
      <c r="G40" s="735">
        <v>0</v>
      </c>
      <c r="H40" s="158"/>
      <c r="I40" s="159"/>
    </row>
    <row r="41" spans="3:12" ht="19.5" customHeight="1">
      <c r="C41" s="644"/>
      <c r="D41" s="243" t="s">
        <v>450</v>
      </c>
      <c r="E41" s="234"/>
      <c r="F41" s="739">
        <v>0</v>
      </c>
      <c r="G41" s="735">
        <v>0</v>
      </c>
      <c r="H41" s="158"/>
      <c r="I41" s="159"/>
    </row>
    <row r="42" spans="3:12" ht="9" customHeight="1">
      <c r="C42" s="646"/>
      <c r="D42" s="684"/>
      <c r="E42" s="245"/>
      <c r="F42" s="685"/>
      <c r="G42" s="686"/>
      <c r="H42" s="158"/>
      <c r="I42" s="159"/>
    </row>
    <row r="43" spans="3:12" ht="18.75">
      <c r="C43" s="656"/>
      <c r="D43" s="657" t="s">
        <v>170</v>
      </c>
      <c r="E43" s="659" t="s">
        <v>19</v>
      </c>
      <c r="F43" s="687">
        <f>+F36-F38</f>
        <v>-56366886</v>
      </c>
      <c r="G43" s="687">
        <f>+G36-G38</f>
        <v>-68032013</v>
      </c>
      <c r="H43" s="158"/>
      <c r="I43" s="159"/>
      <c r="L43" s="827"/>
    </row>
    <row r="44" spans="3:12" ht="6.75" customHeight="1">
      <c r="C44" s="646"/>
      <c r="D44" s="652"/>
      <c r="E44" s="648"/>
      <c r="F44" s="681"/>
      <c r="G44" s="682"/>
      <c r="H44" s="158"/>
      <c r="I44" s="159"/>
    </row>
    <row r="45" spans="3:12" ht="18.75">
      <c r="C45" s="656"/>
      <c r="D45" s="660" t="s">
        <v>451</v>
      </c>
      <c r="E45" s="659"/>
      <c r="F45" s="658">
        <f>F46+F47</f>
        <v>0</v>
      </c>
      <c r="G45" s="687">
        <f>G46+G47</f>
        <v>0</v>
      </c>
      <c r="H45" s="158"/>
      <c r="I45" s="159"/>
    </row>
    <row r="46" spans="3:12" ht="18.75">
      <c r="C46" s="688"/>
      <c r="D46" s="233" t="s">
        <v>452</v>
      </c>
      <c r="E46" s="246"/>
      <c r="F46" s="740"/>
      <c r="G46" s="741"/>
      <c r="H46" s="162"/>
    </row>
    <row r="47" spans="3:12" ht="19.5" thickBot="1">
      <c r="C47" s="645"/>
      <c r="D47" s="324" t="s">
        <v>453</v>
      </c>
      <c r="E47" s="325" t="s">
        <v>20</v>
      </c>
      <c r="F47" s="742">
        <v>0</v>
      </c>
      <c r="G47" s="735">
        <v>0</v>
      </c>
      <c r="H47" s="199"/>
    </row>
    <row r="48" spans="3:12" ht="9" customHeight="1" thickBot="1">
      <c r="C48" s="772"/>
      <c r="D48" s="773"/>
      <c r="E48" s="774" t="s">
        <v>122</v>
      </c>
      <c r="F48" s="775"/>
      <c r="G48" s="776"/>
      <c r="H48" s="162"/>
    </row>
    <row r="49" spans="3:7" ht="18.75">
      <c r="C49" s="250"/>
      <c r="D49" s="251"/>
      <c r="E49" s="251"/>
      <c r="F49" s="251"/>
      <c r="G49" s="251"/>
    </row>
  </sheetData>
  <mergeCells count="4">
    <mergeCell ref="C5:C6"/>
    <mergeCell ref="E5:E6"/>
    <mergeCell ref="F5:G5"/>
    <mergeCell ref="D5:D6"/>
  </mergeCells>
  <phoneticPr fontId="0" type="noConversion"/>
  <printOptions horizontalCentered="1"/>
  <pageMargins left="0.28000000000000003" right="0.16" top="0.24" bottom="0.41" header="0.17" footer="0.28000000000000003"/>
  <pageSetup paperSize="9" scale="85" fitToWidth="2" orientation="portrait" horizontalDpi="4294967292" verticalDpi="300" r:id="rId1"/>
  <headerFooter alignWithMargins="0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23"/>
  </sheetPr>
  <dimension ref="C1:O24"/>
  <sheetViews>
    <sheetView showGridLines="0" defaultGridColor="0" colorId="62" workbookViewId="0">
      <selection activeCell="H13" sqref="H13"/>
    </sheetView>
  </sheetViews>
  <sheetFormatPr defaultRowHeight="12.75"/>
  <cols>
    <col min="1" max="1" width="3.7109375" customWidth="1"/>
    <col min="2" max="2" width="3.28515625" customWidth="1"/>
    <col min="3" max="3" width="19" customWidth="1"/>
    <col min="5" max="5" width="12.85546875" customWidth="1"/>
    <col min="6" max="6" width="8.5703125" customWidth="1"/>
    <col min="7" max="7" width="17.28515625" bestFit="1" customWidth="1"/>
    <col min="8" max="8" width="17" customWidth="1"/>
    <col min="9" max="9" width="1.85546875" customWidth="1"/>
    <col min="10" max="10" width="17.28515625" style="1" customWidth="1"/>
    <col min="11" max="11" width="8" style="1" bestFit="1" customWidth="1"/>
    <col min="12" max="12" width="10.5703125" bestFit="1" customWidth="1"/>
    <col min="14" max="14" width="10.42578125" customWidth="1"/>
    <col min="15" max="15" width="9.7109375" customWidth="1"/>
  </cols>
  <sheetData>
    <row r="1" spans="3:15">
      <c r="L1" s="848" t="s">
        <v>130</v>
      </c>
      <c r="M1" s="848"/>
      <c r="N1" s="101" t="s">
        <v>131</v>
      </c>
      <c r="O1" s="101">
        <v>121.78</v>
      </c>
    </row>
    <row r="2" spans="3:15">
      <c r="L2" s="848"/>
      <c r="M2" s="848"/>
      <c r="N2" s="101" t="s">
        <v>132</v>
      </c>
      <c r="O2" s="101">
        <v>73.59</v>
      </c>
    </row>
    <row r="3" spans="3:15">
      <c r="L3" s="848"/>
      <c r="M3" s="848"/>
      <c r="N3" s="101" t="s">
        <v>133</v>
      </c>
      <c r="O3" s="102">
        <f>O2/O1</f>
        <v>0.60428641813105599</v>
      </c>
    </row>
    <row r="5" spans="3:15" s="2" customFormat="1">
      <c r="C5" s="103"/>
      <c r="E5" s="104"/>
      <c r="F5" s="104"/>
      <c r="G5" s="105"/>
      <c r="H5" s="106"/>
      <c r="J5" s="107"/>
      <c r="K5" s="107"/>
    </row>
    <row r="6" spans="3:15" s="2" customFormat="1" ht="15">
      <c r="C6" s="849" t="s">
        <v>134</v>
      </c>
      <c r="D6" s="849"/>
      <c r="E6" s="849"/>
      <c r="F6" s="849"/>
      <c r="G6" s="849"/>
      <c r="H6" s="849"/>
      <c r="J6" s="108"/>
      <c r="K6" s="108"/>
    </row>
    <row r="7" spans="3:15" s="2" customFormat="1" ht="15">
      <c r="C7" s="109"/>
      <c r="D7" s="110"/>
      <c r="E7" s="111"/>
      <c r="F7" s="111"/>
      <c r="G7" s="105"/>
      <c r="H7" s="105"/>
      <c r="J7" s="112"/>
      <c r="K7" s="112"/>
    </row>
    <row r="8" spans="3:15" s="2" customFormat="1" ht="13.5" thickBot="1">
      <c r="C8" s="113"/>
      <c r="D8" s="110"/>
      <c r="E8" s="111"/>
      <c r="F8" s="111"/>
      <c r="G8" s="105"/>
      <c r="H8" s="105"/>
      <c r="J8" s="112"/>
      <c r="K8" s="112"/>
    </row>
    <row r="9" spans="3:15" s="2" customFormat="1" ht="12.75" customHeight="1">
      <c r="C9" s="850" t="s">
        <v>135</v>
      </c>
      <c r="D9" s="852" t="s">
        <v>136</v>
      </c>
      <c r="E9" s="854" t="s">
        <v>137</v>
      </c>
      <c r="F9" s="856" t="s">
        <v>138</v>
      </c>
      <c r="G9" s="858" t="s">
        <v>139</v>
      </c>
      <c r="H9" s="856" t="s">
        <v>140</v>
      </c>
      <c r="I9" s="114"/>
      <c r="J9" s="115"/>
      <c r="K9" s="115"/>
    </row>
    <row r="10" spans="3:15" s="2" customFormat="1" ht="13.5" thickBot="1">
      <c r="C10" s="851"/>
      <c r="D10" s="853"/>
      <c r="E10" s="855"/>
      <c r="F10" s="857"/>
      <c r="G10" s="859"/>
      <c r="H10" s="857"/>
      <c r="I10" s="114"/>
      <c r="J10" s="115"/>
      <c r="K10" s="115"/>
    </row>
    <row r="11" spans="3:15" s="2" customFormat="1" ht="6.95" customHeight="1" thickBot="1">
      <c r="C11" s="113"/>
      <c r="D11" s="110"/>
      <c r="E11" s="111"/>
      <c r="F11" s="111"/>
      <c r="G11" s="105"/>
      <c r="H11" s="105"/>
      <c r="I11" s="105"/>
      <c r="J11" s="115"/>
      <c r="K11" s="115"/>
    </row>
    <row r="12" spans="3:15" s="2" customFormat="1">
      <c r="C12" s="154" t="s">
        <v>143</v>
      </c>
      <c r="D12" s="116" t="s">
        <v>141</v>
      </c>
      <c r="E12" s="117">
        <v>116433.29</v>
      </c>
      <c r="F12" s="118">
        <f>O1</f>
        <v>121.78</v>
      </c>
      <c r="G12" s="119">
        <f>E12</f>
        <v>116433.29</v>
      </c>
      <c r="H12" s="120">
        <f>E12*F12</f>
        <v>14179246.0562</v>
      </c>
      <c r="I12" s="121"/>
      <c r="J12" s="115"/>
      <c r="K12" s="115"/>
      <c r="M12" s="122"/>
    </row>
    <row r="13" spans="3:15" s="2" customFormat="1">
      <c r="C13" s="155"/>
      <c r="D13" s="149" t="s">
        <v>98</v>
      </c>
      <c r="E13" s="150">
        <v>0</v>
      </c>
      <c r="F13" s="151"/>
      <c r="G13" s="152"/>
      <c r="H13" s="153"/>
      <c r="I13" s="121"/>
      <c r="J13" s="115"/>
      <c r="K13" s="115"/>
      <c r="M13" s="122"/>
    </row>
    <row r="14" spans="3:15" s="2" customFormat="1" ht="13.5" thickBot="1">
      <c r="C14" s="156"/>
      <c r="D14" s="123" t="s">
        <v>144</v>
      </c>
      <c r="E14" s="124">
        <v>0</v>
      </c>
      <c r="F14" s="125">
        <v>1</v>
      </c>
      <c r="G14" s="126">
        <f>E14*F14</f>
        <v>0</v>
      </c>
      <c r="H14" s="127">
        <f>E14*O1</f>
        <v>0</v>
      </c>
      <c r="I14" s="121"/>
      <c r="J14" s="115"/>
      <c r="K14" s="115"/>
      <c r="M14" s="122"/>
    </row>
    <row r="15" spans="3:15" s="2" customFormat="1" ht="6.95" customHeight="1" thickBot="1">
      <c r="C15" s="128"/>
      <c r="D15" s="129"/>
      <c r="E15" s="130"/>
      <c r="F15" s="130"/>
      <c r="G15" s="131"/>
      <c r="H15" s="121"/>
      <c r="I15" s="121"/>
      <c r="J15" s="115"/>
      <c r="K15" s="115"/>
    </row>
    <row r="16" spans="3:15" s="2" customFormat="1" ht="17.25" customHeight="1" thickBot="1">
      <c r="C16" s="128"/>
      <c r="D16" s="129"/>
      <c r="E16" s="132"/>
      <c r="F16" s="132"/>
      <c r="G16" s="133">
        <f>SUM(G12:G15)</f>
        <v>116433.29</v>
      </c>
      <c r="H16" s="134">
        <f>SUM(H12:H15)</f>
        <v>14179246.0562</v>
      </c>
      <c r="I16" s="135"/>
      <c r="J16" s="115"/>
      <c r="K16" s="115"/>
    </row>
    <row r="17" spans="3:11" s="2" customFormat="1" ht="13.5" thickBot="1">
      <c r="C17" s="136"/>
      <c r="D17" s="129"/>
      <c r="E17" s="130"/>
      <c r="F17" s="130"/>
      <c r="G17" s="121"/>
      <c r="H17" s="121"/>
      <c r="I17" s="121"/>
      <c r="J17" s="115"/>
      <c r="K17" s="115"/>
    </row>
    <row r="18" spans="3:11" s="2" customFormat="1">
      <c r="C18" s="845" t="s">
        <v>142</v>
      </c>
      <c r="D18" s="116"/>
      <c r="E18" s="137"/>
      <c r="F18" s="138"/>
      <c r="G18" s="139"/>
      <c r="H18" s="120"/>
      <c r="I18" s="121"/>
      <c r="J18" s="115"/>
      <c r="K18" s="115"/>
    </row>
    <row r="19" spans="3:11" s="2" customFormat="1">
      <c r="C19" s="846"/>
      <c r="D19" s="140" t="s">
        <v>98</v>
      </c>
      <c r="E19" s="141"/>
      <c r="F19" s="142">
        <f>O1</f>
        <v>121.78</v>
      </c>
      <c r="G19" s="143">
        <f>E19/F19</f>
        <v>0</v>
      </c>
      <c r="H19" s="142">
        <f>E19</f>
        <v>0</v>
      </c>
      <c r="I19" s="121"/>
      <c r="J19" s="144">
        <f>E19-H19</f>
        <v>0</v>
      </c>
      <c r="K19" s="115"/>
    </row>
    <row r="20" spans="3:11" s="2" customFormat="1" ht="13.5" thickBot="1">
      <c r="C20" s="847"/>
      <c r="D20" s="123"/>
      <c r="E20" s="145"/>
      <c r="F20" s="146"/>
      <c r="G20" s="147"/>
      <c r="H20" s="127"/>
      <c r="I20" s="121"/>
      <c r="J20" s="115"/>
      <c r="K20" s="115"/>
    </row>
    <row r="21" spans="3:11" s="2" customFormat="1" ht="6.95" customHeight="1" thickBot="1">
      <c r="C21" s="103"/>
      <c r="D21" s="110"/>
      <c r="E21" s="111"/>
      <c r="F21" s="111"/>
      <c r="G21" s="105"/>
      <c r="H21" s="121"/>
      <c r="I21" s="121"/>
      <c r="J21" s="115"/>
      <c r="K21" s="115"/>
    </row>
    <row r="22" spans="3:11" s="2" customFormat="1" ht="15" customHeight="1" thickBot="1">
      <c r="C22" s="113"/>
      <c r="D22" s="110"/>
      <c r="E22" s="132"/>
      <c r="F22" s="132"/>
      <c r="G22" s="133">
        <f>SUM(G18:G21)</f>
        <v>0</v>
      </c>
      <c r="H22" s="134">
        <f>SUM(H18:H21)</f>
        <v>0</v>
      </c>
      <c r="I22" s="135"/>
      <c r="J22" s="115"/>
      <c r="K22" s="115"/>
    </row>
    <row r="23" spans="3:11" s="2" customFormat="1" ht="6.95" customHeight="1" thickBot="1">
      <c r="C23" s="113"/>
      <c r="D23" s="110"/>
      <c r="E23" s="111"/>
      <c r="F23" s="111"/>
      <c r="G23" s="135"/>
      <c r="H23" s="135"/>
      <c r="I23" s="135"/>
      <c r="J23" s="115"/>
      <c r="K23" s="115"/>
    </row>
    <row r="24" spans="3:11" s="2" customFormat="1" ht="17.25" customHeight="1" thickBot="1">
      <c r="C24" s="113"/>
      <c r="D24" s="148"/>
      <c r="E24" s="132"/>
      <c r="F24" s="132"/>
      <c r="G24" s="133">
        <f>SUM(G22,G16)</f>
        <v>116433.29</v>
      </c>
      <c r="H24" s="134">
        <f>SUM(H22,H16)</f>
        <v>14179246.0562</v>
      </c>
      <c r="I24" s="135"/>
      <c r="J24" s="115"/>
      <c r="K24" s="115"/>
    </row>
  </sheetData>
  <mergeCells count="9">
    <mergeCell ref="C18:C20"/>
    <mergeCell ref="L1:M3"/>
    <mergeCell ref="C6:H6"/>
    <mergeCell ref="C9:C10"/>
    <mergeCell ref="D9:D10"/>
    <mergeCell ref="E9:E10"/>
    <mergeCell ref="F9:F10"/>
    <mergeCell ref="G9:G10"/>
    <mergeCell ref="H9:H10"/>
  </mergeCells>
  <phoneticPr fontId="8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9"/>
  </sheetPr>
  <dimension ref="B1:E33"/>
  <sheetViews>
    <sheetView showGridLines="0" defaultGridColor="0" colorId="18" zoomScale="145" zoomScaleNormal="145" zoomScaleSheetLayoutView="145" workbookViewId="0">
      <selection activeCell="H17" sqref="H17"/>
    </sheetView>
  </sheetViews>
  <sheetFormatPr defaultRowHeight="12.75"/>
  <cols>
    <col min="1" max="1" width="6" customWidth="1"/>
    <col min="2" max="2" width="4.42578125" customWidth="1"/>
    <col min="3" max="3" width="46.5703125" customWidth="1"/>
    <col min="4" max="4" width="19" customWidth="1"/>
    <col min="5" max="5" width="16.28515625" customWidth="1"/>
    <col min="6" max="6" width="3" customWidth="1"/>
  </cols>
  <sheetData>
    <row r="1" spans="3:5" s="63" customFormat="1" ht="15"/>
    <row r="2" spans="3:5" s="63" customFormat="1" ht="15"/>
    <row r="3" spans="3:5" s="63" customFormat="1" ht="15.75">
      <c r="C3" s="860" t="s">
        <v>99</v>
      </c>
      <c r="D3" s="860"/>
      <c r="E3" s="860"/>
    </row>
    <row r="4" spans="3:5" s="63" customFormat="1" ht="15.75">
      <c r="C4" s="64"/>
      <c r="D4" s="64"/>
      <c r="E4" s="64"/>
    </row>
    <row r="5" spans="3:5" s="63" customFormat="1" ht="16.5" thickBot="1">
      <c r="C5" s="62" t="s">
        <v>100</v>
      </c>
      <c r="D5" s="65" t="s">
        <v>101</v>
      </c>
      <c r="E5" s="65" t="s">
        <v>102</v>
      </c>
    </row>
    <row r="6" spans="3:5" s="63" customFormat="1" ht="16.5" customHeight="1">
      <c r="C6" s="66" t="s">
        <v>103</v>
      </c>
      <c r="D6" s="67" t="e">
        <f>'P&amp;L'!#REF!</f>
        <v>#REF!</v>
      </c>
      <c r="E6" s="68" t="e">
        <f>'P&amp;L'!#REF!</f>
        <v>#REF!</v>
      </c>
    </row>
    <row r="7" spans="3:5" s="63" customFormat="1" ht="16.5" customHeight="1">
      <c r="C7" s="66" t="s">
        <v>104</v>
      </c>
      <c r="D7" s="69" t="e">
        <f>'P&amp;L'!#REF!</f>
        <v>#REF!</v>
      </c>
      <c r="E7" s="70" t="e">
        <f>'P&amp;L'!#REF!</f>
        <v>#REF!</v>
      </c>
    </row>
    <row r="8" spans="3:5" s="63" customFormat="1" ht="16.5" customHeight="1" thickBot="1">
      <c r="C8" s="66" t="s">
        <v>105</v>
      </c>
      <c r="D8" s="71"/>
      <c r="E8" s="72">
        <v>5</v>
      </c>
    </row>
    <row r="9" spans="3:5" s="75" customFormat="1" ht="16.5" customHeight="1">
      <c r="C9" s="73"/>
      <c r="D9" s="74"/>
      <c r="E9" s="74"/>
    </row>
    <row r="10" spans="3:5" s="63" customFormat="1" ht="16.5" customHeight="1">
      <c r="C10" s="76" t="s">
        <v>29</v>
      </c>
      <c r="D10" s="77"/>
      <c r="E10" s="77"/>
    </row>
    <row r="11" spans="3:5" s="63" customFormat="1" ht="16.5" customHeight="1" thickBot="1">
      <c r="C11" s="78"/>
      <c r="D11" s="79"/>
      <c r="E11" s="79"/>
    </row>
    <row r="12" spans="3:5" s="63" customFormat="1" ht="16.5" customHeight="1">
      <c r="C12" s="66" t="s">
        <v>106</v>
      </c>
      <c r="D12" s="67" t="e">
        <f>IF(D7&gt;D6,D7-D6,0)</f>
        <v>#REF!</v>
      </c>
      <c r="E12" s="68" t="e">
        <f>IF(E7&gt;E6,(E7-E6)-E8,0)</f>
        <v>#REF!</v>
      </c>
    </row>
    <row r="13" spans="3:5" s="63" customFormat="1" ht="16.5" customHeight="1" thickBot="1">
      <c r="C13" s="66" t="s">
        <v>107</v>
      </c>
      <c r="D13" s="80" t="e">
        <f>IF(D6&gt;D7,D6-D7,0)</f>
        <v>#REF!</v>
      </c>
      <c r="E13" s="81" t="e">
        <f>IF(E6&gt;E7,E6-E7,0)</f>
        <v>#REF!</v>
      </c>
    </row>
    <row r="14" spans="3:5" s="63" customFormat="1" ht="16.5" customHeight="1">
      <c r="C14" s="62" t="s">
        <v>108</v>
      </c>
      <c r="D14" s="82"/>
      <c r="E14" s="83"/>
    </row>
    <row r="15" spans="3:5" s="63" customFormat="1" ht="16.5" customHeight="1" thickBot="1">
      <c r="C15" s="62" t="s">
        <v>109</v>
      </c>
      <c r="D15" s="84"/>
      <c r="E15" s="85" t="e">
        <f>IF((E13+E14)&gt;0,(E13+E14),0)</f>
        <v>#REF!</v>
      </c>
    </row>
    <row r="16" spans="3:5" s="63" customFormat="1" ht="16.5" customHeight="1" thickBot="1">
      <c r="C16" s="860" t="s">
        <v>110</v>
      </c>
      <c r="D16" s="860"/>
      <c r="E16" s="861"/>
    </row>
    <row r="17" spans="2:5" s="63" customFormat="1" ht="16.5" customHeight="1">
      <c r="C17" s="62" t="s">
        <v>121</v>
      </c>
      <c r="D17" s="86"/>
      <c r="E17" s="87" t="e">
        <f>E15*23%</f>
        <v>#REF!</v>
      </c>
    </row>
    <row r="18" spans="2:5" s="63" customFormat="1" ht="16.5" customHeight="1">
      <c r="C18" s="62" t="s">
        <v>111</v>
      </c>
      <c r="D18" s="86"/>
      <c r="E18" s="88"/>
    </row>
    <row r="19" spans="2:5" s="63" customFormat="1" ht="16.5" customHeight="1" thickBot="1">
      <c r="C19" s="62" t="s">
        <v>112</v>
      </c>
      <c r="D19" s="89"/>
      <c r="E19" s="90" t="e">
        <f>E17+E18</f>
        <v>#REF!</v>
      </c>
    </row>
    <row r="20" spans="2:5" s="63" customFormat="1" ht="16.5" customHeight="1" thickBot="1">
      <c r="C20" s="66" t="s">
        <v>113</v>
      </c>
      <c r="D20" s="91"/>
      <c r="E20" s="92"/>
    </row>
    <row r="21" spans="2:5" s="63" customFormat="1" ht="16.5" customHeight="1">
      <c r="C21" s="66" t="s">
        <v>124</v>
      </c>
      <c r="D21" s="93"/>
      <c r="E21" s="94"/>
    </row>
    <row r="22" spans="2:5" s="63" customFormat="1" ht="16.5" customHeight="1" thickBot="1">
      <c r="C22" s="66" t="s">
        <v>114</v>
      </c>
      <c r="D22" s="95"/>
      <c r="E22" s="96"/>
    </row>
    <row r="23" spans="2:5" s="63" customFormat="1" ht="16.5" customHeight="1">
      <c r="C23" s="62" t="s">
        <v>115</v>
      </c>
      <c r="D23" s="97"/>
      <c r="E23" s="91">
        <v>0</v>
      </c>
    </row>
    <row r="24" spans="2:5" s="63" customFormat="1" ht="16.5" customHeight="1">
      <c r="C24" s="62" t="s">
        <v>116</v>
      </c>
      <c r="D24" s="86"/>
      <c r="E24" s="98">
        <v>0</v>
      </c>
    </row>
    <row r="25" spans="2:5" s="63" customFormat="1" ht="16.5" customHeight="1" thickBot="1">
      <c r="C25" s="62" t="s">
        <v>117</v>
      </c>
      <c r="D25" s="86"/>
      <c r="E25" s="99">
        <v>0</v>
      </c>
    </row>
    <row r="26" spans="2:5" s="63" customFormat="1" ht="15"/>
    <row r="27" spans="2:5" s="63" customFormat="1" ht="15"/>
    <row r="28" spans="2:5" s="63" customFormat="1" ht="15"/>
    <row r="29" spans="2:5" s="63" customFormat="1" ht="15"/>
    <row r="30" spans="2:5" s="63" customFormat="1" ht="15"/>
    <row r="31" spans="2:5">
      <c r="B31" s="52"/>
      <c r="C31" t="s">
        <v>118</v>
      </c>
    </row>
    <row r="32" spans="2:5">
      <c r="B32" s="53"/>
      <c r="C32" t="s">
        <v>119</v>
      </c>
    </row>
    <row r="33" spans="2:3">
      <c r="B33" s="54"/>
      <c r="C33" t="s">
        <v>120</v>
      </c>
    </row>
  </sheetData>
  <mergeCells count="2">
    <mergeCell ref="C3:E3"/>
    <mergeCell ref="C16:E16"/>
  </mergeCells>
  <phoneticPr fontId="0" type="noConversion"/>
  <pageMargins left="0.75" right="0.75" top="1" bottom="1" header="0.5" footer="0.5"/>
  <pageSetup scale="9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8"/>
  </sheetPr>
  <dimension ref="B1:P23"/>
  <sheetViews>
    <sheetView showGridLines="0" defaultGridColor="0" colorId="12" zoomScaleNormal="100" workbookViewId="0">
      <selection activeCell="H38" sqref="H38"/>
    </sheetView>
  </sheetViews>
  <sheetFormatPr defaultRowHeight="12.75"/>
  <cols>
    <col min="1" max="1" width="2.140625" customWidth="1"/>
    <col min="2" max="2" width="4.140625" customWidth="1"/>
    <col min="3" max="3" width="12.42578125" customWidth="1"/>
    <col min="4" max="4" width="11.7109375" bestFit="1" customWidth="1"/>
    <col min="5" max="5" width="8.7109375" bestFit="1" customWidth="1"/>
    <col min="6" max="6" width="13.140625" customWidth="1"/>
    <col min="7" max="7" width="9.42578125" customWidth="1"/>
    <col min="8" max="8" width="13.28515625" customWidth="1"/>
    <col min="9" max="9" width="13.5703125" bestFit="1" customWidth="1"/>
    <col min="10" max="11" width="11.28515625" bestFit="1" customWidth="1"/>
    <col min="12" max="12" width="11.85546875" bestFit="1" customWidth="1"/>
    <col min="13" max="13" width="13.7109375" bestFit="1" customWidth="1"/>
    <col min="14" max="14" width="14.140625" bestFit="1" customWidth="1"/>
    <col min="15" max="15" width="11.7109375" customWidth="1"/>
    <col min="16" max="16" width="0" hidden="1" customWidth="1"/>
  </cols>
  <sheetData>
    <row r="1" spans="2:16" ht="15.75">
      <c r="B1" s="3"/>
      <c r="C1" s="61" t="s">
        <v>127</v>
      </c>
      <c r="D1" s="100" t="s">
        <v>128</v>
      </c>
    </row>
    <row r="4" spans="2:16">
      <c r="D4" s="4"/>
      <c r="E4" s="5"/>
      <c r="F4" s="6"/>
      <c r="G4" s="7"/>
      <c r="H4" s="7"/>
      <c r="I4" s="8" t="s">
        <v>129</v>
      </c>
      <c r="J4" s="4"/>
      <c r="K4" s="4"/>
      <c r="L4" s="4"/>
      <c r="M4" s="4"/>
      <c r="N4" s="4"/>
      <c r="O4" s="4"/>
      <c r="P4" s="4"/>
    </row>
    <row r="5" spans="2:16" ht="13.5" thickBot="1">
      <c r="D5" s="4"/>
      <c r="E5" s="5"/>
      <c r="F5" s="4"/>
      <c r="G5" s="4"/>
      <c r="H5" s="4"/>
      <c r="I5" s="5"/>
      <c r="J5" s="4"/>
      <c r="K5" s="4"/>
      <c r="L5" s="4"/>
      <c r="M5" s="4"/>
      <c r="N5" s="4"/>
      <c r="O5" s="4"/>
      <c r="P5" s="4"/>
    </row>
    <row r="6" spans="2:16" ht="13.5" thickTop="1">
      <c r="B6" s="862" t="s">
        <v>32</v>
      </c>
      <c r="C6" s="864" t="s">
        <v>33</v>
      </c>
      <c r="D6" s="866" t="s">
        <v>34</v>
      </c>
      <c r="E6" s="867"/>
      <c r="F6" s="868"/>
      <c r="G6" s="869" t="s">
        <v>35</v>
      </c>
      <c r="H6" s="867"/>
      <c r="I6" s="870"/>
      <c r="J6" s="866" t="s">
        <v>36</v>
      </c>
      <c r="K6" s="867"/>
      <c r="L6" s="868"/>
      <c r="M6" s="873" t="s">
        <v>37</v>
      </c>
      <c r="N6" s="875" t="s">
        <v>38</v>
      </c>
      <c r="O6" s="877" t="s">
        <v>39</v>
      </c>
      <c r="P6" s="871"/>
    </row>
    <row r="7" spans="2:16" ht="13.5" thickBot="1">
      <c r="B7" s="863"/>
      <c r="C7" s="865"/>
      <c r="D7" s="55" t="s">
        <v>40</v>
      </c>
      <c r="E7" s="56" t="s">
        <v>41</v>
      </c>
      <c r="F7" s="57" t="s">
        <v>42</v>
      </c>
      <c r="G7" s="58" t="s">
        <v>43</v>
      </c>
      <c r="H7" s="56" t="s">
        <v>44</v>
      </c>
      <c r="I7" s="59" t="s">
        <v>45</v>
      </c>
      <c r="J7" s="55" t="s">
        <v>46</v>
      </c>
      <c r="K7" s="56" t="s">
        <v>47</v>
      </c>
      <c r="L7" s="57" t="s">
        <v>48</v>
      </c>
      <c r="M7" s="874"/>
      <c r="N7" s="876"/>
      <c r="O7" s="878"/>
      <c r="P7" s="872"/>
    </row>
    <row r="8" spans="2:16" ht="13.5" thickTop="1">
      <c r="B8" s="9">
        <v>1</v>
      </c>
      <c r="C8" s="10" t="s">
        <v>49</v>
      </c>
      <c r="D8" s="11"/>
      <c r="E8" s="12"/>
      <c r="F8" s="13"/>
      <c r="G8" s="14"/>
      <c r="H8" s="12"/>
      <c r="I8" s="15"/>
      <c r="J8" s="11"/>
      <c r="K8" s="12"/>
      <c r="L8" s="13">
        <f t="shared" ref="L8:L21" si="0">J8-K8</f>
        <v>0</v>
      </c>
      <c r="M8" s="16">
        <f>L8</f>
        <v>0</v>
      </c>
      <c r="N8" s="12"/>
      <c r="O8" s="14"/>
      <c r="P8" s="13"/>
    </row>
    <row r="9" spans="2:16">
      <c r="B9" s="17">
        <f t="shared" ref="B9:B21" si="1">B8+1</f>
        <v>2</v>
      </c>
      <c r="C9" s="18" t="s">
        <v>50</v>
      </c>
      <c r="D9" s="19">
        <v>0</v>
      </c>
      <c r="E9" s="20">
        <v>0</v>
      </c>
      <c r="F9" s="21"/>
      <c r="G9" s="22"/>
      <c r="H9" s="20"/>
      <c r="I9" s="23"/>
      <c r="J9" s="24">
        <f t="shared" ref="J9:J21" si="2">(F9*0.2)</f>
        <v>0</v>
      </c>
      <c r="K9" s="25">
        <f t="shared" ref="K9:K21" si="3">(H9+I9)*0.2</f>
        <v>0</v>
      </c>
      <c r="L9" s="26">
        <f t="shared" si="0"/>
        <v>0</v>
      </c>
      <c r="M9" s="27">
        <f t="shared" ref="M9:M21" si="4">M8+L9-N8</f>
        <v>0</v>
      </c>
      <c r="N9" s="20">
        <f t="shared" ref="N9:N17" si="5">M9</f>
        <v>0</v>
      </c>
      <c r="O9" s="28">
        <f t="shared" ref="O9:O17" si="6">M9-N9</f>
        <v>0</v>
      </c>
      <c r="P9" s="21"/>
    </row>
    <row r="10" spans="2:16">
      <c r="B10" s="29">
        <f t="shared" si="1"/>
        <v>3</v>
      </c>
      <c r="C10" s="30" t="s">
        <v>51</v>
      </c>
      <c r="D10" s="24"/>
      <c r="E10" s="25"/>
      <c r="F10" s="26"/>
      <c r="G10" s="28"/>
      <c r="H10" s="25"/>
      <c r="I10" s="31"/>
      <c r="J10" s="24">
        <f t="shared" si="2"/>
        <v>0</v>
      </c>
      <c r="K10" s="25">
        <f t="shared" si="3"/>
        <v>0</v>
      </c>
      <c r="L10" s="26">
        <f t="shared" si="0"/>
        <v>0</v>
      </c>
      <c r="M10" s="32">
        <f t="shared" si="4"/>
        <v>0</v>
      </c>
      <c r="N10" s="25">
        <f t="shared" si="5"/>
        <v>0</v>
      </c>
      <c r="O10" s="28">
        <f t="shared" si="6"/>
        <v>0</v>
      </c>
      <c r="P10" s="26"/>
    </row>
    <row r="11" spans="2:16">
      <c r="B11" s="17">
        <f t="shared" si="1"/>
        <v>4</v>
      </c>
      <c r="C11" s="30" t="s">
        <v>52</v>
      </c>
      <c r="D11" s="24"/>
      <c r="E11" s="25"/>
      <c r="F11" s="26"/>
      <c r="G11" s="28"/>
      <c r="H11" s="25"/>
      <c r="I11" s="31"/>
      <c r="J11" s="24">
        <f t="shared" si="2"/>
        <v>0</v>
      </c>
      <c r="K11" s="25">
        <f t="shared" si="3"/>
        <v>0</v>
      </c>
      <c r="L11" s="26">
        <f t="shared" si="0"/>
        <v>0</v>
      </c>
      <c r="M11" s="27">
        <f t="shared" si="4"/>
        <v>0</v>
      </c>
      <c r="N11" s="25">
        <f t="shared" si="5"/>
        <v>0</v>
      </c>
      <c r="O11" s="28">
        <f t="shared" si="6"/>
        <v>0</v>
      </c>
      <c r="P11" s="26"/>
    </row>
    <row r="12" spans="2:16">
      <c r="B12" s="29">
        <f t="shared" si="1"/>
        <v>5</v>
      </c>
      <c r="C12" s="30" t="s">
        <v>53</v>
      </c>
      <c r="D12" s="24"/>
      <c r="E12" s="25"/>
      <c r="F12" s="26"/>
      <c r="G12" s="28"/>
      <c r="H12" s="25"/>
      <c r="I12" s="31"/>
      <c r="J12" s="24">
        <f t="shared" si="2"/>
        <v>0</v>
      </c>
      <c r="K12" s="25">
        <f t="shared" si="3"/>
        <v>0</v>
      </c>
      <c r="L12" s="26">
        <f t="shared" si="0"/>
        <v>0</v>
      </c>
      <c r="M12" s="27">
        <f t="shared" si="4"/>
        <v>0</v>
      </c>
      <c r="N12" s="25">
        <f t="shared" si="5"/>
        <v>0</v>
      </c>
      <c r="O12" s="28">
        <f t="shared" si="6"/>
        <v>0</v>
      </c>
      <c r="P12" s="26"/>
    </row>
    <row r="13" spans="2:16">
      <c r="B13" s="17">
        <f t="shared" si="1"/>
        <v>6</v>
      </c>
      <c r="C13" s="30" t="s">
        <v>54</v>
      </c>
      <c r="D13" s="24"/>
      <c r="E13" s="25"/>
      <c r="F13" s="33"/>
      <c r="G13" s="28"/>
      <c r="H13" s="25"/>
      <c r="I13" s="31"/>
      <c r="J13" s="24">
        <f t="shared" si="2"/>
        <v>0</v>
      </c>
      <c r="K13" s="25">
        <f t="shared" si="3"/>
        <v>0</v>
      </c>
      <c r="L13" s="26">
        <f t="shared" si="0"/>
        <v>0</v>
      </c>
      <c r="M13" s="27">
        <f t="shared" si="4"/>
        <v>0</v>
      </c>
      <c r="N13" s="25">
        <f t="shared" si="5"/>
        <v>0</v>
      </c>
      <c r="O13" s="28">
        <f t="shared" si="6"/>
        <v>0</v>
      </c>
      <c r="P13" s="26"/>
    </row>
    <row r="14" spans="2:16">
      <c r="B14" s="29">
        <f t="shared" si="1"/>
        <v>7</v>
      </c>
      <c r="C14" s="30" t="s">
        <v>55</v>
      </c>
      <c r="D14" s="24"/>
      <c r="E14" s="25"/>
      <c r="F14" s="26"/>
      <c r="G14" s="28"/>
      <c r="H14" s="25"/>
      <c r="I14" s="31"/>
      <c r="J14" s="24">
        <f t="shared" si="2"/>
        <v>0</v>
      </c>
      <c r="K14" s="25">
        <f t="shared" si="3"/>
        <v>0</v>
      </c>
      <c r="L14" s="26">
        <f t="shared" si="0"/>
        <v>0</v>
      </c>
      <c r="M14" s="27">
        <f t="shared" si="4"/>
        <v>0</v>
      </c>
      <c r="N14" s="25">
        <f t="shared" si="5"/>
        <v>0</v>
      </c>
      <c r="O14" s="28">
        <f t="shared" si="6"/>
        <v>0</v>
      </c>
      <c r="P14" s="26"/>
    </row>
    <row r="15" spans="2:16">
      <c r="B15" s="17">
        <f t="shared" si="1"/>
        <v>8</v>
      </c>
      <c r="C15" s="30" t="s">
        <v>56</v>
      </c>
      <c r="D15" s="24"/>
      <c r="E15" s="25"/>
      <c r="F15" s="26"/>
      <c r="G15" s="28"/>
      <c r="H15" s="25"/>
      <c r="I15" s="31"/>
      <c r="J15" s="24">
        <f t="shared" si="2"/>
        <v>0</v>
      </c>
      <c r="K15" s="25">
        <f t="shared" si="3"/>
        <v>0</v>
      </c>
      <c r="L15" s="26">
        <f t="shared" si="0"/>
        <v>0</v>
      </c>
      <c r="M15" s="27">
        <f t="shared" si="4"/>
        <v>0</v>
      </c>
      <c r="N15" s="25">
        <f t="shared" si="5"/>
        <v>0</v>
      </c>
      <c r="O15" s="28">
        <f t="shared" si="6"/>
        <v>0</v>
      </c>
      <c r="P15" s="26"/>
    </row>
    <row r="16" spans="2:16">
      <c r="B16" s="29">
        <f t="shared" si="1"/>
        <v>9</v>
      </c>
      <c r="C16" s="30" t="s">
        <v>57</v>
      </c>
      <c r="D16" s="24"/>
      <c r="E16" s="34"/>
      <c r="F16" s="26"/>
      <c r="G16" s="28"/>
      <c r="H16" s="25"/>
      <c r="I16" s="31"/>
      <c r="J16" s="24">
        <f t="shared" si="2"/>
        <v>0</v>
      </c>
      <c r="K16" s="25">
        <f t="shared" si="3"/>
        <v>0</v>
      </c>
      <c r="L16" s="26">
        <f t="shared" si="0"/>
        <v>0</v>
      </c>
      <c r="M16" s="27">
        <f t="shared" si="4"/>
        <v>0</v>
      </c>
      <c r="N16" s="25">
        <f t="shared" si="5"/>
        <v>0</v>
      </c>
      <c r="O16" s="28">
        <f t="shared" si="6"/>
        <v>0</v>
      </c>
      <c r="P16" s="26"/>
    </row>
    <row r="17" spans="2:16">
      <c r="B17" s="17">
        <f t="shared" si="1"/>
        <v>10</v>
      </c>
      <c r="C17" s="30" t="s">
        <v>58</v>
      </c>
      <c r="D17" s="24"/>
      <c r="E17" s="25"/>
      <c r="F17" s="26"/>
      <c r="G17" s="28"/>
      <c r="H17" s="25"/>
      <c r="I17" s="31"/>
      <c r="J17" s="24">
        <f t="shared" si="2"/>
        <v>0</v>
      </c>
      <c r="K17" s="25">
        <f t="shared" si="3"/>
        <v>0</v>
      </c>
      <c r="L17" s="26">
        <f t="shared" si="0"/>
        <v>0</v>
      </c>
      <c r="M17" s="24">
        <f t="shared" si="4"/>
        <v>0</v>
      </c>
      <c r="N17" s="25">
        <f t="shared" si="5"/>
        <v>0</v>
      </c>
      <c r="O17" s="28">
        <f t="shared" si="6"/>
        <v>0</v>
      </c>
      <c r="P17" s="26"/>
    </row>
    <row r="18" spans="2:16">
      <c r="B18" s="17">
        <f t="shared" si="1"/>
        <v>11</v>
      </c>
      <c r="C18" s="30" t="s">
        <v>59</v>
      </c>
      <c r="D18" s="24"/>
      <c r="E18" s="25"/>
      <c r="F18" s="26"/>
      <c r="G18" s="28"/>
      <c r="H18" s="25"/>
      <c r="I18" s="31"/>
      <c r="J18" s="24">
        <f t="shared" si="2"/>
        <v>0</v>
      </c>
      <c r="K18" s="25">
        <f t="shared" si="3"/>
        <v>0</v>
      </c>
      <c r="L18" s="26">
        <f t="shared" si="0"/>
        <v>0</v>
      </c>
      <c r="M18" s="19">
        <f t="shared" si="4"/>
        <v>0</v>
      </c>
      <c r="N18" s="25"/>
      <c r="O18" s="28">
        <f>M18</f>
        <v>0</v>
      </c>
      <c r="P18" s="26"/>
    </row>
    <row r="19" spans="2:16">
      <c r="B19" s="29">
        <f t="shared" si="1"/>
        <v>12</v>
      </c>
      <c r="C19" s="30" t="s">
        <v>60</v>
      </c>
      <c r="D19" s="24"/>
      <c r="E19" s="25"/>
      <c r="F19" s="26"/>
      <c r="G19" s="28"/>
      <c r="H19" s="25"/>
      <c r="I19" s="31"/>
      <c r="J19" s="24">
        <f t="shared" si="2"/>
        <v>0</v>
      </c>
      <c r="K19" s="25">
        <f t="shared" si="3"/>
        <v>0</v>
      </c>
      <c r="L19" s="26">
        <f t="shared" si="0"/>
        <v>0</v>
      </c>
      <c r="M19" s="19">
        <f t="shared" si="4"/>
        <v>0</v>
      </c>
      <c r="N19" s="25">
        <f>M19</f>
        <v>0</v>
      </c>
      <c r="O19" s="28">
        <f>M19-N19</f>
        <v>0</v>
      </c>
      <c r="P19" s="26"/>
    </row>
    <row r="20" spans="2:16">
      <c r="B20" s="29">
        <f t="shared" si="1"/>
        <v>13</v>
      </c>
      <c r="C20" s="30" t="s">
        <v>61</v>
      </c>
      <c r="D20" s="24"/>
      <c r="E20" s="25"/>
      <c r="F20" s="26"/>
      <c r="G20" s="28"/>
      <c r="H20" s="25"/>
      <c r="I20" s="31"/>
      <c r="J20" s="24">
        <f t="shared" si="2"/>
        <v>0</v>
      </c>
      <c r="K20" s="25">
        <f t="shared" si="3"/>
        <v>0</v>
      </c>
      <c r="L20" s="26">
        <f t="shared" si="0"/>
        <v>0</v>
      </c>
      <c r="M20" s="19">
        <f t="shared" si="4"/>
        <v>0</v>
      </c>
      <c r="N20" s="25">
        <f>M20</f>
        <v>0</v>
      </c>
      <c r="O20" s="28">
        <f>M20-N20</f>
        <v>0</v>
      </c>
      <c r="P20" s="26"/>
    </row>
    <row r="21" spans="2:16" ht="13.5" thickBot="1">
      <c r="B21" s="29">
        <f t="shared" si="1"/>
        <v>14</v>
      </c>
      <c r="C21" s="35" t="s">
        <v>62</v>
      </c>
      <c r="D21" s="36"/>
      <c r="E21" s="37"/>
      <c r="F21" s="38"/>
      <c r="G21" s="39"/>
      <c r="H21" s="37"/>
      <c r="I21" s="40"/>
      <c r="J21" s="36">
        <f t="shared" si="2"/>
        <v>0</v>
      </c>
      <c r="K21" s="37">
        <f t="shared" si="3"/>
        <v>0</v>
      </c>
      <c r="L21" s="38">
        <f t="shared" si="0"/>
        <v>0</v>
      </c>
      <c r="M21" s="60">
        <f t="shared" si="4"/>
        <v>0</v>
      </c>
      <c r="N21" s="37"/>
      <c r="O21" s="39"/>
      <c r="P21" s="38"/>
    </row>
    <row r="22" spans="2:16" ht="14.25" thickTop="1" thickBot="1">
      <c r="B22" s="41"/>
      <c r="C22" s="42"/>
      <c r="D22" s="43"/>
      <c r="E22" s="43">
        <f>SUM(E8:E21)</f>
        <v>0</v>
      </c>
      <c r="F22" s="44">
        <f>SUM(F8:F21)</f>
        <v>0</v>
      </c>
      <c r="G22" s="45"/>
      <c r="H22" s="43">
        <f>SUM(H8:H21)</f>
        <v>0</v>
      </c>
      <c r="I22" s="46">
        <f>SUM(I8:I21)</f>
        <v>0</v>
      </c>
      <c r="J22" s="47">
        <f>SUM(J8:J21)</f>
        <v>0</v>
      </c>
      <c r="K22" s="48">
        <f>SUM(K8:K21)</f>
        <v>0</v>
      </c>
      <c r="L22" s="49"/>
      <c r="M22" s="50"/>
      <c r="N22" s="48">
        <f>SUM(N8:N21)</f>
        <v>0</v>
      </c>
      <c r="O22" s="51"/>
      <c r="P22" s="49"/>
    </row>
    <row r="23" spans="2:16" ht="13.5" thickTop="1"/>
  </sheetData>
  <mergeCells count="9">
    <mergeCell ref="B6:B7"/>
    <mergeCell ref="C6:C7"/>
    <mergeCell ref="D6:F6"/>
    <mergeCell ref="G6:I6"/>
    <mergeCell ref="P6:P7"/>
    <mergeCell ref="J6:L6"/>
    <mergeCell ref="M6:M7"/>
    <mergeCell ref="N6:N7"/>
    <mergeCell ref="O6:O7"/>
  </mergeCells>
  <phoneticPr fontId="8" type="noConversion"/>
  <pageMargins left="0.75" right="0.75" top="1" bottom="1" header="0.5" footer="0.5"/>
  <pageSetup scale="6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R26"/>
  <sheetViews>
    <sheetView topLeftCell="C1" workbookViewId="0">
      <selection activeCell="D3" sqref="D3:Q21"/>
    </sheetView>
  </sheetViews>
  <sheetFormatPr defaultRowHeight="12.75"/>
  <cols>
    <col min="1" max="2" width="2.5703125" hidden="1" customWidth="1"/>
    <col min="3" max="4" width="2.5703125" customWidth="1"/>
    <col min="5" max="5" width="19.42578125" customWidth="1"/>
    <col min="6" max="6" width="11.42578125" customWidth="1"/>
    <col min="7" max="7" width="8" customWidth="1"/>
    <col min="8" max="8" width="7.85546875" customWidth="1"/>
    <col min="9" max="9" width="5.85546875" customWidth="1"/>
    <col min="10" max="10" width="7.140625" customWidth="1"/>
    <col min="11" max="11" width="11" customWidth="1"/>
    <col min="12" max="12" width="12.28515625" customWidth="1"/>
    <col min="13" max="13" width="12.140625" customWidth="1"/>
    <col min="14" max="14" width="12.5703125" customWidth="1"/>
    <col min="15" max="15" width="8" customWidth="1"/>
    <col min="16" max="16" width="13" customWidth="1"/>
    <col min="17" max="17" width="2.140625" customWidth="1"/>
  </cols>
  <sheetData>
    <row r="1" spans="3:18" ht="20.25">
      <c r="C1" s="745"/>
      <c r="D1" s="745"/>
      <c r="E1" s="746"/>
      <c r="F1" s="747"/>
      <c r="G1" s="747"/>
      <c r="H1" s="747"/>
      <c r="I1" s="747"/>
      <c r="J1" s="747"/>
      <c r="K1" s="747"/>
      <c r="L1" s="747"/>
      <c r="M1" s="747"/>
      <c r="N1" s="747"/>
      <c r="O1" s="747"/>
      <c r="P1" s="747"/>
      <c r="Q1" s="745"/>
      <c r="R1" s="745"/>
    </row>
    <row r="2" spans="3:18" ht="21.75">
      <c r="C2" s="745"/>
      <c r="D2" s="745"/>
      <c r="E2" s="745"/>
      <c r="F2" s="745"/>
      <c r="G2" s="748"/>
      <c r="H2" s="749" t="s">
        <v>497</v>
      </c>
      <c r="I2" s="748"/>
      <c r="J2" s="748"/>
      <c r="K2" s="750"/>
      <c r="L2" s="745"/>
      <c r="M2" s="745"/>
      <c r="N2" s="747"/>
      <c r="O2" s="747"/>
      <c r="P2" s="747"/>
      <c r="Q2" s="745"/>
      <c r="R2" s="745"/>
    </row>
    <row r="3" spans="3:18" ht="16.5" customHeight="1">
      <c r="C3" s="745"/>
      <c r="D3" s="745"/>
      <c r="E3" s="745"/>
      <c r="F3" s="751"/>
      <c r="G3" s="750"/>
      <c r="H3" s="750"/>
      <c r="I3" s="750"/>
      <c r="J3" s="750"/>
      <c r="K3" s="750"/>
      <c r="L3" s="745"/>
      <c r="M3" s="745"/>
      <c r="N3" s="747"/>
      <c r="O3" s="747"/>
      <c r="P3" s="747"/>
      <c r="Q3" s="745"/>
      <c r="R3" s="745"/>
    </row>
    <row r="4" spans="3:18" ht="42.75">
      <c r="C4" s="745"/>
      <c r="D4" s="745"/>
      <c r="E4" s="698"/>
      <c r="F4" s="699" t="s">
        <v>489</v>
      </c>
      <c r="G4" s="699" t="s">
        <v>494</v>
      </c>
      <c r="H4" s="699" t="s">
        <v>425</v>
      </c>
      <c r="I4" s="699" t="s">
        <v>490</v>
      </c>
      <c r="J4" s="699" t="s">
        <v>491</v>
      </c>
      <c r="K4" s="699" t="s">
        <v>492</v>
      </c>
      <c r="L4" s="699" t="s">
        <v>495</v>
      </c>
      <c r="M4" s="699" t="s">
        <v>493</v>
      </c>
      <c r="N4" s="699" t="s">
        <v>268</v>
      </c>
      <c r="O4" s="699" t="s">
        <v>496</v>
      </c>
      <c r="P4" s="699" t="s">
        <v>268</v>
      </c>
      <c r="Q4" s="745"/>
      <c r="R4" s="745"/>
    </row>
    <row r="5" spans="3:18" ht="6" customHeight="1">
      <c r="C5" s="745"/>
      <c r="D5" s="745"/>
      <c r="E5" s="700"/>
      <c r="F5" s="701"/>
      <c r="G5" s="701"/>
      <c r="H5" s="701"/>
      <c r="I5" s="701"/>
      <c r="J5" s="701"/>
      <c r="K5" s="701"/>
      <c r="L5" s="701"/>
      <c r="M5" s="701"/>
      <c r="N5" s="702"/>
      <c r="O5" s="702"/>
      <c r="P5" s="702"/>
      <c r="Q5" s="745"/>
      <c r="R5" s="745"/>
    </row>
    <row r="6" spans="3:18" ht="20.100000000000001" customHeight="1">
      <c r="C6" s="745"/>
      <c r="D6" s="745"/>
      <c r="E6" s="743" t="s">
        <v>367</v>
      </c>
      <c r="F6" s="704">
        <v>263000000</v>
      </c>
      <c r="G6" s="704">
        <v>0</v>
      </c>
      <c r="H6" s="704">
        <v>0</v>
      </c>
      <c r="I6" s="704"/>
      <c r="J6" s="704">
        <v>0</v>
      </c>
      <c r="K6" s="704"/>
      <c r="L6" s="705">
        <v>-168812736</v>
      </c>
      <c r="M6" s="705">
        <v>-40695089</v>
      </c>
      <c r="N6" s="705">
        <f>SUM(F6:M6)</f>
        <v>53492175</v>
      </c>
      <c r="O6" s="705">
        <v>0</v>
      </c>
      <c r="P6" s="705">
        <f>N6+O6</f>
        <v>53492175</v>
      </c>
      <c r="Q6" s="745"/>
      <c r="R6" s="745"/>
    </row>
    <row r="7" spans="3:18" ht="24.95" customHeight="1">
      <c r="C7" s="745"/>
      <c r="D7" s="745"/>
      <c r="E7" s="706" t="s">
        <v>269</v>
      </c>
      <c r="F7" s="707"/>
      <c r="G7" s="707"/>
      <c r="H7" s="707"/>
      <c r="I7" s="707"/>
      <c r="J7" s="707"/>
      <c r="K7" s="707"/>
      <c r="L7" s="707"/>
      <c r="M7" s="707"/>
      <c r="N7" s="704">
        <f t="shared" ref="N7:N12" si="0">F7+G7+I7+J7+L7</f>
        <v>0</v>
      </c>
      <c r="O7" s="704">
        <f t="shared" ref="O7:P12" si="1">G7+H7+J7+K7+M7</f>
        <v>0</v>
      </c>
      <c r="P7" s="704">
        <f t="shared" si="1"/>
        <v>0</v>
      </c>
      <c r="Q7" s="745"/>
      <c r="R7" s="745"/>
    </row>
    <row r="8" spans="3:18" ht="24.95" customHeight="1">
      <c r="C8" s="745"/>
      <c r="D8" s="745"/>
      <c r="E8" s="703" t="s">
        <v>270</v>
      </c>
      <c r="F8" s="707"/>
      <c r="G8" s="707"/>
      <c r="H8" s="707"/>
      <c r="I8" s="707"/>
      <c r="J8" s="707"/>
      <c r="K8" s="707"/>
      <c r="L8" s="707"/>
      <c r="M8" s="707"/>
      <c r="N8" s="704">
        <f t="shared" si="0"/>
        <v>0</v>
      </c>
      <c r="O8" s="704">
        <f t="shared" si="1"/>
        <v>0</v>
      </c>
      <c r="P8" s="704">
        <f t="shared" si="1"/>
        <v>0</v>
      </c>
      <c r="Q8" s="745"/>
      <c r="R8" s="745"/>
    </row>
    <row r="9" spans="3:18" ht="24.95" customHeight="1">
      <c r="C9" s="745"/>
      <c r="D9" s="745"/>
      <c r="E9" s="706" t="s">
        <v>271</v>
      </c>
      <c r="F9" s="707"/>
      <c r="G9" s="707"/>
      <c r="H9" s="707"/>
      <c r="I9" s="707"/>
      <c r="J9" s="707"/>
      <c r="K9" s="707"/>
      <c r="L9" s="708"/>
      <c r="M9" s="708">
        <v>-68032006</v>
      </c>
      <c r="N9" s="705">
        <f>SUM(F9:M9)</f>
        <v>-68032006</v>
      </c>
      <c r="O9" s="705">
        <v>0</v>
      </c>
      <c r="P9" s="705">
        <f t="shared" si="1"/>
        <v>-68032006</v>
      </c>
      <c r="Q9" s="745"/>
      <c r="R9" s="745"/>
    </row>
    <row r="10" spans="3:18" ht="24.95" customHeight="1">
      <c r="C10" s="745"/>
      <c r="D10" s="745"/>
      <c r="E10" s="706" t="s">
        <v>272</v>
      </c>
      <c r="F10" s="707"/>
      <c r="G10" s="707"/>
      <c r="H10" s="707"/>
      <c r="I10" s="707"/>
      <c r="J10" s="707"/>
      <c r="K10" s="707"/>
      <c r="L10" s="707"/>
      <c r="M10" s="707"/>
      <c r="N10" s="704">
        <f t="shared" si="0"/>
        <v>0</v>
      </c>
      <c r="O10" s="704">
        <f t="shared" si="1"/>
        <v>0</v>
      </c>
      <c r="P10" s="704">
        <f t="shared" si="1"/>
        <v>0</v>
      </c>
      <c r="Q10" s="745"/>
      <c r="R10" s="745"/>
    </row>
    <row r="11" spans="3:18" ht="24.95" customHeight="1">
      <c r="C11" s="745"/>
      <c r="D11" s="745"/>
      <c r="E11" s="706" t="s">
        <v>273</v>
      </c>
      <c r="F11" s="707"/>
      <c r="G11" s="707"/>
      <c r="H11" s="707"/>
      <c r="I11" s="707"/>
      <c r="J11" s="707"/>
      <c r="K11" s="707"/>
      <c r="L11" s="707"/>
      <c r="M11" s="707"/>
      <c r="N11" s="704">
        <f t="shared" si="0"/>
        <v>0</v>
      </c>
      <c r="O11" s="704">
        <f t="shared" si="1"/>
        <v>0</v>
      </c>
      <c r="P11" s="704">
        <f t="shared" si="1"/>
        <v>0</v>
      </c>
      <c r="Q11" s="745"/>
      <c r="R11" s="745"/>
    </row>
    <row r="12" spans="3:18" ht="24.95" customHeight="1">
      <c r="C12" s="745"/>
      <c r="D12" s="745"/>
      <c r="E12" s="706" t="s">
        <v>274</v>
      </c>
      <c r="F12" s="707"/>
      <c r="G12" s="707"/>
      <c r="H12" s="707"/>
      <c r="I12" s="707"/>
      <c r="J12" s="707"/>
      <c r="K12" s="707"/>
      <c r="L12" s="707"/>
      <c r="M12" s="707"/>
      <c r="N12" s="704">
        <f t="shared" si="0"/>
        <v>0</v>
      </c>
      <c r="O12" s="704">
        <f t="shared" si="1"/>
        <v>0</v>
      </c>
      <c r="P12" s="704">
        <f t="shared" si="1"/>
        <v>0</v>
      </c>
      <c r="Q12" s="745"/>
      <c r="R12" s="745"/>
    </row>
    <row r="13" spans="3:18" ht="24.95" customHeight="1">
      <c r="C13" s="745"/>
      <c r="D13" s="745"/>
      <c r="E13" s="743" t="s">
        <v>500</v>
      </c>
      <c r="F13" s="704">
        <f>F6+F7+F8+F9+F10+F11+F12</f>
        <v>263000000</v>
      </c>
      <c r="G13" s="704">
        <f t="shared" ref="G13:M13" si="2">G6+G7+G8+G9+G10+G11+G12</f>
        <v>0</v>
      </c>
      <c r="H13" s="704">
        <f t="shared" si="2"/>
        <v>0</v>
      </c>
      <c r="I13" s="704">
        <f t="shared" si="2"/>
        <v>0</v>
      </c>
      <c r="J13" s="704">
        <f t="shared" si="2"/>
        <v>0</v>
      </c>
      <c r="K13" s="704">
        <f t="shared" si="2"/>
        <v>0</v>
      </c>
      <c r="L13" s="704"/>
      <c r="M13" s="705">
        <f t="shared" si="2"/>
        <v>-108727095</v>
      </c>
      <c r="N13" s="705">
        <f>SUM(N6:N12)</f>
        <v>-14539831</v>
      </c>
      <c r="O13" s="705">
        <v>0</v>
      </c>
      <c r="P13" s="705">
        <f>N13+O13</f>
        <v>-14539831</v>
      </c>
      <c r="Q13" s="745"/>
      <c r="R13" s="745"/>
    </row>
    <row r="14" spans="3:18" ht="24.95" customHeight="1">
      <c r="C14" s="745"/>
      <c r="D14" s="745"/>
      <c r="E14" s="700"/>
      <c r="F14" s="701"/>
      <c r="G14" s="701"/>
      <c r="H14" s="701"/>
      <c r="I14" s="701"/>
      <c r="J14" s="701"/>
      <c r="K14" s="701"/>
      <c r="L14" s="701"/>
      <c r="M14" s="701"/>
      <c r="N14" s="702"/>
      <c r="O14" s="702"/>
      <c r="P14" s="702"/>
      <c r="Q14" s="745"/>
      <c r="R14" s="745"/>
    </row>
    <row r="15" spans="3:18" ht="24.95" customHeight="1">
      <c r="C15" s="745"/>
      <c r="D15" s="745"/>
      <c r="E15" s="706" t="s">
        <v>271</v>
      </c>
      <c r="F15" s="707"/>
      <c r="G15" s="707">
        <v>0</v>
      </c>
      <c r="H15" s="707"/>
      <c r="I15" s="707"/>
      <c r="J15" s="707">
        <v>0</v>
      </c>
      <c r="K15" s="707">
        <v>0</v>
      </c>
      <c r="L15" s="708"/>
      <c r="M15" s="708">
        <v>-56366886</v>
      </c>
      <c r="N15" s="705">
        <f>SUM(F15:M15)</f>
        <v>-56366886</v>
      </c>
      <c r="O15" s="705">
        <v>0</v>
      </c>
      <c r="P15" s="705">
        <f>N15+O15</f>
        <v>-56366886</v>
      </c>
      <c r="Q15" s="745"/>
      <c r="R15" s="745"/>
    </row>
    <row r="16" spans="3:18" ht="24.95" customHeight="1">
      <c r="C16" s="745"/>
      <c r="D16" s="745"/>
      <c r="E16" s="706" t="s">
        <v>272</v>
      </c>
      <c r="F16" s="707">
        <v>0</v>
      </c>
      <c r="G16" s="707">
        <v>0</v>
      </c>
      <c r="H16" s="707"/>
      <c r="I16" s="707">
        <v>0</v>
      </c>
      <c r="J16" s="707">
        <v>0</v>
      </c>
      <c r="K16" s="707"/>
      <c r="L16" s="707">
        <v>0</v>
      </c>
      <c r="M16" s="707"/>
      <c r="N16" s="704">
        <f>SUM(F16:L16)</f>
        <v>0</v>
      </c>
      <c r="O16" s="704">
        <f>SUM(G16:M16)</f>
        <v>0</v>
      </c>
      <c r="P16" s="704">
        <f>N16+O16</f>
        <v>0</v>
      </c>
      <c r="Q16" s="745"/>
      <c r="R16" s="745"/>
    </row>
    <row r="17" spans="3:18" ht="24.95" customHeight="1">
      <c r="C17" s="745"/>
      <c r="D17" s="745"/>
      <c r="E17" s="706" t="s">
        <v>274</v>
      </c>
      <c r="F17" s="707">
        <v>0</v>
      </c>
      <c r="G17" s="707">
        <v>0</v>
      </c>
      <c r="H17" s="707"/>
      <c r="I17" s="707">
        <v>0</v>
      </c>
      <c r="J17" s="707">
        <v>0</v>
      </c>
      <c r="K17" s="707"/>
      <c r="L17" s="707">
        <v>0</v>
      </c>
      <c r="M17" s="707"/>
      <c r="N17" s="704">
        <f>SUM(F17:L17)</f>
        <v>0</v>
      </c>
      <c r="O17" s="704">
        <f>SUM(G17:M17)</f>
        <v>0</v>
      </c>
      <c r="P17" s="704">
        <f>N17+O17</f>
        <v>0</v>
      </c>
      <c r="Q17" s="745"/>
      <c r="R17" s="745"/>
    </row>
    <row r="18" spans="3:18" ht="24.95" customHeight="1">
      <c r="C18" s="745"/>
      <c r="D18" s="745"/>
      <c r="E18" s="700"/>
      <c r="F18" s="701"/>
      <c r="G18" s="701"/>
      <c r="H18" s="701"/>
      <c r="I18" s="701"/>
      <c r="J18" s="701"/>
      <c r="K18" s="701"/>
      <c r="L18" s="701"/>
      <c r="M18" s="701"/>
      <c r="N18" s="702"/>
      <c r="O18" s="702"/>
      <c r="P18" s="702"/>
      <c r="Q18" s="745"/>
      <c r="R18" s="745"/>
    </row>
    <row r="19" spans="3:18" ht="24.95" customHeight="1">
      <c r="C19" s="745"/>
      <c r="D19" s="745"/>
      <c r="E19" s="706" t="s">
        <v>275</v>
      </c>
      <c r="F19" s="707">
        <v>0</v>
      </c>
      <c r="G19" s="707">
        <v>0</v>
      </c>
      <c r="H19" s="707"/>
      <c r="I19" s="707">
        <v>0</v>
      </c>
      <c r="J19" s="707">
        <v>0</v>
      </c>
      <c r="K19" s="707"/>
      <c r="L19" s="707">
        <v>0</v>
      </c>
      <c r="M19" s="707"/>
      <c r="N19" s="704">
        <v>0</v>
      </c>
      <c r="O19" s="704">
        <v>0</v>
      </c>
      <c r="P19" s="704">
        <f>N19+O19</f>
        <v>0</v>
      </c>
      <c r="Q19" s="745"/>
      <c r="R19" s="745"/>
    </row>
    <row r="20" spans="3:18" ht="24.95" customHeight="1">
      <c r="C20" s="745"/>
      <c r="D20" s="745"/>
      <c r="E20" s="744" t="s">
        <v>509</v>
      </c>
      <c r="F20" s="709">
        <f>F19+F17+F16+F15+F13</f>
        <v>263000000</v>
      </c>
      <c r="G20" s="709">
        <f>G19+G17+G16+G15+G13</f>
        <v>0</v>
      </c>
      <c r="H20" s="709"/>
      <c r="I20" s="709">
        <f t="shared" ref="I20:O20" si="3">I15+I13</f>
        <v>0</v>
      </c>
      <c r="J20" s="709">
        <f t="shared" si="3"/>
        <v>0</v>
      </c>
      <c r="K20" s="709">
        <f t="shared" si="3"/>
        <v>0</v>
      </c>
      <c r="L20" s="710">
        <f t="shared" si="3"/>
        <v>0</v>
      </c>
      <c r="M20" s="710">
        <f t="shared" si="3"/>
        <v>-165093981</v>
      </c>
      <c r="N20" s="710">
        <f t="shared" si="3"/>
        <v>-70906717</v>
      </c>
      <c r="O20" s="709">
        <f t="shared" si="3"/>
        <v>0</v>
      </c>
      <c r="P20" s="710">
        <f>N20+O20</f>
        <v>-70906717</v>
      </c>
      <c r="Q20" s="745"/>
      <c r="R20" s="745"/>
    </row>
    <row r="21" spans="3:18" ht="11.25" customHeight="1">
      <c r="C21" s="745"/>
      <c r="D21" s="745"/>
      <c r="E21" s="747"/>
      <c r="F21" s="747"/>
      <c r="G21" s="747"/>
      <c r="H21" s="747"/>
      <c r="I21" s="747"/>
      <c r="J21" s="747"/>
      <c r="K21" s="747"/>
      <c r="L21" s="747"/>
      <c r="M21" s="747"/>
      <c r="N21" s="747"/>
      <c r="O21" s="747"/>
      <c r="P21" s="747"/>
      <c r="Q21" s="745"/>
      <c r="R21" s="745"/>
    </row>
    <row r="22" spans="3:18" ht="18.75">
      <c r="D22" s="745"/>
      <c r="E22" s="752"/>
      <c r="F22" s="753"/>
      <c r="G22" s="754"/>
      <c r="H22" s="754"/>
      <c r="I22" s="752"/>
      <c r="J22" s="755"/>
      <c r="K22" s="755"/>
      <c r="L22" s="747"/>
      <c r="M22" s="747"/>
      <c r="N22" s="747"/>
      <c r="O22" s="747"/>
      <c r="P22" s="747"/>
      <c r="Q22" s="745"/>
      <c r="R22" s="745"/>
    </row>
    <row r="23" spans="3:18" ht="18.75">
      <c r="D23" s="745"/>
      <c r="E23" s="752"/>
      <c r="F23" s="753"/>
      <c r="G23" s="754"/>
      <c r="H23" s="754"/>
      <c r="I23" s="752"/>
      <c r="J23" s="755"/>
      <c r="K23" s="755"/>
      <c r="L23" s="747"/>
      <c r="M23" s="747"/>
      <c r="N23" s="747"/>
      <c r="O23" s="747"/>
      <c r="P23" s="747"/>
      <c r="Q23" s="745"/>
      <c r="R23" s="745"/>
    </row>
    <row r="24" spans="3:18" ht="18.75">
      <c r="E24" s="252"/>
      <c r="F24" s="253"/>
      <c r="I24" s="252"/>
      <c r="J24" s="251"/>
      <c r="K24" s="251"/>
      <c r="L24" s="231"/>
      <c r="N24" s="782"/>
      <c r="O24" s="231"/>
      <c r="P24" s="231"/>
      <c r="Q24" s="745"/>
      <c r="R24" s="745"/>
    </row>
    <row r="25" spans="3:18" ht="18"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</row>
    <row r="26" spans="3:18" ht="18"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L63"/>
  <sheetViews>
    <sheetView workbookViewId="0">
      <selection activeCell="L13" sqref="L13"/>
    </sheetView>
  </sheetViews>
  <sheetFormatPr defaultRowHeight="12.75"/>
  <cols>
    <col min="1" max="1" width="9.140625" style="397"/>
    <col min="2" max="2" width="2.28515625" style="162" customWidth="1"/>
    <col min="3" max="3" width="1.85546875" style="162" customWidth="1"/>
    <col min="4" max="4" width="53.28515625" style="162" customWidth="1"/>
    <col min="5" max="5" width="2.140625" style="162" customWidth="1"/>
    <col min="6" max="6" width="15.140625" style="195" customWidth="1"/>
    <col min="7" max="7" width="14.42578125" style="195" customWidth="1"/>
    <col min="8" max="8" width="1.140625" style="162" customWidth="1"/>
    <col min="9" max="9" width="9.140625" style="162"/>
    <col min="10" max="10" width="9.42578125" style="162" bestFit="1" customWidth="1"/>
    <col min="11" max="11" width="9.5703125" style="162" bestFit="1" customWidth="1"/>
    <col min="12" max="12" width="13.5703125" style="162" bestFit="1" customWidth="1"/>
    <col min="13" max="16384" width="9.140625" style="162"/>
  </cols>
  <sheetData>
    <row r="1" spans="2:9">
      <c r="B1" s="397"/>
      <c r="C1" s="397"/>
      <c r="D1" s="397"/>
      <c r="E1" s="397"/>
      <c r="F1" s="398"/>
      <c r="G1" s="398"/>
      <c r="H1" s="397"/>
      <c r="I1" s="397"/>
    </row>
    <row r="2" spans="2:9" ht="13.5" thickBot="1">
      <c r="B2" s="397"/>
      <c r="C2" s="397"/>
      <c r="D2" s="397"/>
      <c r="E2" s="397"/>
      <c r="F2" s="398"/>
      <c r="G2" s="398"/>
      <c r="H2" s="397"/>
      <c r="I2" s="397"/>
    </row>
    <row r="3" spans="2:9" ht="13.5" thickBot="1">
      <c r="B3" s="397"/>
      <c r="C3" s="397"/>
      <c r="D3" s="399" t="s">
        <v>299</v>
      </c>
      <c r="E3" s="397"/>
      <c r="F3" s="398"/>
      <c r="G3" s="398"/>
      <c r="H3" s="397"/>
      <c r="I3" s="397"/>
    </row>
    <row r="4" spans="2:9" ht="9" customHeight="1">
      <c r="B4" s="397"/>
      <c r="C4" s="397"/>
      <c r="E4" s="397"/>
      <c r="F4" s="398"/>
      <c r="G4" s="398"/>
      <c r="H4" s="397"/>
      <c r="I4" s="397"/>
    </row>
    <row r="5" spans="2:9" ht="9" customHeight="1" thickBot="1">
      <c r="B5" s="397"/>
      <c r="C5" s="397"/>
      <c r="D5" s="397"/>
      <c r="E5" s="397"/>
      <c r="F5" s="398"/>
      <c r="G5" s="398"/>
      <c r="H5" s="397"/>
      <c r="I5" s="397"/>
    </row>
    <row r="6" spans="2:9" ht="14.25" thickTop="1" thickBot="1">
      <c r="B6" s="397"/>
      <c r="C6" s="397"/>
      <c r="D6" s="400" t="s">
        <v>454</v>
      </c>
      <c r="E6" s="397"/>
      <c r="F6" s="429" t="s">
        <v>515</v>
      </c>
      <c r="G6" s="429" t="s">
        <v>501</v>
      </c>
      <c r="H6" s="397"/>
      <c r="I6" s="397"/>
    </row>
    <row r="7" spans="2:9" ht="13.5" thickTop="1">
      <c r="B7" s="397"/>
      <c r="C7" s="397"/>
      <c r="D7" s="401" t="s">
        <v>455</v>
      </c>
      <c r="E7" s="397"/>
      <c r="F7" s="420">
        <v>-54564178</v>
      </c>
      <c r="G7" s="421">
        <v>-63880844</v>
      </c>
      <c r="H7" s="397"/>
      <c r="I7" s="397"/>
    </row>
    <row r="8" spans="2:9">
      <c r="B8" s="397"/>
      <c r="C8" s="397"/>
      <c r="D8" s="512" t="s">
        <v>456</v>
      </c>
      <c r="E8" s="397"/>
      <c r="F8" s="690"/>
      <c r="G8" s="691"/>
      <c r="H8" s="397"/>
      <c r="I8" s="397"/>
    </row>
    <row r="9" spans="2:9">
      <c r="B9" s="397"/>
      <c r="C9" s="397"/>
      <c r="D9" s="404" t="s">
        <v>457</v>
      </c>
      <c r="E9" s="397"/>
      <c r="F9" s="420">
        <v>62788072</v>
      </c>
      <c r="G9" s="421">
        <v>-60119790</v>
      </c>
      <c r="H9" s="397"/>
      <c r="I9" s="397"/>
    </row>
    <row r="10" spans="2:9">
      <c r="B10" s="397"/>
      <c r="C10" s="397"/>
      <c r="D10" s="404" t="s">
        <v>458</v>
      </c>
      <c r="E10" s="397"/>
      <c r="F10" s="420">
        <v>-925710</v>
      </c>
      <c r="G10" s="403">
        <v>-4151169</v>
      </c>
      <c r="H10" s="397"/>
      <c r="I10" s="397"/>
    </row>
    <row r="11" spans="2:9">
      <c r="B11" s="397"/>
      <c r="C11" s="397"/>
      <c r="D11" s="404" t="s">
        <v>437</v>
      </c>
      <c r="E11" s="397"/>
      <c r="F11" s="420"/>
      <c r="G11" s="420"/>
      <c r="H11" s="397"/>
      <c r="I11" s="397"/>
    </row>
    <row r="12" spans="2:9">
      <c r="B12" s="397"/>
      <c r="C12" s="397"/>
      <c r="D12" s="404" t="s">
        <v>436</v>
      </c>
      <c r="E12" s="397"/>
      <c r="F12" s="420">
        <v>3329588</v>
      </c>
      <c r="G12" s="420">
        <v>3560352</v>
      </c>
      <c r="H12" s="397"/>
      <c r="I12" s="397"/>
    </row>
    <row r="13" spans="2:9" ht="7.5" customHeight="1">
      <c r="B13" s="397"/>
      <c r="C13" s="397"/>
      <c r="D13" s="405"/>
      <c r="E13" s="397"/>
      <c r="F13" s="406"/>
      <c r="G13" s="689"/>
      <c r="H13" s="397"/>
      <c r="I13" s="397"/>
    </row>
    <row r="14" spans="2:9">
      <c r="B14" s="397"/>
      <c r="C14" s="397"/>
      <c r="D14" s="496" t="s">
        <v>459</v>
      </c>
      <c r="E14" s="397"/>
      <c r="F14" s="408"/>
      <c r="G14" s="408"/>
      <c r="H14" s="397"/>
      <c r="I14" s="397"/>
    </row>
    <row r="15" spans="2:9">
      <c r="B15" s="397"/>
      <c r="C15" s="397"/>
      <c r="D15" s="409" t="s">
        <v>460</v>
      </c>
      <c r="E15" s="397"/>
      <c r="F15" s="402"/>
      <c r="G15" s="402"/>
      <c r="H15" s="397"/>
      <c r="I15" s="397"/>
    </row>
    <row r="16" spans="2:9">
      <c r="B16" s="397"/>
      <c r="C16" s="397"/>
      <c r="D16" s="512" t="s">
        <v>461</v>
      </c>
      <c r="E16" s="397"/>
      <c r="F16" s="692"/>
      <c r="G16" s="693"/>
      <c r="H16" s="397"/>
      <c r="I16" s="397"/>
    </row>
    <row r="17" spans="2:9">
      <c r="B17" s="397"/>
      <c r="C17" s="397"/>
      <c r="D17" s="404" t="s">
        <v>462</v>
      </c>
      <c r="E17" s="397"/>
      <c r="F17" s="420">
        <v>-41456062</v>
      </c>
      <c r="G17" s="421">
        <v>47093076</v>
      </c>
      <c r="H17" s="397"/>
      <c r="I17" s="397"/>
    </row>
    <row r="18" spans="2:9">
      <c r="B18" s="397"/>
      <c r="C18" s="397"/>
      <c r="D18" s="404" t="s">
        <v>463</v>
      </c>
      <c r="E18" s="397"/>
      <c r="F18" s="420">
        <v>46046925</v>
      </c>
      <c r="G18" s="420">
        <v>1267348</v>
      </c>
      <c r="H18" s="397"/>
      <c r="I18" s="397"/>
    </row>
    <row r="19" spans="2:9">
      <c r="B19" s="397"/>
      <c r="C19" s="397"/>
      <c r="D19" s="404" t="s">
        <v>464</v>
      </c>
      <c r="E19" s="397"/>
      <c r="F19" s="420">
        <v>91555403</v>
      </c>
      <c r="G19" s="420">
        <v>192204705</v>
      </c>
      <c r="H19" s="397"/>
      <c r="I19" s="397"/>
    </row>
    <row r="20" spans="2:9" ht="13.5" thickBot="1">
      <c r="B20" s="397"/>
      <c r="C20" s="397"/>
      <c r="D20" s="404" t="s">
        <v>465</v>
      </c>
      <c r="E20" s="397"/>
      <c r="F20" s="402">
        <v>-4422030</v>
      </c>
      <c r="G20" s="420">
        <v>200827</v>
      </c>
      <c r="H20" s="397"/>
      <c r="I20" s="397"/>
    </row>
    <row r="21" spans="2:9" ht="13.5" thickBot="1">
      <c r="B21" s="397"/>
      <c r="C21" s="397"/>
      <c r="D21" s="694" t="s">
        <v>300</v>
      </c>
      <c r="E21" s="397"/>
      <c r="F21" s="695">
        <f>SUM(F7:F20)</f>
        <v>102352008</v>
      </c>
      <c r="G21" s="695">
        <f>SUM(G7:G20)</f>
        <v>116174505</v>
      </c>
      <c r="H21" s="397"/>
      <c r="I21" s="397"/>
    </row>
    <row r="22" spans="2:9" ht="10.5" customHeight="1" thickBot="1">
      <c r="B22" s="397"/>
      <c r="C22" s="397"/>
      <c r="D22" s="405"/>
      <c r="E22" s="397"/>
      <c r="F22" s="406"/>
      <c r="G22" s="406"/>
      <c r="H22" s="397"/>
      <c r="I22" s="397"/>
    </row>
    <row r="23" spans="2:9" ht="14.25" thickTop="1" thickBot="1">
      <c r="B23" s="397"/>
      <c r="C23" s="397"/>
      <c r="D23" s="400" t="s">
        <v>473</v>
      </c>
      <c r="E23" s="397"/>
      <c r="F23" s="408"/>
      <c r="G23" s="408"/>
      <c r="H23" s="397"/>
      <c r="I23" s="397"/>
    </row>
    <row r="24" spans="2:9" ht="13.5" thickTop="1">
      <c r="B24" s="397"/>
      <c r="C24" s="397"/>
      <c r="D24" s="409" t="s">
        <v>466</v>
      </c>
      <c r="E24" s="397"/>
      <c r="F24" s="402"/>
      <c r="G24" s="402"/>
      <c r="H24" s="397"/>
      <c r="I24" s="397"/>
    </row>
    <row r="25" spans="2:9">
      <c r="B25" s="397"/>
      <c r="C25" s="397"/>
      <c r="D25" s="404" t="s">
        <v>467</v>
      </c>
      <c r="E25" s="397"/>
      <c r="F25" s="402"/>
      <c r="G25" s="403"/>
      <c r="H25" s="397"/>
      <c r="I25" s="397"/>
    </row>
    <row r="26" spans="2:9">
      <c r="B26" s="397"/>
      <c r="C26" s="397"/>
      <c r="D26" s="404" t="s">
        <v>468</v>
      </c>
      <c r="E26" s="397"/>
      <c r="F26" s="420"/>
      <c r="G26" s="420">
        <v>-22705828</v>
      </c>
      <c r="H26" s="397"/>
      <c r="I26" s="397"/>
    </row>
    <row r="27" spans="2:9">
      <c r="B27" s="397"/>
      <c r="C27" s="397"/>
      <c r="D27" s="404" t="s">
        <v>469</v>
      </c>
      <c r="E27" s="397"/>
      <c r="F27" s="420"/>
      <c r="G27" s="420"/>
      <c r="H27" s="397"/>
      <c r="I27" s="397"/>
    </row>
    <row r="28" spans="2:9">
      <c r="B28" s="397"/>
      <c r="C28" s="397"/>
      <c r="D28" s="404" t="s">
        <v>470</v>
      </c>
      <c r="E28" s="397"/>
      <c r="F28" s="420"/>
      <c r="G28" s="420"/>
      <c r="H28" s="397"/>
      <c r="I28" s="397"/>
    </row>
    <row r="29" spans="2:9">
      <c r="B29" s="397"/>
      <c r="C29" s="397"/>
      <c r="D29" s="404" t="s">
        <v>471</v>
      </c>
      <c r="E29" s="397"/>
      <c r="F29" s="420">
        <v>-64124988</v>
      </c>
      <c r="G29" s="420"/>
      <c r="H29" s="397"/>
      <c r="I29" s="397"/>
    </row>
    <row r="30" spans="2:9">
      <c r="B30" s="397"/>
      <c r="C30" s="397"/>
      <c r="D30" s="404" t="s">
        <v>472</v>
      </c>
      <c r="E30" s="397"/>
      <c r="F30" s="402"/>
      <c r="G30" s="402"/>
      <c r="H30" s="397"/>
      <c r="I30" s="397"/>
    </row>
    <row r="31" spans="2:9" ht="6" customHeight="1" thickBot="1">
      <c r="B31" s="397"/>
      <c r="C31" s="397"/>
      <c r="D31" s="405"/>
      <c r="E31" s="397"/>
      <c r="F31" s="406"/>
      <c r="G31" s="406"/>
      <c r="H31" s="397"/>
      <c r="I31" s="397"/>
    </row>
    <row r="32" spans="2:9" ht="13.5" thickBot="1">
      <c r="B32" s="397"/>
      <c r="C32" s="397"/>
      <c r="D32" s="694" t="s">
        <v>301</v>
      </c>
      <c r="E32" s="397"/>
      <c r="F32" s="696">
        <f>SUM(F24:F30)</f>
        <v>-64124988</v>
      </c>
      <c r="G32" s="696">
        <f>SUM(G24:G30)</f>
        <v>-22705828</v>
      </c>
      <c r="H32" s="397"/>
      <c r="I32" s="397"/>
    </row>
    <row r="33" spans="2:9" ht="8.25" customHeight="1" thickBot="1">
      <c r="B33" s="397"/>
      <c r="C33" s="397"/>
      <c r="D33" s="397"/>
      <c r="E33" s="397"/>
      <c r="F33" s="410"/>
      <c r="G33" s="410"/>
      <c r="H33" s="397"/>
      <c r="I33" s="397"/>
    </row>
    <row r="34" spans="2:9" ht="14.25" thickTop="1" thickBot="1">
      <c r="B34" s="397"/>
      <c r="C34" s="397"/>
      <c r="D34" s="400" t="s">
        <v>474</v>
      </c>
      <c r="E34" s="397"/>
      <c r="F34" s="410"/>
      <c r="G34" s="410"/>
      <c r="H34" s="397"/>
      <c r="I34" s="397"/>
    </row>
    <row r="35" spans="2:9" ht="13.5" thickTop="1">
      <c r="B35" s="397"/>
      <c r="C35" s="397"/>
      <c r="D35" s="409" t="s">
        <v>475</v>
      </c>
      <c r="E35" s="397"/>
      <c r="F35" s="411"/>
      <c r="G35" s="411"/>
      <c r="H35" s="397"/>
      <c r="I35" s="397"/>
    </row>
    <row r="36" spans="2:9">
      <c r="B36" s="397"/>
      <c r="C36" s="397"/>
      <c r="D36" s="409" t="s">
        <v>476</v>
      </c>
      <c r="E36" s="397"/>
      <c r="F36" s="411"/>
      <c r="G36" s="411"/>
      <c r="H36" s="397"/>
      <c r="I36" s="397"/>
    </row>
    <row r="37" spans="2:9">
      <c r="B37" s="397"/>
      <c r="C37" s="397"/>
      <c r="D37" s="404" t="s">
        <v>477</v>
      </c>
      <c r="E37" s="397"/>
      <c r="F37" s="420"/>
      <c r="G37" s="403"/>
      <c r="H37" s="397"/>
      <c r="I37" s="397"/>
    </row>
    <row r="38" spans="2:9">
      <c r="B38" s="397"/>
      <c r="C38" s="397"/>
      <c r="D38" s="404" t="s">
        <v>478</v>
      </c>
      <c r="E38" s="397"/>
      <c r="F38" s="420">
        <v>-39873068</v>
      </c>
      <c r="G38" s="411">
        <v>-94534784</v>
      </c>
      <c r="H38" s="397"/>
      <c r="I38" s="397"/>
    </row>
    <row r="39" spans="2:9">
      <c r="B39" s="397"/>
      <c r="C39" s="397"/>
      <c r="D39" s="404" t="s">
        <v>479</v>
      </c>
      <c r="E39" s="397"/>
      <c r="F39" s="411"/>
      <c r="G39" s="411"/>
      <c r="H39" s="397"/>
      <c r="I39" s="397"/>
    </row>
    <row r="40" spans="2:9">
      <c r="B40" s="397"/>
      <c r="C40" s="397"/>
      <c r="D40" s="409" t="s">
        <v>480</v>
      </c>
      <c r="E40" s="397"/>
      <c r="F40" s="411"/>
      <c r="G40" s="411"/>
      <c r="H40" s="397"/>
      <c r="I40" s="397"/>
    </row>
    <row r="41" spans="2:9">
      <c r="B41" s="397"/>
      <c r="C41" s="397"/>
      <c r="D41" s="404" t="s">
        <v>481</v>
      </c>
      <c r="E41" s="397"/>
      <c r="F41" s="420"/>
      <c r="G41" s="420"/>
      <c r="H41" s="397"/>
      <c r="I41" s="397"/>
    </row>
    <row r="42" spans="2:9">
      <c r="B42" s="397"/>
      <c r="C42" s="397"/>
      <c r="D42" s="404" t="s">
        <v>482</v>
      </c>
      <c r="E42" s="397"/>
      <c r="F42" s="411"/>
      <c r="G42" s="411"/>
      <c r="H42" s="397"/>
      <c r="I42" s="397"/>
    </row>
    <row r="43" spans="2:9">
      <c r="B43" s="397"/>
      <c r="C43" s="397"/>
      <c r="D43" s="404" t="s">
        <v>483</v>
      </c>
      <c r="E43" s="397"/>
      <c r="F43" s="420"/>
      <c r="G43" s="420"/>
      <c r="H43" s="397"/>
      <c r="I43" s="397"/>
    </row>
    <row r="44" spans="2:9">
      <c r="B44" s="397"/>
      <c r="C44" s="397"/>
      <c r="D44" s="404" t="s">
        <v>484</v>
      </c>
      <c r="E44" s="397"/>
      <c r="F44" s="411">
        <v>0</v>
      </c>
      <c r="G44" s="411"/>
      <c r="H44" s="397"/>
      <c r="I44" s="397"/>
    </row>
    <row r="45" spans="2:9" ht="3.75" customHeight="1" thickBot="1">
      <c r="B45" s="397"/>
      <c r="C45" s="397"/>
      <c r="D45" s="405"/>
      <c r="E45" s="397"/>
      <c r="F45" s="412"/>
      <c r="G45" s="412"/>
      <c r="H45" s="397"/>
      <c r="I45" s="397"/>
    </row>
    <row r="46" spans="2:9" ht="13.5" thickBot="1">
      <c r="B46" s="397"/>
      <c r="C46" s="397"/>
      <c r="D46" s="694" t="s">
        <v>485</v>
      </c>
      <c r="E46" s="397"/>
      <c r="F46" s="696">
        <f>SUM(F34:F44)</f>
        <v>-39873068</v>
      </c>
      <c r="G46" s="697">
        <f>SUM(G34:G44)</f>
        <v>-94534784</v>
      </c>
      <c r="H46" s="397"/>
      <c r="I46" s="397"/>
    </row>
    <row r="47" spans="2:9" ht="9" customHeight="1">
      <c r="B47" s="397"/>
      <c r="C47" s="397"/>
      <c r="D47" s="397"/>
      <c r="E47" s="397"/>
      <c r="F47" s="410"/>
      <c r="G47" s="410"/>
      <c r="H47" s="397"/>
      <c r="I47" s="397"/>
    </row>
    <row r="48" spans="2:9" ht="9" customHeight="1" thickBot="1">
      <c r="B48" s="397"/>
      <c r="C48" s="397"/>
      <c r="D48" s="397"/>
      <c r="E48" s="397"/>
      <c r="F48" s="410"/>
      <c r="G48" s="410"/>
      <c r="H48" s="397"/>
      <c r="I48" s="397"/>
    </row>
    <row r="49" spans="2:12" ht="13.5" thickBot="1">
      <c r="B49" s="397"/>
      <c r="C49" s="397"/>
      <c r="D49" s="413" t="s">
        <v>230</v>
      </c>
      <c r="E49" s="397"/>
      <c r="F49" s="414">
        <f>F46+F32+F21</f>
        <v>-1646048</v>
      </c>
      <c r="G49" s="414">
        <f>G46+G32+G21</f>
        <v>-1066107</v>
      </c>
      <c r="H49" s="397"/>
      <c r="I49" s="397"/>
    </row>
    <row r="50" spans="2:12" ht="13.5" thickBot="1">
      <c r="B50" s="397"/>
      <c r="C50" s="397"/>
      <c r="D50" s="413" t="s">
        <v>486</v>
      </c>
      <c r="E50" s="397"/>
      <c r="F50" s="414">
        <v>341065</v>
      </c>
      <c r="G50" s="415">
        <v>1407173</v>
      </c>
      <c r="H50" s="397"/>
      <c r="I50" s="397"/>
    </row>
    <row r="51" spans="2:12" ht="13.5" thickBot="1">
      <c r="B51" s="397"/>
      <c r="C51" s="397"/>
      <c r="D51" s="413" t="s">
        <v>487</v>
      </c>
      <c r="E51" s="397"/>
      <c r="F51" s="414">
        <v>1336916</v>
      </c>
      <c r="G51" s="415"/>
      <c r="H51" s="397"/>
      <c r="I51" s="397"/>
    </row>
    <row r="52" spans="2:12" ht="13.5" thickBot="1">
      <c r="B52" s="397"/>
      <c r="C52" s="397"/>
      <c r="D52" s="413" t="s">
        <v>488</v>
      </c>
      <c r="E52" s="397"/>
      <c r="F52" s="414">
        <f>SUM(F49:F51)</f>
        <v>31933</v>
      </c>
      <c r="G52" s="415">
        <f>SUM(G49:G51)</f>
        <v>341066</v>
      </c>
      <c r="H52" s="397"/>
      <c r="I52" s="397"/>
    </row>
    <row r="53" spans="2:12">
      <c r="B53" s="397"/>
      <c r="C53" s="397"/>
      <c r="D53" s="397"/>
      <c r="E53" s="397"/>
      <c r="F53" s="398"/>
      <c r="G53" s="398"/>
      <c r="H53" s="397"/>
      <c r="I53" s="397"/>
    </row>
    <row r="54" spans="2:12">
      <c r="B54" s="397"/>
      <c r="C54" s="397"/>
      <c r="D54" s="397"/>
      <c r="E54" s="397"/>
      <c r="F54" s="416"/>
      <c r="G54" s="398"/>
      <c r="H54" s="397"/>
      <c r="I54" s="397"/>
      <c r="J54" s="195"/>
      <c r="L54" s="396"/>
    </row>
    <row r="55" spans="2:12" ht="10.5" customHeight="1">
      <c r="B55" s="397"/>
      <c r="C55" s="397"/>
      <c r="D55" s="407" t="s">
        <v>360</v>
      </c>
      <c r="E55" s="397"/>
      <c r="F55" s="417" t="s">
        <v>356</v>
      </c>
      <c r="G55" s="398"/>
      <c r="H55" s="397"/>
      <c r="I55" s="397"/>
      <c r="J55" s="195"/>
    </row>
    <row r="56" spans="2:12">
      <c r="B56" s="397"/>
      <c r="C56" s="397"/>
      <c r="D56" s="407"/>
      <c r="E56" s="397"/>
      <c r="F56" s="418"/>
      <c r="G56" s="398"/>
      <c r="H56" s="397"/>
      <c r="I56" s="397"/>
    </row>
    <row r="57" spans="2:12">
      <c r="B57" s="397"/>
      <c r="C57" s="397"/>
      <c r="D57" s="783" t="s">
        <v>516</v>
      </c>
      <c r="E57" s="397"/>
      <c r="F57" s="419" t="s">
        <v>357</v>
      </c>
      <c r="G57" s="398"/>
      <c r="H57" s="397"/>
      <c r="I57" s="397"/>
    </row>
    <row r="58" spans="2:12">
      <c r="B58" s="397"/>
      <c r="C58" s="397"/>
      <c r="D58" s="397"/>
      <c r="E58" s="397"/>
      <c r="F58" s="398"/>
      <c r="G58" s="398"/>
      <c r="H58" s="397"/>
      <c r="I58" s="397"/>
    </row>
    <row r="59" spans="2:12">
      <c r="B59" s="397"/>
      <c r="C59" s="397"/>
      <c r="D59" s="397"/>
      <c r="E59" s="397"/>
      <c r="F59" s="398"/>
      <c r="G59" s="398"/>
      <c r="H59" s="397"/>
      <c r="I59" s="397"/>
    </row>
    <row r="60" spans="2:12">
      <c r="B60" s="397"/>
      <c r="C60" s="397"/>
      <c r="D60" s="397"/>
      <c r="E60" s="397"/>
      <c r="F60" s="398"/>
      <c r="G60" s="398"/>
      <c r="H60" s="397"/>
      <c r="I60" s="397"/>
    </row>
    <row r="61" spans="2:12">
      <c r="B61" s="397"/>
      <c r="C61" s="397"/>
      <c r="D61" s="397"/>
      <c r="E61" s="397"/>
      <c r="F61" s="398"/>
      <c r="G61" s="398"/>
      <c r="H61" s="397"/>
      <c r="I61" s="397"/>
    </row>
    <row r="62" spans="2:12">
      <c r="B62" s="397"/>
      <c r="C62" s="397"/>
      <c r="D62" s="397"/>
      <c r="E62" s="397"/>
      <c r="F62" s="398"/>
      <c r="G62" s="398"/>
      <c r="H62" s="397"/>
      <c r="I62" s="397"/>
    </row>
    <row r="63" spans="2:12">
      <c r="B63" s="397"/>
      <c r="C63" s="397"/>
      <c r="D63" s="397"/>
      <c r="E63" s="397"/>
      <c r="F63" s="398"/>
      <c r="G63" s="398"/>
      <c r="H63" s="397"/>
      <c r="I63" s="397"/>
    </row>
  </sheetData>
  <pageMargins left="0.25" right="0.25" top="0.52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4:J21"/>
  <sheetViews>
    <sheetView workbookViewId="0">
      <selection activeCell="F19" sqref="F19"/>
    </sheetView>
  </sheetViews>
  <sheetFormatPr defaultRowHeight="12.75"/>
  <cols>
    <col min="1" max="1" width="3.140625" customWidth="1"/>
    <col min="2" max="2" width="5.28515625" customWidth="1"/>
    <col min="4" max="4" width="14.85546875" customWidth="1"/>
    <col min="5" max="5" width="29.85546875" customWidth="1"/>
    <col min="6" max="6" width="15.7109375" customWidth="1"/>
    <col min="7" max="7" width="16.42578125" customWidth="1"/>
  </cols>
  <sheetData>
    <row r="4" spans="1:10" s="797" customFormat="1" ht="22.5" customHeight="1">
      <c r="A4" s="793"/>
      <c r="B4" s="880" t="s">
        <v>517</v>
      </c>
      <c r="C4" s="880"/>
      <c r="D4" s="880"/>
      <c r="E4" s="880"/>
      <c r="F4" s="880"/>
      <c r="G4" s="794"/>
      <c r="H4" s="795"/>
      <c r="I4" s="796"/>
    </row>
    <row r="5" spans="1:10" s="797" customFormat="1" ht="15.95" customHeight="1" thickBot="1">
      <c r="A5" s="793"/>
      <c r="B5" s="798"/>
      <c r="C5" s="799"/>
      <c r="D5" s="799"/>
      <c r="E5" s="798"/>
      <c r="F5" s="800"/>
      <c r="G5" s="801"/>
      <c r="H5" s="795"/>
      <c r="I5" s="796"/>
    </row>
    <row r="6" spans="1:10" s="797" customFormat="1" ht="15.95" customHeight="1">
      <c r="A6" s="793"/>
      <c r="B6" s="802" t="s">
        <v>32</v>
      </c>
      <c r="C6" s="881" t="s">
        <v>518</v>
      </c>
      <c r="D6" s="881"/>
      <c r="E6" s="881"/>
      <c r="F6" s="803" t="s">
        <v>531</v>
      </c>
      <c r="G6" s="803" t="s">
        <v>519</v>
      </c>
      <c r="H6" s="795"/>
      <c r="I6" s="796"/>
    </row>
    <row r="7" spans="1:10" s="797" customFormat="1" ht="23.25" customHeight="1">
      <c r="A7" s="804"/>
      <c r="B7" s="805" t="s">
        <v>520</v>
      </c>
      <c r="C7" s="879" t="s">
        <v>521</v>
      </c>
      <c r="D7" s="879"/>
      <c r="E7" s="879"/>
      <c r="F7" s="819">
        <v>-56366886</v>
      </c>
      <c r="G7" s="820">
        <v>-68032013</v>
      </c>
      <c r="H7" s="808"/>
      <c r="I7" s="796"/>
      <c r="J7" s="809"/>
    </row>
    <row r="8" spans="1:10" s="797" customFormat="1" ht="15" customHeight="1">
      <c r="A8" s="804"/>
      <c r="B8" s="805"/>
      <c r="C8" s="879"/>
      <c r="D8" s="879"/>
      <c r="E8" s="879"/>
      <c r="F8" s="819"/>
      <c r="G8" s="820"/>
      <c r="H8" s="808"/>
      <c r="I8" s="796"/>
      <c r="J8" s="809"/>
    </row>
    <row r="9" spans="1:10" s="797" customFormat="1" ht="23.25" customHeight="1">
      <c r="A9" s="804"/>
      <c r="B9" s="805"/>
      <c r="C9" s="879" t="s">
        <v>522</v>
      </c>
      <c r="D9" s="879"/>
      <c r="E9" s="879"/>
      <c r="F9" s="819"/>
      <c r="G9" s="820"/>
      <c r="H9" s="808"/>
      <c r="I9" s="796"/>
      <c r="J9" s="809"/>
    </row>
    <row r="10" spans="1:10" s="797" customFormat="1" ht="23.25" customHeight="1">
      <c r="A10" s="804"/>
      <c r="B10" s="805"/>
      <c r="C10" s="879" t="s">
        <v>523</v>
      </c>
      <c r="D10" s="879"/>
      <c r="E10" s="879"/>
      <c r="F10" s="819"/>
      <c r="G10" s="820"/>
      <c r="H10" s="808"/>
      <c r="I10" s="796"/>
      <c r="J10" s="809"/>
    </row>
    <row r="11" spans="1:10" s="797" customFormat="1" ht="23.25" customHeight="1">
      <c r="A11" s="804"/>
      <c r="B11" s="805"/>
      <c r="C11" s="879" t="s">
        <v>524</v>
      </c>
      <c r="D11" s="879"/>
      <c r="E11" s="879"/>
      <c r="F11" s="819"/>
      <c r="G11" s="820"/>
      <c r="H11" s="808"/>
      <c r="I11" s="796"/>
      <c r="J11" s="809"/>
    </row>
    <row r="12" spans="1:10" s="797" customFormat="1" ht="23.25" customHeight="1">
      <c r="A12" s="804"/>
      <c r="B12" s="805"/>
      <c r="C12" s="879" t="s">
        <v>525</v>
      </c>
      <c r="D12" s="879"/>
      <c r="E12" s="879"/>
      <c r="F12" s="819"/>
      <c r="G12" s="820"/>
      <c r="H12" s="808"/>
      <c r="I12" s="796"/>
      <c r="J12" s="809"/>
    </row>
    <row r="13" spans="1:10" s="797" customFormat="1" ht="23.25" customHeight="1">
      <c r="A13" s="804"/>
      <c r="B13" s="805"/>
      <c r="C13" s="879" t="s">
        <v>526</v>
      </c>
      <c r="D13" s="879"/>
      <c r="E13" s="879"/>
      <c r="F13" s="819"/>
      <c r="G13" s="820"/>
      <c r="H13" s="808"/>
      <c r="I13" s="796"/>
      <c r="J13" s="809"/>
    </row>
    <row r="14" spans="1:10" s="797" customFormat="1" ht="23.25" customHeight="1">
      <c r="A14" s="804"/>
      <c r="B14" s="805" t="s">
        <v>520</v>
      </c>
      <c r="C14" s="879" t="s">
        <v>527</v>
      </c>
      <c r="D14" s="879"/>
      <c r="E14" s="879"/>
      <c r="F14" s="819"/>
      <c r="G14" s="820"/>
      <c r="H14" s="808"/>
      <c r="I14" s="796"/>
      <c r="J14" s="809"/>
    </row>
    <row r="15" spans="1:10" s="797" customFormat="1" ht="23.25" customHeight="1">
      <c r="A15" s="804"/>
      <c r="B15" s="805"/>
      <c r="C15" s="879"/>
      <c r="D15" s="879"/>
      <c r="E15" s="879"/>
      <c r="F15" s="819"/>
      <c r="G15" s="820"/>
      <c r="H15" s="808"/>
      <c r="I15" s="796"/>
      <c r="J15" s="809"/>
    </row>
    <row r="16" spans="1:10" s="797" customFormat="1" ht="23.25" customHeight="1">
      <c r="A16" s="804"/>
      <c r="B16" s="805" t="s">
        <v>520</v>
      </c>
      <c r="C16" s="879" t="s">
        <v>528</v>
      </c>
      <c r="D16" s="879"/>
      <c r="E16" s="879"/>
      <c r="F16" s="819">
        <v>-56366886</v>
      </c>
      <c r="G16" s="820">
        <v>-68032013</v>
      </c>
      <c r="H16" s="808"/>
      <c r="I16" s="796"/>
      <c r="J16" s="809"/>
    </row>
    <row r="17" spans="1:10" s="797" customFormat="1" ht="23.25" customHeight="1">
      <c r="A17" s="804"/>
      <c r="B17" s="805"/>
      <c r="C17" s="879"/>
      <c r="D17" s="879"/>
      <c r="E17" s="879"/>
      <c r="F17" s="819"/>
      <c r="G17" s="820"/>
      <c r="H17" s="808"/>
      <c r="I17" s="796"/>
      <c r="J17" s="809"/>
    </row>
    <row r="18" spans="1:10" s="797" customFormat="1" ht="23.25" customHeight="1">
      <c r="A18" s="804"/>
      <c r="B18" s="805" t="s">
        <v>520</v>
      </c>
      <c r="C18" s="879" t="s">
        <v>529</v>
      </c>
      <c r="D18" s="879"/>
      <c r="E18" s="879"/>
      <c r="F18" s="819">
        <v>-56366886</v>
      </c>
      <c r="G18" s="820">
        <v>-68032013</v>
      </c>
      <c r="H18" s="808"/>
      <c r="I18" s="796"/>
      <c r="J18" s="809"/>
    </row>
    <row r="19" spans="1:10" s="797" customFormat="1" ht="23.25" customHeight="1">
      <c r="A19" s="804"/>
      <c r="B19" s="805"/>
      <c r="C19" s="879"/>
      <c r="D19" s="879"/>
      <c r="E19" s="879" t="s">
        <v>530</v>
      </c>
      <c r="F19" s="806"/>
      <c r="G19" s="807"/>
      <c r="H19" s="808"/>
      <c r="I19" s="796"/>
      <c r="J19" s="809"/>
    </row>
    <row r="20" spans="1:10" s="797" customFormat="1" ht="23.25" customHeight="1" thickBot="1">
      <c r="A20" s="804"/>
      <c r="B20" s="810"/>
      <c r="C20" s="882"/>
      <c r="D20" s="882"/>
      <c r="E20" s="882" t="s">
        <v>453</v>
      </c>
      <c r="F20" s="811"/>
      <c r="G20" s="812"/>
      <c r="H20" s="808"/>
      <c r="I20" s="796"/>
      <c r="J20" s="809"/>
    </row>
    <row r="21" spans="1:10" s="818" customFormat="1" ht="18.75">
      <c r="A21" s="813"/>
      <c r="B21" s="814"/>
      <c r="C21" s="814"/>
      <c r="D21" s="814"/>
      <c r="E21" s="813"/>
      <c r="F21" s="815"/>
      <c r="G21" s="815"/>
      <c r="H21" s="816"/>
      <c r="I21" s="817"/>
    </row>
  </sheetData>
  <mergeCells count="16">
    <mergeCell ref="C17:E17"/>
    <mergeCell ref="C18:E18"/>
    <mergeCell ref="C19:E19"/>
    <mergeCell ref="C20:E20"/>
    <mergeCell ref="C11:E11"/>
    <mergeCell ref="C12:E12"/>
    <mergeCell ref="C13:E13"/>
    <mergeCell ref="C14:E14"/>
    <mergeCell ref="C15:E15"/>
    <mergeCell ref="C16:E16"/>
    <mergeCell ref="C10:E10"/>
    <mergeCell ref="B4:F4"/>
    <mergeCell ref="C6:E6"/>
    <mergeCell ref="C7:E7"/>
    <mergeCell ref="C8:E8"/>
    <mergeCell ref="C9:E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3:L132"/>
  <sheetViews>
    <sheetView showGridLines="0" zoomScaleNormal="100" workbookViewId="0">
      <selection activeCell="C10" sqref="C10:I16"/>
    </sheetView>
  </sheetViews>
  <sheetFormatPr defaultRowHeight="12.75"/>
  <cols>
    <col min="1" max="1" width="2.85546875" style="160" customWidth="1"/>
    <col min="2" max="2" width="4" style="160" customWidth="1"/>
    <col min="3" max="3" width="4.28515625" style="219" customWidth="1"/>
    <col min="4" max="4" width="40.7109375" style="160" customWidth="1"/>
    <col min="5" max="5" width="1" style="160" customWidth="1"/>
    <col min="6" max="6" width="18.7109375" style="160" customWidth="1"/>
    <col min="7" max="7" width="3.7109375" style="160" customWidth="1"/>
    <col min="8" max="8" width="18.7109375" style="160" customWidth="1"/>
    <col min="9" max="9" width="2.7109375" style="160" customWidth="1"/>
    <col min="10" max="10" width="3.42578125" style="160" customWidth="1"/>
    <col min="11" max="11" width="3.140625" style="160" customWidth="1"/>
    <col min="12" max="16384" width="9.140625" style="160"/>
  </cols>
  <sheetData>
    <row r="3" spans="2:8">
      <c r="B3" s="216">
        <v>4</v>
      </c>
      <c r="C3" s="218"/>
      <c r="D3" s="883" t="s">
        <v>303</v>
      </c>
      <c r="E3" s="224"/>
      <c r="F3" s="170">
        <v>2016</v>
      </c>
      <c r="G3" s="884"/>
      <c r="H3" s="170">
        <v>2015</v>
      </c>
    </row>
    <row r="4" spans="2:8">
      <c r="D4" s="883"/>
      <c r="E4" s="224"/>
      <c r="F4" s="171" t="s">
        <v>288</v>
      </c>
      <c r="G4" s="884"/>
      <c r="H4" s="171" t="s">
        <v>288</v>
      </c>
    </row>
    <row r="5" spans="2:8">
      <c r="D5" s="173" t="s">
        <v>289</v>
      </c>
      <c r="E5" s="173"/>
      <c r="F5" s="174">
        <v>20222</v>
      </c>
      <c r="G5" s="174"/>
      <c r="H5" s="174">
        <v>82713</v>
      </c>
    </row>
    <row r="6" spans="2:8">
      <c r="D6" s="173" t="s">
        <v>305</v>
      </c>
      <c r="E6" s="173"/>
      <c r="F6" s="175">
        <v>11711</v>
      </c>
      <c r="G6" s="174"/>
      <c r="H6" s="175">
        <v>258352</v>
      </c>
    </row>
    <row r="7" spans="2:8" ht="13.5" thickBot="1">
      <c r="D7" s="181"/>
      <c r="E7" s="181"/>
      <c r="F7" s="366">
        <f>SUM(F5:F6)</f>
        <v>31933</v>
      </c>
      <c r="G7" s="367"/>
      <c r="H7" s="366">
        <f>SUM(H5:H6)</f>
        <v>341065</v>
      </c>
    </row>
    <row r="8" spans="2:8" ht="13.5" thickTop="1"/>
    <row r="11" spans="2:8">
      <c r="B11" s="216">
        <v>5</v>
      </c>
      <c r="C11" s="218"/>
      <c r="D11" s="885" t="s">
        <v>502</v>
      </c>
      <c r="E11" s="224"/>
      <c r="F11" s="170">
        <v>2016</v>
      </c>
      <c r="G11" s="884"/>
      <c r="H11" s="170">
        <v>2015</v>
      </c>
    </row>
    <row r="12" spans="2:8">
      <c r="D12" s="883"/>
      <c r="E12" s="224"/>
      <c r="F12" s="171" t="s">
        <v>288</v>
      </c>
      <c r="G12" s="884"/>
      <c r="H12" s="171" t="s">
        <v>288</v>
      </c>
    </row>
    <row r="13" spans="2:8">
      <c r="D13" s="173" t="s">
        <v>304</v>
      </c>
      <c r="E13" s="173"/>
      <c r="F13" s="174">
        <v>156067137</v>
      </c>
      <c r="G13" s="178"/>
      <c r="H13" s="174">
        <v>114150271</v>
      </c>
    </row>
    <row r="14" spans="2:8">
      <c r="D14" s="173" t="s">
        <v>554</v>
      </c>
      <c r="E14" s="173"/>
      <c r="F14" s="175">
        <v>7794941</v>
      </c>
      <c r="G14" s="172"/>
      <c r="H14" s="175">
        <v>7794941</v>
      </c>
    </row>
    <row r="15" spans="2:8" ht="13.5" thickBot="1">
      <c r="D15" s="181"/>
      <c r="E15" s="181"/>
      <c r="F15" s="182">
        <f>SUM(F13:F14)</f>
        <v>163862078</v>
      </c>
      <c r="G15" s="183"/>
      <c r="H15" s="182">
        <f>SUM(H13:H14)</f>
        <v>121945212</v>
      </c>
    </row>
    <row r="16" spans="2:8" ht="13.5" thickTop="1">
      <c r="D16" s="181"/>
      <c r="E16" s="181"/>
      <c r="F16" s="326"/>
      <c r="G16" s="183"/>
      <c r="H16" s="326"/>
    </row>
    <row r="18" spans="2:8">
      <c r="B18" s="216">
        <v>6</v>
      </c>
      <c r="C18" s="218"/>
      <c r="D18" s="885" t="s">
        <v>503</v>
      </c>
      <c r="E18" s="224"/>
      <c r="F18" s="170">
        <v>2016</v>
      </c>
      <c r="G18" s="884"/>
      <c r="H18" s="170">
        <v>2015</v>
      </c>
    </row>
    <row r="19" spans="2:8">
      <c r="D19" s="883"/>
      <c r="E19" s="224"/>
      <c r="F19" s="171" t="s">
        <v>288</v>
      </c>
      <c r="G19" s="884"/>
      <c r="H19" s="171" t="s">
        <v>288</v>
      </c>
    </row>
    <row r="20" spans="2:8">
      <c r="D20" s="173" t="s">
        <v>306</v>
      </c>
      <c r="E20" s="173"/>
      <c r="F20" s="174">
        <v>3577552</v>
      </c>
      <c r="G20" s="178"/>
      <c r="H20" s="174">
        <v>0</v>
      </c>
    </row>
    <row r="21" spans="2:8">
      <c r="D21" s="173" t="s">
        <v>365</v>
      </c>
      <c r="E21" s="173"/>
      <c r="F21" s="174">
        <v>0</v>
      </c>
      <c r="G21" s="178"/>
      <c r="H21" s="174">
        <v>0</v>
      </c>
    </row>
    <row r="22" spans="2:8">
      <c r="D22" s="173" t="s">
        <v>370</v>
      </c>
      <c r="E22" s="173"/>
      <c r="F22" s="174">
        <v>3571</v>
      </c>
      <c r="G22" s="178"/>
      <c r="H22" s="174">
        <v>0</v>
      </c>
    </row>
    <row r="23" spans="2:8">
      <c r="D23" s="173" t="s">
        <v>533</v>
      </c>
      <c r="E23" s="173"/>
      <c r="F23" s="175">
        <v>27504191</v>
      </c>
      <c r="G23" s="172"/>
      <c r="H23" s="175">
        <v>27958601</v>
      </c>
    </row>
    <row r="24" spans="2:8" ht="13.5" thickBot="1">
      <c r="D24" s="181"/>
      <c r="E24" s="181"/>
      <c r="F24" s="182">
        <f>SUM(F20:F23)</f>
        <v>31085314</v>
      </c>
      <c r="G24" s="183"/>
      <c r="H24" s="182">
        <f>SUM(H20:H23)</f>
        <v>27958601</v>
      </c>
    </row>
    <row r="25" spans="2:8" ht="13.5" thickTop="1"/>
    <row r="27" spans="2:8">
      <c r="B27" s="216">
        <v>7</v>
      </c>
      <c r="D27" s="885" t="s">
        <v>152</v>
      </c>
      <c r="E27" s="224"/>
      <c r="F27" s="170">
        <v>2016</v>
      </c>
      <c r="G27" s="884"/>
      <c r="H27" s="170">
        <v>2015</v>
      </c>
    </row>
    <row r="28" spans="2:8">
      <c r="D28" s="883"/>
      <c r="E28" s="224"/>
      <c r="F28" s="171" t="s">
        <v>288</v>
      </c>
      <c r="G28" s="884"/>
      <c r="H28" s="171" t="s">
        <v>288</v>
      </c>
    </row>
    <row r="29" spans="2:8">
      <c r="D29" s="173" t="s">
        <v>353</v>
      </c>
      <c r="E29" s="173"/>
      <c r="F29" s="368">
        <v>1250362</v>
      </c>
      <c r="G29" s="369"/>
      <c r="H29" s="368">
        <v>2545978</v>
      </c>
    </row>
    <row r="30" spans="2:8">
      <c r="D30" s="173" t="s">
        <v>8</v>
      </c>
      <c r="E30" s="173"/>
      <c r="F30" s="175">
        <v>0</v>
      </c>
      <c r="G30" s="172"/>
      <c r="H30" s="175">
        <v>2919034</v>
      </c>
    </row>
    <row r="31" spans="2:8" ht="13.5" thickBot="1">
      <c r="D31" s="173"/>
      <c r="E31" s="173"/>
      <c r="F31" s="177">
        <f>SUM(F29:F30)</f>
        <v>1250362</v>
      </c>
      <c r="G31" s="176"/>
      <c r="H31" s="177">
        <f>SUM(H29:H30)</f>
        <v>5465012</v>
      </c>
    </row>
    <row r="32" spans="2:8" ht="13.5" thickTop="1">
      <c r="D32" s="885"/>
      <c r="E32" s="173"/>
      <c r="F32" s="254"/>
      <c r="G32" s="176"/>
      <c r="H32" s="254"/>
    </row>
    <row r="33" spans="2:8">
      <c r="D33" s="883"/>
      <c r="E33" s="173"/>
      <c r="F33" s="254"/>
      <c r="G33" s="176"/>
      <c r="H33" s="254"/>
    </row>
    <row r="34" spans="2:8">
      <c r="B34" s="216">
        <v>8</v>
      </c>
      <c r="D34" s="885" t="s">
        <v>550</v>
      </c>
      <c r="E34" s="224"/>
      <c r="F34" s="170">
        <v>2016</v>
      </c>
      <c r="G34" s="884"/>
      <c r="H34" s="170">
        <v>2015</v>
      </c>
    </row>
    <row r="35" spans="2:8">
      <c r="D35" s="883"/>
      <c r="E35" s="224"/>
      <c r="F35" s="171" t="s">
        <v>288</v>
      </c>
      <c r="G35" s="884"/>
      <c r="H35" s="171" t="s">
        <v>288</v>
      </c>
    </row>
    <row r="36" spans="2:8">
      <c r="D36" s="173" t="s">
        <v>532</v>
      </c>
      <c r="E36" s="173"/>
      <c r="F36" s="368">
        <v>83243735</v>
      </c>
      <c r="G36" s="369"/>
      <c r="H36" s="368">
        <v>120264452</v>
      </c>
    </row>
    <row r="37" spans="2:8" ht="3.75" customHeight="1">
      <c r="D37" s="173"/>
      <c r="E37" s="173"/>
      <c r="F37" s="175"/>
      <c r="G37" s="172"/>
      <c r="H37" s="175"/>
    </row>
    <row r="38" spans="2:8" ht="13.5" thickBot="1">
      <c r="D38" s="173"/>
      <c r="E38" s="173"/>
      <c r="F38" s="177">
        <f>SUM(F36:F37)</f>
        <v>83243735</v>
      </c>
      <c r="G38" s="176"/>
      <c r="H38" s="177">
        <f>SUM(H36:H37)</f>
        <v>120264452</v>
      </c>
    </row>
    <row r="39" spans="2:8" ht="13.5" thickTop="1">
      <c r="D39" s="173"/>
      <c r="E39" s="173"/>
      <c r="F39" s="254"/>
      <c r="G39" s="176"/>
      <c r="H39" s="254"/>
    </row>
    <row r="40" spans="2:8">
      <c r="D40" s="173"/>
      <c r="E40" s="173"/>
      <c r="F40" s="254"/>
      <c r="G40" s="176"/>
      <c r="H40" s="254"/>
    </row>
    <row r="41" spans="2:8">
      <c r="B41" s="216">
        <v>8</v>
      </c>
      <c r="D41" s="885" t="s">
        <v>387</v>
      </c>
      <c r="E41" s="825"/>
      <c r="F41" s="826">
        <v>2016</v>
      </c>
      <c r="G41" s="884"/>
      <c r="H41" s="826">
        <v>2015</v>
      </c>
    </row>
    <row r="42" spans="2:8">
      <c r="D42" s="883"/>
      <c r="E42" s="825"/>
      <c r="F42" s="171" t="s">
        <v>288</v>
      </c>
      <c r="G42" s="884"/>
      <c r="H42" s="171" t="s">
        <v>288</v>
      </c>
    </row>
    <row r="43" spans="2:8">
      <c r="D43" s="173" t="s">
        <v>361</v>
      </c>
      <c r="E43" s="173"/>
      <c r="F43" s="368">
        <v>3330426</v>
      </c>
      <c r="G43" s="178"/>
      <c r="H43" s="368">
        <v>4811558</v>
      </c>
    </row>
    <row r="44" spans="2:8">
      <c r="D44" s="173"/>
      <c r="E44" s="173"/>
      <c r="F44" s="175"/>
      <c r="G44" s="172"/>
      <c r="H44" s="175"/>
    </row>
    <row r="45" spans="2:8" ht="13.5" thickBot="1">
      <c r="D45" s="173"/>
      <c r="E45" s="173"/>
      <c r="F45" s="177">
        <f>SUM(F43:F44)</f>
        <v>3330426</v>
      </c>
      <c r="G45" s="176"/>
      <c r="H45" s="177">
        <f>SUM(H43:H44)</f>
        <v>4811558</v>
      </c>
    </row>
    <row r="46" spans="2:8" ht="13.5" thickTop="1">
      <c r="D46" s="173"/>
      <c r="E46" s="173"/>
      <c r="F46" s="254"/>
      <c r="G46" s="176"/>
      <c r="H46" s="254"/>
    </row>
    <row r="47" spans="2:8">
      <c r="D47" s="173"/>
      <c r="E47" s="173"/>
      <c r="F47" s="254"/>
      <c r="G47" s="176"/>
      <c r="H47" s="254"/>
    </row>
    <row r="48" spans="2:8">
      <c r="B48" s="216">
        <v>9</v>
      </c>
      <c r="D48" s="885" t="s">
        <v>535</v>
      </c>
      <c r="E48" s="224"/>
      <c r="F48" s="170">
        <v>2016</v>
      </c>
      <c r="G48" s="884"/>
      <c r="H48" s="170">
        <v>2015</v>
      </c>
    </row>
    <row r="49" spans="2:12">
      <c r="D49" s="883"/>
      <c r="E49" s="224"/>
      <c r="F49" s="171" t="s">
        <v>288</v>
      </c>
      <c r="G49" s="884"/>
      <c r="H49" s="171" t="s">
        <v>288</v>
      </c>
    </row>
    <row r="50" spans="2:12">
      <c r="D50" s="173" t="s">
        <v>536</v>
      </c>
      <c r="E50" s="173"/>
      <c r="F50" s="368">
        <v>802949691</v>
      </c>
      <c r="G50" s="369"/>
      <c r="H50" s="368">
        <v>802949691</v>
      </c>
    </row>
    <row r="51" spans="2:12">
      <c r="D51" s="173"/>
      <c r="E51" s="173"/>
      <c r="F51" s="175"/>
      <c r="G51" s="172"/>
      <c r="H51" s="175"/>
    </row>
    <row r="52" spans="2:12" ht="13.5" thickBot="1">
      <c r="D52" s="173"/>
      <c r="E52" s="173"/>
      <c r="F52" s="177">
        <f>SUM(F50:F51)</f>
        <v>802949691</v>
      </c>
      <c r="G52" s="176"/>
      <c r="H52" s="177">
        <f>SUM(H50:H51)</f>
        <v>802949691</v>
      </c>
      <c r="L52" s="160" t="s">
        <v>546</v>
      </c>
    </row>
    <row r="53" spans="2:12" ht="13.5" thickTop="1">
      <c r="D53" s="173"/>
      <c r="E53" s="173"/>
      <c r="F53" s="254"/>
      <c r="G53" s="176"/>
      <c r="H53" s="254"/>
    </row>
    <row r="54" spans="2:12">
      <c r="B54" s="216">
        <v>9</v>
      </c>
      <c r="D54" s="885" t="s">
        <v>158</v>
      </c>
      <c r="E54" s="224"/>
      <c r="F54" s="170">
        <v>2016</v>
      </c>
      <c r="G54" s="884"/>
      <c r="H54" s="170">
        <v>2015</v>
      </c>
    </row>
    <row r="55" spans="2:12">
      <c r="D55" s="883"/>
      <c r="E55" s="224"/>
      <c r="F55" s="171" t="s">
        <v>288</v>
      </c>
      <c r="G55" s="884"/>
      <c r="H55" s="171" t="s">
        <v>288</v>
      </c>
    </row>
    <row r="56" spans="2:12">
      <c r="D56" s="173" t="s">
        <v>547</v>
      </c>
      <c r="E56" s="173"/>
      <c r="F56" s="368">
        <v>306833713</v>
      </c>
      <c r="G56" s="369"/>
      <c r="H56" s="368">
        <v>306833713</v>
      </c>
    </row>
    <row r="57" spans="2:12">
      <c r="D57" s="173"/>
      <c r="E57" s="173"/>
      <c r="F57" s="175"/>
      <c r="G57" s="172"/>
      <c r="H57" s="175"/>
    </row>
    <row r="58" spans="2:12" ht="13.5" thickBot="1">
      <c r="D58" s="173"/>
      <c r="E58" s="173"/>
      <c r="F58" s="177">
        <f>SUM(F56:F57)</f>
        <v>306833713</v>
      </c>
      <c r="G58" s="176"/>
      <c r="H58" s="177">
        <f>SUM(H56:H57)</f>
        <v>306833713</v>
      </c>
    </row>
    <row r="59" spans="2:12" ht="13.5" thickTop="1">
      <c r="D59" s="173"/>
      <c r="E59" s="173"/>
      <c r="F59" s="254"/>
      <c r="G59" s="176"/>
      <c r="H59" s="254"/>
    </row>
    <row r="60" spans="2:12">
      <c r="B60" s="216">
        <v>10</v>
      </c>
      <c r="C60" s="218"/>
      <c r="D60" s="883" t="s">
        <v>405</v>
      </c>
      <c r="E60" s="224"/>
      <c r="F60" s="170">
        <v>2016</v>
      </c>
      <c r="G60" s="884"/>
      <c r="H60" s="170">
        <v>2015</v>
      </c>
    </row>
    <row r="61" spans="2:12">
      <c r="D61" s="883"/>
      <c r="E61" s="224"/>
      <c r="F61" s="171" t="s">
        <v>288</v>
      </c>
      <c r="G61" s="884"/>
      <c r="H61" s="171" t="s">
        <v>288</v>
      </c>
    </row>
    <row r="62" spans="2:12">
      <c r="D62" s="173" t="s">
        <v>22</v>
      </c>
      <c r="E62" s="173"/>
      <c r="F62" s="174">
        <v>38551890</v>
      </c>
      <c r="G62" s="172"/>
      <c r="H62" s="174"/>
    </row>
    <row r="63" spans="2:12">
      <c r="D63" s="173" t="s">
        <v>551</v>
      </c>
      <c r="E63" s="173"/>
      <c r="F63" s="174">
        <v>65991192</v>
      </c>
      <c r="G63" s="178"/>
      <c r="H63" s="174">
        <v>0</v>
      </c>
    </row>
    <row r="64" spans="2:12" ht="13.5" thickBot="1">
      <c r="D64" s="181"/>
      <c r="E64" s="181"/>
      <c r="F64" s="220">
        <f>SUM(F62:F63)</f>
        <v>104543082</v>
      </c>
      <c r="G64" s="183"/>
      <c r="H64" s="220">
        <f>SUM(H62:H63)</f>
        <v>0</v>
      </c>
    </row>
    <row r="65" spans="2:8" ht="13.5" thickTop="1">
      <c r="D65" s="173"/>
      <c r="E65" s="173"/>
      <c r="F65" s="254"/>
      <c r="G65" s="176"/>
      <c r="H65" s="254"/>
    </row>
    <row r="67" spans="2:8">
      <c r="B67" s="216">
        <v>10</v>
      </c>
      <c r="D67" s="883" t="s">
        <v>407</v>
      </c>
      <c r="E67" s="224"/>
      <c r="F67" s="170">
        <v>2016</v>
      </c>
      <c r="G67" s="884"/>
      <c r="H67" s="170">
        <v>2014</v>
      </c>
    </row>
    <row r="68" spans="2:8">
      <c r="D68" s="883"/>
      <c r="E68" s="224"/>
      <c r="F68" s="171" t="s">
        <v>288</v>
      </c>
      <c r="G68" s="884"/>
      <c r="H68" s="171" t="s">
        <v>288</v>
      </c>
    </row>
    <row r="69" spans="2:8">
      <c r="D69" s="173" t="s">
        <v>290</v>
      </c>
      <c r="E69" s="173"/>
      <c r="F69" s="174">
        <v>121134379</v>
      </c>
      <c r="G69" s="178"/>
      <c r="H69" s="174">
        <v>134146</v>
      </c>
    </row>
    <row r="70" spans="2:8">
      <c r="D70" s="173" t="s">
        <v>291</v>
      </c>
      <c r="E70" s="173"/>
      <c r="F70" s="175">
        <v>33579</v>
      </c>
      <c r="G70" s="172"/>
      <c r="H70" s="377">
        <v>9</v>
      </c>
    </row>
    <row r="71" spans="2:8" ht="13.5" thickBot="1">
      <c r="D71" s="181"/>
      <c r="E71" s="181"/>
      <c r="F71" s="177">
        <f>SUM(F69:F70)</f>
        <v>121167958</v>
      </c>
      <c r="G71" s="185"/>
      <c r="H71" s="177">
        <f>SUM(H69:H70)</f>
        <v>134155</v>
      </c>
    </row>
    <row r="72" spans="2:8" ht="13.5" thickTop="1"/>
    <row r="74" spans="2:8">
      <c r="B74" s="216">
        <v>11</v>
      </c>
      <c r="C74" s="218"/>
      <c r="D74" s="883" t="s">
        <v>413</v>
      </c>
      <c r="E74" s="224"/>
      <c r="F74" s="170">
        <v>2016</v>
      </c>
      <c r="G74" s="884"/>
      <c r="H74" s="170">
        <v>2015</v>
      </c>
    </row>
    <row r="75" spans="2:8">
      <c r="D75" s="883"/>
      <c r="E75" s="224"/>
      <c r="F75" s="171" t="s">
        <v>288</v>
      </c>
      <c r="G75" s="884"/>
      <c r="H75" s="171" t="s">
        <v>288</v>
      </c>
    </row>
    <row r="76" spans="2:8" ht="5.25" customHeight="1">
      <c r="D76" s="224"/>
      <c r="E76" s="224"/>
      <c r="F76" s="765"/>
      <c r="G76" s="170"/>
      <c r="H76" s="765"/>
    </row>
    <row r="77" spans="2:8">
      <c r="D77" s="173" t="s">
        <v>504</v>
      </c>
      <c r="E77" s="173"/>
      <c r="F77" s="174">
        <v>4</v>
      </c>
      <c r="G77" s="178"/>
      <c r="H77" s="174">
        <v>442640</v>
      </c>
    </row>
    <row r="78" spans="2:8">
      <c r="D78" s="173" t="s">
        <v>308</v>
      </c>
      <c r="E78" s="173"/>
      <c r="F78" s="175">
        <v>116837</v>
      </c>
      <c r="G78" s="178"/>
      <c r="H78" s="175">
        <v>137334</v>
      </c>
    </row>
    <row r="79" spans="2:8" ht="13.5" thickBot="1">
      <c r="D79" s="181"/>
      <c r="E79" s="181"/>
      <c r="F79" s="182">
        <f>SUM(F77:F78)</f>
        <v>116841</v>
      </c>
      <c r="G79" s="183"/>
      <c r="H79" s="182">
        <f>SUM(H77:H78)</f>
        <v>579974</v>
      </c>
    </row>
    <row r="80" spans="2:8" ht="13.5" thickTop="1"/>
    <row r="83" spans="2:8">
      <c r="B83" s="216">
        <v>12</v>
      </c>
      <c r="C83" s="218"/>
      <c r="D83" s="883" t="s">
        <v>309</v>
      </c>
      <c r="E83" s="224"/>
      <c r="F83" s="170">
        <v>2016</v>
      </c>
      <c r="G83" s="884"/>
      <c r="H83" s="170">
        <v>2015</v>
      </c>
    </row>
    <row r="84" spans="2:8">
      <c r="D84" s="883"/>
      <c r="E84" s="224"/>
      <c r="F84" s="171" t="s">
        <v>288</v>
      </c>
      <c r="G84" s="884"/>
      <c r="H84" s="171" t="s">
        <v>288</v>
      </c>
    </row>
    <row r="85" spans="2:8">
      <c r="D85" s="173" t="s">
        <v>310</v>
      </c>
      <c r="E85" s="173"/>
      <c r="F85" s="174">
        <v>20893</v>
      </c>
      <c r="G85" s="178"/>
      <c r="H85" s="174">
        <v>26106</v>
      </c>
    </row>
    <row r="86" spans="2:8">
      <c r="D86" s="173" t="s">
        <v>302</v>
      </c>
      <c r="E86" s="173"/>
      <c r="F86" s="174">
        <v>0</v>
      </c>
      <c r="G86" s="178"/>
      <c r="H86" s="174">
        <v>3410169</v>
      </c>
    </row>
    <row r="87" spans="2:8">
      <c r="D87" s="173" t="s">
        <v>307</v>
      </c>
      <c r="E87" s="173"/>
      <c r="F87" s="174">
        <v>0</v>
      </c>
      <c r="G87" s="172"/>
      <c r="H87" s="174">
        <v>543515</v>
      </c>
    </row>
    <row r="88" spans="2:8">
      <c r="D88" s="173" t="s">
        <v>311</v>
      </c>
      <c r="E88" s="173"/>
      <c r="F88" s="174">
        <v>0</v>
      </c>
      <c r="G88" s="178"/>
      <c r="H88" s="174">
        <v>0</v>
      </c>
    </row>
    <row r="89" spans="2:8">
      <c r="D89" s="173" t="s">
        <v>354</v>
      </c>
      <c r="E89" s="173"/>
      <c r="F89" s="179">
        <v>0</v>
      </c>
      <c r="G89" s="180"/>
      <c r="H89" s="179">
        <v>0</v>
      </c>
    </row>
    <row r="90" spans="2:8" ht="13.5" thickBot="1">
      <c r="D90" s="181"/>
      <c r="E90" s="181"/>
      <c r="F90" s="182">
        <f>SUM(F85:F89)</f>
        <v>20893</v>
      </c>
      <c r="G90" s="183"/>
      <c r="H90" s="182">
        <f>SUM(H85:H89)</f>
        <v>3979790</v>
      </c>
    </row>
    <row r="91" spans="2:8" ht="13.5" thickTop="1"/>
    <row r="93" spans="2:8">
      <c r="B93" s="216">
        <v>13</v>
      </c>
      <c r="C93" s="218"/>
      <c r="D93" s="885" t="s">
        <v>371</v>
      </c>
      <c r="E93" s="224"/>
      <c r="F93" s="170">
        <v>2016</v>
      </c>
      <c r="G93" s="884"/>
      <c r="H93" s="170">
        <v>2015</v>
      </c>
    </row>
    <row r="94" spans="2:8">
      <c r="D94" s="883"/>
      <c r="E94" s="224"/>
      <c r="F94" s="171" t="s">
        <v>288</v>
      </c>
      <c r="G94" s="884"/>
      <c r="H94" s="171" t="s">
        <v>288</v>
      </c>
    </row>
    <row r="95" spans="2:8">
      <c r="D95" s="365" t="s">
        <v>505</v>
      </c>
      <c r="E95" s="172"/>
      <c r="F95" s="174"/>
      <c r="G95" s="172"/>
      <c r="H95" s="174">
        <v>0</v>
      </c>
    </row>
    <row r="96" spans="2:8" ht="5.25" customHeight="1">
      <c r="D96" s="173"/>
      <c r="E96" s="173"/>
      <c r="F96" s="174"/>
      <c r="G96" s="172"/>
      <c r="H96" s="174"/>
    </row>
    <row r="97" spans="2:8" ht="13.5" thickBot="1">
      <c r="D97" s="181"/>
      <c r="E97" s="181"/>
      <c r="F97" s="220">
        <f>SUM(F95:F96)</f>
        <v>0</v>
      </c>
      <c r="G97" s="183"/>
      <c r="H97" s="220">
        <f>SUM(H95:H96)</f>
        <v>0</v>
      </c>
    </row>
    <row r="98" spans="2:8" ht="13.5" thickTop="1">
      <c r="D98" s="883"/>
    </row>
    <row r="99" spans="2:8">
      <c r="D99" s="883"/>
    </row>
    <row r="100" spans="2:8">
      <c r="B100" s="216">
        <v>14</v>
      </c>
      <c r="C100" s="218"/>
      <c r="D100" s="883" t="s">
        <v>405</v>
      </c>
      <c r="E100" s="224"/>
      <c r="F100" s="170">
        <v>2016</v>
      </c>
      <c r="G100" s="884"/>
      <c r="H100" s="170">
        <v>2015</v>
      </c>
    </row>
    <row r="101" spans="2:8">
      <c r="D101" s="883"/>
      <c r="E101" s="224"/>
      <c r="F101" s="171" t="s">
        <v>288</v>
      </c>
      <c r="G101" s="884"/>
      <c r="H101" s="171" t="s">
        <v>288</v>
      </c>
    </row>
    <row r="102" spans="2:8">
      <c r="D102" s="365" t="s">
        <v>552</v>
      </c>
      <c r="E102" s="221"/>
      <c r="F102" s="174">
        <v>794565633</v>
      </c>
      <c r="G102" s="178"/>
      <c r="H102" s="174">
        <v>961161800</v>
      </c>
    </row>
    <row r="103" spans="2:8">
      <c r="D103" s="221" t="s">
        <v>161</v>
      </c>
      <c r="E103" s="221"/>
      <c r="F103" s="174">
        <v>0</v>
      </c>
      <c r="G103" s="172"/>
      <c r="H103" s="174">
        <v>0</v>
      </c>
    </row>
    <row r="104" spans="2:8" ht="13.5" thickBot="1">
      <c r="D104" s="223"/>
      <c r="E104" s="223"/>
      <c r="F104" s="220">
        <f>SUM(F102:F103)</f>
        <v>794565633</v>
      </c>
      <c r="G104" s="183"/>
      <c r="H104" s="220">
        <f>SUM(H102:H103)</f>
        <v>961161800</v>
      </c>
    </row>
    <row r="105" spans="2:8" ht="13.5" thickTop="1">
      <c r="D105" s="885" t="s">
        <v>419</v>
      </c>
    </row>
    <row r="106" spans="2:8">
      <c r="D106" s="883"/>
      <c r="E106" s="223"/>
      <c r="F106" s="326"/>
      <c r="G106" s="183"/>
      <c r="H106" s="326"/>
    </row>
    <row r="107" spans="2:8">
      <c r="B107" s="216">
        <v>16</v>
      </c>
      <c r="C107" s="218"/>
      <c r="E107" s="224"/>
      <c r="F107" s="170">
        <v>2016</v>
      </c>
      <c r="G107" s="884"/>
      <c r="H107" s="170">
        <v>2015</v>
      </c>
    </row>
    <row r="108" spans="2:8">
      <c r="E108" s="224"/>
      <c r="F108" s="171" t="s">
        <v>288</v>
      </c>
      <c r="G108" s="884"/>
      <c r="H108" s="171" t="s">
        <v>288</v>
      </c>
    </row>
    <row r="109" spans="2:8">
      <c r="D109" s="160" t="s">
        <v>533</v>
      </c>
      <c r="F109" s="174">
        <v>479343577</v>
      </c>
      <c r="G109" s="172"/>
      <c r="H109" s="174">
        <v>370147516</v>
      </c>
    </row>
    <row r="110" spans="2:8">
      <c r="D110" s="221" t="s">
        <v>23</v>
      </c>
      <c r="E110" s="221"/>
      <c r="F110" s="174">
        <v>83556085</v>
      </c>
      <c r="G110" s="178"/>
      <c r="H110" s="174">
        <v>66029037</v>
      </c>
    </row>
    <row r="111" spans="2:8" ht="13.5" thickBot="1">
      <c r="D111" s="223"/>
      <c r="E111" s="223"/>
      <c r="F111" s="220">
        <f>SUM(F109:F110)</f>
        <v>562899662</v>
      </c>
      <c r="G111" s="183"/>
      <c r="H111" s="220">
        <f>SUM(H109:H110)</f>
        <v>436176553</v>
      </c>
    </row>
    <row r="112" spans="2:8" ht="13.5" thickTop="1"/>
    <row r="114" spans="2:8">
      <c r="B114" s="216">
        <v>17</v>
      </c>
      <c r="C114" s="218"/>
      <c r="D114" s="883" t="s">
        <v>312</v>
      </c>
      <c r="E114" s="224"/>
      <c r="F114" s="170" t="s">
        <v>316</v>
      </c>
      <c r="G114" s="884"/>
      <c r="H114" s="170" t="s">
        <v>317</v>
      </c>
    </row>
    <row r="115" spans="2:8">
      <c r="D115" s="883"/>
      <c r="E115" s="224"/>
      <c r="F115" s="171" t="s">
        <v>288</v>
      </c>
      <c r="G115" s="884"/>
      <c r="H115" s="171" t="s">
        <v>288</v>
      </c>
    </row>
    <row r="116" spans="2:8">
      <c r="F116" s="172"/>
      <c r="G116" s="172"/>
      <c r="H116" s="172"/>
    </row>
    <row r="117" spans="2:8">
      <c r="D117" s="221" t="s">
        <v>313</v>
      </c>
      <c r="E117" s="221"/>
      <c r="F117" s="174"/>
      <c r="G117" s="178"/>
      <c r="H117" s="174"/>
    </row>
    <row r="118" spans="2:8">
      <c r="D118" s="222" t="s">
        <v>314</v>
      </c>
      <c r="E118" s="222"/>
      <c r="F118" s="174">
        <v>0</v>
      </c>
      <c r="G118" s="172"/>
      <c r="H118" s="178">
        <v>0</v>
      </c>
    </row>
    <row r="119" spans="2:8">
      <c r="D119" s="222" t="s">
        <v>315</v>
      </c>
      <c r="E119" s="222"/>
      <c r="F119" s="174">
        <v>0</v>
      </c>
      <c r="G119" s="178"/>
      <c r="H119" s="174">
        <v>0</v>
      </c>
    </row>
    <row r="120" spans="2:8" ht="13.5" thickBot="1">
      <c r="D120" s="390"/>
      <c r="E120" s="223"/>
      <c r="F120" s="220">
        <f>SUM(F117:F119)</f>
        <v>0</v>
      </c>
      <c r="G120" s="183"/>
      <c r="H120" s="220">
        <f>SUM(H117:H119)</f>
        <v>0</v>
      </c>
    </row>
    <row r="121" spans="2:8" ht="13.5" thickTop="1"/>
    <row r="123" spans="2:8">
      <c r="B123" s="216">
        <v>18</v>
      </c>
      <c r="C123" s="218"/>
      <c r="D123" s="885" t="s">
        <v>424</v>
      </c>
      <c r="E123" s="224"/>
      <c r="F123" s="170">
        <v>2016</v>
      </c>
      <c r="G123" s="884"/>
      <c r="H123" s="170">
        <v>2015</v>
      </c>
    </row>
    <row r="124" spans="2:8">
      <c r="D124" s="883"/>
      <c r="E124" s="224"/>
      <c r="F124" s="171" t="s">
        <v>288</v>
      </c>
      <c r="G124" s="884"/>
      <c r="H124" s="171" t="s">
        <v>288</v>
      </c>
    </row>
    <row r="125" spans="2:8">
      <c r="D125" s="365" t="s">
        <v>267</v>
      </c>
      <c r="E125" s="224"/>
      <c r="F125" s="327">
        <v>263000000</v>
      </c>
      <c r="G125" s="170"/>
      <c r="H125" s="327">
        <v>263000000</v>
      </c>
    </row>
    <row r="126" spans="2:8" ht="5.25" customHeight="1">
      <c r="F126" s="172"/>
      <c r="G126" s="172"/>
      <c r="H126" s="172"/>
    </row>
    <row r="127" spans="2:8" ht="12" customHeight="1">
      <c r="D127" s="365" t="s">
        <v>163</v>
      </c>
      <c r="F127" s="327"/>
      <c r="G127" s="172"/>
      <c r="H127" s="327"/>
    </row>
    <row r="128" spans="2:8" ht="12" customHeight="1">
      <c r="D128" s="365" t="s">
        <v>164</v>
      </c>
      <c r="F128" s="327"/>
      <c r="G128" s="172"/>
      <c r="H128" s="327"/>
    </row>
    <row r="129" spans="4:8">
      <c r="D129" s="365" t="s">
        <v>534</v>
      </c>
      <c r="E129" s="221"/>
      <c r="F129" s="327">
        <v>-277539832</v>
      </c>
      <c r="G129" s="327"/>
      <c r="H129" s="327">
        <v>-209507825</v>
      </c>
    </row>
    <row r="130" spans="4:8">
      <c r="D130" s="365" t="s">
        <v>366</v>
      </c>
      <c r="E130" s="221"/>
      <c r="F130" s="327">
        <v>-56366886</v>
      </c>
      <c r="G130" s="328"/>
      <c r="H130" s="327">
        <v>-68032006</v>
      </c>
    </row>
    <row r="131" spans="4:8" ht="13.5" thickBot="1">
      <c r="D131" s="223"/>
      <c r="E131" s="223"/>
      <c r="F131" s="329">
        <f>SUM(F125:F130)</f>
        <v>-70906718</v>
      </c>
      <c r="G131" s="330"/>
      <c r="H131" s="329">
        <f>SUM(H125:H130)</f>
        <v>-14539831</v>
      </c>
    </row>
    <row r="132" spans="4:8" ht="13.5" thickTop="1"/>
  </sheetData>
  <mergeCells count="36">
    <mergeCell ref="D3:D4"/>
    <mergeCell ref="G3:G4"/>
    <mergeCell ref="D67:D68"/>
    <mergeCell ref="G67:G68"/>
    <mergeCell ref="G11:G12"/>
    <mergeCell ref="D34:D35"/>
    <mergeCell ref="D11:D12"/>
    <mergeCell ref="D27:D28"/>
    <mergeCell ref="D32:D33"/>
    <mergeCell ref="G34:G35"/>
    <mergeCell ref="D18:D19"/>
    <mergeCell ref="G18:G19"/>
    <mergeCell ref="D48:D49"/>
    <mergeCell ref="G48:G49"/>
    <mergeCell ref="G27:G28"/>
    <mergeCell ref="D60:D61"/>
    <mergeCell ref="D41:D42"/>
    <mergeCell ref="G41:G42"/>
    <mergeCell ref="G60:G61"/>
    <mergeCell ref="D54:D55"/>
    <mergeCell ref="D123:D124"/>
    <mergeCell ref="G123:G124"/>
    <mergeCell ref="G100:G101"/>
    <mergeCell ref="D105:D106"/>
    <mergeCell ref="G107:G108"/>
    <mergeCell ref="D114:D115"/>
    <mergeCell ref="G114:G115"/>
    <mergeCell ref="D98:D99"/>
    <mergeCell ref="D100:D101"/>
    <mergeCell ref="G54:G55"/>
    <mergeCell ref="D83:D84"/>
    <mergeCell ref="D93:D94"/>
    <mergeCell ref="G93:G94"/>
    <mergeCell ref="G83:G84"/>
    <mergeCell ref="D74:D75"/>
    <mergeCell ref="G74:G75"/>
  </mergeCells>
  <phoneticPr fontId="0" type="noConversion"/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BILANC</vt:lpstr>
      <vt:lpstr>P&amp;L</vt:lpstr>
      <vt:lpstr>Cash</vt:lpstr>
      <vt:lpstr>FD T Fitimit</vt:lpstr>
      <vt:lpstr>TVSH</vt:lpstr>
      <vt:lpstr>EQUITY</vt:lpstr>
      <vt:lpstr>C FLOW</vt:lpstr>
      <vt:lpstr>ARDHURA GJITHPERFSHIRESE</vt:lpstr>
      <vt:lpstr>Shenime B_Sheet</vt:lpstr>
      <vt:lpstr>Shenime P&amp;L</vt:lpstr>
      <vt:lpstr>AQT</vt:lpstr>
      <vt:lpstr>'FD T Fitimit'!Print_Area</vt:lpstr>
      <vt:lpstr>'Shenime B_Sheet'!Print_Area</vt:lpstr>
      <vt:lpstr>'Shenime P&amp;L'!Print_Area</vt:lpstr>
    </vt:vector>
  </TitlesOfParts>
  <Company>Consulting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 Zisi</dc:creator>
  <cp:lastModifiedBy>hp111</cp:lastModifiedBy>
  <cp:lastPrinted>2017-03-16T08:02:42Z</cp:lastPrinted>
  <dcterms:created xsi:type="dcterms:W3CDTF">2006-03-16T09:44:06Z</dcterms:created>
  <dcterms:modified xsi:type="dcterms:W3CDTF">2017-07-14T10:47:52Z</dcterms:modified>
</cp:coreProperties>
</file>