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Verbatim\Explorer-Financa\Sistemi 21\Financa 2021\Bilanci 2021\QKB\"/>
    </mc:Choice>
  </mc:AlternateContent>
  <xr:revisionPtr revIDLastSave="0" documentId="13_ncr:1_{4C185845-F9B4-4FD9-A469-DFEDF7033B00}" xr6:coauthVersionLast="47" xr6:coauthVersionMax="47" xr10:uidLastSave="{00000000-0000-0000-0000-000000000000}"/>
  <bookViews>
    <workbookView xWindow="-120" yWindow="-120" windowWidth="29040" windowHeight="15990" tabRatio="653" xr2:uid="{00000000-000D-0000-FFFF-FFFF00000000}"/>
  </bookViews>
  <sheets>
    <sheet name="Rezultati" sheetId="3" r:id="rId1"/>
    <sheet name="inventari fundvitit gjendje" sheetId="4" state="hidden" r:id="rId2"/>
    <sheet name="FORMULARI I DAKLARIMIT" sheetId="9" state="hidden" r:id="rId3"/>
    <sheet name="pasqrra nr.3" sheetId="6" state="hidden" r:id="rId4"/>
    <sheet name="pasyra nr.1&amp;2" sheetId="7" state="hidden" r:id="rId5"/>
    <sheet name="aktivet sipas sattistikave" sheetId="8" state="hidden" r:id="rId6"/>
    <sheet name="Sheet2" sheetId="11" state="hidden" r:id="rId7"/>
    <sheet name="llogaritje te shpenzimeve " sheetId="10" state="hidden" r:id="rId8"/>
    <sheet name="TE ARDHURAT" sheetId="12" state="hidden" r:id="rId9"/>
  </sheets>
  <externalReferences>
    <externalReference r:id="rId10"/>
    <externalReference r:id="rId11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  <definedName name="_xlnm.Print_Area" localSheetId="4">'pasyra nr.1&amp;2'!$D$1:$G$64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3" l="1"/>
  <c r="B27" i="3"/>
  <c r="C23" i="3" l="1"/>
  <c r="C12" i="3"/>
  <c r="C17" i="3" s="1"/>
  <c r="C25" i="3" l="1"/>
  <c r="B23" i="3" l="1"/>
  <c r="B12" i="3"/>
  <c r="B17" i="3" l="1"/>
  <c r="B25" i="3" s="1"/>
  <c r="G7" i="10" l="1"/>
  <c r="AA16" i="10"/>
  <c r="AB16" i="10"/>
  <c r="AC16" i="10"/>
  <c r="X16" i="10"/>
  <c r="Y16" i="10"/>
  <c r="Z5" i="10"/>
  <c r="Z4" i="10"/>
  <c r="Z16" i="10" s="1"/>
  <c r="W16" i="10"/>
  <c r="J10" i="10"/>
  <c r="AE15" i="10"/>
  <c r="AD15" i="10"/>
  <c r="AD16" i="10" s="1"/>
  <c r="P9" i="10"/>
  <c r="I6" i="10"/>
  <c r="I7" i="10" s="1"/>
  <c r="I8" i="10" s="1"/>
  <c r="T22" i="10"/>
  <c r="J12" i="10"/>
  <c r="J13" i="10" s="1"/>
  <c r="P4" i="10"/>
  <c r="P5" i="10"/>
  <c r="P6" i="10"/>
  <c r="P7" i="10"/>
  <c r="P8" i="10"/>
  <c r="P3" i="10"/>
  <c r="G3" i="10"/>
  <c r="G8" i="10" s="1"/>
  <c r="F7" i="10"/>
  <c r="C7" i="10"/>
  <c r="D7" i="10"/>
  <c r="B7" i="10"/>
  <c r="V4" i="10"/>
  <c r="V5" i="10"/>
  <c r="V6" i="10"/>
  <c r="V7" i="10"/>
  <c r="V8" i="10"/>
  <c r="V9" i="10"/>
  <c r="V10" i="10"/>
  <c r="V11" i="10"/>
  <c r="V12" i="10"/>
  <c r="V13" i="10"/>
  <c r="V3" i="10"/>
  <c r="V14" i="10" s="1"/>
  <c r="T28" i="10"/>
  <c r="E14" i="10"/>
  <c r="E13" i="10"/>
  <c r="S4" i="10"/>
  <c r="S5" i="10"/>
  <c r="S6" i="10"/>
  <c r="S7" i="10"/>
  <c r="S8" i="10"/>
  <c r="S9" i="10"/>
  <c r="S10" i="10"/>
  <c r="S11" i="10"/>
  <c r="S12" i="10"/>
  <c r="S13" i="10"/>
  <c r="S14" i="10"/>
  <c r="S15" i="10"/>
  <c r="S16" i="10"/>
  <c r="S17" i="10"/>
  <c r="S3" i="10"/>
  <c r="O15" i="10"/>
  <c r="C5" i="12"/>
  <c r="C6" i="12"/>
  <c r="C7" i="12"/>
  <c r="C8" i="12"/>
  <c r="C9" i="12"/>
  <c r="C10" i="12"/>
  <c r="C11" i="12"/>
  <c r="C12" i="12"/>
  <c r="C13" i="12"/>
  <c r="C14" i="12"/>
  <c r="C15" i="12"/>
  <c r="C4" i="12"/>
  <c r="E7" i="10"/>
  <c r="F13" i="10" s="1"/>
  <c r="F14" i="10" s="1"/>
  <c r="B12" i="7"/>
  <c r="G8" i="7"/>
  <c r="P15" i="10" l="1"/>
  <c r="C16" i="12"/>
  <c r="C18" i="12" s="1"/>
  <c r="S18" i="10"/>
  <c r="V28" i="10" s="1"/>
  <c r="O16" i="10"/>
  <c r="B13" i="10" s="1"/>
  <c r="B18" i="7"/>
  <c r="B24" i="7"/>
  <c r="B31" i="7"/>
  <c r="B28" i="7" s="1"/>
  <c r="C28" i="7"/>
  <c r="C14" i="7"/>
  <c r="C10" i="7"/>
  <c r="F58" i="8"/>
  <c r="E58" i="8"/>
  <c r="G57" i="8"/>
  <c r="G56" i="8"/>
  <c r="G55" i="8"/>
  <c r="G54" i="8"/>
  <c r="G53" i="8"/>
  <c r="G52" i="8"/>
  <c r="G51" i="8"/>
  <c r="G50" i="8"/>
  <c r="G49" i="8"/>
  <c r="G48" i="8"/>
  <c r="G47" i="8"/>
  <c r="G46" i="8" s="1"/>
  <c r="G58" i="8" s="1"/>
  <c r="D46" i="8"/>
  <c r="D58" i="8" s="1"/>
  <c r="H15" i="10" l="1"/>
  <c r="C33" i="7"/>
  <c r="F38" i="8"/>
  <c r="E38" i="8"/>
  <c r="E39" i="8" s="1"/>
  <c r="D38" i="8"/>
  <c r="F37" i="8"/>
  <c r="D37" i="8"/>
  <c r="B21" i="7" l="1"/>
  <c r="G37" i="8"/>
  <c r="F36" i="8"/>
  <c r="D36" i="8"/>
  <c r="F35" i="8"/>
  <c r="D35" i="8"/>
  <c r="F34" i="8"/>
  <c r="D34" i="8"/>
  <c r="F33" i="8"/>
  <c r="D33" i="8"/>
  <c r="F32" i="8"/>
  <c r="D32" i="8"/>
  <c r="F31" i="8"/>
  <c r="D31" i="8"/>
  <c r="F30" i="8"/>
  <c r="D30" i="8"/>
  <c r="F29" i="8"/>
  <c r="D29" i="8"/>
  <c r="F28" i="8"/>
  <c r="D28" i="8"/>
  <c r="D27" i="8"/>
  <c r="F27" i="8" s="1"/>
  <c r="F20" i="8"/>
  <c r="E20" i="8"/>
  <c r="G19" i="8"/>
  <c r="G18" i="8"/>
  <c r="G17" i="8"/>
  <c r="G16" i="8"/>
  <c r="G15" i="8"/>
  <c r="G14" i="8"/>
  <c r="G13" i="8"/>
  <c r="G12" i="8"/>
  <c r="G11" i="8"/>
  <c r="G10" i="8"/>
  <c r="D9" i="8"/>
  <c r="G9" i="8" s="1"/>
  <c r="D8" i="8"/>
  <c r="G8" i="8" s="1"/>
  <c r="B17" i="7"/>
  <c r="G20" i="8" l="1"/>
  <c r="F39" i="8"/>
  <c r="G27" i="8"/>
  <c r="D39" i="8"/>
  <c r="G38" i="8" s="1"/>
  <c r="D20" i="8"/>
  <c r="G28" i="8"/>
  <c r="G29" i="8"/>
  <c r="G30" i="8"/>
  <c r="G31" i="8"/>
  <c r="G32" i="8"/>
  <c r="G33" i="8"/>
  <c r="G34" i="8"/>
  <c r="G35" i="8"/>
  <c r="G36" i="8"/>
  <c r="B11" i="7"/>
  <c r="B10" i="7" s="1"/>
  <c r="G39" i="8" l="1"/>
  <c r="G23" i="4"/>
  <c r="G22" i="4"/>
  <c r="G21" i="4"/>
  <c r="G20" i="4"/>
  <c r="G19" i="4"/>
  <c r="G18" i="4"/>
  <c r="G17" i="4"/>
  <c r="G16" i="4"/>
  <c r="G15" i="4"/>
  <c r="G14" i="4"/>
  <c r="G13" i="4"/>
  <c r="G12" i="4"/>
  <c r="G24" i="4" l="1"/>
  <c r="B27" i="7"/>
  <c r="B23" i="7"/>
  <c r="B16" i="7" l="1"/>
  <c r="B14" i="7" s="1"/>
  <c r="F10" i="7"/>
  <c r="F8" i="7" s="1"/>
  <c r="B13" i="7" l="1"/>
  <c r="B33" i="7" s="1"/>
  <c r="F31" i="7" s="1"/>
  <c r="F32" i="7" s="1"/>
  <c r="F35" i="7" s="1"/>
  <c r="F33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Sushi</author>
  </authors>
  <commentList>
    <comment ref="F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JANAR-QERSH 09,01,2013
</t>
        </r>
      </text>
    </comment>
    <comment ref="H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03-04 2012
COLLATERAL BANK GUARACTEE</t>
        </r>
      </text>
    </comment>
    <comment ref="J3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taks reklame 20 prll</t>
        </r>
      </text>
    </comment>
    <comment ref="P3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ESHTE PAGUAR 18 EURO ME Primon, pastaj eshte kaluar Albtelecom tl+interent
</t>
        </r>
      </text>
    </comment>
    <comment ref="Y3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pa fat. Te rregullt madje dhe pa kupon
</t>
        </r>
      </text>
    </comment>
    <comment ref="AA3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pa fat pa kupon
</t>
        </r>
      </text>
    </comment>
    <comment ref="F4" authorId="0" shapeId="0" xr:uid="{00000000-0006-0000-0900-000007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TETOR-DHJETRO
</t>
        </r>
      </text>
    </comment>
    <comment ref="G4" authorId="0" shapeId="0" xr:uid="{00000000-0006-0000-0900-000008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dhjetor</t>
        </r>
      </text>
    </comment>
    <comment ref="H4" authorId="0" shapeId="0" xr:uid="{00000000-0006-0000-0900-000009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MAJ QERSHOR
</t>
        </r>
      </text>
    </comment>
    <comment ref="J4" authorId="0" shapeId="0" xr:uid="{00000000-0006-0000-0900-00000A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20,04,2012
</t>
        </r>
      </text>
    </comment>
    <comment ref="W4" authorId="0" shapeId="0" xr:uid="{00000000-0006-0000-0900-00000B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pa fat. Rregullt me kupon
</t>
        </r>
      </text>
    </comment>
    <comment ref="Z4" authorId="0" shapeId="0" xr:uid="{00000000-0006-0000-0900-00000C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pagese DHL
IATA</t>
        </r>
      </text>
    </comment>
    <comment ref="G5" authorId="0" shapeId="0" xr:uid="{00000000-0006-0000-0900-00000D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nentor</t>
        </r>
      </text>
    </comment>
    <comment ref="H5" authorId="0" shapeId="0" xr:uid="{00000000-0006-0000-0900-00000E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KORRIK-NENTOR
</t>
        </r>
      </text>
    </comment>
    <comment ref="I5" authorId="0" shapeId="0" xr:uid="{00000000-0006-0000-0900-00000F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pages vjetore
</t>
        </r>
      </text>
    </comment>
    <comment ref="J5" authorId="0" shapeId="0" xr:uid="{00000000-0006-0000-0900-000010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" authorId="0" shapeId="0" xr:uid="{00000000-0006-0000-0900-000011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tetor</t>
        </r>
      </text>
    </comment>
    <comment ref="H6" authorId="0" shapeId="0" xr:uid="{00000000-0006-0000-0900-000012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DHJETOR
</t>
        </r>
      </text>
    </comment>
    <comment ref="O9" authorId="0" shapeId="0" xr:uid="{00000000-0006-0000-0900-000013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TEL &amp; INTERNET</t>
        </r>
      </text>
    </comment>
    <comment ref="P9" authorId="0" shapeId="0" xr:uid="{00000000-0006-0000-0900-000014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impulse tefonie tia shpk. Dyqani rinas dhjetro</t>
        </r>
      </text>
    </comment>
    <comment ref="P10" authorId="0" shapeId="0" xr:uid="{00000000-0006-0000-0900-000015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impulse tel nentor</t>
        </r>
      </text>
    </comment>
    <comment ref="P11" authorId="0" shapeId="0" xr:uid="{00000000-0006-0000-0900-000016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tetor
</t>
        </r>
      </text>
    </comment>
    <comment ref="F13" authorId="0" shapeId="0" xr:uid="{00000000-0006-0000-0900-000017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DUHET TE PAG. PASI DIFERENCA E 492000-(SIG SHOQ + SHD+TAP) </t>
        </r>
      </text>
    </comment>
    <comment ref="F14" authorId="0" shapeId="0" xr:uid="{00000000-0006-0000-0900-000018000000}">
      <text>
        <r>
          <rPr>
            <b/>
            <sz val="9"/>
            <color indexed="81"/>
            <rFont val="Tahoma"/>
            <family val="2"/>
          </rPr>
          <t>Sushi:</t>
        </r>
        <r>
          <rPr>
            <sz val="9"/>
            <color indexed="81"/>
            <rFont val="Tahoma"/>
            <family val="2"/>
          </rPr>
          <t xml:space="preserve">
MUNGON E PA PAGUAR NE BANKE NGA PAGA E DEKLAUAR NE TATIME, POR MUND TE PERFSHIHEN TEK ZERI NDALESA TE TJERA</t>
        </r>
      </text>
    </comment>
  </commentList>
</comments>
</file>

<file path=xl/sharedStrings.xml><?xml version="1.0" encoding="utf-8"?>
<sst xmlns="http://schemas.openxmlformats.org/spreadsheetml/2006/main" count="323" uniqueCount="241">
  <si>
    <t>NIPTI-i</t>
  </si>
  <si>
    <t>Sherbim Bar Kafe</t>
  </si>
  <si>
    <t>I</t>
  </si>
  <si>
    <t>Toka</t>
  </si>
  <si>
    <t>II</t>
  </si>
  <si>
    <t>III</t>
  </si>
  <si>
    <t>TE ARDHURAT</t>
  </si>
  <si>
    <t>SHPENZIMET</t>
  </si>
  <si>
    <t>IV</t>
  </si>
  <si>
    <t>V</t>
  </si>
  <si>
    <t>Subjekti</t>
  </si>
  <si>
    <t>Aktiviteti</t>
  </si>
  <si>
    <t>Adresa</t>
  </si>
  <si>
    <t>Telefoni</t>
  </si>
  <si>
    <t>Bar Kafe "Tani"  (Gjyle Arapi)</t>
  </si>
  <si>
    <t>k51529043w</t>
  </si>
  <si>
    <t>Bulevardi Blu ,Kamez, TIRANE</t>
  </si>
  <si>
    <t>068 21 62 350</t>
  </si>
  <si>
    <t>INVENTARI I FUNDVITIT 31.12.2010</t>
  </si>
  <si>
    <t>NR.</t>
  </si>
  <si>
    <t>ARTIKULLI</t>
  </si>
  <si>
    <t>Nj/M</t>
  </si>
  <si>
    <t>SASIA</t>
  </si>
  <si>
    <t>KOSTO</t>
  </si>
  <si>
    <t>VLERA</t>
  </si>
  <si>
    <t>Pije alkolike</t>
  </si>
  <si>
    <t>litra</t>
  </si>
  <si>
    <t>Satal</t>
  </si>
  <si>
    <t>cope</t>
  </si>
  <si>
    <t>Kafe</t>
  </si>
  <si>
    <t>kg</t>
  </si>
  <si>
    <t>Birra</t>
  </si>
  <si>
    <t>shishe/cope</t>
  </si>
  <si>
    <t>SHUMA</t>
  </si>
  <si>
    <t>Suko</t>
  </si>
  <si>
    <t>(Per drejtimin e mikrondermarrjes)</t>
  </si>
  <si>
    <t>Nr</t>
  </si>
  <si>
    <t>KARRIKE</t>
  </si>
  <si>
    <t>TAVOLINA</t>
  </si>
  <si>
    <t>EKSPRES</t>
  </si>
  <si>
    <t>FRIGORIFERA</t>
  </si>
  <si>
    <t>TELEVIZORE</t>
  </si>
  <si>
    <t>ASPIRATORE</t>
  </si>
  <si>
    <t>GJENERATORE</t>
  </si>
  <si>
    <t>KONDICIONERE</t>
  </si>
  <si>
    <t>MAKINA AKULLI</t>
  </si>
  <si>
    <t>KOMPJUTER</t>
  </si>
  <si>
    <t>Pasqyre Nr.3</t>
  </si>
  <si>
    <t>Te ardhurat nga aktiviteti</t>
  </si>
  <si>
    <t>Tregti</t>
  </si>
  <si>
    <t>Tregti karburanti</t>
  </si>
  <si>
    <t>Tregti ushqimore,pije</t>
  </si>
  <si>
    <t>Tregti materiale ndertimi</t>
  </si>
  <si>
    <t>Tregti cigaresh</t>
  </si>
  <si>
    <t>Tregti artikuj industrial</t>
  </si>
  <si>
    <t>Farmaci</t>
  </si>
  <si>
    <t>Eksport mallrash</t>
  </si>
  <si>
    <t>Tregti te tjera</t>
  </si>
  <si>
    <t>Totali i te ardhurave nga   tregtia</t>
  </si>
  <si>
    <t>Ndertim</t>
  </si>
  <si>
    <t xml:space="preserve">Ndertim banese </t>
  </si>
  <si>
    <t>Ndertim pune publike</t>
  </si>
  <si>
    <t>Ndertime te tjera</t>
  </si>
  <si>
    <t>Totali i te ardhurave nga ndertimi</t>
  </si>
  <si>
    <t>Prodhim</t>
  </si>
  <si>
    <t>Eksport, prodhime te ndryshme</t>
  </si>
  <si>
    <t>Fason te cdo lloji</t>
  </si>
  <si>
    <t>Prodhim materiale ndertimi</t>
  </si>
  <si>
    <t xml:space="preserve">Prodhim ushqimore </t>
  </si>
  <si>
    <t>Prodhim pije alkolike, etj</t>
  </si>
  <si>
    <t>Prodhime energji</t>
  </si>
  <si>
    <t>Prodhim hidrokarbure,</t>
  </si>
  <si>
    <t>Prodhime te tjera</t>
  </si>
  <si>
    <t>Totali i te ardhurave nga prodhimi</t>
  </si>
  <si>
    <t>Transport</t>
  </si>
  <si>
    <t>Transport mallrash</t>
  </si>
  <si>
    <t>Transport malli nderkombetare</t>
  </si>
  <si>
    <t>Transport udhetaresh</t>
  </si>
  <si>
    <t>Transport udhetaresh nderkombetare</t>
  </si>
  <si>
    <t>Totali i te ardhurave nga transporti</t>
  </si>
  <si>
    <t xml:space="preserve">Sherbimi </t>
  </si>
  <si>
    <t xml:space="preserve">Sherbime financiare </t>
  </si>
  <si>
    <t>Siguracione</t>
  </si>
  <si>
    <t>Sherbime mjekesore</t>
  </si>
  <si>
    <t>Hoteleri</t>
  </si>
  <si>
    <t>Lojra Fati</t>
  </si>
  <si>
    <t>Veprimtari televizive</t>
  </si>
  <si>
    <t>Telekomunikacion</t>
  </si>
  <si>
    <t>Eksport sherbimish te ndryshme</t>
  </si>
  <si>
    <t>Profesione te lira</t>
  </si>
  <si>
    <t>Sherbime te tjera</t>
  </si>
  <si>
    <t>Totali i te ardhurave nga sherbimet</t>
  </si>
  <si>
    <t>TOALI (I+II+III+IV+V)</t>
  </si>
  <si>
    <t>Te punesuar mesatarisht per vitin 2010:</t>
  </si>
  <si>
    <t>Nr. I te punesuarve</t>
  </si>
  <si>
    <t>Me page deri ne 19.000 leke</t>
  </si>
  <si>
    <t>Me page nga 19.001 deri ne 30.000 leke</t>
  </si>
  <si>
    <t>Me page nga 30.001 deri  ne 66.500 leke</t>
  </si>
  <si>
    <t>Me page nga 66.501 deri ne 84.100 leke</t>
  </si>
  <si>
    <t>Me page me te larte se 84.100 leke</t>
  </si>
  <si>
    <t>Totali</t>
  </si>
  <si>
    <t>Administratori</t>
  </si>
  <si>
    <t>NIPTI k51529043w</t>
  </si>
  <si>
    <t>Bar kafe</t>
  </si>
  <si>
    <t>Viti 2010</t>
  </si>
  <si>
    <t xml:space="preserve">   Te ardhura nga shitja e Produktit te vet </t>
  </si>
  <si>
    <t xml:space="preserve">   Te ardhura nga shitja e Shërbimeve </t>
  </si>
  <si>
    <t xml:space="preserve">    te ardhura nga shitja e Mallrave </t>
  </si>
  <si>
    <t>Blerje, shpenzime (a+/-b+c+/-d+e)</t>
  </si>
  <si>
    <t>Blerje/shpenzime materiale dhe materiale të tjera</t>
  </si>
  <si>
    <t>Shpenzime per personelin (a+b)</t>
  </si>
  <si>
    <r>
      <t xml:space="preserve"> </t>
    </r>
    <r>
      <rPr>
        <sz val="8"/>
        <rFont val="Arial"/>
        <family val="2"/>
      </rPr>
      <t>Pagat e personelit</t>
    </r>
  </si>
  <si>
    <t>Amortizimet dhe zhvlerësimet</t>
  </si>
  <si>
    <t>Shërbime nga të tretë (a+b+c+d+e+f+g+h+i+j+k+l+m)</t>
  </si>
  <si>
    <t>Sherbimet nga nen-kontraktoret</t>
  </si>
  <si>
    <t>Trajtime te pergjithshme</t>
  </si>
  <si>
    <t>Qera</t>
  </si>
  <si>
    <t>Mirembajtje dhe riparime</t>
  </si>
  <si>
    <t>Shpenzime per koncesione, patenta dhe licensa</t>
  </si>
  <si>
    <t>Shpenzime per publicitet, reklama</t>
  </si>
  <si>
    <t xml:space="preserve">Shpenzime postare dhe telekomunikacioni </t>
  </si>
  <si>
    <t>Shpenzime transporti</t>
  </si>
  <si>
    <t>Shpenzime per sherbime bankare</t>
  </si>
  <si>
    <t>Tatime dhe taksa (a+b+c+d)</t>
  </si>
  <si>
    <t>Taksa dhe tarifa doganore</t>
  </si>
  <si>
    <t>Akciza</t>
  </si>
  <si>
    <t>Taksa dhe tarifa vendore</t>
  </si>
  <si>
    <t>Taksa e regjistrimit dhe tatime te tjera</t>
  </si>
  <si>
    <t>Totali i shpenzimeve II=(1+2+3+4+5)</t>
  </si>
  <si>
    <t>Informatë:</t>
  </si>
  <si>
    <t xml:space="preserve">Numri mesatar i te punesuarve </t>
  </si>
  <si>
    <t>GJYLE ARAPI</t>
  </si>
  <si>
    <t>Shhpenzime te tjera</t>
  </si>
  <si>
    <t>Gjoba</t>
  </si>
  <si>
    <t>dy te punesuar</t>
  </si>
  <si>
    <t>PERSONI FIZIK</t>
  </si>
  <si>
    <t>Në/Lekë</t>
  </si>
  <si>
    <t>Mikrondermarrjet</t>
  </si>
  <si>
    <r>
      <t xml:space="preserve">NIPTI </t>
    </r>
    <r>
      <rPr>
        <b/>
        <i/>
        <u/>
        <sz val="10"/>
        <rFont val="Arial"/>
        <family val="2"/>
      </rPr>
      <t>K51529043W</t>
    </r>
  </si>
  <si>
    <t>Aktivet Afatgjata Materiale  me vlere fillestare   2010</t>
  </si>
  <si>
    <t>Emertimi</t>
  </si>
  <si>
    <t>Sasia</t>
  </si>
  <si>
    <t>Gjendje</t>
  </si>
  <si>
    <t>Shtesa</t>
  </si>
  <si>
    <t>Pakesime</t>
  </si>
  <si>
    <r>
      <t>140 m</t>
    </r>
    <r>
      <rPr>
        <sz val="10"/>
        <rFont val="Calibri"/>
        <family val="2"/>
      </rPr>
      <t>²</t>
    </r>
  </si>
  <si>
    <t>Ndertime</t>
  </si>
  <si>
    <r>
      <t>140m</t>
    </r>
    <r>
      <rPr>
        <sz val="10"/>
        <rFont val="Calibri"/>
        <family val="2"/>
      </rPr>
      <t>²</t>
    </r>
  </si>
  <si>
    <t xml:space="preserve">             TOTALI</t>
  </si>
  <si>
    <t>Amortizimi A.A.Materiale   2010</t>
  </si>
  <si>
    <t>Vlera Kontabel Neto e A.A.Materiale  2010</t>
  </si>
  <si>
    <t>mikronjesite</t>
  </si>
  <si>
    <t>2 te vete punsuar</t>
  </si>
  <si>
    <t>Salep</t>
  </si>
  <si>
    <t>pako</t>
  </si>
  <si>
    <t>kapucucino</t>
  </si>
  <si>
    <t>cigare</t>
  </si>
  <si>
    <t>K71617011W</t>
  </si>
  <si>
    <t>EXPLORER TRAVEL &amp; TOURS</t>
  </si>
  <si>
    <t>Agjensi Udhetimi</t>
  </si>
  <si>
    <t>Interesa te fituara dhe te Ngjashme</t>
  </si>
  <si>
    <t>Viti 2011</t>
  </si>
  <si>
    <t>Shitjet gjithsej (a + b +c +d )</t>
  </si>
  <si>
    <t>Fitimi</t>
  </si>
  <si>
    <t>Tatimi I thjeshtuar mbi 10%</t>
  </si>
  <si>
    <t>Fitimi mbas Tatimit</t>
  </si>
  <si>
    <t>Parapaguar tatimi Paradhenie</t>
  </si>
  <si>
    <t>Shuma per tu derdhur</t>
  </si>
  <si>
    <t>shpenzime Energji, telefon, internet</t>
  </si>
  <si>
    <t xml:space="preserve"> Shpenzimet për sig.shoqërore dhe shëndetsore &amp; TAP</t>
  </si>
  <si>
    <t>se13660</t>
  </si>
  <si>
    <t>PASQYRA E TE ARDHUERAVE DHE SHPENZIMEVE 2011 ( Sipas formatit te vjeter)</t>
  </si>
  <si>
    <t>sherbime e dieta</t>
  </si>
  <si>
    <t>sigurimet</t>
  </si>
  <si>
    <t>I /3</t>
  </si>
  <si>
    <t>SHOQ</t>
  </si>
  <si>
    <t>SHND</t>
  </si>
  <si>
    <t>TAP</t>
  </si>
  <si>
    <t>TOTAL</t>
  </si>
  <si>
    <t>PAG BANK</t>
  </si>
  <si>
    <t>II /3</t>
  </si>
  <si>
    <t>III /3</t>
  </si>
  <si>
    <t>IV /3</t>
  </si>
  <si>
    <t>KESTU IV</t>
  </si>
  <si>
    <t>TAX BIZNES VOGEL</t>
  </si>
  <si>
    <t>GJOBE PER MOS PAGESE TE SIG.</t>
  </si>
  <si>
    <t>KESTI III</t>
  </si>
  <si>
    <t>TOTALL LLOG SIPAS BASHKISE</t>
  </si>
  <si>
    <t>SHPENZIME TEL &amp; INTERENTI</t>
  </si>
  <si>
    <t>FITIMI PA SKONTIM</t>
  </si>
  <si>
    <t>komisione bankare</t>
  </si>
  <si>
    <t>pagese insituc buxhe</t>
  </si>
  <si>
    <t>reklam</t>
  </si>
  <si>
    <t>tarif pastrimi</t>
  </si>
  <si>
    <t>tax tabele</t>
  </si>
  <si>
    <t>tax vjetore biznes I vogel 2012</t>
  </si>
  <si>
    <t>tax vjetore biznes I vogel kesti II</t>
  </si>
  <si>
    <t>tax vjetore biznes I vogel kesti III</t>
  </si>
  <si>
    <t>TRANSFERTE KOLATERAL</t>
  </si>
  <si>
    <t>IATA</t>
  </si>
  <si>
    <t>INTESA</t>
  </si>
  <si>
    <t>LEKE/ BKT</t>
  </si>
  <si>
    <t>TATAL KOMISIONEBANKARE</t>
  </si>
  <si>
    <t xml:space="preserve">QERA </t>
  </si>
  <si>
    <t>per denimpa tatim</t>
  </si>
  <si>
    <t>pagese marke</t>
  </si>
  <si>
    <t>kancelari</t>
  </si>
  <si>
    <t>shp reklame</t>
  </si>
  <si>
    <t>postare</t>
  </si>
  <si>
    <t>noteri</t>
  </si>
  <si>
    <t>trajnime personeli</t>
  </si>
  <si>
    <t>perkthime</t>
  </si>
  <si>
    <t xml:space="preserve">shpezime pa fature </t>
  </si>
  <si>
    <t>celulari ??? Faturat</t>
  </si>
  <si>
    <t>energjia elewktirke  ?? Faturat</t>
  </si>
  <si>
    <t>po I ul shpenzimet me kete vlere</t>
  </si>
  <si>
    <t>energji elektike</t>
  </si>
  <si>
    <t>PASQYRA E TE ARDHURAVE DHE SHPENZIMEVE</t>
  </si>
  <si>
    <t>Periudha</t>
  </si>
  <si>
    <t>Raportuese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</si>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</sst>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L_e_k_-;\-* #,##0.00_L_e_k_-;_-* &quot;-&quot;??_L_e_k_-;_-@_-"/>
    <numFmt numFmtId="165" formatCode="_(* #,##0_);_(* \(#,##0\);_(* &quot;-&quot;??_);_(@_)"/>
    <numFmt numFmtId="166" formatCode="_(* #,##0_);_(* \(#,##0\);_(* &quot;-&quot;?_);_(@_)"/>
    <numFmt numFmtId="167" formatCode="_(* #,##0.0_);_(* \(#,##0.0\);_(* &quot;-&quot;??_);_(@_)"/>
    <numFmt numFmtId="168" formatCode="_-* #,##0.00\ [$€-1]_-;\-* #,##0.00\ [$€-1]_-;_-* &quot;-&quot;??\ [$€-1]_-;_-@_-"/>
    <numFmt numFmtId="169" formatCode="_-* #,##0\ [$€-1]_-;\-* #,##0\ [$€-1]_-;_-* &quot;-&quot;??\ [$€-1]_-;_-@_-"/>
    <numFmt numFmtId="170" formatCode="_-* #,##0[$Lek-41C]_-;\-* #,##0[$Lek-41C]_-;_-* &quot;-&quot;??[$Lek-41C]_-;_-@_-"/>
    <numFmt numFmtId="171" formatCode="_-* #,##0.0_L_e_k_-;\-* #,##0.0_L_e_k_-;_-* &quot;-&quot;?_L_e_k_-;_-@_-"/>
  </numFmts>
  <fonts count="4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 CE"/>
    </font>
    <font>
      <b/>
      <sz val="8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b/>
      <i/>
      <u/>
      <sz val="10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0"/>
      <name val="Calibri"/>
      <family val="2"/>
    </font>
    <font>
      <sz val="10"/>
      <name val="Arial"/>
      <family val="2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20"/>
      <color theme="1"/>
      <name val="Calibri"/>
      <family val="2"/>
      <scheme val="minor"/>
    </font>
    <font>
      <sz val="9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Tahoma"/>
      <family val="2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0" fontId="12" fillId="0" borderId="0"/>
    <xf numFmtId="0" fontId="12" fillId="0" borderId="0"/>
    <xf numFmtId="0" fontId="10" fillId="0" borderId="0"/>
    <xf numFmtId="164" fontId="21" fillId="0" borderId="0" applyFont="0" applyFill="0" applyBorder="0" applyAlignment="0" applyProtection="0"/>
    <xf numFmtId="0" fontId="44" fillId="0" borderId="0"/>
    <xf numFmtId="0" fontId="45" fillId="0" borderId="0"/>
    <xf numFmtId="167" fontId="45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/>
    <xf numFmtId="0" fontId="0" fillId="0" borderId="0" xfId="0" applyBorder="1"/>
    <xf numFmtId="0" fontId="0" fillId="0" borderId="4" xfId="0" applyBorder="1"/>
    <xf numFmtId="0" fontId="0" fillId="0" borderId="7" xfId="0" applyBorder="1"/>
    <xf numFmtId="0" fontId="4" fillId="0" borderId="0" xfId="0" applyFont="1"/>
    <xf numFmtId="0" fontId="6" fillId="0" borderId="0" xfId="0" applyFont="1"/>
    <xf numFmtId="0" fontId="6" fillId="0" borderId="4" xfId="0" applyFont="1" applyBorder="1"/>
    <xf numFmtId="0" fontId="2" fillId="0" borderId="0" xfId="0" applyFont="1" applyAlignment="1">
      <alignment horizontal="left"/>
    </xf>
    <xf numFmtId="165" fontId="0" fillId="0" borderId="4" xfId="1" applyNumberFormat="1" applyFont="1" applyBorder="1"/>
    <xf numFmtId="166" fontId="7" fillId="0" borderId="4" xfId="0" applyNumberFormat="1" applyFont="1" applyBorder="1"/>
    <xf numFmtId="0" fontId="8" fillId="0" borderId="0" xfId="0" applyFont="1"/>
    <xf numFmtId="0" fontId="9" fillId="0" borderId="0" xfId="0" applyFont="1"/>
    <xf numFmtId="0" fontId="9" fillId="0" borderId="4" xfId="0" applyFont="1" applyBorder="1"/>
    <xf numFmtId="0" fontId="10" fillId="0" borderId="4" xfId="0" applyFont="1" applyBorder="1"/>
    <xf numFmtId="0" fontId="10" fillId="0" borderId="8" xfId="0" applyFont="1" applyFill="1" applyBorder="1"/>
    <xf numFmtId="3" fontId="9" fillId="0" borderId="4" xfId="0" applyNumberFormat="1" applyFont="1" applyBorder="1"/>
    <xf numFmtId="0" fontId="9" fillId="0" borderId="7" xfId="0" applyFont="1" applyBorder="1"/>
    <xf numFmtId="0" fontId="10" fillId="0" borderId="7" xfId="0" applyFont="1" applyBorder="1"/>
    <xf numFmtId="0" fontId="9" fillId="0" borderId="5" xfId="0" applyFont="1" applyBorder="1"/>
    <xf numFmtId="0" fontId="9" fillId="0" borderId="6" xfId="0" applyFont="1" applyBorder="1"/>
    <xf numFmtId="0" fontId="9" fillId="0" borderId="4" xfId="2" applyFont="1" applyBorder="1" applyAlignment="1">
      <alignment horizontal="left"/>
    </xf>
    <xf numFmtId="0" fontId="9" fillId="0" borderId="11" xfId="2" applyFont="1" applyBorder="1" applyAlignment="1">
      <alignment horizontal="left"/>
    </xf>
    <xf numFmtId="0" fontId="9" fillId="0" borderId="0" xfId="2" applyFont="1" applyBorder="1" applyAlignment="1">
      <alignment horizontal="left" wrapText="1"/>
    </xf>
    <xf numFmtId="0" fontId="9" fillId="0" borderId="0" xfId="2" applyFont="1" applyBorder="1" applyAlignment="1">
      <alignment horizontal="left"/>
    </xf>
    <xf numFmtId="0" fontId="13" fillId="0" borderId="4" xfId="2" applyFont="1" applyBorder="1" applyAlignment="1">
      <alignment horizontal="left"/>
    </xf>
    <xf numFmtId="0" fontId="13" fillId="0" borderId="11" xfId="2" applyFont="1" applyBorder="1" applyAlignment="1">
      <alignment horizontal="left"/>
    </xf>
    <xf numFmtId="0" fontId="13" fillId="0" borderId="0" xfId="2" applyFont="1" applyBorder="1" applyAlignment="1">
      <alignment horizontal="left"/>
    </xf>
    <xf numFmtId="0" fontId="11" fillId="0" borderId="0" xfId="2" applyFont="1" applyBorder="1" applyAlignment="1">
      <alignment horizontal="left"/>
    </xf>
    <xf numFmtId="0" fontId="10" fillId="0" borderId="0" xfId="4"/>
    <xf numFmtId="0" fontId="10" fillId="0" borderId="0" xfId="4" applyFont="1"/>
    <xf numFmtId="0" fontId="10" fillId="0" borderId="0" xfId="2" applyFont="1"/>
    <xf numFmtId="0" fontId="15" fillId="0" borderId="0" xfId="4" applyFont="1"/>
    <xf numFmtId="0" fontId="13" fillId="0" borderId="0" xfId="4" applyFont="1" applyBorder="1"/>
    <xf numFmtId="0" fontId="10" fillId="0" borderId="0" xfId="4" applyBorder="1"/>
    <xf numFmtId="0" fontId="8" fillId="0" borderId="0" xfId="4" applyFont="1" applyBorder="1" applyAlignment="1">
      <alignment horizontal="right"/>
    </xf>
    <xf numFmtId="0" fontId="8" fillId="0" borderId="0" xfId="4" applyFont="1" applyBorder="1"/>
    <xf numFmtId="0" fontId="10" fillId="0" borderId="0" xfId="4" applyFont="1" applyBorder="1"/>
    <xf numFmtId="0" fontId="14" fillId="0" borderId="0" xfId="4" applyFont="1"/>
    <xf numFmtId="165" fontId="13" fillId="0" borderId="4" xfId="1" applyNumberFormat="1" applyFont="1" applyBorder="1" applyAlignment="1">
      <alignment horizontal="left"/>
    </xf>
    <xf numFmtId="165" fontId="13" fillId="0" borderId="11" xfId="1" applyNumberFormat="1" applyFont="1" applyBorder="1" applyAlignment="1">
      <alignment horizontal="left"/>
    </xf>
    <xf numFmtId="165" fontId="13" fillId="0" borderId="4" xfId="1" applyNumberFormat="1" applyFont="1" applyBorder="1" applyAlignment="1">
      <alignment horizontal="left" wrapText="1"/>
    </xf>
    <xf numFmtId="165" fontId="13" fillId="0" borderId="11" xfId="1" applyNumberFormat="1" applyFont="1" applyBorder="1" applyAlignment="1">
      <alignment horizontal="left" wrapText="1"/>
    </xf>
    <xf numFmtId="165" fontId="13" fillId="0" borderId="9" xfId="1" applyNumberFormat="1" applyFont="1" applyBorder="1" applyAlignment="1">
      <alignment horizontal="center" vertical="center" wrapText="1"/>
    </xf>
    <xf numFmtId="165" fontId="13" fillId="0" borderId="14" xfId="1" applyNumberFormat="1" applyFont="1" applyBorder="1" applyAlignment="1">
      <alignment horizontal="center" vertical="center" wrapText="1"/>
    </xf>
    <xf numFmtId="43" fontId="9" fillId="0" borderId="4" xfId="1" applyFont="1" applyBorder="1" applyAlignment="1">
      <alignment horizontal="left"/>
    </xf>
    <xf numFmtId="43" fontId="9" fillId="0" borderId="11" xfId="1" applyFont="1" applyBorder="1" applyAlignment="1">
      <alignment horizontal="left"/>
    </xf>
    <xf numFmtId="43" fontId="9" fillId="0" borderId="12" xfId="2" applyNumberFormat="1" applyFont="1" applyBorder="1" applyAlignment="1">
      <alignment horizontal="left"/>
    </xf>
    <xf numFmtId="43" fontId="9" fillId="0" borderId="13" xfId="2" applyNumberFormat="1" applyFont="1" applyBorder="1" applyAlignment="1">
      <alignment horizontal="left"/>
    </xf>
    <xf numFmtId="165" fontId="13" fillId="0" borderId="10" xfId="2" applyNumberFormat="1" applyFont="1" applyBorder="1" applyAlignment="1">
      <alignment horizontal="left"/>
    </xf>
    <xf numFmtId="0" fontId="16" fillId="0" borderId="0" xfId="0" applyFont="1" applyAlignment="1">
      <alignment horizontal="left" vertical="center"/>
    </xf>
    <xf numFmtId="0" fontId="10" fillId="0" borderId="7" xfId="0" applyFont="1" applyBorder="1" applyAlignment="1">
      <alignment horizontal="center"/>
    </xf>
    <xf numFmtId="14" fontId="10" fillId="0" borderId="9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5" fillId="0" borderId="0" xfId="0" applyFont="1"/>
    <xf numFmtId="0" fontId="10" fillId="0" borderId="4" xfId="0" applyFont="1" applyBorder="1" applyAlignment="1">
      <alignment horizontal="center"/>
    </xf>
    <xf numFmtId="3" fontId="21" fillId="0" borderId="4" xfId="5" applyNumberFormat="1" applyBorder="1"/>
    <xf numFmtId="0" fontId="15" fillId="0" borderId="4" xfId="0" applyFont="1" applyBorder="1"/>
    <xf numFmtId="3" fontId="21" fillId="0" borderId="7" xfId="5" applyNumberFormat="1" applyBorder="1"/>
    <xf numFmtId="0" fontId="10" fillId="0" borderId="15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/>
    </xf>
    <xf numFmtId="3" fontId="14" fillId="0" borderId="16" xfId="5" applyNumberFormat="1" applyFont="1" applyBorder="1" applyAlignment="1">
      <alignment vertical="center"/>
    </xf>
    <xf numFmtId="3" fontId="14" fillId="0" borderId="17" xfId="5" applyNumberFormat="1" applyFont="1" applyBorder="1" applyAlignment="1">
      <alignment vertical="center"/>
    </xf>
    <xf numFmtId="1" fontId="0" fillId="0" borderId="4" xfId="0" applyNumberFormat="1" applyBorder="1"/>
    <xf numFmtId="1" fontId="0" fillId="0" borderId="0" xfId="0" applyNumberFormat="1"/>
    <xf numFmtId="3" fontId="0" fillId="0" borderId="0" xfId="0" applyNumberFormat="1" applyBorder="1"/>
    <xf numFmtId="3" fontId="21" fillId="0" borderId="0" xfId="5" applyNumberFormat="1" applyFill="1" applyBorder="1"/>
    <xf numFmtId="0" fontId="22" fillId="0" borderId="3" xfId="0" applyFont="1" applyBorder="1"/>
    <xf numFmtId="0" fontId="23" fillId="0" borderId="3" xfId="0" applyFont="1" applyBorder="1"/>
    <xf numFmtId="0" fontId="7" fillId="0" borderId="0" xfId="0" applyFont="1"/>
    <xf numFmtId="0" fontId="7" fillId="0" borderId="4" xfId="0" applyFont="1" applyBorder="1"/>
    <xf numFmtId="165" fontId="24" fillId="0" borderId="4" xfId="1" applyNumberFormat="1" applyFont="1" applyBorder="1"/>
    <xf numFmtId="0" fontId="7" fillId="0" borderId="4" xfId="0" applyFont="1" applyFill="1" applyBorder="1"/>
    <xf numFmtId="0" fontId="7" fillId="0" borderId="7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9" xfId="0" applyFont="1" applyBorder="1"/>
    <xf numFmtId="3" fontId="14" fillId="0" borderId="18" xfId="5" applyNumberFormat="1" applyFont="1" applyBorder="1" applyAlignment="1">
      <alignment vertical="center"/>
    </xf>
    <xf numFmtId="165" fontId="0" fillId="0" borderId="7" xfId="1" applyNumberFormat="1" applyFont="1" applyBorder="1"/>
    <xf numFmtId="0" fontId="0" fillId="0" borderId="18" xfId="0" applyBorder="1"/>
    <xf numFmtId="0" fontId="0" fillId="0" borderId="16" xfId="0" applyBorder="1"/>
    <xf numFmtId="3" fontId="0" fillId="0" borderId="19" xfId="0" applyNumberFormat="1" applyBorder="1"/>
    <xf numFmtId="165" fontId="6" fillId="0" borderId="4" xfId="1" applyNumberFormat="1" applyFont="1" applyBorder="1"/>
    <xf numFmtId="0" fontId="15" fillId="0" borderId="4" xfId="3" applyFont="1" applyFill="1" applyBorder="1" applyAlignment="1">
      <alignment horizontal="left" wrapText="1"/>
    </xf>
    <xf numFmtId="43" fontId="9" fillId="0" borderId="14" xfId="2" applyNumberFormat="1" applyFont="1" applyBorder="1" applyAlignment="1">
      <alignment horizontal="left"/>
    </xf>
    <xf numFmtId="0" fontId="11" fillId="0" borderId="4" xfId="2" applyFont="1" applyBorder="1" applyAlignment="1">
      <alignment horizontal="center" vertical="center" wrapText="1"/>
    </xf>
    <xf numFmtId="165" fontId="9" fillId="0" borderId="4" xfId="2" applyNumberFormat="1" applyFont="1" applyBorder="1" applyAlignment="1">
      <alignment horizontal="left"/>
    </xf>
    <xf numFmtId="165" fontId="9" fillId="0" borderId="4" xfId="1" applyNumberFormat="1" applyFont="1" applyBorder="1" applyAlignment="1">
      <alignment horizontal="left"/>
    </xf>
    <xf numFmtId="165" fontId="11" fillId="0" borderId="4" xfId="1" applyNumberFormat="1" applyFont="1" applyBorder="1" applyAlignment="1">
      <alignment horizontal="left"/>
    </xf>
    <xf numFmtId="43" fontId="10" fillId="0" borderId="0" xfId="4" applyNumberFormat="1"/>
    <xf numFmtId="0" fontId="13" fillId="0" borderId="5" xfId="2" applyFont="1" applyBorder="1" applyAlignment="1">
      <alignment horizontal="left" wrapText="1"/>
    </xf>
    <xf numFmtId="0" fontId="15" fillId="0" borderId="5" xfId="2" applyFont="1" applyBorder="1" applyAlignment="1">
      <alignment horizontal="left" wrapText="1"/>
    </xf>
    <xf numFmtId="0" fontId="15" fillId="0" borderId="5" xfId="3" applyFont="1" applyFill="1" applyBorder="1" applyAlignment="1">
      <alignment horizontal="left" wrapText="1"/>
    </xf>
    <xf numFmtId="0" fontId="13" fillId="0" borderId="5" xfId="2" applyFont="1" applyBorder="1" applyAlignment="1">
      <alignment horizontal="left"/>
    </xf>
    <xf numFmtId="0" fontId="13" fillId="0" borderId="21" xfId="2" applyFont="1" applyBorder="1" applyAlignment="1">
      <alignment horizontal="left" wrapText="1"/>
    </xf>
    <xf numFmtId="0" fontId="13" fillId="0" borderId="5" xfId="3" applyFont="1" applyFill="1" applyBorder="1" applyAlignment="1">
      <alignment horizontal="left" wrapText="1"/>
    </xf>
    <xf numFmtId="0" fontId="15" fillId="0" borderId="5" xfId="2" applyFont="1" applyBorder="1" applyAlignment="1">
      <alignment horizontal="left"/>
    </xf>
    <xf numFmtId="165" fontId="9" fillId="0" borderId="11" xfId="1" applyNumberFormat="1" applyFont="1" applyBorder="1" applyAlignment="1">
      <alignment horizontal="right"/>
    </xf>
    <xf numFmtId="43" fontId="9" fillId="0" borderId="9" xfId="1" applyFont="1" applyBorder="1" applyAlignment="1">
      <alignment horizontal="left"/>
    </xf>
    <xf numFmtId="165" fontId="10" fillId="0" borderId="0" xfId="4" applyNumberFormat="1"/>
    <xf numFmtId="0" fontId="11" fillId="0" borderId="7" xfId="2" applyFont="1" applyBorder="1" applyAlignment="1">
      <alignment horizontal="center" vertical="center" wrapText="1"/>
    </xf>
    <xf numFmtId="0" fontId="16" fillId="0" borderId="20" xfId="2" applyFont="1" applyBorder="1" applyAlignment="1">
      <alignment horizontal="center" vertical="center" wrapText="1"/>
    </xf>
    <xf numFmtId="0" fontId="11" fillId="0" borderId="0" xfId="4" applyFont="1" applyAlignment="1">
      <alignment vertical="center"/>
    </xf>
    <xf numFmtId="0" fontId="25" fillId="0" borderId="0" xfId="0" applyFont="1"/>
    <xf numFmtId="165" fontId="0" fillId="0" borderId="0" xfId="1" applyNumberFormat="1" applyFont="1"/>
    <xf numFmtId="165" fontId="28" fillId="0" borderId="0" xfId="0" applyNumberFormat="1" applyFont="1"/>
    <xf numFmtId="165" fontId="3" fillId="0" borderId="0" xfId="1" applyNumberFormat="1" applyFont="1"/>
    <xf numFmtId="0" fontId="30" fillId="0" borderId="0" xfId="0" applyFont="1"/>
    <xf numFmtId="169" fontId="30" fillId="0" borderId="0" xfId="0" applyNumberFormat="1" applyFon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65" fontId="28" fillId="0" borderId="24" xfId="0" applyNumberFormat="1" applyFont="1" applyBorder="1"/>
    <xf numFmtId="170" fontId="3" fillId="0" borderId="0" xfId="0" applyNumberFormat="1" applyFont="1"/>
    <xf numFmtId="0" fontId="0" fillId="2" borderId="0" xfId="0" applyFill="1"/>
    <xf numFmtId="165" fontId="31" fillId="0" borderId="25" xfId="1" applyNumberFormat="1" applyFont="1" applyBorder="1"/>
    <xf numFmtId="165" fontId="31" fillId="0" borderId="26" xfId="1" applyNumberFormat="1" applyFont="1" applyBorder="1"/>
    <xf numFmtId="165" fontId="31" fillId="0" borderId="19" xfId="1" applyNumberFormat="1" applyFont="1" applyBorder="1"/>
    <xf numFmtId="0" fontId="31" fillId="0" borderId="24" xfId="0" applyFont="1" applyBorder="1"/>
    <xf numFmtId="165" fontId="0" fillId="2" borderId="0" xfId="0" applyNumberFormat="1" applyFill="1"/>
    <xf numFmtId="0" fontId="3" fillId="0" borderId="0" xfId="0" applyFont="1"/>
    <xf numFmtId="165" fontId="29" fillId="0" borderId="24" xfId="0" applyNumberFormat="1" applyFont="1" applyBorder="1"/>
    <xf numFmtId="0" fontId="29" fillId="0" borderId="24" xfId="0" applyFont="1" applyBorder="1"/>
    <xf numFmtId="169" fontId="32" fillId="0" borderId="0" xfId="0" applyNumberFormat="1" applyFont="1"/>
    <xf numFmtId="167" fontId="30" fillId="0" borderId="0" xfId="1" applyNumberFormat="1" applyFont="1"/>
    <xf numFmtId="167" fontId="31" fillId="0" borderId="24" xfId="1" applyNumberFormat="1" applyFont="1" applyBorder="1"/>
    <xf numFmtId="165" fontId="29" fillId="0" borderId="24" xfId="1" applyNumberFormat="1" applyFont="1" applyBorder="1"/>
    <xf numFmtId="171" fontId="0" fillId="0" borderId="0" xfId="0" applyNumberFormat="1"/>
    <xf numFmtId="165" fontId="29" fillId="0" borderId="4" xfId="1" applyNumberFormat="1" applyFont="1" applyBorder="1"/>
    <xf numFmtId="170" fontId="33" fillId="0" borderId="24" xfId="0" applyNumberFormat="1" applyFont="1" applyBorder="1"/>
    <xf numFmtId="165" fontId="34" fillId="0" borderId="0" xfId="0" applyNumberFormat="1" applyFont="1"/>
    <xf numFmtId="0" fontId="0" fillId="0" borderId="25" xfId="0" applyFont="1" applyBorder="1"/>
    <xf numFmtId="0" fontId="0" fillId="0" borderId="19" xfId="0" applyFont="1" applyBorder="1"/>
    <xf numFmtId="0" fontId="36" fillId="0" borderId="0" xfId="0" applyFont="1" applyFill="1" applyBorder="1"/>
    <xf numFmtId="165" fontId="35" fillId="0" borderId="27" xfId="1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/>
    </xf>
    <xf numFmtId="0" fontId="37" fillId="0" borderId="0" xfId="0" applyFont="1"/>
    <xf numFmtId="3" fontId="39" fillId="0" borderId="0" xfId="0" applyNumberFormat="1" applyFont="1" applyBorder="1" applyAlignment="1">
      <alignment horizontal="center" vertical="center"/>
    </xf>
    <xf numFmtId="0" fontId="40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0" fontId="41" fillId="0" borderId="0" xfId="0" applyFont="1" applyBorder="1" applyAlignment="1">
      <alignment vertical="center"/>
    </xf>
    <xf numFmtId="165" fontId="35" fillId="3" borderId="27" xfId="1" applyNumberFormat="1" applyFont="1" applyFill="1" applyBorder="1" applyAlignment="1">
      <alignment horizontal="left"/>
    </xf>
    <xf numFmtId="0" fontId="10" fillId="0" borderId="0" xfId="0" applyFont="1" applyBorder="1" applyAlignment="1">
      <alignment horizontal="left" vertical="center" indent="3"/>
    </xf>
    <xf numFmtId="0" fontId="42" fillId="0" borderId="0" xfId="0" applyFont="1" applyBorder="1" applyAlignment="1">
      <alignment vertical="center"/>
    </xf>
    <xf numFmtId="3" fontId="43" fillId="3" borderId="23" xfId="0" applyNumberFormat="1" applyFont="1" applyFill="1" applyBorder="1" applyAlignment="1">
      <alignment vertical="center"/>
    </xf>
    <xf numFmtId="0" fontId="39" fillId="0" borderId="0" xfId="0" applyFont="1" applyBorder="1" applyAlignment="1">
      <alignment vertical="center"/>
    </xf>
    <xf numFmtId="3" fontId="43" fillId="0" borderId="0" xfId="0" applyNumberFormat="1" applyFont="1" applyBorder="1" applyAlignment="1">
      <alignment vertical="center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Border="1" applyAlignment="1">
      <alignment horizontal="left" vertical="center"/>
    </xf>
    <xf numFmtId="3" fontId="43" fillId="4" borderId="28" xfId="0" applyNumberFormat="1" applyFont="1" applyFill="1" applyBorder="1" applyAlignment="1">
      <alignment vertical="center"/>
    </xf>
    <xf numFmtId="3" fontId="43" fillId="4" borderId="29" xfId="0" applyNumberFormat="1" applyFont="1" applyFill="1" applyBorder="1" applyAlignment="1">
      <alignment vertical="center"/>
    </xf>
    <xf numFmtId="0" fontId="38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9" fillId="0" borderId="4" xfId="2" applyFont="1" applyBorder="1" applyAlignment="1">
      <alignment horizontal="left" wrapText="1"/>
    </xf>
    <xf numFmtId="0" fontId="10" fillId="0" borderId="4" xfId="2" applyFont="1" applyBorder="1" applyAlignment="1">
      <alignment horizontal="left" wrapText="1"/>
    </xf>
    <xf numFmtId="2" fontId="16" fillId="0" borderId="4" xfId="2" applyNumberFormat="1" applyFont="1" applyBorder="1" applyAlignment="1">
      <alignment horizontal="center" vertical="center" wrapText="1"/>
    </xf>
    <xf numFmtId="0" fontId="10" fillId="0" borderId="22" xfId="2" applyFont="1" applyBorder="1" applyAlignment="1">
      <alignment horizontal="center" wrapText="1"/>
    </xf>
    <xf numFmtId="0" fontId="10" fillId="0" borderId="2" xfId="2" applyFont="1" applyBorder="1" applyAlignment="1">
      <alignment horizontal="center" wrapText="1"/>
    </xf>
    <xf numFmtId="0" fontId="10" fillId="0" borderId="23" xfId="2" applyFont="1" applyBorder="1" applyAlignment="1">
      <alignment horizontal="center" wrapText="1"/>
    </xf>
    <xf numFmtId="0" fontId="10" fillId="0" borderId="0" xfId="2" applyFont="1" applyBorder="1" applyAlignment="1">
      <alignment horizontal="center" wrapText="1"/>
    </xf>
    <xf numFmtId="0" fontId="10" fillId="0" borderId="1" xfId="2" applyFont="1" applyBorder="1" applyAlignment="1">
      <alignment horizontal="center" wrapText="1"/>
    </xf>
    <xf numFmtId="0" fontId="1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9">
    <cellStyle name="Comma" xfId="1" builtinId="3"/>
    <cellStyle name="Comma 482 2" xfId="8" xr:uid="{00000000-0005-0000-0000-000001000000}"/>
    <cellStyle name="Comma_21.Aktivet Afatgjata Materiale  09" xfId="5" xr:uid="{00000000-0005-0000-0000-000002000000}"/>
    <cellStyle name="Normal" xfId="0" builtinId="0"/>
    <cellStyle name="Normal 2" xfId="4" xr:uid="{00000000-0005-0000-0000-000004000000}"/>
    <cellStyle name="Normal 21 2" xfId="7" xr:uid="{00000000-0005-0000-0000-000005000000}"/>
    <cellStyle name="Normal 3" xfId="6" xr:uid="{00000000-0005-0000-0000-000006000000}"/>
    <cellStyle name="Normal_asn_2009 Propozimet" xfId="2" xr:uid="{00000000-0005-0000-0000-000007000000}"/>
    <cellStyle name="Normal_Sheet2" xfId="3" xr:uid="{00000000-0005-0000-0000-000009000000}"/>
  </cellStyles>
  <dxfs count="0"/>
  <tableStyles count="0" defaultTableStyle="TableStyleMedium2" defaultPivotStyle="PivotStyleLight16"/>
  <colors>
    <mruColors>
      <color rgb="FFFF9900"/>
      <color rgb="FFFF3300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609599</xdr:colOff>
      <xdr:row>0</xdr:row>
      <xdr:rowOff>180975</xdr:rowOff>
    </xdr:from>
    <xdr:to>
      <xdr:col>9</xdr:col>
      <xdr:colOff>238124</xdr:colOff>
      <xdr:row>33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40000" contrast="4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80975"/>
          <a:ext cx="5114925" cy="6181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TURN/Desktop/Shpenzimet%20e%20Agjensise/Shpenzime%20Le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2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Sheet3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7">
          <cell r="B17">
            <v>117845</v>
          </cell>
          <cell r="D17">
            <v>420000</v>
          </cell>
          <cell r="F17">
            <v>429000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8"/>
  <sheetViews>
    <sheetView tabSelected="1" workbookViewId="0">
      <selection activeCell="B27" sqref="B27"/>
    </sheetView>
  </sheetViews>
  <sheetFormatPr defaultRowHeight="15"/>
  <cols>
    <col min="1" max="1" width="54.140625" customWidth="1"/>
    <col min="2" max="3" width="22.42578125" customWidth="1"/>
    <col min="4" max="4" width="20.7109375" customWidth="1"/>
    <col min="5" max="5" width="19.7109375" customWidth="1"/>
    <col min="6" max="6" width="11.140625" customWidth="1"/>
  </cols>
  <sheetData>
    <row r="1" spans="1:6">
      <c r="A1" s="137"/>
      <c r="B1">
        <v>2021</v>
      </c>
      <c r="C1">
        <v>2020</v>
      </c>
      <c r="D1" s="134"/>
      <c r="E1" s="134"/>
      <c r="F1" s="134"/>
    </row>
    <row r="2" spans="1:6">
      <c r="A2" s="153" t="s">
        <v>217</v>
      </c>
      <c r="B2" s="138" t="s">
        <v>218</v>
      </c>
      <c r="C2" s="138" t="s">
        <v>218</v>
      </c>
      <c r="D2" s="134"/>
      <c r="E2" s="134"/>
      <c r="F2" s="134"/>
    </row>
    <row r="3" spans="1:6">
      <c r="A3" s="154"/>
      <c r="B3" s="138" t="s">
        <v>219</v>
      </c>
      <c r="C3" s="138" t="s">
        <v>219</v>
      </c>
      <c r="D3" s="134"/>
      <c r="E3" s="134"/>
      <c r="F3" s="134"/>
    </row>
    <row r="4" spans="1:6">
      <c r="A4" s="139" t="s">
        <v>220</v>
      </c>
      <c r="B4" s="2"/>
      <c r="C4" s="2"/>
      <c r="D4" s="134"/>
      <c r="E4" s="134"/>
      <c r="F4" s="134"/>
    </row>
    <row r="5" spans="1:6">
      <c r="B5" s="140"/>
      <c r="C5" s="140"/>
      <c r="D5" s="134"/>
      <c r="E5" s="134"/>
      <c r="F5" s="134"/>
    </row>
    <row r="6" spans="1:6">
      <c r="A6" s="141" t="s">
        <v>221</v>
      </c>
      <c r="B6" s="135">
        <v>68881711</v>
      </c>
      <c r="C6" s="135">
        <v>39760780</v>
      </c>
      <c r="D6" s="134"/>
      <c r="E6" s="134"/>
      <c r="F6" s="134"/>
    </row>
    <row r="7" spans="1:6">
      <c r="A7" s="141" t="s">
        <v>222</v>
      </c>
      <c r="B7" s="135"/>
      <c r="C7" s="135">
        <v>634083</v>
      </c>
      <c r="D7" s="134"/>
      <c r="E7" s="134"/>
      <c r="F7" s="134"/>
    </row>
    <row r="8" spans="1:6">
      <c r="A8" s="141" t="s">
        <v>223</v>
      </c>
      <c r="B8" s="2"/>
      <c r="C8" s="2"/>
      <c r="D8" s="134"/>
      <c r="E8" s="134"/>
      <c r="F8" s="134"/>
    </row>
    <row r="9" spans="1:6">
      <c r="A9" s="141" t="s">
        <v>224</v>
      </c>
      <c r="B9" s="2"/>
      <c r="C9" s="2"/>
      <c r="D9" s="134"/>
      <c r="E9" s="2"/>
      <c r="F9" s="2"/>
    </row>
    <row r="10" spans="1:6">
      <c r="A10" s="141" t="s">
        <v>225</v>
      </c>
      <c r="B10" s="135">
        <v>-63991967</v>
      </c>
      <c r="C10" s="135">
        <v>-35130656</v>
      </c>
      <c r="D10" s="134"/>
      <c r="E10" s="2"/>
      <c r="F10" s="2"/>
    </row>
    <row r="11" spans="1:6">
      <c r="A11" s="141" t="s">
        <v>226</v>
      </c>
      <c r="B11" s="142"/>
      <c r="C11" s="142"/>
      <c r="D11" s="134"/>
      <c r="E11" s="2"/>
      <c r="F11" s="2"/>
    </row>
    <row r="12" spans="1:6">
      <c r="A12" s="141" t="s">
        <v>227</v>
      </c>
      <c r="B12" s="143">
        <f>SUM(B13:B14)</f>
        <v>-1701647</v>
      </c>
      <c r="C12" s="143">
        <f>SUM(C13:C14)</f>
        <v>-993622</v>
      </c>
      <c r="D12" s="134"/>
      <c r="E12" s="2"/>
      <c r="F12" s="2"/>
    </row>
    <row r="13" spans="1:6">
      <c r="A13" s="144" t="s">
        <v>228</v>
      </c>
      <c r="B13" s="135">
        <v>-1462086</v>
      </c>
      <c r="C13" s="135">
        <v>-852173</v>
      </c>
      <c r="D13" s="134"/>
    </row>
    <row r="14" spans="1:6">
      <c r="A14" s="144" t="s">
        <v>229</v>
      </c>
      <c r="B14" s="135">
        <v>-239561</v>
      </c>
      <c r="C14" s="135">
        <v>-141449</v>
      </c>
      <c r="D14" s="134"/>
    </row>
    <row r="15" spans="1:6">
      <c r="A15" s="141" t="s">
        <v>230</v>
      </c>
      <c r="B15" s="135">
        <v>-728120</v>
      </c>
      <c r="C15" s="135">
        <v>-939000</v>
      </c>
      <c r="D15" s="134"/>
    </row>
    <row r="16" spans="1:6">
      <c r="A16" s="141" t="s">
        <v>231</v>
      </c>
      <c r="B16" s="135">
        <v>-1972721</v>
      </c>
      <c r="C16" s="135">
        <v>-2908002</v>
      </c>
      <c r="D16" s="134"/>
    </row>
    <row r="17" spans="1:3">
      <c r="A17" s="145" t="s">
        <v>232</v>
      </c>
      <c r="B17" s="146">
        <f>SUM(B6:B12,B15:B16)</f>
        <v>487256</v>
      </c>
      <c r="C17" s="146">
        <f>SUM(C6:C12,C15:C16)</f>
        <v>423583</v>
      </c>
    </row>
    <row r="18" spans="1:3">
      <c r="A18" s="147"/>
      <c r="B18" s="148"/>
      <c r="C18" s="148"/>
    </row>
    <row r="19" spans="1:3">
      <c r="A19" s="149" t="s">
        <v>233</v>
      </c>
      <c r="B19" s="145"/>
      <c r="C19" s="145"/>
    </row>
    <row r="20" spans="1:3">
      <c r="A20" s="142" t="s">
        <v>234</v>
      </c>
      <c r="B20" s="135">
        <v>-174944</v>
      </c>
      <c r="C20" s="135">
        <v>-257611</v>
      </c>
    </row>
    <row r="21" spans="1:3">
      <c r="A21" s="141" t="s">
        <v>235</v>
      </c>
      <c r="B21" s="142"/>
      <c r="C21" s="142"/>
    </row>
    <row r="22" spans="1:3">
      <c r="A22" s="141" t="s">
        <v>236</v>
      </c>
      <c r="B22" s="135">
        <v>-23459</v>
      </c>
      <c r="C22" s="135">
        <v>-18526</v>
      </c>
    </row>
    <row r="23" spans="1:3">
      <c r="A23" s="147" t="s">
        <v>237</v>
      </c>
      <c r="B23" s="143">
        <f>SUM(B20:B22)</f>
        <v>-198403</v>
      </c>
      <c r="C23" s="143">
        <f>SUM(C20:C22)</f>
        <v>-276137</v>
      </c>
    </row>
    <row r="24" spans="1:3">
      <c r="A24" s="136"/>
      <c r="B24" s="150"/>
      <c r="C24" s="150"/>
    </row>
    <row r="25" spans="1:3" ht="15.75" thickBot="1">
      <c r="A25" s="136" t="s">
        <v>238</v>
      </c>
      <c r="B25" s="151">
        <f>B17+B23</f>
        <v>288853</v>
      </c>
      <c r="C25" s="151">
        <f>C17+C23</f>
        <v>147446</v>
      </c>
    </row>
    <row r="26" spans="1:3">
      <c r="A26" s="150" t="s">
        <v>239</v>
      </c>
      <c r="B26" s="135">
        <v>43328</v>
      </c>
      <c r="C26" s="135">
        <v>22117</v>
      </c>
    </row>
    <row r="27" spans="1:3" ht="15.75" thickBot="1">
      <c r="A27" s="136" t="s">
        <v>240</v>
      </c>
      <c r="B27" s="152">
        <f>B25-B26</f>
        <v>245525</v>
      </c>
      <c r="C27" s="152">
        <f>C25-C26</f>
        <v>125329</v>
      </c>
    </row>
    <row r="28" spans="1:3" ht="15.75" thickTop="1"/>
  </sheetData>
  <mergeCells count="1">
    <mergeCell ref="A2:A3"/>
  </mergeCells>
  <pageMargins left="0.7" right="0.7" top="0.75" bottom="0.75" header="0.3" footer="0.3"/>
  <pageSetup paperSize="9" scale="70" orientation="portrait" horizontalDpi="300" verticalDpi="300" r:id="rId1"/>
  <headerFooter>
    <oddHeader>&amp;CEXPLORER TRAVEL &amp; TOURS SH.P.K</oddHeader>
    <oddFooter xml:space="preserve">&amp;C31.03.2022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26"/>
  <sheetViews>
    <sheetView topLeftCell="A7" workbookViewId="0">
      <selection activeCell="E19" sqref="E19"/>
    </sheetView>
  </sheetViews>
  <sheetFormatPr defaultRowHeight="15"/>
  <cols>
    <col min="3" max="3" width="17.28515625" customWidth="1"/>
    <col min="4" max="4" width="17.42578125" customWidth="1"/>
    <col min="5" max="5" width="10" customWidth="1"/>
    <col min="6" max="6" width="11" customWidth="1"/>
    <col min="7" max="7" width="15.5703125" bestFit="1" customWidth="1"/>
  </cols>
  <sheetData>
    <row r="2" spans="2:7" ht="24" thickBot="1">
      <c r="C2" s="68" t="s">
        <v>18</v>
      </c>
      <c r="D2" s="69"/>
      <c r="E2" s="69"/>
      <c r="F2" s="69"/>
      <c r="G2" s="69"/>
    </row>
    <row r="3" spans="2:7" ht="15.75" thickTop="1"/>
    <row r="4" spans="2:7" ht="21">
      <c r="B4" s="6" t="s">
        <v>10</v>
      </c>
      <c r="C4" s="6" t="s">
        <v>14</v>
      </c>
      <c r="D4" s="6"/>
      <c r="E4" s="6"/>
      <c r="F4" s="6"/>
      <c r="G4" s="6"/>
    </row>
    <row r="5" spans="2:7" ht="21">
      <c r="B5" s="6" t="s">
        <v>0</v>
      </c>
      <c r="C5" s="6" t="s">
        <v>15</v>
      </c>
      <c r="D5" s="6"/>
      <c r="E5" s="6"/>
      <c r="F5" s="6"/>
      <c r="G5" s="6"/>
    </row>
    <row r="6" spans="2:7" ht="21">
      <c r="B6" s="6" t="s">
        <v>11</v>
      </c>
      <c r="C6" s="6" t="s">
        <v>1</v>
      </c>
      <c r="D6" s="6"/>
      <c r="E6" s="6"/>
      <c r="F6" s="6"/>
      <c r="G6" s="6"/>
    </row>
    <row r="7" spans="2:7" ht="21">
      <c r="B7" s="6" t="s">
        <v>12</v>
      </c>
      <c r="C7" s="6" t="s">
        <v>16</v>
      </c>
      <c r="D7" s="6"/>
      <c r="E7" s="6"/>
      <c r="F7" s="6"/>
      <c r="G7" s="6"/>
    </row>
    <row r="8" spans="2:7" ht="21">
      <c r="B8" s="6" t="s">
        <v>13</v>
      </c>
      <c r="C8" s="6" t="s">
        <v>17</v>
      </c>
      <c r="D8" s="6"/>
      <c r="E8" s="6"/>
      <c r="F8" s="6"/>
      <c r="G8" s="6"/>
    </row>
    <row r="9" spans="2:7" ht="21">
      <c r="B9" s="6"/>
      <c r="C9" s="6"/>
      <c r="D9" s="6"/>
      <c r="E9" s="6"/>
      <c r="F9" s="6"/>
      <c r="G9" s="6"/>
    </row>
    <row r="10" spans="2:7" ht="21">
      <c r="B10" s="6"/>
      <c r="C10" s="6"/>
      <c r="D10" s="6"/>
      <c r="E10" s="6"/>
      <c r="F10" s="6"/>
      <c r="G10" s="6"/>
    </row>
    <row r="11" spans="2:7" ht="21">
      <c r="B11" s="7" t="s">
        <v>19</v>
      </c>
      <c r="C11" s="7" t="s">
        <v>20</v>
      </c>
      <c r="D11" s="7" t="s">
        <v>21</v>
      </c>
      <c r="E11" s="7" t="s">
        <v>22</v>
      </c>
      <c r="F11" s="7" t="s">
        <v>23</v>
      </c>
      <c r="G11" s="7" t="s">
        <v>24</v>
      </c>
    </row>
    <row r="12" spans="2:7" ht="21">
      <c r="B12" s="7">
        <v>1</v>
      </c>
      <c r="C12" s="7" t="s">
        <v>25</v>
      </c>
      <c r="D12" s="7" t="s">
        <v>26</v>
      </c>
      <c r="E12" s="7">
        <v>20</v>
      </c>
      <c r="F12" s="7">
        <v>250</v>
      </c>
      <c r="G12" s="83">
        <f>E12*F12</f>
        <v>5000</v>
      </c>
    </row>
    <row r="13" spans="2:7" ht="21">
      <c r="B13" s="7">
        <v>2</v>
      </c>
      <c r="C13" s="7" t="s">
        <v>27</v>
      </c>
      <c r="D13" s="7" t="s">
        <v>28</v>
      </c>
      <c r="E13" s="7">
        <v>8</v>
      </c>
      <c r="F13" s="7">
        <v>100</v>
      </c>
      <c r="G13" s="83">
        <f t="shared" ref="G13:G23" si="0">E13*F13</f>
        <v>800</v>
      </c>
    </row>
    <row r="14" spans="2:7" ht="21">
      <c r="B14" s="7">
        <v>3</v>
      </c>
      <c r="C14" s="7" t="s">
        <v>29</v>
      </c>
      <c r="D14" s="7" t="s">
        <v>30</v>
      </c>
      <c r="E14" s="7">
        <v>2</v>
      </c>
      <c r="F14" s="7">
        <v>1300</v>
      </c>
      <c r="G14" s="83">
        <f t="shared" si="0"/>
        <v>2600</v>
      </c>
    </row>
    <row r="15" spans="2:7" ht="21">
      <c r="B15" s="7">
        <v>4</v>
      </c>
      <c r="C15" s="7" t="s">
        <v>31</v>
      </c>
      <c r="D15" s="7" t="s">
        <v>32</v>
      </c>
      <c r="E15" s="7">
        <v>30</v>
      </c>
      <c r="F15" s="7">
        <v>50</v>
      </c>
      <c r="G15" s="83">
        <f t="shared" si="0"/>
        <v>1500</v>
      </c>
    </row>
    <row r="16" spans="2:7" ht="21">
      <c r="B16" s="7">
        <v>5</v>
      </c>
      <c r="C16" s="7" t="s">
        <v>34</v>
      </c>
      <c r="D16" s="7" t="s">
        <v>32</v>
      </c>
      <c r="E16" s="7">
        <v>11</v>
      </c>
      <c r="F16" s="7">
        <v>20</v>
      </c>
      <c r="G16" s="83">
        <f t="shared" si="0"/>
        <v>220</v>
      </c>
    </row>
    <row r="17" spans="2:7" ht="21">
      <c r="B17" s="7">
        <v>6</v>
      </c>
      <c r="C17" s="7" t="s">
        <v>153</v>
      </c>
      <c r="D17" s="7" t="s">
        <v>154</v>
      </c>
      <c r="E17" s="7">
        <v>1</v>
      </c>
      <c r="F17" s="7">
        <v>400</v>
      </c>
      <c r="G17" s="83">
        <f t="shared" si="0"/>
        <v>400</v>
      </c>
    </row>
    <row r="18" spans="2:7" ht="21">
      <c r="B18" s="7">
        <v>7</v>
      </c>
      <c r="C18" s="7" t="s">
        <v>155</v>
      </c>
      <c r="D18" s="7" t="s">
        <v>154</v>
      </c>
      <c r="E18" s="7">
        <v>1</v>
      </c>
      <c r="F18" s="7">
        <v>150</v>
      </c>
      <c r="G18" s="83">
        <f t="shared" si="0"/>
        <v>150</v>
      </c>
    </row>
    <row r="19" spans="2:7" ht="21">
      <c r="B19" s="7">
        <v>8</v>
      </c>
      <c r="C19" s="7" t="s">
        <v>156</v>
      </c>
      <c r="D19" s="7" t="s">
        <v>154</v>
      </c>
      <c r="E19" s="7">
        <v>1</v>
      </c>
      <c r="F19" s="7">
        <v>1000</v>
      </c>
      <c r="G19" s="83">
        <f t="shared" si="0"/>
        <v>1000</v>
      </c>
    </row>
    <row r="20" spans="2:7" ht="21">
      <c r="B20" s="7">
        <v>9</v>
      </c>
      <c r="C20" s="7"/>
      <c r="D20" s="7"/>
      <c r="E20" s="7"/>
      <c r="F20" s="7"/>
      <c r="G20" s="83">
        <f t="shared" si="0"/>
        <v>0</v>
      </c>
    </row>
    <row r="21" spans="2:7" ht="21">
      <c r="B21" s="7">
        <v>10</v>
      </c>
      <c r="C21" s="7"/>
      <c r="D21" s="7"/>
      <c r="E21" s="7"/>
      <c r="F21" s="7"/>
      <c r="G21" s="83">
        <f t="shared" si="0"/>
        <v>0</v>
      </c>
    </row>
    <row r="22" spans="2:7" ht="21">
      <c r="B22" s="7">
        <v>11</v>
      </c>
      <c r="C22" s="7"/>
      <c r="D22" s="7"/>
      <c r="E22" s="7"/>
      <c r="F22" s="7"/>
      <c r="G22" s="83">
        <f t="shared" si="0"/>
        <v>0</v>
      </c>
    </row>
    <row r="23" spans="2:7" ht="21">
      <c r="B23" s="7">
        <v>12</v>
      </c>
      <c r="C23" s="7"/>
      <c r="D23" s="7"/>
      <c r="E23" s="7"/>
      <c r="F23" s="7"/>
      <c r="G23" s="83">
        <f t="shared" si="0"/>
        <v>0</v>
      </c>
    </row>
    <row r="24" spans="2:7" ht="21">
      <c r="B24" s="7"/>
      <c r="C24" s="7" t="s">
        <v>33</v>
      </c>
      <c r="D24" s="7"/>
      <c r="E24" s="7"/>
      <c r="F24" s="7"/>
      <c r="G24" s="83">
        <f>SUM(G12:G23)</f>
        <v>11670</v>
      </c>
    </row>
    <row r="26" spans="2:7">
      <c r="E26" t="s">
        <v>35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K8" sqref="K8"/>
    </sheetView>
  </sheetViews>
  <sheetFormatPr defaultRowHeight="1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58"/>
  <sheetViews>
    <sheetView workbookViewId="0">
      <selection sqref="A1:D59"/>
    </sheetView>
  </sheetViews>
  <sheetFormatPr defaultRowHeight="15"/>
  <cols>
    <col min="2" max="2" width="12.140625" customWidth="1"/>
    <col min="3" max="3" width="37.7109375" customWidth="1"/>
    <col min="4" max="4" width="24" customWidth="1"/>
    <col min="8" max="8" width="9.140625" customWidth="1"/>
  </cols>
  <sheetData>
    <row r="1" spans="1:4">
      <c r="A1" s="70"/>
      <c r="B1" s="11" t="s">
        <v>151</v>
      </c>
      <c r="C1" s="70"/>
      <c r="D1" s="70"/>
    </row>
    <row r="2" spans="1:4">
      <c r="A2" s="70"/>
      <c r="B2" s="11" t="s">
        <v>102</v>
      </c>
      <c r="C2" s="70"/>
      <c r="D2" s="70"/>
    </row>
    <row r="3" spans="1:4" ht="15" customHeight="1">
      <c r="A3" s="70"/>
      <c r="B3" s="11"/>
      <c r="C3" s="70"/>
      <c r="D3" s="12" t="s">
        <v>47</v>
      </c>
    </row>
    <row r="4" spans="1:4">
      <c r="A4" s="70"/>
      <c r="B4" s="70"/>
      <c r="C4" s="70"/>
      <c r="D4" s="70"/>
    </row>
    <row r="5" spans="1:4" ht="15" customHeight="1">
      <c r="A5" s="71"/>
      <c r="B5" s="71"/>
      <c r="C5" s="13" t="s">
        <v>11</v>
      </c>
      <c r="D5" s="13" t="s">
        <v>48</v>
      </c>
    </row>
    <row r="6" spans="1:4" ht="26.25" customHeight="1">
      <c r="A6" s="71">
        <v>1</v>
      </c>
      <c r="B6" s="13" t="s">
        <v>49</v>
      </c>
      <c r="C6" s="14" t="s">
        <v>50</v>
      </c>
      <c r="D6" s="14"/>
    </row>
    <row r="7" spans="1:4" ht="15" customHeight="1">
      <c r="A7" s="71">
        <v>2</v>
      </c>
      <c r="B7" s="13" t="s">
        <v>49</v>
      </c>
      <c r="C7" s="14" t="s">
        <v>51</v>
      </c>
      <c r="D7" s="71"/>
    </row>
    <row r="8" spans="1:4" ht="15" customHeight="1">
      <c r="A8" s="71">
        <v>3</v>
      </c>
      <c r="B8" s="13" t="s">
        <v>49</v>
      </c>
      <c r="C8" s="14" t="s">
        <v>52</v>
      </c>
      <c r="D8" s="71"/>
    </row>
    <row r="9" spans="1:4" ht="15" customHeight="1">
      <c r="A9" s="71">
        <v>4</v>
      </c>
      <c r="B9" s="13" t="s">
        <v>49</v>
      </c>
      <c r="C9" s="14" t="s">
        <v>53</v>
      </c>
      <c r="D9" s="71"/>
    </row>
    <row r="10" spans="1:4">
      <c r="A10" s="71">
        <v>5</v>
      </c>
      <c r="B10" s="13" t="s">
        <v>49</v>
      </c>
      <c r="C10" s="14" t="s">
        <v>54</v>
      </c>
      <c r="D10" s="71"/>
    </row>
    <row r="11" spans="1:4" ht="15" customHeight="1">
      <c r="A11" s="71">
        <v>6</v>
      </c>
      <c r="B11" s="13" t="s">
        <v>49</v>
      </c>
      <c r="C11" s="14" t="s">
        <v>55</v>
      </c>
      <c r="D11" s="71"/>
    </row>
    <row r="12" spans="1:4" ht="15" customHeight="1">
      <c r="A12" s="71">
        <v>7</v>
      </c>
      <c r="B12" s="13" t="s">
        <v>49</v>
      </c>
      <c r="C12" s="14" t="s">
        <v>56</v>
      </c>
      <c r="D12" s="71"/>
    </row>
    <row r="13" spans="1:4" ht="15" customHeight="1">
      <c r="A13" s="71">
        <v>8</v>
      </c>
      <c r="B13" s="13" t="s">
        <v>49</v>
      </c>
      <c r="C13" s="14" t="s">
        <v>57</v>
      </c>
      <c r="D13" s="71"/>
    </row>
    <row r="14" spans="1:4" ht="15" customHeight="1">
      <c r="A14" s="13" t="s">
        <v>2</v>
      </c>
      <c r="B14" s="13"/>
      <c r="C14" s="13" t="s">
        <v>58</v>
      </c>
      <c r="D14" s="13"/>
    </row>
    <row r="15" spans="1:4" ht="15" customHeight="1">
      <c r="A15" s="71">
        <v>9</v>
      </c>
      <c r="B15" s="13" t="s">
        <v>59</v>
      </c>
      <c r="C15" s="14" t="s">
        <v>60</v>
      </c>
      <c r="D15" s="71"/>
    </row>
    <row r="16" spans="1:4" ht="15" customHeight="1">
      <c r="A16" s="71">
        <v>10</v>
      </c>
      <c r="B16" s="13" t="s">
        <v>59</v>
      </c>
      <c r="C16" s="14" t="s">
        <v>61</v>
      </c>
      <c r="D16" s="14"/>
    </row>
    <row r="17" spans="1:4" ht="15" customHeight="1">
      <c r="A17" s="71">
        <v>11</v>
      </c>
      <c r="B17" s="13" t="s">
        <v>59</v>
      </c>
      <c r="C17" s="14" t="s">
        <v>62</v>
      </c>
      <c r="D17" s="71"/>
    </row>
    <row r="18" spans="1:4" ht="15" customHeight="1">
      <c r="A18" s="13" t="s">
        <v>4</v>
      </c>
      <c r="B18" s="13"/>
      <c r="C18" s="13" t="s">
        <v>63</v>
      </c>
      <c r="D18" s="13"/>
    </row>
    <row r="19" spans="1:4">
      <c r="A19" s="71">
        <v>12</v>
      </c>
      <c r="B19" s="13" t="s">
        <v>64</v>
      </c>
      <c r="C19" s="14" t="s">
        <v>65</v>
      </c>
      <c r="D19" s="71"/>
    </row>
    <row r="20" spans="1:4" ht="15" customHeight="1">
      <c r="A20" s="71">
        <v>13</v>
      </c>
      <c r="B20" s="13" t="s">
        <v>64</v>
      </c>
      <c r="C20" s="13" t="s">
        <v>66</v>
      </c>
      <c r="D20" s="71"/>
    </row>
    <row r="21" spans="1:4" ht="15.75" customHeight="1">
      <c r="A21" s="71">
        <v>14</v>
      </c>
      <c r="B21" s="13" t="s">
        <v>64</v>
      </c>
      <c r="C21" s="14" t="s">
        <v>67</v>
      </c>
      <c r="D21" s="71"/>
    </row>
    <row r="22" spans="1:4">
      <c r="A22" s="71">
        <v>15</v>
      </c>
      <c r="B22" s="13" t="s">
        <v>64</v>
      </c>
      <c r="C22" s="14" t="s">
        <v>68</v>
      </c>
      <c r="D22" s="71"/>
    </row>
    <row r="23" spans="1:4">
      <c r="A23" s="71">
        <v>16</v>
      </c>
      <c r="B23" s="13" t="s">
        <v>64</v>
      </c>
      <c r="C23" s="14" t="s">
        <v>69</v>
      </c>
      <c r="D23" s="71"/>
    </row>
    <row r="24" spans="1:4">
      <c r="A24" s="71">
        <v>17</v>
      </c>
      <c r="B24" s="13" t="s">
        <v>64</v>
      </c>
      <c r="C24" s="14" t="s">
        <v>70</v>
      </c>
      <c r="D24" s="71"/>
    </row>
    <row r="25" spans="1:4">
      <c r="A25" s="71">
        <v>18</v>
      </c>
      <c r="B25" s="13" t="s">
        <v>64</v>
      </c>
      <c r="C25" s="14" t="s">
        <v>71</v>
      </c>
      <c r="D25" s="71"/>
    </row>
    <row r="26" spans="1:4">
      <c r="A26" s="71">
        <v>19</v>
      </c>
      <c r="B26" s="13" t="s">
        <v>64</v>
      </c>
      <c r="C26" s="14" t="s">
        <v>72</v>
      </c>
      <c r="D26" s="71"/>
    </row>
    <row r="27" spans="1:4">
      <c r="A27" s="13" t="s">
        <v>5</v>
      </c>
      <c r="B27" s="13"/>
      <c r="C27" s="13" t="s">
        <v>73</v>
      </c>
      <c r="D27" s="71"/>
    </row>
    <row r="28" spans="1:4">
      <c r="A28" s="71">
        <v>20</v>
      </c>
      <c r="B28" s="13" t="s">
        <v>74</v>
      </c>
      <c r="C28" s="14" t="s">
        <v>75</v>
      </c>
      <c r="D28" s="71"/>
    </row>
    <row r="29" spans="1:4">
      <c r="A29" s="71">
        <v>21</v>
      </c>
      <c r="B29" s="13" t="s">
        <v>74</v>
      </c>
      <c r="C29" s="14" t="s">
        <v>76</v>
      </c>
      <c r="D29" s="14"/>
    </row>
    <row r="30" spans="1:4">
      <c r="A30" s="71">
        <v>22</v>
      </c>
      <c r="B30" s="13" t="s">
        <v>74</v>
      </c>
      <c r="C30" s="14" t="s">
        <v>77</v>
      </c>
      <c r="D30" s="14"/>
    </row>
    <row r="31" spans="1:4">
      <c r="A31" s="71">
        <v>23</v>
      </c>
      <c r="B31" s="13" t="s">
        <v>74</v>
      </c>
      <c r="C31" s="14" t="s">
        <v>78</v>
      </c>
      <c r="D31" s="71"/>
    </row>
    <row r="32" spans="1:4">
      <c r="A32" s="13" t="s">
        <v>8</v>
      </c>
      <c r="B32" s="13"/>
      <c r="C32" s="13" t="s">
        <v>79</v>
      </c>
      <c r="D32" s="71"/>
    </row>
    <row r="33" spans="1:4">
      <c r="A33" s="71">
        <v>24</v>
      </c>
      <c r="B33" s="13" t="s">
        <v>80</v>
      </c>
      <c r="C33" s="14" t="s">
        <v>81</v>
      </c>
      <c r="D33" s="71"/>
    </row>
    <row r="34" spans="1:4">
      <c r="A34" s="71">
        <v>25</v>
      </c>
      <c r="B34" s="13" t="s">
        <v>80</v>
      </c>
      <c r="C34" s="14" t="s">
        <v>82</v>
      </c>
      <c r="D34" s="71"/>
    </row>
    <row r="35" spans="1:4">
      <c r="A35" s="71">
        <v>26</v>
      </c>
      <c r="B35" s="13" t="s">
        <v>80</v>
      </c>
      <c r="C35" s="14" t="s">
        <v>83</v>
      </c>
      <c r="D35" s="71"/>
    </row>
    <row r="36" spans="1:4">
      <c r="A36" s="71">
        <v>27</v>
      </c>
      <c r="B36" s="13" t="s">
        <v>80</v>
      </c>
      <c r="C36" s="13" t="s">
        <v>103</v>
      </c>
      <c r="D36" s="72">
        <v>2500000</v>
      </c>
    </row>
    <row r="37" spans="1:4">
      <c r="A37" s="71">
        <v>28</v>
      </c>
      <c r="B37" s="13" t="s">
        <v>80</v>
      </c>
      <c r="C37" s="14" t="s">
        <v>84</v>
      </c>
      <c r="D37" s="14"/>
    </row>
    <row r="38" spans="1:4">
      <c r="A38" s="71">
        <v>29</v>
      </c>
      <c r="B38" s="13" t="s">
        <v>80</v>
      </c>
      <c r="C38" s="15" t="s">
        <v>85</v>
      </c>
      <c r="D38" s="71"/>
    </row>
    <row r="39" spans="1:4">
      <c r="A39" s="71">
        <v>30</v>
      </c>
      <c r="B39" s="13" t="s">
        <v>80</v>
      </c>
      <c r="C39" s="14" t="s">
        <v>86</v>
      </c>
      <c r="D39" s="71"/>
    </row>
    <row r="40" spans="1:4">
      <c r="A40" s="71">
        <v>31</v>
      </c>
      <c r="B40" s="13" t="s">
        <v>80</v>
      </c>
      <c r="C40" s="14" t="s">
        <v>87</v>
      </c>
      <c r="D40" s="71"/>
    </row>
    <row r="41" spans="1:4">
      <c r="A41" s="71">
        <v>32</v>
      </c>
      <c r="B41" s="13" t="s">
        <v>80</v>
      </c>
      <c r="C41" s="14" t="s">
        <v>88</v>
      </c>
      <c r="D41" s="71"/>
    </row>
    <row r="42" spans="1:4">
      <c r="A42" s="71">
        <v>33</v>
      </c>
      <c r="B42" s="13" t="s">
        <v>80</v>
      </c>
      <c r="C42" s="14" t="s">
        <v>89</v>
      </c>
      <c r="D42" s="71"/>
    </row>
    <row r="43" spans="1:4">
      <c r="A43" s="73">
        <v>34</v>
      </c>
      <c r="B43" s="13" t="s">
        <v>80</v>
      </c>
      <c r="C43" s="14" t="s">
        <v>90</v>
      </c>
      <c r="D43" s="71"/>
    </row>
    <row r="44" spans="1:4">
      <c r="A44" s="13" t="s">
        <v>9</v>
      </c>
      <c r="B44" s="71"/>
      <c r="C44" s="13" t="s">
        <v>91</v>
      </c>
      <c r="D44" s="13"/>
    </row>
    <row r="45" spans="1:4">
      <c r="A45" s="71"/>
      <c r="B45" s="71"/>
      <c r="C45" s="13" t="s">
        <v>92</v>
      </c>
      <c r="D45" s="16"/>
    </row>
    <row r="46" spans="1:4">
      <c r="A46" s="70"/>
      <c r="B46" s="70"/>
      <c r="C46" s="70"/>
      <c r="D46" s="70"/>
    </row>
    <row r="47" spans="1:4">
      <c r="A47" s="70"/>
      <c r="B47" s="70"/>
      <c r="C47" s="70"/>
      <c r="D47" s="70"/>
    </row>
    <row r="48" spans="1:4">
      <c r="A48" s="70"/>
      <c r="B48" s="17" t="s">
        <v>93</v>
      </c>
      <c r="C48" s="74"/>
      <c r="D48" s="13" t="s">
        <v>94</v>
      </c>
    </row>
    <row r="49" spans="1:4">
      <c r="A49" s="70"/>
      <c r="B49" s="75"/>
      <c r="C49" s="76"/>
      <c r="D49" s="76"/>
    </row>
    <row r="50" spans="1:4">
      <c r="A50" s="70"/>
      <c r="B50" s="77" t="s">
        <v>95</v>
      </c>
      <c r="C50" s="77"/>
      <c r="D50" s="71" t="s">
        <v>152</v>
      </c>
    </row>
    <row r="51" spans="1:4">
      <c r="A51" s="70"/>
      <c r="B51" s="71" t="s">
        <v>96</v>
      </c>
      <c r="C51" s="71"/>
      <c r="D51" s="71"/>
    </row>
    <row r="52" spans="1:4">
      <c r="A52" s="70"/>
      <c r="B52" s="71" t="s">
        <v>97</v>
      </c>
      <c r="C52" s="71"/>
      <c r="D52" s="71"/>
    </row>
    <row r="53" spans="1:4" ht="15" customHeight="1">
      <c r="A53" s="70"/>
      <c r="B53" s="71" t="s">
        <v>98</v>
      </c>
      <c r="C53" s="71"/>
      <c r="D53" s="71"/>
    </row>
    <row r="54" spans="1:4">
      <c r="A54" s="70"/>
      <c r="B54" s="18" t="s">
        <v>99</v>
      </c>
      <c r="C54" s="74"/>
      <c r="D54" s="71"/>
    </row>
    <row r="55" spans="1:4" ht="15" customHeight="1">
      <c r="A55" s="70"/>
      <c r="B55" s="19"/>
      <c r="C55" s="20" t="s">
        <v>100</v>
      </c>
      <c r="D55" s="20"/>
    </row>
    <row r="56" spans="1:4">
      <c r="A56" s="70"/>
      <c r="B56" s="70"/>
      <c r="C56" s="70"/>
      <c r="D56" s="70"/>
    </row>
    <row r="57" spans="1:4" ht="15" customHeight="1">
      <c r="A57" s="70"/>
      <c r="B57" s="70"/>
      <c r="C57" s="70"/>
      <c r="D57" s="12" t="s">
        <v>135</v>
      </c>
    </row>
    <row r="58" spans="1:4">
      <c r="A58" s="70"/>
      <c r="B58" s="70"/>
      <c r="C58" s="70"/>
      <c r="D58" s="70" t="s">
        <v>131</v>
      </c>
    </row>
  </sheetData>
  <pageMargins left="0.7" right="0.7" top="0.75" bottom="0.75" header="0.3" footer="0.3"/>
  <pageSetup scale="7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57"/>
  <sheetViews>
    <sheetView topLeftCell="A18" workbookViewId="0">
      <selection activeCell="B36" sqref="B36"/>
    </sheetView>
  </sheetViews>
  <sheetFormatPr defaultColWidth="9.140625" defaultRowHeight="12.75"/>
  <cols>
    <col min="1" max="1" width="27.7109375" style="29" customWidth="1"/>
    <col min="2" max="2" width="14" style="29" customWidth="1"/>
    <col min="3" max="3" width="14.140625" style="29" customWidth="1"/>
    <col min="4" max="4" width="22.7109375" style="29" customWidth="1"/>
    <col min="5" max="5" width="14.85546875" style="29" customWidth="1"/>
    <col min="6" max="8" width="13.7109375" style="29" customWidth="1"/>
    <col min="9" max="12" width="9.140625" style="29"/>
    <col min="13" max="13" width="53.42578125" style="29" customWidth="1"/>
    <col min="14" max="16384" width="9.140625" style="29"/>
  </cols>
  <sheetData>
    <row r="1" spans="1:13">
      <c r="E1" s="38"/>
      <c r="F1" s="30"/>
      <c r="G1" s="30"/>
    </row>
    <row r="2" spans="1:13" customFormat="1" ht="21">
      <c r="A2" s="5" t="s">
        <v>171</v>
      </c>
      <c r="B2" s="29"/>
      <c r="C2" s="5"/>
      <c r="D2" s="5"/>
      <c r="E2" s="5"/>
    </row>
    <row r="3" spans="1:13" customFormat="1" ht="21">
      <c r="A3" s="8" t="s">
        <v>158</v>
      </c>
      <c r="B3" s="29"/>
      <c r="C3" s="5"/>
      <c r="D3" s="5"/>
      <c r="E3" s="5"/>
    </row>
    <row r="4" spans="1:13" customFormat="1" ht="21">
      <c r="A4" s="8" t="s">
        <v>157</v>
      </c>
      <c r="B4" s="29"/>
      <c r="C4" s="5"/>
      <c r="D4" s="5"/>
      <c r="E4" s="5"/>
    </row>
    <row r="5" spans="1:13" customFormat="1" ht="21">
      <c r="A5" s="8" t="s">
        <v>159</v>
      </c>
      <c r="B5" s="29"/>
      <c r="C5" s="5"/>
      <c r="D5" s="5"/>
      <c r="E5" s="5"/>
    </row>
    <row r="6" spans="1:13">
      <c r="D6" s="37"/>
      <c r="E6" s="37"/>
      <c r="F6" s="36"/>
      <c r="G6" s="35" t="s">
        <v>136</v>
      </c>
      <c r="H6" s="34"/>
      <c r="I6" s="34"/>
      <c r="J6" s="34"/>
      <c r="K6" s="34"/>
      <c r="L6" s="34"/>
      <c r="M6" s="34"/>
    </row>
    <row r="7" spans="1:13" s="103" customFormat="1" ht="26.25" customHeight="1" thickBot="1">
      <c r="A7" s="102" t="s">
        <v>7</v>
      </c>
      <c r="B7" s="101" t="s">
        <v>161</v>
      </c>
      <c r="C7" s="101" t="s">
        <v>104</v>
      </c>
      <c r="D7" s="157" t="s">
        <v>6</v>
      </c>
      <c r="E7" s="157"/>
      <c r="F7" s="86" t="s">
        <v>161</v>
      </c>
      <c r="G7" s="86">
        <v>2010</v>
      </c>
    </row>
    <row r="8" spans="1:13" ht="33.75" customHeight="1">
      <c r="A8" s="95" t="s">
        <v>108</v>
      </c>
      <c r="B8" s="49">
        <v>0</v>
      </c>
      <c r="C8" s="49">
        <v>0</v>
      </c>
      <c r="D8" s="155" t="s">
        <v>162</v>
      </c>
      <c r="E8" s="155"/>
      <c r="F8" s="99" t="e">
        <f>F10</f>
        <v>#REF!</v>
      </c>
      <c r="G8" s="85">
        <f>G10+G12</f>
        <v>2003849.03</v>
      </c>
    </row>
    <row r="9" spans="1:13" ht="24" customHeight="1">
      <c r="A9" s="84" t="s">
        <v>109</v>
      </c>
      <c r="B9" s="25"/>
      <c r="C9" s="26"/>
      <c r="D9" s="156" t="s">
        <v>105</v>
      </c>
      <c r="E9" s="156"/>
      <c r="F9" s="21"/>
      <c r="G9" s="22"/>
    </row>
    <row r="10" spans="1:13" ht="30.75" customHeight="1">
      <c r="A10" s="91" t="s">
        <v>110</v>
      </c>
      <c r="B10" s="87" t="e">
        <f>B11+B12</f>
        <v>#REF!</v>
      </c>
      <c r="C10" s="87">
        <f>C11+C12</f>
        <v>456000</v>
      </c>
      <c r="D10" s="156" t="s">
        <v>106</v>
      </c>
      <c r="E10" s="156"/>
      <c r="F10" s="45" t="e">
        <f>Rezultati!#REF!</f>
        <v>#REF!</v>
      </c>
      <c r="G10" s="98">
        <v>2001634</v>
      </c>
    </row>
    <row r="11" spans="1:13" ht="16.5" customHeight="1">
      <c r="A11" s="91" t="s">
        <v>111</v>
      </c>
      <c r="B11" s="39">
        <f>[2]Sheet3!$F$17</f>
        <v>429000</v>
      </c>
      <c r="C11" s="40">
        <v>323736</v>
      </c>
      <c r="D11" s="156" t="s">
        <v>107</v>
      </c>
      <c r="E11" s="156"/>
      <c r="F11" s="45"/>
      <c r="G11" s="46"/>
    </row>
    <row r="12" spans="1:13" ht="32.25" customHeight="1">
      <c r="A12" s="92" t="s">
        <v>169</v>
      </c>
      <c r="B12" s="39" t="e">
        <f>Rezultati!#REF!</f>
        <v>#REF!</v>
      </c>
      <c r="C12" s="40">
        <v>132264</v>
      </c>
      <c r="D12" s="156" t="s">
        <v>160</v>
      </c>
      <c r="E12" s="156"/>
      <c r="F12" s="45"/>
      <c r="G12" s="46">
        <v>2215.0300000000002</v>
      </c>
    </row>
    <row r="13" spans="1:13" ht="27" customHeight="1">
      <c r="A13" s="91" t="s">
        <v>112</v>
      </c>
      <c r="B13" s="88" t="e">
        <f>Rezultati!#REF!</f>
        <v>#REF!</v>
      </c>
      <c r="C13" s="40">
        <v>0</v>
      </c>
      <c r="D13" s="158"/>
      <c r="E13" s="159"/>
      <c r="F13" s="45"/>
      <c r="G13" s="46"/>
    </row>
    <row r="14" spans="1:13" ht="24.75" customHeight="1">
      <c r="A14" s="91" t="s">
        <v>113</v>
      </c>
      <c r="B14" s="88" t="e">
        <f>B15+B16+B17+B18+B19+B20+B21+B22+B23+B24+B25+B26+B27</f>
        <v>#REF!</v>
      </c>
      <c r="C14" s="88">
        <f>C15+C16+C17+C18+C20+C21+C22+C23+C24+C25+C26+C27</f>
        <v>767999.15</v>
      </c>
      <c r="D14" s="160"/>
      <c r="E14" s="160"/>
      <c r="F14" s="45"/>
      <c r="G14" s="46"/>
    </row>
    <row r="15" spans="1:13" ht="16.5" customHeight="1">
      <c r="A15" s="97" t="s">
        <v>114</v>
      </c>
      <c r="B15" s="39"/>
      <c r="C15" s="39"/>
      <c r="D15" s="161"/>
      <c r="E15" s="161"/>
      <c r="F15" s="45"/>
      <c r="G15" s="46"/>
    </row>
    <row r="16" spans="1:13" ht="16.5" customHeight="1">
      <c r="A16" s="97" t="s">
        <v>115</v>
      </c>
      <c r="B16" s="39" t="e">
        <f>Rezultati!#REF!</f>
        <v>#REF!</v>
      </c>
      <c r="C16" s="40"/>
      <c r="D16" s="161"/>
      <c r="E16" s="161"/>
      <c r="F16" s="45"/>
      <c r="G16" s="46"/>
    </row>
    <row r="17" spans="1:7" ht="16.5" customHeight="1">
      <c r="A17" s="97" t="s">
        <v>116</v>
      </c>
      <c r="B17" s="39">
        <f>[2]Sheet3!$D$17</f>
        <v>420000</v>
      </c>
      <c r="C17" s="40">
        <v>420000</v>
      </c>
      <c r="D17" s="161"/>
      <c r="E17" s="161"/>
      <c r="F17" s="45"/>
      <c r="G17" s="46"/>
    </row>
    <row r="18" spans="1:7" ht="16.5" customHeight="1">
      <c r="A18" s="97" t="s">
        <v>117</v>
      </c>
      <c r="B18" s="41" t="e">
        <f>Rezultati!#REF!</f>
        <v>#REF!</v>
      </c>
      <c r="C18" s="42">
        <v>82520</v>
      </c>
      <c r="D18" s="161"/>
      <c r="E18" s="161"/>
      <c r="F18" s="45"/>
      <c r="G18" s="46"/>
    </row>
    <row r="19" spans="1:7" ht="16.5" customHeight="1">
      <c r="A19" s="97" t="s">
        <v>172</v>
      </c>
      <c r="B19" s="41">
        <v>55752</v>
      </c>
      <c r="C19" s="42"/>
      <c r="D19" s="161"/>
      <c r="E19" s="161"/>
      <c r="F19" s="45"/>
      <c r="G19" s="46"/>
    </row>
    <row r="20" spans="1:7" ht="16.5" customHeight="1">
      <c r="A20" s="97" t="s">
        <v>133</v>
      </c>
      <c r="B20" s="39">
        <v>0</v>
      </c>
      <c r="C20" s="40">
        <v>0</v>
      </c>
      <c r="D20" s="161"/>
      <c r="E20" s="161"/>
      <c r="F20" s="45"/>
      <c r="G20" s="46"/>
    </row>
    <row r="21" spans="1:7" ht="16.5" customHeight="1">
      <c r="A21" s="97" t="s">
        <v>168</v>
      </c>
      <c r="B21" s="39" t="e">
        <f>Rezultati!#REF!</f>
        <v>#REF!</v>
      </c>
      <c r="C21" s="40">
        <v>258103</v>
      </c>
      <c r="D21" s="161"/>
      <c r="E21" s="161"/>
      <c r="F21" s="45"/>
      <c r="G21" s="46"/>
    </row>
    <row r="22" spans="1:7" ht="12.75" customHeight="1">
      <c r="A22" s="84" t="s">
        <v>132</v>
      </c>
      <c r="B22" s="39"/>
      <c r="C22" s="40"/>
      <c r="D22" s="161"/>
      <c r="E22" s="161"/>
      <c r="F22" s="45"/>
      <c r="G22" s="46"/>
    </row>
    <row r="23" spans="1:7" ht="24.75" customHeight="1">
      <c r="A23" s="93" t="s">
        <v>118</v>
      </c>
      <c r="B23" s="39" t="e">
        <f>Rezultati!#REF!</f>
        <v>#REF!</v>
      </c>
      <c r="C23" s="40"/>
      <c r="D23" s="161"/>
      <c r="E23" s="161"/>
      <c r="F23" s="45"/>
      <c r="G23" s="46"/>
    </row>
    <row r="24" spans="1:7" ht="16.5" customHeight="1">
      <c r="A24" s="93" t="s">
        <v>119</v>
      </c>
      <c r="B24" s="39" t="e">
        <f>Rezultati!#REF!</f>
        <v>#REF!</v>
      </c>
      <c r="C24" s="40"/>
      <c r="D24" s="161"/>
      <c r="E24" s="161"/>
      <c r="F24" s="45"/>
      <c r="G24" s="46"/>
    </row>
    <row r="25" spans="1:7" ht="30" customHeight="1">
      <c r="A25" s="93" t="s">
        <v>120</v>
      </c>
      <c r="B25" s="39"/>
      <c r="C25" s="40"/>
      <c r="D25" s="161"/>
      <c r="E25" s="161"/>
      <c r="F25" s="45"/>
      <c r="G25" s="46"/>
    </row>
    <row r="26" spans="1:7" ht="16.5" customHeight="1">
      <c r="A26" s="93" t="s">
        <v>121</v>
      </c>
      <c r="B26" s="39">
        <v>0</v>
      </c>
      <c r="C26" s="40"/>
      <c r="D26" s="161"/>
      <c r="E26" s="161"/>
      <c r="F26" s="45"/>
      <c r="G26" s="46"/>
    </row>
    <row r="27" spans="1:7" ht="16.5" customHeight="1">
      <c r="A27" s="93" t="s">
        <v>122</v>
      </c>
      <c r="B27" s="39" t="e">
        <f>Rezultati!#REF!</f>
        <v>#REF!</v>
      </c>
      <c r="C27" s="40">
        <v>7376.15</v>
      </c>
      <c r="D27" s="161"/>
      <c r="E27" s="161"/>
      <c r="F27" s="45"/>
      <c r="G27" s="46"/>
    </row>
    <row r="28" spans="1:7" ht="16.5" customHeight="1">
      <c r="A28" s="96" t="s">
        <v>123</v>
      </c>
      <c r="B28" s="88" t="e">
        <f>B29+B30+B31+B32</f>
        <v>#REF!</v>
      </c>
      <c r="C28" s="88">
        <f>C29+C30+C31+C32</f>
        <v>90520</v>
      </c>
      <c r="D28" s="161"/>
      <c r="E28" s="161"/>
      <c r="F28" s="45"/>
      <c r="G28" s="46"/>
    </row>
    <row r="29" spans="1:7" ht="16.5" customHeight="1">
      <c r="A29" s="93" t="s">
        <v>124</v>
      </c>
      <c r="B29" s="39"/>
      <c r="C29" s="40"/>
      <c r="D29" s="162"/>
      <c r="E29" s="162"/>
      <c r="F29" s="45"/>
      <c r="G29" s="46"/>
    </row>
    <row r="30" spans="1:7" ht="16.5" customHeight="1">
      <c r="A30" s="93" t="s">
        <v>125</v>
      </c>
      <c r="B30" s="39"/>
      <c r="C30" s="40"/>
      <c r="D30" s="156"/>
      <c r="E30" s="156"/>
      <c r="F30" s="45"/>
      <c r="G30" s="46"/>
    </row>
    <row r="31" spans="1:7" ht="16.5" customHeight="1">
      <c r="A31" s="93" t="s">
        <v>126</v>
      </c>
      <c r="B31" s="39" t="e">
        <f>Rezultati!#REF!</f>
        <v>#REF!</v>
      </c>
      <c r="C31" s="40">
        <v>90520</v>
      </c>
      <c r="D31" s="155" t="s">
        <v>163</v>
      </c>
      <c r="E31" s="155"/>
      <c r="F31" s="45" t="e">
        <f>F8-B33</f>
        <v>#REF!</v>
      </c>
      <c r="G31" s="46">
        <v>689330.37</v>
      </c>
    </row>
    <row r="32" spans="1:7" ht="16.5" customHeight="1">
      <c r="A32" s="93" t="s">
        <v>127</v>
      </c>
      <c r="B32" s="39"/>
      <c r="C32" s="40"/>
      <c r="D32" s="155" t="s">
        <v>164</v>
      </c>
      <c r="E32" s="155"/>
      <c r="F32" s="45" t="e">
        <f>F31*0.1</f>
        <v>#REF!</v>
      </c>
      <c r="G32" s="46">
        <v>68933</v>
      </c>
    </row>
    <row r="33" spans="1:7" ht="24.75" customHeight="1">
      <c r="A33" s="91" t="s">
        <v>128</v>
      </c>
      <c r="B33" s="89" t="e">
        <f>B28+B14+B13+B10</f>
        <v>#REF!</v>
      </c>
      <c r="C33" s="89">
        <f>C28+C14+C13+C10</f>
        <v>1314519.1499999999</v>
      </c>
      <c r="D33" s="155" t="s">
        <v>165</v>
      </c>
      <c r="E33" s="155"/>
      <c r="F33" s="45" t="e">
        <f>F31-F32</f>
        <v>#REF!</v>
      </c>
      <c r="G33" s="46">
        <v>618404</v>
      </c>
    </row>
    <row r="34" spans="1:7" ht="16.5" customHeight="1">
      <c r="A34" s="33" t="s">
        <v>129</v>
      </c>
      <c r="B34" s="43" t="s">
        <v>161</v>
      </c>
      <c r="C34" s="44" t="s">
        <v>104</v>
      </c>
      <c r="D34" s="155" t="s">
        <v>166</v>
      </c>
      <c r="E34" s="155"/>
      <c r="F34" s="45">
        <v>48000</v>
      </c>
      <c r="G34" s="46">
        <v>48000</v>
      </c>
    </row>
    <row r="35" spans="1:7" ht="16.5" customHeight="1" thickBot="1">
      <c r="A35" s="94" t="s">
        <v>130</v>
      </c>
      <c r="B35" s="39" t="s">
        <v>134</v>
      </c>
      <c r="C35" s="40" t="s">
        <v>134</v>
      </c>
      <c r="D35" s="155" t="s">
        <v>167</v>
      </c>
      <c r="E35" s="155"/>
      <c r="F35" s="47" t="e">
        <f>F32-F34</f>
        <v>#REF!</v>
      </c>
      <c r="G35" s="48">
        <v>20933</v>
      </c>
    </row>
    <row r="36" spans="1:7" ht="16.5" customHeight="1">
      <c r="D36" s="23"/>
      <c r="E36" s="23"/>
      <c r="F36" s="24"/>
      <c r="G36" s="24"/>
    </row>
    <row r="37" spans="1:7" ht="16.5" customHeight="1"/>
    <row r="38" spans="1:7" ht="16.5" customHeight="1">
      <c r="B38" s="100"/>
    </row>
    <row r="39" spans="1:7" ht="16.5" customHeight="1">
      <c r="F39" s="90"/>
    </row>
    <row r="40" spans="1:7" ht="16.5" customHeight="1"/>
    <row r="41" spans="1:7" ht="16.5" customHeight="1"/>
    <row r="42" spans="1:7" ht="16.5" customHeight="1"/>
    <row r="43" spans="1:7" ht="16.5" customHeight="1"/>
    <row r="44" spans="1:7" ht="16.5" customHeight="1"/>
    <row r="45" spans="1:7" ht="16.5" customHeight="1"/>
    <row r="46" spans="1:7" ht="16.5" customHeight="1"/>
    <row r="47" spans="1:7" ht="24.75" customHeight="1"/>
    <row r="48" spans="1:7" ht="16.5" customHeight="1"/>
    <row r="49" ht="16.5" customHeight="1"/>
    <row r="65" spans="4:7">
      <c r="D65" s="32"/>
      <c r="E65" s="32"/>
      <c r="F65" s="27"/>
    </row>
    <row r="66" spans="4:7" ht="15.75">
      <c r="D66" s="30"/>
      <c r="E66" s="30"/>
      <c r="F66" s="28"/>
    </row>
    <row r="67" spans="4:7" ht="15.75">
      <c r="D67" s="30"/>
      <c r="E67" s="30"/>
      <c r="F67" s="28"/>
    </row>
    <row r="68" spans="4:7" ht="15.75">
      <c r="D68" s="30"/>
      <c r="E68" s="30"/>
      <c r="F68" s="30"/>
      <c r="G68" s="28"/>
    </row>
    <row r="69" spans="4:7" ht="15.75">
      <c r="D69" s="30"/>
      <c r="E69" s="30"/>
      <c r="F69" s="30"/>
      <c r="G69" s="28"/>
    </row>
    <row r="70" spans="4:7" ht="15.75">
      <c r="D70" s="31"/>
      <c r="E70" s="30"/>
      <c r="F70" s="30"/>
      <c r="G70" s="28"/>
    </row>
    <row r="71" spans="4:7">
      <c r="D71" s="31"/>
      <c r="E71" s="30"/>
      <c r="F71" s="30"/>
      <c r="G71" s="30"/>
    </row>
    <row r="72" spans="4:7">
      <c r="D72" s="31"/>
      <c r="E72" s="30"/>
      <c r="F72" s="30"/>
      <c r="G72" s="30"/>
    </row>
    <row r="73" spans="4:7">
      <c r="D73" s="31"/>
      <c r="E73" s="30"/>
      <c r="F73" s="30"/>
      <c r="G73" s="30"/>
    </row>
    <row r="74" spans="4:7">
      <c r="D74" s="30"/>
      <c r="E74" s="30"/>
      <c r="F74" s="30"/>
      <c r="G74" s="30"/>
    </row>
    <row r="75" spans="4:7">
      <c r="D75" s="30"/>
      <c r="E75" s="30"/>
      <c r="F75" s="30"/>
      <c r="G75" s="30"/>
    </row>
    <row r="76" spans="4:7">
      <c r="D76" s="30"/>
      <c r="E76" s="30"/>
      <c r="F76" s="30"/>
      <c r="G76" s="30"/>
    </row>
    <row r="77" spans="4:7">
      <c r="D77" s="30"/>
      <c r="E77" s="30"/>
      <c r="F77" s="30"/>
      <c r="G77" s="30"/>
    </row>
    <row r="78" spans="4:7">
      <c r="D78" s="30"/>
      <c r="E78" s="30"/>
      <c r="F78" s="30"/>
      <c r="G78" s="30"/>
    </row>
    <row r="79" spans="4:7">
      <c r="D79" s="30"/>
      <c r="E79" s="30"/>
      <c r="F79" s="30"/>
      <c r="G79" s="30"/>
    </row>
    <row r="80" spans="4:7">
      <c r="D80" s="30"/>
      <c r="E80" s="30"/>
      <c r="F80" s="30"/>
      <c r="G80" s="30"/>
    </row>
    <row r="81" spans="4:7">
      <c r="D81" s="30"/>
      <c r="E81" s="30"/>
      <c r="F81" s="30"/>
      <c r="G81" s="30"/>
    </row>
    <row r="82" spans="4:7">
      <c r="D82" s="30"/>
      <c r="E82" s="30"/>
      <c r="F82" s="30"/>
      <c r="G82" s="30"/>
    </row>
    <row r="83" spans="4:7">
      <c r="D83" s="30"/>
      <c r="E83" s="30"/>
      <c r="F83" s="30"/>
      <c r="G83" s="30"/>
    </row>
    <row r="84" spans="4:7">
      <c r="D84" s="30"/>
      <c r="E84" s="30"/>
      <c r="F84" s="30"/>
      <c r="G84" s="30"/>
    </row>
    <row r="85" spans="4:7">
      <c r="D85" s="30"/>
      <c r="E85" s="30"/>
      <c r="F85" s="30"/>
      <c r="G85" s="30"/>
    </row>
    <row r="86" spans="4:7">
      <c r="D86" s="30"/>
      <c r="E86" s="30"/>
      <c r="F86" s="30"/>
      <c r="G86" s="30"/>
    </row>
    <row r="87" spans="4:7">
      <c r="D87" s="30"/>
      <c r="E87" s="30"/>
      <c r="F87" s="30"/>
      <c r="G87" s="30"/>
    </row>
    <row r="88" spans="4:7">
      <c r="D88" s="30"/>
      <c r="E88" s="30"/>
      <c r="F88" s="30"/>
      <c r="G88" s="30"/>
    </row>
    <row r="89" spans="4:7">
      <c r="D89" s="30"/>
      <c r="E89" s="30"/>
      <c r="F89" s="30"/>
      <c r="G89" s="30"/>
    </row>
    <row r="90" spans="4:7">
      <c r="D90" s="30"/>
      <c r="E90" s="30"/>
      <c r="F90" s="30"/>
      <c r="G90" s="30"/>
    </row>
    <row r="91" spans="4:7">
      <c r="D91" s="30"/>
      <c r="E91" s="30"/>
      <c r="F91" s="30"/>
      <c r="G91" s="30"/>
    </row>
    <row r="92" spans="4:7">
      <c r="D92" s="30"/>
      <c r="E92" s="30"/>
      <c r="F92" s="30"/>
      <c r="G92" s="30"/>
    </row>
    <row r="93" spans="4:7">
      <c r="D93" s="30"/>
      <c r="E93" s="30"/>
      <c r="F93" s="30"/>
      <c r="G93" s="30"/>
    </row>
    <row r="94" spans="4:7">
      <c r="D94" s="30"/>
      <c r="E94" s="30"/>
      <c r="F94" s="30"/>
      <c r="G94" s="30"/>
    </row>
    <row r="95" spans="4:7">
      <c r="D95" s="30"/>
      <c r="E95" s="30"/>
      <c r="F95" s="30"/>
      <c r="G95" s="30"/>
    </row>
    <row r="96" spans="4:7">
      <c r="D96" s="30"/>
      <c r="E96" s="30"/>
      <c r="F96" s="30"/>
      <c r="G96" s="30"/>
    </row>
    <row r="97" spans="4:7">
      <c r="D97" s="30"/>
      <c r="E97" s="30"/>
      <c r="F97" s="30"/>
      <c r="G97" s="30"/>
    </row>
    <row r="98" spans="4:7">
      <c r="D98" s="30"/>
      <c r="E98" s="30"/>
      <c r="F98" s="30"/>
      <c r="G98" s="30"/>
    </row>
    <row r="99" spans="4:7">
      <c r="D99" s="30"/>
      <c r="E99" s="30"/>
      <c r="F99" s="30"/>
      <c r="G99" s="30"/>
    </row>
    <row r="100" spans="4:7">
      <c r="D100" s="30"/>
      <c r="E100" s="30"/>
      <c r="F100" s="30"/>
      <c r="G100" s="30"/>
    </row>
    <row r="101" spans="4:7">
      <c r="D101" s="30"/>
      <c r="E101" s="30"/>
      <c r="F101" s="30"/>
      <c r="G101" s="30"/>
    </row>
    <row r="102" spans="4:7">
      <c r="D102" s="30"/>
      <c r="E102" s="30"/>
      <c r="F102" s="30"/>
      <c r="G102" s="30"/>
    </row>
    <row r="103" spans="4:7">
      <c r="D103" s="30"/>
      <c r="E103" s="30"/>
      <c r="F103" s="30"/>
      <c r="G103" s="30"/>
    </row>
    <row r="104" spans="4:7">
      <c r="D104" s="30"/>
      <c r="E104" s="30"/>
      <c r="F104" s="30"/>
      <c r="G104" s="30"/>
    </row>
    <row r="105" spans="4:7">
      <c r="D105" s="30"/>
      <c r="E105" s="30"/>
      <c r="F105" s="30"/>
      <c r="G105" s="30"/>
    </row>
    <row r="106" spans="4:7">
      <c r="D106" s="30"/>
      <c r="E106" s="30"/>
      <c r="F106" s="30"/>
      <c r="G106" s="30"/>
    </row>
    <row r="107" spans="4:7">
      <c r="D107" s="30"/>
      <c r="E107" s="30"/>
      <c r="F107" s="30"/>
      <c r="G107" s="30"/>
    </row>
    <row r="108" spans="4:7">
      <c r="D108" s="30"/>
      <c r="E108" s="30"/>
      <c r="F108" s="30"/>
      <c r="G108" s="30"/>
    </row>
    <row r="109" spans="4:7">
      <c r="D109" s="30"/>
      <c r="E109" s="30"/>
      <c r="F109" s="30"/>
      <c r="G109" s="30"/>
    </row>
    <row r="110" spans="4:7">
      <c r="D110" s="30"/>
      <c r="E110" s="30"/>
      <c r="F110" s="30"/>
      <c r="G110" s="30"/>
    </row>
    <row r="111" spans="4:7">
      <c r="D111" s="30"/>
      <c r="E111" s="30"/>
      <c r="F111" s="30"/>
      <c r="G111" s="30"/>
    </row>
    <row r="112" spans="4:7">
      <c r="D112" s="30"/>
      <c r="E112" s="30"/>
      <c r="F112" s="30"/>
      <c r="G112" s="30"/>
    </row>
    <row r="113" spans="4:7">
      <c r="D113" s="30"/>
      <c r="E113" s="30"/>
      <c r="F113" s="30"/>
      <c r="G113" s="30"/>
    </row>
    <row r="114" spans="4:7">
      <c r="D114" s="30"/>
      <c r="E114" s="30"/>
      <c r="F114" s="30"/>
      <c r="G114" s="30"/>
    </row>
    <row r="115" spans="4:7">
      <c r="D115" s="30"/>
      <c r="E115" s="30"/>
      <c r="F115" s="30"/>
      <c r="G115" s="30"/>
    </row>
    <row r="116" spans="4:7">
      <c r="D116" s="30"/>
      <c r="E116" s="30"/>
      <c r="F116" s="30"/>
      <c r="G116" s="30"/>
    </row>
    <row r="117" spans="4:7">
      <c r="D117" s="30"/>
      <c r="E117" s="30"/>
      <c r="F117" s="30"/>
      <c r="G117" s="30"/>
    </row>
    <row r="118" spans="4:7">
      <c r="D118" s="30"/>
      <c r="E118" s="30"/>
      <c r="F118" s="30"/>
      <c r="G118" s="30"/>
    </row>
    <row r="119" spans="4:7">
      <c r="D119" s="30"/>
      <c r="E119" s="30"/>
      <c r="F119" s="30"/>
      <c r="G119" s="30"/>
    </row>
    <row r="120" spans="4:7">
      <c r="D120" s="30"/>
      <c r="E120" s="30"/>
      <c r="F120" s="30"/>
      <c r="G120" s="30"/>
    </row>
    <row r="121" spans="4:7">
      <c r="D121" s="30"/>
      <c r="E121" s="30"/>
      <c r="F121" s="30"/>
      <c r="G121" s="30"/>
    </row>
    <row r="122" spans="4:7">
      <c r="D122" s="30"/>
      <c r="E122" s="30"/>
      <c r="F122" s="30"/>
      <c r="G122" s="30"/>
    </row>
    <row r="123" spans="4:7">
      <c r="D123" s="30"/>
      <c r="E123" s="30"/>
      <c r="F123" s="30"/>
      <c r="G123" s="30"/>
    </row>
    <row r="124" spans="4:7">
      <c r="D124" s="30"/>
      <c r="E124" s="30"/>
      <c r="F124" s="30"/>
      <c r="G124" s="30"/>
    </row>
    <row r="125" spans="4:7">
      <c r="D125" s="30"/>
      <c r="E125" s="30"/>
      <c r="F125" s="30"/>
      <c r="G125" s="30"/>
    </row>
    <row r="126" spans="4:7">
      <c r="D126" s="30"/>
      <c r="E126" s="30"/>
      <c r="F126" s="30"/>
      <c r="G126" s="30"/>
    </row>
    <row r="127" spans="4:7">
      <c r="D127" s="30"/>
      <c r="E127" s="30"/>
      <c r="F127" s="30"/>
      <c r="G127" s="30"/>
    </row>
    <row r="128" spans="4:7">
      <c r="D128" s="30"/>
      <c r="E128" s="30"/>
      <c r="F128" s="30"/>
      <c r="G128" s="30"/>
    </row>
    <row r="129" spans="4:7">
      <c r="D129" s="30"/>
      <c r="E129" s="30"/>
      <c r="F129" s="30"/>
      <c r="G129" s="30"/>
    </row>
    <row r="130" spans="4:7">
      <c r="D130" s="30"/>
      <c r="E130" s="30"/>
      <c r="F130" s="30"/>
      <c r="G130" s="30"/>
    </row>
    <row r="131" spans="4:7">
      <c r="D131" s="30"/>
      <c r="E131" s="30"/>
      <c r="F131" s="30"/>
      <c r="G131" s="30"/>
    </row>
    <row r="132" spans="4:7">
      <c r="D132" s="30"/>
      <c r="E132" s="30"/>
      <c r="F132" s="30"/>
      <c r="G132" s="30"/>
    </row>
    <row r="133" spans="4:7">
      <c r="D133" s="30"/>
      <c r="E133" s="30"/>
      <c r="F133" s="30"/>
      <c r="G133" s="30"/>
    </row>
    <row r="134" spans="4:7">
      <c r="D134" s="30"/>
      <c r="E134" s="30"/>
      <c r="F134" s="30"/>
      <c r="G134" s="30"/>
    </row>
    <row r="135" spans="4:7">
      <c r="D135" s="30"/>
      <c r="E135" s="30"/>
      <c r="F135" s="30"/>
      <c r="G135" s="30"/>
    </row>
    <row r="136" spans="4:7">
      <c r="D136" s="30"/>
      <c r="E136" s="30"/>
      <c r="F136" s="30"/>
      <c r="G136" s="30"/>
    </row>
    <row r="137" spans="4:7">
      <c r="D137" s="30"/>
      <c r="E137" s="30"/>
      <c r="F137" s="30"/>
      <c r="G137" s="30"/>
    </row>
    <row r="138" spans="4:7">
      <c r="D138" s="30"/>
      <c r="E138" s="30"/>
      <c r="F138" s="30"/>
      <c r="G138" s="30"/>
    </row>
    <row r="139" spans="4:7">
      <c r="D139" s="30"/>
      <c r="E139" s="30"/>
      <c r="F139" s="30"/>
      <c r="G139" s="30"/>
    </row>
    <row r="140" spans="4:7">
      <c r="D140" s="30"/>
      <c r="E140" s="30"/>
      <c r="F140" s="30"/>
      <c r="G140" s="30"/>
    </row>
    <row r="141" spans="4:7">
      <c r="D141" s="30"/>
      <c r="E141" s="30"/>
      <c r="F141" s="30"/>
      <c r="G141" s="30"/>
    </row>
    <row r="142" spans="4:7">
      <c r="D142" s="30"/>
      <c r="E142" s="30"/>
      <c r="F142" s="30"/>
      <c r="G142" s="30"/>
    </row>
    <row r="143" spans="4:7">
      <c r="D143" s="30"/>
      <c r="E143" s="30"/>
      <c r="F143" s="30"/>
      <c r="G143" s="30"/>
    </row>
    <row r="144" spans="4:7">
      <c r="D144" s="30"/>
      <c r="E144" s="30"/>
      <c r="F144" s="30"/>
      <c r="G144" s="30"/>
    </row>
    <row r="145" spans="4:7">
      <c r="D145" s="30"/>
      <c r="E145" s="30"/>
      <c r="F145" s="30"/>
      <c r="G145" s="30"/>
    </row>
    <row r="146" spans="4:7">
      <c r="D146" s="30"/>
      <c r="E146" s="30"/>
      <c r="F146" s="30"/>
      <c r="G146" s="30"/>
    </row>
    <row r="147" spans="4:7">
      <c r="D147" s="30"/>
      <c r="E147" s="30"/>
      <c r="F147" s="30"/>
      <c r="G147" s="30"/>
    </row>
    <row r="148" spans="4:7">
      <c r="D148" s="30"/>
      <c r="E148" s="30"/>
      <c r="F148" s="30"/>
      <c r="G148" s="30"/>
    </row>
    <row r="149" spans="4:7">
      <c r="D149" s="30"/>
      <c r="E149" s="30"/>
      <c r="F149" s="30"/>
      <c r="G149" s="30"/>
    </row>
    <row r="150" spans="4:7">
      <c r="D150" s="30"/>
      <c r="E150" s="30"/>
      <c r="F150" s="30"/>
      <c r="G150" s="30"/>
    </row>
    <row r="151" spans="4:7">
      <c r="D151" s="30"/>
      <c r="E151" s="30"/>
      <c r="F151" s="30"/>
      <c r="G151" s="30"/>
    </row>
    <row r="152" spans="4:7">
      <c r="D152" s="30"/>
      <c r="E152" s="30"/>
      <c r="F152" s="30"/>
      <c r="G152" s="30"/>
    </row>
    <row r="153" spans="4:7">
      <c r="D153" s="30"/>
      <c r="E153" s="30"/>
      <c r="F153" s="30"/>
      <c r="G153" s="30"/>
    </row>
    <row r="154" spans="4:7">
      <c r="D154" s="30"/>
      <c r="E154" s="30"/>
      <c r="F154" s="30"/>
      <c r="G154" s="30"/>
    </row>
    <row r="155" spans="4:7">
      <c r="D155" s="30"/>
      <c r="E155" s="30"/>
      <c r="F155" s="30"/>
      <c r="G155" s="30"/>
    </row>
    <row r="156" spans="4:7">
      <c r="D156" s="30"/>
      <c r="E156" s="30"/>
      <c r="F156" s="30"/>
      <c r="G156" s="30"/>
    </row>
    <row r="157" spans="4:7">
      <c r="D157" s="30"/>
      <c r="E157" s="30"/>
      <c r="F157" s="30"/>
      <c r="G157" s="30"/>
    </row>
  </sheetData>
  <mergeCells count="14">
    <mergeCell ref="D33:E33"/>
    <mergeCell ref="D35:E35"/>
    <mergeCell ref="D34:E34"/>
    <mergeCell ref="D12:E12"/>
    <mergeCell ref="D7:E7"/>
    <mergeCell ref="D8:E8"/>
    <mergeCell ref="D11:E11"/>
    <mergeCell ref="D9:E9"/>
    <mergeCell ref="D10:E10"/>
    <mergeCell ref="D32:E32"/>
    <mergeCell ref="D30:E30"/>
    <mergeCell ref="D31:E31"/>
    <mergeCell ref="D13:E13"/>
    <mergeCell ref="D14:E29"/>
  </mergeCells>
  <pageMargins left="0.33" right="0.17" top="0.5" bottom="0.35" header="0.24" footer="0.24"/>
  <pageSetup scale="50" orientation="landscape" r:id="rId1"/>
  <headerFooter alignWithMargins="0"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61"/>
  <sheetViews>
    <sheetView topLeftCell="A48" workbookViewId="0">
      <selection activeCell="F69" sqref="F69"/>
    </sheetView>
  </sheetViews>
  <sheetFormatPr defaultRowHeight="15"/>
  <cols>
    <col min="2" max="2" width="17.5703125" customWidth="1"/>
    <col min="4" max="4" width="16.42578125" customWidth="1"/>
    <col min="7" max="7" width="12" customWidth="1"/>
  </cols>
  <sheetData>
    <row r="1" spans="1:7">
      <c r="B1" s="50" t="s">
        <v>137</v>
      </c>
    </row>
    <row r="2" spans="1:7">
      <c r="B2" s="11" t="s">
        <v>138</v>
      </c>
    </row>
    <row r="3" spans="1:7">
      <c r="B3" s="11"/>
    </row>
    <row r="4" spans="1:7" ht="15.75">
      <c r="B4" s="163" t="s">
        <v>139</v>
      </c>
      <c r="C4" s="163"/>
      <c r="D4" s="163"/>
      <c r="E4" s="163"/>
      <c r="F4" s="163"/>
      <c r="G4" s="163"/>
    </row>
    <row r="6" spans="1:7">
      <c r="A6" s="164" t="s">
        <v>36</v>
      </c>
      <c r="B6" s="166" t="s">
        <v>140</v>
      </c>
      <c r="C6" s="164" t="s">
        <v>141</v>
      </c>
      <c r="D6" s="51" t="s">
        <v>142</v>
      </c>
      <c r="E6" s="164" t="s">
        <v>143</v>
      </c>
      <c r="F6" s="164" t="s">
        <v>144</v>
      </c>
      <c r="G6" s="51" t="s">
        <v>142</v>
      </c>
    </row>
    <row r="7" spans="1:7">
      <c r="A7" s="165"/>
      <c r="B7" s="167"/>
      <c r="C7" s="165"/>
      <c r="D7" s="52">
        <v>40179</v>
      </c>
      <c r="E7" s="165"/>
      <c r="F7" s="165"/>
      <c r="G7" s="52">
        <v>40543</v>
      </c>
    </row>
    <row r="8" spans="1:7">
      <c r="A8" s="53">
        <v>1</v>
      </c>
      <c r="B8" s="57" t="s">
        <v>3</v>
      </c>
      <c r="C8" s="55" t="s">
        <v>145</v>
      </c>
      <c r="D8" s="56">
        <f>1450699</f>
        <v>1450699</v>
      </c>
      <c r="E8" s="56"/>
      <c r="F8" s="56"/>
      <c r="G8" s="56">
        <f t="shared" ref="G8:G19" si="0">D8+E8-F8</f>
        <v>1450699</v>
      </c>
    </row>
    <row r="9" spans="1:7">
      <c r="A9" s="53">
        <v>2</v>
      </c>
      <c r="B9" s="54" t="s">
        <v>146</v>
      </c>
      <c r="C9" s="55" t="s">
        <v>147</v>
      </c>
      <c r="D9" s="56" t="e">
        <f>#REF!</f>
        <v>#REF!</v>
      </c>
      <c r="E9" s="56"/>
      <c r="F9" s="56"/>
      <c r="G9" s="56" t="e">
        <f t="shared" si="0"/>
        <v>#REF!</v>
      </c>
    </row>
    <row r="10" spans="1:7">
      <c r="A10" s="53">
        <v>3</v>
      </c>
      <c r="B10" s="3" t="s">
        <v>37</v>
      </c>
      <c r="C10" s="3">
        <v>40</v>
      </c>
      <c r="D10" s="9">
        <v>20000</v>
      </c>
      <c r="E10" s="56"/>
      <c r="F10" s="56"/>
      <c r="G10" s="56">
        <f t="shared" si="0"/>
        <v>20000</v>
      </c>
    </row>
    <row r="11" spans="1:7">
      <c r="A11" s="53">
        <v>4</v>
      </c>
      <c r="B11" s="3" t="s">
        <v>38</v>
      </c>
      <c r="C11" s="3">
        <v>10</v>
      </c>
      <c r="D11" s="9">
        <v>80000</v>
      </c>
      <c r="E11" s="56"/>
      <c r="F11" s="56"/>
      <c r="G11" s="56">
        <f t="shared" si="0"/>
        <v>80000</v>
      </c>
    </row>
    <row r="12" spans="1:7">
      <c r="A12" s="53">
        <v>5</v>
      </c>
      <c r="B12" s="3" t="s">
        <v>39</v>
      </c>
      <c r="C12" s="3">
        <v>1</v>
      </c>
      <c r="D12" s="9">
        <v>70000</v>
      </c>
      <c r="E12" s="13"/>
      <c r="F12" s="56"/>
      <c r="G12" s="56">
        <f t="shared" si="0"/>
        <v>70000</v>
      </c>
    </row>
    <row r="13" spans="1:7">
      <c r="A13" s="53">
        <v>6</v>
      </c>
      <c r="B13" s="3" t="s">
        <v>40</v>
      </c>
      <c r="C13" s="3">
        <v>1</v>
      </c>
      <c r="D13" s="9">
        <v>150000</v>
      </c>
      <c r="E13" s="56"/>
      <c r="F13" s="56"/>
      <c r="G13" s="56">
        <f t="shared" si="0"/>
        <v>150000</v>
      </c>
    </row>
    <row r="14" spans="1:7">
      <c r="A14" s="53">
        <v>7</v>
      </c>
      <c r="B14" s="3" t="s">
        <v>41</v>
      </c>
      <c r="C14" s="3">
        <v>2</v>
      </c>
      <c r="D14" s="9">
        <v>185000</v>
      </c>
      <c r="E14" s="56"/>
      <c r="F14" s="56"/>
      <c r="G14" s="56">
        <f t="shared" si="0"/>
        <v>185000</v>
      </c>
    </row>
    <row r="15" spans="1:7">
      <c r="A15" s="53">
        <v>8</v>
      </c>
      <c r="B15" s="3" t="s">
        <v>42</v>
      </c>
      <c r="C15" s="3">
        <v>1</v>
      </c>
      <c r="D15" s="9">
        <v>60000</v>
      </c>
      <c r="E15" s="56"/>
      <c r="F15" s="56"/>
      <c r="G15" s="56">
        <f t="shared" si="0"/>
        <v>60000</v>
      </c>
    </row>
    <row r="16" spans="1:7">
      <c r="A16" s="53">
        <v>9</v>
      </c>
      <c r="B16" s="3" t="s">
        <v>43</v>
      </c>
      <c r="C16" s="3">
        <v>1</v>
      </c>
      <c r="D16" s="9">
        <v>600000</v>
      </c>
      <c r="E16" s="58"/>
      <c r="F16" s="58"/>
      <c r="G16" s="56">
        <f t="shared" si="0"/>
        <v>600000</v>
      </c>
    </row>
    <row r="17" spans="1:7">
      <c r="A17" s="53">
        <v>10</v>
      </c>
      <c r="B17" s="3" t="s">
        <v>44</v>
      </c>
      <c r="C17" s="3">
        <v>3</v>
      </c>
      <c r="D17" s="9">
        <v>200000</v>
      </c>
      <c r="E17" s="58"/>
      <c r="F17" s="58"/>
      <c r="G17" s="56">
        <f t="shared" si="0"/>
        <v>200000</v>
      </c>
    </row>
    <row r="18" spans="1:7">
      <c r="A18" s="53">
        <v>11</v>
      </c>
      <c r="B18" s="3" t="s">
        <v>45</v>
      </c>
      <c r="C18" s="3">
        <v>1</v>
      </c>
      <c r="D18" s="9">
        <v>50000</v>
      </c>
      <c r="E18" s="58"/>
      <c r="F18" s="58"/>
      <c r="G18" s="56">
        <f t="shared" si="0"/>
        <v>50000</v>
      </c>
    </row>
    <row r="19" spans="1:7" ht="15.75" thickBot="1">
      <c r="A19" s="53">
        <v>12</v>
      </c>
      <c r="B19" s="4" t="s">
        <v>46</v>
      </c>
      <c r="C19" s="4">
        <v>1</v>
      </c>
      <c r="D19" s="79">
        <v>40000</v>
      </c>
      <c r="E19" s="58"/>
      <c r="F19" s="58"/>
      <c r="G19" s="56">
        <f t="shared" si="0"/>
        <v>40000</v>
      </c>
    </row>
    <row r="20" spans="1:7" ht="15.75" thickBot="1">
      <c r="A20" s="59"/>
      <c r="B20" s="81"/>
      <c r="C20" s="80"/>
      <c r="D20" s="82" t="e">
        <f>SUM(D8:D19)</f>
        <v>#REF!</v>
      </c>
      <c r="E20" s="78">
        <f>SUM(E8:E19)</f>
        <v>0</v>
      </c>
      <c r="F20" s="62">
        <f>SUM(F8:F19)</f>
        <v>0</v>
      </c>
      <c r="G20" s="63" t="e">
        <f>SUM(G8:G19)</f>
        <v>#REF!</v>
      </c>
    </row>
    <row r="23" spans="1:7" ht="15.75">
      <c r="B23" s="163" t="s">
        <v>149</v>
      </c>
      <c r="C23" s="163"/>
      <c r="D23" s="163"/>
      <c r="E23" s="163"/>
      <c r="F23" s="163"/>
      <c r="G23" s="163"/>
    </row>
    <row r="25" spans="1:7">
      <c r="A25" s="164" t="s">
        <v>36</v>
      </c>
      <c r="B25" s="166" t="s">
        <v>140</v>
      </c>
      <c r="C25" s="164" t="s">
        <v>141</v>
      </c>
      <c r="D25" s="51" t="s">
        <v>142</v>
      </c>
      <c r="E25" s="164" t="s">
        <v>143</v>
      </c>
      <c r="F25" s="164" t="s">
        <v>144</v>
      </c>
      <c r="G25" s="51" t="s">
        <v>142</v>
      </c>
    </row>
    <row r="26" spans="1:7">
      <c r="A26" s="165"/>
      <c r="B26" s="167"/>
      <c r="C26" s="165"/>
      <c r="D26" s="52">
        <v>40179</v>
      </c>
      <c r="E26" s="165"/>
      <c r="F26" s="165"/>
      <c r="G26" s="52">
        <v>40543</v>
      </c>
    </row>
    <row r="27" spans="1:7">
      <c r="A27" s="53">
        <v>1</v>
      </c>
      <c r="B27" s="57" t="s">
        <v>3</v>
      </c>
      <c r="C27" s="53"/>
      <c r="D27" s="56">
        <f>1450699</f>
        <v>1450699</v>
      </c>
      <c r="E27" s="56">
        <v>0</v>
      </c>
      <c r="F27" s="56">
        <f>SUM(D27:E27)</f>
        <v>1450699</v>
      </c>
      <c r="G27" s="56">
        <f>D27+E27</f>
        <v>1450699</v>
      </c>
    </row>
    <row r="28" spans="1:7">
      <c r="A28" s="53">
        <v>2</v>
      </c>
      <c r="B28" s="54" t="s">
        <v>146</v>
      </c>
      <c r="C28" s="53"/>
      <c r="D28" s="10" t="e">
        <f>#REF!</f>
        <v>#REF!</v>
      </c>
      <c r="E28" s="56"/>
      <c r="F28" s="56" t="e">
        <f>#REF!</f>
        <v>#REF!</v>
      </c>
      <c r="G28" s="56" t="e">
        <f t="shared" ref="G28:G38" si="1">D28+E28</f>
        <v>#REF!</v>
      </c>
    </row>
    <row r="29" spans="1:7">
      <c r="A29" s="53">
        <v>3</v>
      </c>
      <c r="B29" s="3" t="s">
        <v>37</v>
      </c>
      <c r="C29" s="53"/>
      <c r="D29" s="10" t="e">
        <f>#REF!</f>
        <v>#REF!</v>
      </c>
      <c r="E29" s="64"/>
      <c r="F29" s="56" t="e">
        <f>#REF!</f>
        <v>#REF!</v>
      </c>
      <c r="G29" s="56" t="e">
        <f t="shared" si="1"/>
        <v>#REF!</v>
      </c>
    </row>
    <row r="30" spans="1:7">
      <c r="A30" s="53">
        <v>4</v>
      </c>
      <c r="B30" s="3" t="s">
        <v>38</v>
      </c>
      <c r="C30" s="53"/>
      <c r="D30" s="10" t="e">
        <f>#REF!</f>
        <v>#REF!</v>
      </c>
      <c r="E30" s="56"/>
      <c r="F30" s="56" t="e">
        <f>#REF!</f>
        <v>#REF!</v>
      </c>
      <c r="G30" s="56" t="e">
        <f t="shared" si="1"/>
        <v>#REF!</v>
      </c>
    </row>
    <row r="31" spans="1:7">
      <c r="A31" s="53">
        <v>5</v>
      </c>
      <c r="B31" s="3" t="s">
        <v>39</v>
      </c>
      <c r="C31" s="53"/>
      <c r="D31" s="10" t="e">
        <f>#REF!</f>
        <v>#REF!</v>
      </c>
      <c r="E31" s="64"/>
      <c r="F31" s="56" t="e">
        <f>#REF!</f>
        <v>#REF!</v>
      </c>
      <c r="G31" s="56" t="e">
        <f t="shared" si="1"/>
        <v>#REF!</v>
      </c>
    </row>
    <row r="32" spans="1:7">
      <c r="A32" s="53">
        <v>6</v>
      </c>
      <c r="B32" s="3" t="s">
        <v>40</v>
      </c>
      <c r="C32" s="53"/>
      <c r="D32" s="10" t="e">
        <f>#REF!</f>
        <v>#REF!</v>
      </c>
      <c r="E32" s="56"/>
      <c r="F32" s="56" t="e">
        <f>#REF!</f>
        <v>#REF!</v>
      </c>
      <c r="G32" s="56" t="e">
        <f t="shared" si="1"/>
        <v>#REF!</v>
      </c>
    </row>
    <row r="33" spans="1:7">
      <c r="A33" s="53">
        <v>7</v>
      </c>
      <c r="B33" s="3" t="s">
        <v>41</v>
      </c>
      <c r="C33" s="53"/>
      <c r="D33" s="10" t="e">
        <f>#REF!</f>
        <v>#REF!</v>
      </c>
      <c r="E33" s="56"/>
      <c r="F33" s="56" t="e">
        <f>#REF!</f>
        <v>#REF!</v>
      </c>
      <c r="G33" s="56" t="e">
        <f t="shared" si="1"/>
        <v>#REF!</v>
      </c>
    </row>
    <row r="34" spans="1:7">
      <c r="A34" s="53">
        <v>8</v>
      </c>
      <c r="B34" s="3" t="s">
        <v>42</v>
      </c>
      <c r="C34" s="53"/>
      <c r="D34" s="10" t="e">
        <f>#REF!</f>
        <v>#REF!</v>
      </c>
      <c r="E34" s="56"/>
      <c r="F34" s="56" t="e">
        <f>#REF!</f>
        <v>#REF!</v>
      </c>
      <c r="G34" s="56" t="e">
        <f t="shared" si="1"/>
        <v>#REF!</v>
      </c>
    </row>
    <row r="35" spans="1:7">
      <c r="A35" s="53">
        <v>9</v>
      </c>
      <c r="B35" s="3" t="s">
        <v>43</v>
      </c>
      <c r="C35" s="53"/>
      <c r="D35" s="10" t="e">
        <f>#REF!</f>
        <v>#REF!</v>
      </c>
      <c r="E35" s="56"/>
      <c r="F35" s="56" t="e">
        <f>#REF!</f>
        <v>#REF!</v>
      </c>
      <c r="G35" s="56" t="e">
        <f t="shared" si="1"/>
        <v>#REF!</v>
      </c>
    </row>
    <row r="36" spans="1:7">
      <c r="A36" s="53">
        <v>10</v>
      </c>
      <c r="B36" s="3" t="s">
        <v>44</v>
      </c>
      <c r="C36" s="53"/>
      <c r="D36" s="10" t="e">
        <f>#REF!</f>
        <v>#REF!</v>
      </c>
      <c r="E36" s="56"/>
      <c r="F36" s="56" t="e">
        <f>#REF!</f>
        <v>#REF!</v>
      </c>
      <c r="G36" s="56" t="e">
        <f t="shared" si="1"/>
        <v>#REF!</v>
      </c>
    </row>
    <row r="37" spans="1:7">
      <c r="A37" s="53">
        <v>11</v>
      </c>
      <c r="B37" s="3" t="s">
        <v>45</v>
      </c>
      <c r="C37" s="53"/>
      <c r="D37" s="10" t="e">
        <f>#REF!</f>
        <v>#REF!</v>
      </c>
      <c r="E37" s="56"/>
      <c r="F37" s="56" t="e">
        <f>#REF!</f>
        <v>#REF!</v>
      </c>
      <c r="G37" s="56" t="e">
        <f t="shared" si="1"/>
        <v>#REF!</v>
      </c>
    </row>
    <row r="38" spans="1:7" ht="15.75" thickBot="1">
      <c r="A38" s="53">
        <v>12</v>
      </c>
      <c r="B38" s="4" t="s">
        <v>46</v>
      </c>
      <c r="C38" s="53"/>
      <c r="D38" s="10" t="e">
        <f>#REF!</f>
        <v>#REF!</v>
      </c>
      <c r="E38" s="56">
        <f>SUM(E27:E37)</f>
        <v>0</v>
      </c>
      <c r="F38" s="56" t="e">
        <f>#REF!</f>
        <v>#REF!</v>
      </c>
      <c r="G38" s="56" t="e">
        <f t="shared" si="1"/>
        <v>#REF!</v>
      </c>
    </row>
    <row r="39" spans="1:7" ht="15.75" thickBot="1">
      <c r="A39" s="59"/>
      <c r="B39" s="60" t="s">
        <v>148</v>
      </c>
      <c r="C39" s="61"/>
      <c r="D39" s="62" t="e">
        <f>SUM(D27:D38)</f>
        <v>#REF!</v>
      </c>
      <c r="E39" s="62">
        <f>SUM(E27:E38)</f>
        <v>0</v>
      </c>
      <c r="F39" s="62" t="e">
        <f>SUM(F27:F38)</f>
        <v>#REF!</v>
      </c>
      <c r="G39" s="63" t="e">
        <f>SUM(G27:G38)</f>
        <v>#REF!</v>
      </c>
    </row>
    <row r="40" spans="1:7">
      <c r="G40" s="65"/>
    </row>
    <row r="42" spans="1:7" ht="15.75">
      <c r="B42" s="163" t="s">
        <v>150</v>
      </c>
      <c r="C42" s="163"/>
      <c r="D42" s="163"/>
      <c r="E42" s="163"/>
      <c r="F42" s="163"/>
      <c r="G42" s="163"/>
    </row>
    <row r="44" spans="1:7">
      <c r="A44" s="164" t="s">
        <v>36</v>
      </c>
      <c r="B44" s="166" t="s">
        <v>140</v>
      </c>
      <c r="C44" s="164" t="s">
        <v>141</v>
      </c>
      <c r="D44" s="51" t="s">
        <v>142</v>
      </c>
      <c r="E44" s="164" t="s">
        <v>143</v>
      </c>
      <c r="F44" s="164" t="s">
        <v>144</v>
      </c>
      <c r="G44" s="51" t="s">
        <v>142</v>
      </c>
    </row>
    <row r="45" spans="1:7">
      <c r="A45" s="165"/>
      <c r="B45" s="167"/>
      <c r="C45" s="165"/>
      <c r="D45" s="52">
        <v>40179</v>
      </c>
      <c r="E45" s="165"/>
      <c r="F45" s="165"/>
      <c r="G45" s="52">
        <v>40543</v>
      </c>
    </row>
    <row r="46" spans="1:7">
      <c r="A46" s="53">
        <v>1</v>
      </c>
      <c r="B46" s="57" t="s">
        <v>3</v>
      </c>
      <c r="C46" s="55" t="s">
        <v>145</v>
      </c>
      <c r="D46" s="56">
        <f>1450699</f>
        <v>1450699</v>
      </c>
      <c r="E46" s="56"/>
      <c r="F46" s="56"/>
      <c r="G46" s="56">
        <f>D46+E46</f>
        <v>1450699</v>
      </c>
    </row>
    <row r="47" spans="1:7">
      <c r="A47" s="53">
        <v>2</v>
      </c>
      <c r="B47" s="54" t="s">
        <v>146</v>
      </c>
      <c r="C47" s="55" t="s">
        <v>147</v>
      </c>
      <c r="D47" s="56">
        <v>7000000</v>
      </c>
      <c r="E47" s="56"/>
      <c r="F47" s="56"/>
      <c r="G47" s="56">
        <f t="shared" ref="G47:G57" si="2">D47+E47</f>
        <v>7000000</v>
      </c>
    </row>
    <row r="48" spans="1:7">
      <c r="A48" s="53">
        <v>3</v>
      </c>
      <c r="B48" s="3" t="s">
        <v>37</v>
      </c>
      <c r="C48" s="3">
        <v>40</v>
      </c>
      <c r="D48" s="9">
        <v>20000</v>
      </c>
      <c r="E48" s="65"/>
      <c r="F48" s="56"/>
      <c r="G48" s="56">
        <f t="shared" si="2"/>
        <v>20000</v>
      </c>
    </row>
    <row r="49" spans="1:7">
      <c r="A49" s="53">
        <v>4</v>
      </c>
      <c r="B49" s="3" t="s">
        <v>38</v>
      </c>
      <c r="C49" s="3">
        <v>10</v>
      </c>
      <c r="D49" s="9">
        <v>80000</v>
      </c>
      <c r="E49" s="56"/>
      <c r="F49" s="56"/>
      <c r="G49" s="56">
        <f t="shared" si="2"/>
        <v>80000</v>
      </c>
    </row>
    <row r="50" spans="1:7">
      <c r="A50" s="53">
        <v>5</v>
      </c>
      <c r="B50" s="3" t="s">
        <v>39</v>
      </c>
      <c r="C50" s="3">
        <v>1</v>
      </c>
      <c r="D50" s="9">
        <v>70000</v>
      </c>
      <c r="E50" s="56"/>
      <c r="F50" s="56"/>
      <c r="G50" s="56">
        <f t="shared" si="2"/>
        <v>70000</v>
      </c>
    </row>
    <row r="51" spans="1:7">
      <c r="A51" s="53">
        <v>6</v>
      </c>
      <c r="B51" s="3" t="s">
        <v>40</v>
      </c>
      <c r="C51" s="3">
        <v>1</v>
      </c>
      <c r="D51" s="9">
        <v>150000</v>
      </c>
      <c r="E51" s="56"/>
      <c r="F51" s="56"/>
      <c r="G51" s="56">
        <f t="shared" si="2"/>
        <v>150000</v>
      </c>
    </row>
    <row r="52" spans="1:7">
      <c r="A52" s="53">
        <v>7</v>
      </c>
      <c r="B52" s="3" t="s">
        <v>41</v>
      </c>
      <c r="C52" s="3">
        <v>2</v>
      </c>
      <c r="D52" s="9">
        <v>185000</v>
      </c>
      <c r="E52" s="56"/>
      <c r="F52" s="56"/>
      <c r="G52" s="56">
        <f t="shared" si="2"/>
        <v>185000</v>
      </c>
    </row>
    <row r="53" spans="1:7">
      <c r="A53" s="53">
        <v>8</v>
      </c>
      <c r="B53" s="3" t="s">
        <v>42</v>
      </c>
      <c r="C53" s="3">
        <v>1</v>
      </c>
      <c r="D53" s="9">
        <v>60000</v>
      </c>
      <c r="E53" s="56"/>
      <c r="F53" s="56"/>
      <c r="G53" s="56">
        <f t="shared" si="2"/>
        <v>60000</v>
      </c>
    </row>
    <row r="54" spans="1:7">
      <c r="A54" s="53">
        <v>9</v>
      </c>
      <c r="B54" s="3" t="s">
        <v>43</v>
      </c>
      <c r="C54" s="3">
        <v>1</v>
      </c>
      <c r="D54" s="9">
        <v>600000</v>
      </c>
      <c r="E54" s="56"/>
      <c r="F54" s="56"/>
      <c r="G54" s="56">
        <f t="shared" si="2"/>
        <v>600000</v>
      </c>
    </row>
    <row r="55" spans="1:7">
      <c r="A55" s="53">
        <v>10</v>
      </c>
      <c r="B55" s="3" t="s">
        <v>44</v>
      </c>
      <c r="C55" s="3">
        <v>3</v>
      </c>
      <c r="D55" s="9">
        <v>200000</v>
      </c>
      <c r="E55" s="56"/>
      <c r="F55" s="56"/>
      <c r="G55" s="56">
        <f t="shared" si="2"/>
        <v>200000</v>
      </c>
    </row>
    <row r="56" spans="1:7">
      <c r="A56" s="53">
        <v>11</v>
      </c>
      <c r="B56" s="3" t="s">
        <v>45</v>
      </c>
      <c r="C56" s="3">
        <v>1</v>
      </c>
      <c r="D56" s="9">
        <v>50000</v>
      </c>
      <c r="E56" s="56"/>
      <c r="F56" s="56"/>
      <c r="G56" s="56">
        <f t="shared" si="2"/>
        <v>50000</v>
      </c>
    </row>
    <row r="57" spans="1:7" ht="15.75" thickBot="1">
      <c r="A57" s="53">
        <v>12</v>
      </c>
      <c r="B57" s="4" t="s">
        <v>46</v>
      </c>
      <c r="C57" s="4">
        <v>1</v>
      </c>
      <c r="D57" s="79">
        <v>40000</v>
      </c>
      <c r="E57" s="56"/>
      <c r="F57" s="56"/>
      <c r="G57" s="56">
        <f t="shared" si="2"/>
        <v>40000</v>
      </c>
    </row>
    <row r="58" spans="1:7" ht="15.75" thickBot="1">
      <c r="A58" s="59"/>
      <c r="B58" s="60" t="s">
        <v>148</v>
      </c>
      <c r="C58" s="61"/>
      <c r="D58" s="62">
        <f>SUM(D46:D57)</f>
        <v>9905699</v>
      </c>
      <c r="E58" s="62">
        <f>SUM(E46:E57)</f>
        <v>0</v>
      </c>
      <c r="F58" s="62">
        <f>SUM(F46:F57)</f>
        <v>0</v>
      </c>
      <c r="G58" s="63">
        <f>SUM(G46:G57)</f>
        <v>9905699</v>
      </c>
    </row>
    <row r="59" spans="1:7">
      <c r="A59" s="2"/>
      <c r="B59" s="2"/>
      <c r="C59" s="2"/>
      <c r="D59" s="2"/>
      <c r="E59" s="2"/>
      <c r="F59" s="66"/>
      <c r="G59" s="67"/>
    </row>
    <row r="60" spans="1:7" ht="15.75">
      <c r="E60" s="168" t="s">
        <v>101</v>
      </c>
      <c r="F60" s="168"/>
      <c r="G60" s="168"/>
    </row>
    <row r="61" spans="1:7">
      <c r="E61" s="169" t="s">
        <v>131</v>
      </c>
      <c r="F61" s="169"/>
      <c r="G61" s="169"/>
    </row>
  </sheetData>
  <mergeCells count="20">
    <mergeCell ref="E60:G60"/>
    <mergeCell ref="E61:G61"/>
    <mergeCell ref="B42:G42"/>
    <mergeCell ref="A44:A45"/>
    <mergeCell ref="B44:B45"/>
    <mergeCell ref="C44:C45"/>
    <mergeCell ref="E44:E45"/>
    <mergeCell ref="F44:F45"/>
    <mergeCell ref="B23:G23"/>
    <mergeCell ref="A25:A26"/>
    <mergeCell ref="B25:B26"/>
    <mergeCell ref="C25:C26"/>
    <mergeCell ref="E25:E26"/>
    <mergeCell ref="F25:F26"/>
    <mergeCell ref="B4:G4"/>
    <mergeCell ref="A6:A7"/>
    <mergeCell ref="B6:B7"/>
    <mergeCell ref="C6:C7"/>
    <mergeCell ref="E6:E7"/>
    <mergeCell ref="F6:F7"/>
  </mergeCells>
  <pageMargins left="0.7" right="0.7" top="0.75" bottom="0.75" header="0.3" footer="0.3"/>
  <pageSetup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4"/>
  <sheetViews>
    <sheetView workbookViewId="0">
      <selection activeCell="D8" sqref="D8"/>
    </sheetView>
  </sheetViews>
  <sheetFormatPr defaultRowHeight="15"/>
  <sheetData>
    <row r="4" spans="2:2">
      <c r="B4" t="s">
        <v>170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AE28"/>
  <sheetViews>
    <sheetView workbookViewId="0">
      <selection activeCell="B13" sqref="B13"/>
    </sheetView>
  </sheetViews>
  <sheetFormatPr defaultRowHeight="15"/>
  <cols>
    <col min="1" max="1" width="12.28515625" customWidth="1"/>
    <col min="2" max="2" width="15.28515625" customWidth="1"/>
    <col min="3" max="4" width="12.28515625" customWidth="1"/>
    <col min="6" max="6" width="9.85546875" bestFit="1" customWidth="1"/>
    <col min="7" max="7" width="12.42578125" customWidth="1"/>
    <col min="8" max="8" width="23.28515625" customWidth="1"/>
    <col min="9" max="9" width="14.42578125" customWidth="1"/>
    <col min="10" max="10" width="14.5703125" bestFit="1" customWidth="1"/>
    <col min="11" max="11" width="30.85546875" customWidth="1"/>
    <col min="13" max="13" width="21.28515625" customWidth="1"/>
    <col min="14" max="14" width="3" customWidth="1"/>
    <col min="15" max="15" width="12.7109375" customWidth="1"/>
    <col min="17" max="17" width="6.85546875" customWidth="1"/>
    <col min="19" max="20" width="9.5703125" bestFit="1" customWidth="1"/>
    <col min="22" max="22" width="13.42578125" bestFit="1" customWidth="1"/>
    <col min="24" max="24" width="15" customWidth="1"/>
    <col min="28" max="28" width="14" customWidth="1"/>
    <col min="30" max="30" width="10.85546875" bestFit="1" customWidth="1"/>
  </cols>
  <sheetData>
    <row r="2" spans="1:31">
      <c r="A2" s="1" t="s">
        <v>173</v>
      </c>
      <c r="B2" s="1" t="s">
        <v>175</v>
      </c>
      <c r="C2" s="1" t="s">
        <v>176</v>
      </c>
      <c r="D2" s="1" t="s">
        <v>177</v>
      </c>
      <c r="E2" s="1" t="s">
        <v>178</v>
      </c>
      <c r="F2" s="1" t="s">
        <v>179</v>
      </c>
      <c r="G2" s="1" t="s">
        <v>203</v>
      </c>
      <c r="H2" s="1" t="s">
        <v>198</v>
      </c>
      <c r="I2" s="1" t="s">
        <v>199</v>
      </c>
      <c r="J2" s="1" t="s">
        <v>191</v>
      </c>
      <c r="L2" t="s">
        <v>185</v>
      </c>
      <c r="N2" t="s">
        <v>188</v>
      </c>
      <c r="R2" t="s">
        <v>190</v>
      </c>
      <c r="T2" t="s">
        <v>201</v>
      </c>
      <c r="U2" t="s">
        <v>200</v>
      </c>
      <c r="W2" t="s">
        <v>206</v>
      </c>
      <c r="X2" t="s">
        <v>205</v>
      </c>
      <c r="Y2" t="s">
        <v>207</v>
      </c>
      <c r="Z2" t="s">
        <v>208</v>
      </c>
      <c r="AA2" t="s">
        <v>209</v>
      </c>
      <c r="AB2" t="s">
        <v>210</v>
      </c>
      <c r="AC2" t="s">
        <v>211</v>
      </c>
      <c r="AD2" t="s">
        <v>212</v>
      </c>
    </row>
    <row r="3" spans="1:31">
      <c r="A3" t="s">
        <v>174</v>
      </c>
      <c r="B3" s="108">
        <v>29400</v>
      </c>
      <c r="C3" s="108">
        <v>4080</v>
      </c>
      <c r="D3" s="108">
        <v>6000</v>
      </c>
      <c r="E3">
        <v>120000</v>
      </c>
      <c r="F3">
        <v>201120</v>
      </c>
      <c r="G3">
        <f>1500*12</f>
        <v>18000</v>
      </c>
      <c r="H3" s="109">
        <v>834</v>
      </c>
      <c r="I3" s="109">
        <v>168</v>
      </c>
      <c r="J3" s="125">
        <v>75600</v>
      </c>
      <c r="K3" t="s">
        <v>192</v>
      </c>
      <c r="L3" s="104">
        <v>19950</v>
      </c>
      <c r="N3">
        <v>1</v>
      </c>
      <c r="O3">
        <v>1342</v>
      </c>
      <c r="P3">
        <f>18*140</f>
        <v>2520</v>
      </c>
      <c r="R3" s="110">
        <v>1.3</v>
      </c>
      <c r="S3">
        <f>R3*140</f>
        <v>182</v>
      </c>
      <c r="T3">
        <v>50</v>
      </c>
      <c r="U3" s="111">
        <v>5</v>
      </c>
      <c r="V3" s="112">
        <f>U3*140</f>
        <v>700</v>
      </c>
      <c r="W3">
        <v>3105</v>
      </c>
      <c r="X3">
        <v>6500</v>
      </c>
      <c r="Y3">
        <v>5000</v>
      </c>
      <c r="Z3">
        <v>120</v>
      </c>
      <c r="AA3">
        <v>2400</v>
      </c>
      <c r="AB3">
        <v>11000</v>
      </c>
      <c r="AC3">
        <v>5000</v>
      </c>
      <c r="AD3">
        <v>360</v>
      </c>
    </row>
    <row r="4" spans="1:31">
      <c r="A4" t="s">
        <v>180</v>
      </c>
      <c r="B4" s="108">
        <v>29400</v>
      </c>
      <c r="C4" s="108">
        <v>4080</v>
      </c>
      <c r="D4" s="108">
        <v>6000</v>
      </c>
      <c r="E4">
        <v>120000</v>
      </c>
      <c r="F4">
        <v>100610</v>
      </c>
      <c r="G4" s="108">
        <v>41630</v>
      </c>
      <c r="H4" s="109">
        <v>834</v>
      </c>
      <c r="I4" s="109">
        <v>422</v>
      </c>
      <c r="J4" s="125">
        <v>7800</v>
      </c>
      <c r="K4" t="s">
        <v>193</v>
      </c>
      <c r="L4" s="108">
        <v>100000</v>
      </c>
      <c r="M4" t="s">
        <v>204</v>
      </c>
      <c r="N4">
        <v>2</v>
      </c>
      <c r="O4">
        <v>983</v>
      </c>
      <c r="P4">
        <f t="shared" ref="P4:P8" si="0">18*140</f>
        <v>2520</v>
      </c>
      <c r="R4" s="111">
        <v>1.3</v>
      </c>
      <c r="S4">
        <f t="shared" ref="S4:S17" si="1">R4*140</f>
        <v>182</v>
      </c>
      <c r="T4">
        <v>50</v>
      </c>
      <c r="U4" s="111">
        <v>5</v>
      </c>
      <c r="V4" s="112">
        <f t="shared" ref="V4:V13" si="2">U4*140</f>
        <v>700</v>
      </c>
      <c r="W4">
        <v>450</v>
      </c>
      <c r="Z4" s="109">
        <f>47*140</f>
        <v>6580</v>
      </c>
      <c r="AD4">
        <v>2500</v>
      </c>
    </row>
    <row r="5" spans="1:31">
      <c r="A5" t="s">
        <v>181</v>
      </c>
      <c r="B5" s="108">
        <v>30870</v>
      </c>
      <c r="C5" s="108">
        <v>4284</v>
      </c>
      <c r="D5" s="108">
        <v>6600</v>
      </c>
      <c r="E5">
        <v>126000</v>
      </c>
      <c r="G5" s="108">
        <v>41597</v>
      </c>
      <c r="H5" s="109">
        <v>2085</v>
      </c>
      <c r="I5" s="109">
        <v>150</v>
      </c>
      <c r="J5" s="125">
        <v>120</v>
      </c>
      <c r="K5" t="s">
        <v>194</v>
      </c>
      <c r="N5">
        <v>3</v>
      </c>
      <c r="O5">
        <v>1007</v>
      </c>
      <c r="P5">
        <f t="shared" si="0"/>
        <v>2520</v>
      </c>
      <c r="R5" s="111">
        <v>1.3</v>
      </c>
      <c r="S5">
        <f t="shared" si="1"/>
        <v>182</v>
      </c>
      <c r="T5">
        <v>166</v>
      </c>
      <c r="U5" s="111">
        <v>5</v>
      </c>
      <c r="V5" s="112">
        <f t="shared" si="2"/>
        <v>700</v>
      </c>
      <c r="W5">
        <v>600</v>
      </c>
      <c r="Z5" s="109">
        <f>47*140</f>
        <v>6580</v>
      </c>
      <c r="AD5">
        <v>650</v>
      </c>
    </row>
    <row r="6" spans="1:31" ht="15.75" thickBot="1">
      <c r="A6" t="s">
        <v>182</v>
      </c>
      <c r="B6" s="108">
        <v>30874</v>
      </c>
      <c r="C6" s="108">
        <v>4284</v>
      </c>
      <c r="D6" s="108">
        <v>6600</v>
      </c>
      <c r="E6">
        <v>126000</v>
      </c>
      <c r="G6" s="108">
        <v>41627</v>
      </c>
      <c r="H6" s="109">
        <v>417</v>
      </c>
      <c r="I6" s="109">
        <f>225</f>
        <v>225</v>
      </c>
      <c r="J6" s="125">
        <v>19500</v>
      </c>
      <c r="K6" t="s">
        <v>195</v>
      </c>
      <c r="N6">
        <v>4</v>
      </c>
      <c r="O6">
        <v>930</v>
      </c>
      <c r="P6">
        <f t="shared" si="0"/>
        <v>2520</v>
      </c>
      <c r="R6" s="111">
        <v>1.3</v>
      </c>
      <c r="S6">
        <f t="shared" si="1"/>
        <v>182</v>
      </c>
      <c r="T6">
        <v>166</v>
      </c>
      <c r="U6" s="111">
        <v>5</v>
      </c>
      <c r="V6" s="112">
        <f t="shared" si="2"/>
        <v>700</v>
      </c>
      <c r="W6">
        <v>450</v>
      </c>
      <c r="AD6">
        <v>3500</v>
      </c>
    </row>
    <row r="7" spans="1:31" ht="19.5" thickBot="1">
      <c r="B7" s="116">
        <f>SUM(B3:B6)</f>
        <v>120544</v>
      </c>
      <c r="C7" s="117">
        <f t="shared" ref="C7:D7" si="3">SUM(C3:C6)</f>
        <v>16728</v>
      </c>
      <c r="D7" s="118">
        <f t="shared" si="3"/>
        <v>25200</v>
      </c>
      <c r="E7">
        <f>SUM(E3:E6)</f>
        <v>492000</v>
      </c>
      <c r="F7" s="119">
        <f>SUM(F3:F5)</f>
        <v>301730</v>
      </c>
      <c r="G7" s="105">
        <f>(289*140)*9</f>
        <v>364140</v>
      </c>
      <c r="I7" s="124">
        <f>SUM(I3:I6)</f>
        <v>965</v>
      </c>
      <c r="J7" s="125">
        <v>19500</v>
      </c>
      <c r="K7" t="s">
        <v>196</v>
      </c>
      <c r="N7">
        <v>5</v>
      </c>
      <c r="O7">
        <v>1240</v>
      </c>
      <c r="P7">
        <f t="shared" si="0"/>
        <v>2520</v>
      </c>
      <c r="R7" s="111">
        <v>13</v>
      </c>
      <c r="S7">
        <f t="shared" si="1"/>
        <v>1820</v>
      </c>
      <c r="T7">
        <v>50</v>
      </c>
      <c r="U7" s="111">
        <v>5</v>
      </c>
      <c r="V7" s="112">
        <f t="shared" si="2"/>
        <v>700</v>
      </c>
      <c r="W7">
        <v>825</v>
      </c>
      <c r="AD7">
        <v>510</v>
      </c>
    </row>
    <row r="8" spans="1:31" ht="19.5" thickBot="1">
      <c r="G8" s="129">
        <f>SUM(G3:G7)</f>
        <v>506994</v>
      </c>
      <c r="I8" s="130">
        <f>I7*140</f>
        <v>135100</v>
      </c>
      <c r="J8" s="125">
        <v>19500</v>
      </c>
      <c r="K8" t="s">
        <v>197</v>
      </c>
      <c r="N8">
        <v>6</v>
      </c>
      <c r="O8">
        <v>1293</v>
      </c>
      <c r="P8">
        <f t="shared" si="0"/>
        <v>2520</v>
      </c>
      <c r="R8" s="111">
        <v>1.3</v>
      </c>
      <c r="S8">
        <f t="shared" si="1"/>
        <v>182</v>
      </c>
      <c r="T8">
        <v>50</v>
      </c>
      <c r="U8" s="111">
        <v>5</v>
      </c>
      <c r="V8" s="112">
        <f t="shared" si="2"/>
        <v>700</v>
      </c>
      <c r="W8">
        <v>5600</v>
      </c>
      <c r="AD8">
        <v>560</v>
      </c>
    </row>
    <row r="9" spans="1:31" ht="15.75" thickBot="1">
      <c r="J9" s="125">
        <v>19500</v>
      </c>
      <c r="N9">
        <v>7</v>
      </c>
      <c r="O9" s="1">
        <v>3579</v>
      </c>
      <c r="P9">
        <f>55*139</f>
        <v>7645</v>
      </c>
      <c r="R9" s="111">
        <v>1.3</v>
      </c>
      <c r="S9">
        <f t="shared" si="1"/>
        <v>182</v>
      </c>
      <c r="T9">
        <v>50</v>
      </c>
      <c r="U9" s="111">
        <v>5</v>
      </c>
      <c r="V9" s="112">
        <f t="shared" si="2"/>
        <v>700</v>
      </c>
      <c r="W9">
        <v>1500</v>
      </c>
      <c r="AE9">
        <v>150</v>
      </c>
    </row>
    <row r="10" spans="1:31" ht="19.5" thickBot="1">
      <c r="J10" s="126">
        <f>SUM(J3:J9)</f>
        <v>161520</v>
      </c>
      <c r="N10">
        <v>8</v>
      </c>
      <c r="O10" s="1">
        <v>2407</v>
      </c>
      <c r="P10">
        <v>1171</v>
      </c>
      <c r="R10" s="111">
        <v>13</v>
      </c>
      <c r="S10">
        <f t="shared" si="1"/>
        <v>1820</v>
      </c>
      <c r="T10">
        <v>50</v>
      </c>
      <c r="U10" s="111">
        <v>5</v>
      </c>
      <c r="V10" s="112">
        <f t="shared" si="2"/>
        <v>700</v>
      </c>
      <c r="W10">
        <v>2920</v>
      </c>
      <c r="AE10">
        <v>170</v>
      </c>
    </row>
    <row r="11" spans="1:31" ht="15.75" thickBot="1">
      <c r="N11">
        <v>9</v>
      </c>
      <c r="O11" s="1">
        <v>2431</v>
      </c>
      <c r="P11">
        <v>217</v>
      </c>
      <c r="R11" s="111">
        <v>5</v>
      </c>
      <c r="S11">
        <f t="shared" si="1"/>
        <v>700</v>
      </c>
      <c r="T11">
        <v>50</v>
      </c>
      <c r="U11" s="111">
        <v>5</v>
      </c>
      <c r="V11" s="112">
        <f t="shared" si="2"/>
        <v>700</v>
      </c>
      <c r="AE11">
        <v>170</v>
      </c>
    </row>
    <row r="12" spans="1:31" ht="15.75" thickBot="1">
      <c r="J12" s="115">
        <f>SUM(J3:J8)</f>
        <v>142020</v>
      </c>
      <c r="N12">
        <v>10</v>
      </c>
      <c r="O12" s="1">
        <v>2449</v>
      </c>
      <c r="P12" s="132">
        <v>36000</v>
      </c>
      <c r="Q12" s="133" t="s">
        <v>216</v>
      </c>
      <c r="R12" s="111">
        <v>1.3</v>
      </c>
      <c r="S12">
        <f t="shared" si="1"/>
        <v>182</v>
      </c>
      <c r="T12">
        <v>50</v>
      </c>
      <c r="U12" s="111">
        <v>5</v>
      </c>
      <c r="V12" s="112">
        <f t="shared" si="2"/>
        <v>700</v>
      </c>
      <c r="AE12">
        <v>200</v>
      </c>
    </row>
    <row r="13" spans="1:31">
      <c r="B13" s="128">
        <f>B7+C7+D7+F7+G8+I8+J10+O16+V28+W16+X16+Y16+Z16+AA16+AB16+AC16+AD16</f>
        <v>1436268</v>
      </c>
      <c r="E13" s="115">
        <f>B3+C3</f>
        <v>33480</v>
      </c>
      <c r="F13" s="120">
        <f>E7-D7-C7-B7</f>
        <v>329528</v>
      </c>
      <c r="G13" s="120"/>
      <c r="J13" s="115">
        <f>J12+L3</f>
        <v>161970</v>
      </c>
      <c r="N13">
        <v>11</v>
      </c>
      <c r="O13" s="1">
        <v>2398</v>
      </c>
      <c r="R13" s="111">
        <v>1.3</v>
      </c>
      <c r="S13">
        <f t="shared" si="1"/>
        <v>182</v>
      </c>
      <c r="T13">
        <v>166</v>
      </c>
      <c r="U13" s="111">
        <v>5</v>
      </c>
      <c r="V13" s="112">
        <f t="shared" si="2"/>
        <v>700</v>
      </c>
      <c r="AE13">
        <v>170</v>
      </c>
    </row>
    <row r="14" spans="1:31" ht="15.75">
      <c r="E14" s="115">
        <f>B5+C5</f>
        <v>35154</v>
      </c>
      <c r="F14" s="120">
        <f>F13-F7</f>
        <v>27798</v>
      </c>
      <c r="G14" s="120"/>
      <c r="N14">
        <v>12</v>
      </c>
      <c r="O14" s="1">
        <v>2495</v>
      </c>
      <c r="R14" s="111">
        <v>1.3</v>
      </c>
      <c r="S14">
        <f t="shared" si="1"/>
        <v>182</v>
      </c>
      <c r="T14">
        <v>166</v>
      </c>
      <c r="V14" s="114">
        <f>SUM(V3:V13)</f>
        <v>7700</v>
      </c>
      <c r="AE14">
        <v>1330</v>
      </c>
    </row>
    <row r="15" spans="1:31" ht="16.5" thickBot="1">
      <c r="A15" t="s">
        <v>184</v>
      </c>
      <c r="H15" s="128">
        <f>B7+C7+D7+E7+G8+I8+J10+O16+V28+W16+X16+AD16</f>
        <v>1589858</v>
      </c>
      <c r="O15" s="107">
        <f>SUM(O3:O14)</f>
        <v>22554</v>
      </c>
      <c r="P15">
        <f>SUM(P3:P13)</f>
        <v>60153</v>
      </c>
      <c r="Q15" s="121"/>
      <c r="R15" s="111">
        <v>1.3</v>
      </c>
      <c r="S15">
        <f t="shared" si="1"/>
        <v>182</v>
      </c>
      <c r="T15">
        <v>145</v>
      </c>
      <c r="AD15">
        <f>SUM(AD3:AD13)</f>
        <v>8080</v>
      </c>
      <c r="AE15">
        <f>SUM(AE9:AE14)</f>
        <v>2190</v>
      </c>
    </row>
    <row r="16" spans="1:31" ht="19.5" thickBot="1">
      <c r="A16" t="s">
        <v>183</v>
      </c>
      <c r="B16">
        <v>19500</v>
      </c>
      <c r="O16" s="122">
        <f>O15+P15</f>
        <v>82707</v>
      </c>
      <c r="R16" s="111">
        <v>1.3</v>
      </c>
      <c r="S16">
        <f t="shared" si="1"/>
        <v>182</v>
      </c>
      <c r="T16">
        <v>50</v>
      </c>
      <c r="W16" s="123">
        <f>SUM(W3:W14)</f>
        <v>15450</v>
      </c>
      <c r="X16" s="123">
        <f t="shared" ref="X16:AC16" si="4">SUM(X3:X14)</f>
        <v>6500</v>
      </c>
      <c r="Y16" s="123">
        <f t="shared" si="4"/>
        <v>5000</v>
      </c>
      <c r="Z16" s="123">
        <f t="shared" si="4"/>
        <v>13280</v>
      </c>
      <c r="AA16" s="123">
        <f>SUM(AA3:AA14)</f>
        <v>2400</v>
      </c>
      <c r="AB16" s="123">
        <f t="shared" si="4"/>
        <v>11000</v>
      </c>
      <c r="AC16" s="123">
        <f t="shared" si="4"/>
        <v>5000</v>
      </c>
      <c r="AD16" s="127">
        <f>AD15+AE15</f>
        <v>10270</v>
      </c>
    </row>
    <row r="17" spans="1:22">
      <c r="B17">
        <v>13109</v>
      </c>
      <c r="N17" s="104" t="s">
        <v>213</v>
      </c>
      <c r="R17" s="111">
        <v>1.3</v>
      </c>
      <c r="S17">
        <f t="shared" si="1"/>
        <v>182</v>
      </c>
      <c r="T17">
        <v>50</v>
      </c>
    </row>
    <row r="18" spans="1:22" ht="15.75">
      <c r="A18" t="s">
        <v>186</v>
      </c>
      <c r="B18">
        <v>19500</v>
      </c>
      <c r="N18" s="104" t="s">
        <v>214</v>
      </c>
      <c r="S18" s="107">
        <f>SUM(S3:S17)</f>
        <v>6524</v>
      </c>
      <c r="T18">
        <v>50</v>
      </c>
    </row>
    <row r="19" spans="1:22">
      <c r="T19">
        <v>166</v>
      </c>
    </row>
    <row r="20" spans="1:22">
      <c r="A20" t="s">
        <v>187</v>
      </c>
      <c r="T20">
        <v>166</v>
      </c>
    </row>
    <row r="21" spans="1:22">
      <c r="A21" s="104">
        <v>177523</v>
      </c>
      <c r="T21">
        <v>166</v>
      </c>
    </row>
    <row r="22" spans="1:22">
      <c r="T22">
        <f>50+150</f>
        <v>200</v>
      </c>
    </row>
    <row r="23" spans="1:22">
      <c r="T23">
        <v>50</v>
      </c>
    </row>
    <row r="24" spans="1:22">
      <c r="T24">
        <v>50</v>
      </c>
    </row>
    <row r="25" spans="1:22">
      <c r="T25">
        <v>166</v>
      </c>
    </row>
    <row r="26" spans="1:22">
      <c r="T26">
        <v>166</v>
      </c>
    </row>
    <row r="27" spans="1:22" ht="15.75" thickBot="1">
      <c r="T27">
        <v>132</v>
      </c>
      <c r="V27" t="s">
        <v>202</v>
      </c>
    </row>
    <row r="28" spans="1:22" ht="21.75" thickBot="1">
      <c r="T28" s="107">
        <f>SUM(T3:T27)</f>
        <v>2621</v>
      </c>
      <c r="V28" s="113">
        <f>S18+T28+V14</f>
        <v>16845</v>
      </c>
    </row>
  </sheetData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D18"/>
  <sheetViews>
    <sheetView topLeftCell="A6" workbookViewId="0">
      <selection activeCell="C18" sqref="C18"/>
    </sheetView>
  </sheetViews>
  <sheetFormatPr defaultRowHeight="15"/>
  <cols>
    <col min="3" max="3" width="20.140625" bestFit="1" customWidth="1"/>
  </cols>
  <sheetData>
    <row r="2" spans="1:3">
      <c r="A2" t="s">
        <v>189</v>
      </c>
    </row>
    <row r="4" spans="1:3">
      <c r="A4">
        <v>1</v>
      </c>
      <c r="B4">
        <v>1390</v>
      </c>
      <c r="C4" s="105">
        <f>B4*140</f>
        <v>194600</v>
      </c>
    </row>
    <row r="5" spans="1:3">
      <c r="A5">
        <v>2</v>
      </c>
      <c r="B5">
        <v>1226</v>
      </c>
      <c r="C5" s="105">
        <f t="shared" ref="C5:C15" si="0">B5*140</f>
        <v>171640</v>
      </c>
    </row>
    <row r="6" spans="1:3">
      <c r="A6">
        <v>3</v>
      </c>
      <c r="B6">
        <v>1541</v>
      </c>
      <c r="C6" s="105">
        <f t="shared" si="0"/>
        <v>215740</v>
      </c>
    </row>
    <row r="7" spans="1:3">
      <c r="A7">
        <v>4</v>
      </c>
      <c r="B7">
        <v>1035</v>
      </c>
      <c r="C7" s="105">
        <f t="shared" si="0"/>
        <v>144900</v>
      </c>
    </row>
    <row r="8" spans="1:3">
      <c r="A8">
        <v>5</v>
      </c>
      <c r="B8">
        <v>1025</v>
      </c>
      <c r="C8" s="105">
        <f t="shared" si="0"/>
        <v>143500</v>
      </c>
    </row>
    <row r="9" spans="1:3">
      <c r="A9">
        <v>6</v>
      </c>
      <c r="B9">
        <v>1400</v>
      </c>
      <c r="C9" s="105">
        <f t="shared" si="0"/>
        <v>196000</v>
      </c>
    </row>
    <row r="10" spans="1:3">
      <c r="A10">
        <v>7</v>
      </c>
      <c r="B10">
        <v>1864</v>
      </c>
      <c r="C10" s="105">
        <f t="shared" si="0"/>
        <v>260960</v>
      </c>
    </row>
    <row r="11" spans="1:3">
      <c r="A11">
        <v>8</v>
      </c>
      <c r="B11">
        <v>1325</v>
      </c>
      <c r="C11" s="105">
        <f t="shared" si="0"/>
        <v>185500</v>
      </c>
    </row>
    <row r="12" spans="1:3">
      <c r="A12">
        <v>9</v>
      </c>
      <c r="B12">
        <v>1799</v>
      </c>
      <c r="C12" s="105">
        <f t="shared" si="0"/>
        <v>251860</v>
      </c>
    </row>
    <row r="13" spans="1:3">
      <c r="A13">
        <v>10</v>
      </c>
      <c r="B13">
        <v>992</v>
      </c>
      <c r="C13" s="105">
        <f t="shared" si="0"/>
        <v>138880</v>
      </c>
    </row>
    <row r="14" spans="1:3">
      <c r="A14">
        <v>11</v>
      </c>
      <c r="B14">
        <v>1585</v>
      </c>
      <c r="C14" s="105">
        <f t="shared" si="0"/>
        <v>221900</v>
      </c>
    </row>
    <row r="15" spans="1:3">
      <c r="A15">
        <v>12</v>
      </c>
      <c r="B15">
        <v>794</v>
      </c>
      <c r="C15" s="105">
        <f t="shared" si="0"/>
        <v>111160</v>
      </c>
    </row>
    <row r="16" spans="1:3" ht="21">
      <c r="C16" s="106">
        <f>SUM(C4:C15)</f>
        <v>2236640</v>
      </c>
    </row>
    <row r="17" spans="3:4">
      <c r="C17" s="105">
        <v>231620</v>
      </c>
      <c r="D17" t="s">
        <v>215</v>
      </c>
    </row>
    <row r="18" spans="3:4" ht="26.25">
      <c r="C18" s="131">
        <f>C16-C17</f>
        <v>2005020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Rezultati</vt:lpstr>
      <vt:lpstr>inventari fundvitit gjendje</vt:lpstr>
      <vt:lpstr>FORMULARI I DAKLARIMIT</vt:lpstr>
      <vt:lpstr>pasqrra nr.3</vt:lpstr>
      <vt:lpstr>pasyra nr.1&amp;2</vt:lpstr>
      <vt:lpstr>aktivet sipas sattistikave</vt:lpstr>
      <vt:lpstr>Sheet2</vt:lpstr>
      <vt:lpstr>llogaritje te shpenzimeve </vt:lpstr>
      <vt:lpstr>TE ARDHURAT</vt:lpstr>
      <vt:lpstr>'pasyra nr.1&amp;2'!Print_Area</vt:lpstr>
    </vt:vector>
  </TitlesOfParts>
  <Company>EI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Fabiola</dc:creator>
  <cp:lastModifiedBy>Dell</cp:lastModifiedBy>
  <cp:lastPrinted>2022-03-31T15:38:00Z</cp:lastPrinted>
  <dcterms:created xsi:type="dcterms:W3CDTF">2011-03-25T21:38:23Z</dcterms:created>
  <dcterms:modified xsi:type="dcterms:W3CDTF">2022-06-29T18:24:38Z</dcterms:modified>
</cp:coreProperties>
</file>