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 userName="Elsi" reservationPassword="C059"/>
  <workbookPr defaultThemeVersion="124226"/>
  <bookViews>
    <workbookView xWindow="9600" yWindow="-15" windowWidth="9645" windowHeight="8745" tabRatio="823" activeTab="2"/>
  </bookViews>
  <sheets>
    <sheet name="Shen.Spjeg.faqa 1" sheetId="22" r:id="rId1"/>
    <sheet name="Shen.Spjeg.ne vazhdim" sheetId="23" r:id="rId2"/>
    <sheet name="Pasq.per AAM 1" sheetId="25" r:id="rId3"/>
    <sheet name="Pasq.per AAM 2" sheetId="26" r:id="rId4"/>
    <sheet name="Aktivet" sheetId="4" r:id="rId5"/>
    <sheet name="Kop." sheetId="1" r:id="rId6"/>
    <sheet name="Pasivet" sheetId="14" r:id="rId7"/>
    <sheet name="Rez.1" sheetId="15" r:id="rId8"/>
    <sheet name="Fluksi 2" sheetId="18" r:id="rId9"/>
    <sheet name="Kapitali 2" sheetId="20" r:id="rId10"/>
    <sheet name="Shenimet" sheetId="21" r:id="rId11"/>
    <sheet name="Vleresimi i debi kredive" sheetId="27" r:id="rId12"/>
  </sheets>
  <calcPr calcId="125725"/>
</workbook>
</file>

<file path=xl/calcChain.xml><?xml version="1.0" encoding="utf-8"?>
<calcChain xmlns="http://schemas.openxmlformats.org/spreadsheetml/2006/main">
  <c r="I16" i="26"/>
  <c r="D21"/>
  <c r="J198" i="23"/>
  <c r="J85"/>
  <c r="K85"/>
  <c r="L81"/>
  <c r="L82"/>
  <c r="L83"/>
  <c r="L80"/>
  <c r="L85" s="1"/>
  <c r="G81"/>
  <c r="G85" s="1"/>
  <c r="G82"/>
  <c r="G83"/>
  <c r="G80"/>
  <c r="E39" i="25"/>
  <c r="E43" s="1"/>
  <c r="D15"/>
  <c r="M14" i="23"/>
  <c r="M15"/>
  <c r="M16"/>
  <c r="M17"/>
  <c r="M18"/>
  <c r="M19"/>
  <c r="M20"/>
  <c r="M21"/>
  <c r="M22"/>
  <c r="F21" i="15"/>
  <c r="G24" i="14"/>
  <c r="G23" s="1"/>
  <c r="G33" i="4"/>
  <c r="G18"/>
  <c r="G6" s="1"/>
  <c r="G44" s="1"/>
  <c r="G7"/>
  <c r="H43" i="14"/>
  <c r="G11"/>
  <c r="G11" i="4"/>
  <c r="F12" i="15"/>
  <c r="F17" s="1"/>
  <c r="F18" s="1"/>
  <c r="F27" s="1"/>
  <c r="H9" i="20"/>
  <c r="H11" s="1"/>
  <c r="H16" s="1"/>
  <c r="H34" i="4"/>
  <c r="H39"/>
  <c r="H44"/>
  <c r="L204" i="23"/>
  <c r="L197"/>
  <c r="I13" i="26"/>
  <c r="I21" s="1"/>
  <c r="I14"/>
  <c r="L16"/>
  <c r="L17"/>
  <c r="I18"/>
  <c r="I12"/>
  <c r="J26" i="27"/>
  <c r="I24"/>
  <c r="G23"/>
  <c r="F22"/>
  <c r="J23"/>
  <c r="I21"/>
  <c r="I29"/>
  <c r="J21"/>
  <c r="J29"/>
  <c r="H12"/>
  <c r="F12"/>
  <c r="G9"/>
  <c r="D8"/>
  <c r="J8" s="1"/>
  <c r="G7"/>
  <c r="I6"/>
  <c r="D6"/>
  <c r="J6" s="1"/>
  <c r="G5"/>
  <c r="G12" s="1"/>
  <c r="G16" s="1"/>
  <c r="I5"/>
  <c r="I12"/>
  <c r="F37" i="18"/>
  <c r="L203" i="23"/>
  <c r="L54"/>
  <c r="L41"/>
  <c r="G8" i="14"/>
  <c r="G6"/>
  <c r="G31" s="1"/>
  <c r="G43" s="1"/>
  <c r="D37" i="25"/>
  <c r="E37"/>
  <c r="D38"/>
  <c r="D39"/>
  <c r="D40"/>
  <c r="G40" s="1"/>
  <c r="E40"/>
  <c r="D36"/>
  <c r="D43" s="1"/>
  <c r="E36"/>
  <c r="F29"/>
  <c r="G22"/>
  <c r="G23"/>
  <c r="G29" s="1"/>
  <c r="G26"/>
  <c r="G27"/>
  <c r="E15"/>
  <c r="F15"/>
  <c r="G13"/>
  <c r="G8"/>
  <c r="G15" s="1"/>
  <c r="G9"/>
  <c r="G11"/>
  <c r="G14"/>
  <c r="G29" i="18"/>
  <c r="L18" i="26"/>
  <c r="G18"/>
  <c r="K18" s="1"/>
  <c r="E21"/>
  <c r="F21"/>
  <c r="G12"/>
  <c r="G13"/>
  <c r="G21" s="1"/>
  <c r="G14"/>
  <c r="G15"/>
  <c r="I15" s="1"/>
  <c r="G16"/>
  <c r="K16" s="1"/>
  <c r="G17"/>
  <c r="I17" s="1"/>
  <c r="L191" i="23"/>
  <c r="L186"/>
  <c r="L100"/>
  <c r="M99" s="1"/>
  <c r="L101"/>
  <c r="L110"/>
  <c r="M107" s="1"/>
  <c r="L115"/>
  <c r="L116"/>
  <c r="L159"/>
  <c r="M134"/>
  <c r="L59"/>
  <c r="L62"/>
  <c r="L69"/>
  <c r="M68"/>
  <c r="K27"/>
  <c r="M27"/>
  <c r="M30" s="1"/>
  <c r="M13"/>
  <c r="M23" s="1"/>
  <c r="L38"/>
  <c r="H85"/>
  <c r="G8" i="18"/>
  <c r="G19" s="1"/>
  <c r="G22" s="1"/>
  <c r="G36" s="1"/>
  <c r="G38" s="1"/>
  <c r="G10"/>
  <c r="G28" i="4"/>
  <c r="E41" i="25"/>
  <c r="D41"/>
  <c r="F20" i="18"/>
  <c r="F43" i="25"/>
  <c r="F29" i="18"/>
  <c r="G35"/>
  <c r="D11" i="20"/>
  <c r="E11"/>
  <c r="F11"/>
  <c r="F16"/>
  <c r="F21" s="1"/>
  <c r="G11"/>
  <c r="G16" s="1"/>
  <c r="D16"/>
  <c r="D21" s="1"/>
  <c r="E16"/>
  <c r="E21" s="1"/>
  <c r="H18"/>
  <c r="H19"/>
  <c r="H20"/>
  <c r="H13"/>
  <c r="H12"/>
  <c r="C11"/>
  <c r="C16"/>
  <c r="C21" s="1"/>
  <c r="H10"/>
  <c r="F35" i="18"/>
  <c r="J12" i="26"/>
  <c r="L12"/>
  <c r="L21" s="1"/>
  <c r="J14"/>
  <c r="L14"/>
  <c r="G12" i="25"/>
  <c r="G10"/>
  <c r="J13" i="26"/>
  <c r="L13" s="1"/>
  <c r="K13" s="1"/>
  <c r="F10" i="18"/>
  <c r="M56" i="23"/>
  <c r="I85"/>
  <c r="K14" i="26"/>
  <c r="K12"/>
  <c r="M185" i="23"/>
  <c r="G37" i="25"/>
  <c r="E38"/>
  <c r="G38"/>
  <c r="E29"/>
  <c r="G24"/>
  <c r="G36"/>
  <c r="G34" i="4" s="1"/>
  <c r="G31"/>
  <c r="G25" i="25"/>
  <c r="G41"/>
  <c r="G39"/>
  <c r="L165" i="23"/>
  <c r="M145"/>
  <c r="G32" i="14"/>
  <c r="K29" i="27"/>
  <c r="J5"/>
  <c r="M92" i="23"/>
  <c r="L15" i="26"/>
  <c r="J21"/>
  <c r="F28" i="15" l="1"/>
  <c r="F8" i="18"/>
  <c r="F19" s="1"/>
  <c r="F22" s="1"/>
  <c r="F36" s="1"/>
  <c r="F38" s="1"/>
  <c r="L167" i="23"/>
  <c r="L170" s="1"/>
  <c r="L171" s="1"/>
  <c r="F29" i="15"/>
  <c r="G17" i="20" s="1"/>
  <c r="H17" s="1"/>
  <c r="H21" s="1"/>
  <c r="M95" i="23"/>
  <c r="M179" s="1"/>
  <c r="J12" i="27"/>
  <c r="J16" s="1"/>
  <c r="K16" s="1"/>
  <c r="K15" i="26"/>
  <c r="K21" s="1"/>
  <c r="G43" i="25"/>
  <c r="L202" i="23"/>
  <c r="M196" s="1"/>
  <c r="M221" s="1"/>
  <c r="K17" i="26"/>
  <c r="M224" i="23" l="1"/>
  <c r="L45"/>
  <c r="L43" s="1"/>
  <c r="M35" s="1"/>
  <c r="G21" i="20"/>
  <c r="M223" i="23"/>
  <c r="M226"/>
</calcChain>
</file>

<file path=xl/sharedStrings.xml><?xml version="1.0" encoding="utf-8"?>
<sst xmlns="http://schemas.openxmlformats.org/spreadsheetml/2006/main" count="840" uniqueCount="454">
  <si>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</si>
  <si>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</si>
  <si>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</si>
  <si>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</si>
  <si>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</si>
  <si>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</si>
  <si>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</si>
  <si>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</si>
  <si>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</si>
  <si>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</si>
  <si>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</si>
  <si>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</si>
  <si>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</si>
  <si>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</si>
  <si>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</si>
  <si>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</si>
  <si>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</si>
  <si>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</si>
  <si>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</si>
  <si>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</si>
  <si>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</si>
  <si>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</si>
  <si>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</si>
  <si>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</si>
  <si>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</si>
  <si>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</si>
  <si>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</si>
  <si>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</si>
  <si>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</si>
  <si>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</si>
  <si>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</si>
  <si>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</si>
  <si>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</si>
  <si>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</si>
  <si>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</si>
  <si>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</si>
  <si>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</si>
  <si>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</si>
  <si>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</si>
  <si>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</si>
  <si>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</si>
  <si>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</si>
  <si>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</si>
  <si>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</si>
  <si>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</si>
  <si>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</si>
  <si>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</si>
  <si>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</si>
  <si>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</si>
  <si>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</si>
  <si>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</si>
  <si>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</si>
  <si>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</si>
  <si>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</si>
  <si>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</si>
  <si>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</si>
  <si>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</si>
  <si>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</si>
  <si>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</si>
  <si>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</si>
  <si>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</si>
  <si>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</si>
  <si>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</si>
  <si>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</si>
  <si>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</si>
  <si>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</si>
  <si>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</si>
  <si>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</si>
  <si>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</si>
  <si>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</si>
  <si>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</si>
  <si>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</si>
  <si>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</si>
  <si>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</si>
  <si>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</si>
  <si>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(   ________________  )</t>
  </si>
  <si>
    <t>S H E N I M E T          S P J E G U E S E</t>
  </si>
  <si>
    <t>Fluksi i parave nga veprimtaria e shfrytezimit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</si>
  <si>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</si>
  <si>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</si>
  <si>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</si>
  <si>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</si>
  <si>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</si>
  <si>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</si>
  <si>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</si>
  <si>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</si>
  <si>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</si>
  <si>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</si>
  <si>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</si>
  <si>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</si>
  <si>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</si>
  <si>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</si>
  <si>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</si>
  <si>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</si>
  <si>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</si>
  <si>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</si>
  <si>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</si>
  <si>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</si>
  <si>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</si>
  <si>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</si>
  <si>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</si>
  <si>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</si>
  <si>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</si>
  <si>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</si>
  <si>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</si>
  <si>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</si>
  <si>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</si>
  <si>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</si>
  <si>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</si>
  <si>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</si>
  <si>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</si>
  <si>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</si>
  <si>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</si>
  <si>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</si>
  <si>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</si>
  <si>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</si>
  <si>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</si>
  <si>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</si>
  <si>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</si>
  <si>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</si>
  <si>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</si>
  <si>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</si>
  <si>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</si>
  <si>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</si>
  <si>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</si>
  <si>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</si>
  <si>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</si>
  <si>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</si>
  <si>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</si>
  <si>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</si>
  <si>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</si>
  <si>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</si>
  <si>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</si>
  <si>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</si>
  <si>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</si>
  <si>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</si>
  <si>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</si>
  <si>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</si>
  <si>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</si>
  <si>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</si>
  <si>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</si>
  <si>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</si>
  <si>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</si>
  <si>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</si>
  <si>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</si>
  <si>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</si>
  <si>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</si>
  <si>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</si>
  <si>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</si>
  <si>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</si>
  <si>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</si>
  <si>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</si>
  <si>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</si>
  <si>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</si>
  <si>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</si>
  <si>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</si>
  <si>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</si>
  <si>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</si>
  <si>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</si>
  <si>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</si>
  <si>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</si>
  <si>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</si>
  <si>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</si>
  <si>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</si>
  <si>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</si>
  <si>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</si>
  <si>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</si>
  <si>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</si>
  <si>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</si>
  <si>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</si>
  <si>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</si>
  <si>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</si>
  <si>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</si>
  <si>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</si>
  <si>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</si>
  <si>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</si>
  <si>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</si>
  <si>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</si>
  <si>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</si>
  <si>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</si>
  <si>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</si>
  <si>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</si>
  <si>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</si>
  <si>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</si>
  <si>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</si>
  <si>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</si>
  <si>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</si>
  <si>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</si>
  <si>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</si>
  <si>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</si>
  <si>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</si>
  <si>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</si>
  <si>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</si>
  <si>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</si>
  <si>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</si>
  <si>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</si>
  <si>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</si>
  <si>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</si>
  <si>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</si>
  <si>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</si>
  <si>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</si>
  <si>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</si>
  <si>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</si>
  <si>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</si>
  <si>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</si>
  <si>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</si>
  <si>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</si>
  <si>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</si>
  <si>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</si>
  <si>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</si>
  <si>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</si>
  <si>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 xml:space="preserve">     Vleresimi fillestar i nje elementi te AAM qe ploteson kriteret per njohje si aktiv ne bilanc </t>
  </si>
  <si>
    <t xml:space="preserve">     Per vleresimi i mepaseshem i AAM eshte zgjedhur modeli i kostos duke i paraqitur ne </t>
  </si>
  <si>
    <t xml:space="preserve">     Per llogaritjen e amortizimit te AAM (SKK 5: 38) njesia jone ekonomike  ka percaktuar</t>
  </si>
  <si>
    <t xml:space="preserve">                - Kompjutera e sisteme informacioni me 25 % te vleftes se mbetur</t>
  </si>
  <si>
    <t xml:space="preserve">                - Te gjitha AAM te tjera me 20 % te vleftes se mbetur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</si>
  <si>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</si>
  <si>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</si>
  <si>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</si>
  <si>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</si>
  <si>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</si>
  <si>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</si>
  <si>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</si>
  <si>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</si>
  <si>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</si>
  <si>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</si>
  <si>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</si>
  <si>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</si>
  <si>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</si>
  <si>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</si>
  <si>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</si>
  <si>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</si>
  <si>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</si>
  <si>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>Leke</t>
  </si>
  <si>
    <t>Tatimi i derdhur paradhenie</t>
  </si>
  <si>
    <t>Tatimi i vitit ushtrimor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</si>
  <si>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</si>
  <si>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</si>
  <si>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</si>
  <si>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</si>
  <si>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</si>
  <si>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</si>
  <si>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</si>
  <si>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</si>
  <si>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</si>
  <si>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</si>
  <si>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</si>
  <si>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</si>
  <si>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</si>
  <si>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</si>
  <si>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>PASIVET  AFATSHKURTRA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</si>
  <si>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</si>
  <si>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</si>
  <si>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</si>
  <si>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</si>
  <si>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</si>
  <si>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</si>
  <si>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</si>
  <si>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</si>
  <si>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</si>
  <si>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</si>
  <si>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</si>
  <si>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</si>
  <si>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Sasia</t>
  </si>
  <si>
    <t>Gjendje</t>
  </si>
  <si>
    <t>Shtesa</t>
  </si>
  <si>
    <t>Pakesime</t>
  </si>
  <si>
    <t xml:space="preserve">             TOTALI</t>
  </si>
  <si>
    <t>Administratori</t>
  </si>
  <si>
    <t>Amortiz.i</t>
  </si>
  <si>
    <t>TIRANE</t>
  </si>
  <si>
    <t>Po</t>
  </si>
  <si>
    <t>Ne leke</t>
  </si>
  <si>
    <t>Jo</t>
  </si>
  <si>
    <t>Detyrime tatimore per Tatimin ne Burim(qera)</t>
  </si>
  <si>
    <t xml:space="preserve">     Kuadri ligjor: Ligji 9228 dt 29.04.2004 "Per Kontabilitetin dhe Pasqyrat Financiare"</t>
  </si>
  <si>
    <t xml:space="preserve">     Kuadri kontabel i aplikuar : Stndartet Kombetare te Kontabilitetit ne Shqiperi.</t>
  </si>
  <si>
    <t xml:space="preserve">     Baza e pergatitjes se PF : Te drejtat dhe detyrimet e konstatuara. </t>
  </si>
  <si>
    <t xml:space="preserve">     Parimet dhe karakteristikat cilesore te perdorura per hartimin e P.F. : </t>
  </si>
  <si>
    <t>dalje e pare.</t>
  </si>
  <si>
    <t xml:space="preserve">eshte vleresuar me kosto. </t>
  </si>
  <si>
    <t xml:space="preserve">    Blerja dhe krijimi i AAM gjate periudhes ushtrimore eshte financur nga veprimtaria rrjedhese e </t>
  </si>
  <si>
    <t>shoqerise, dhe vleresimi eshte bere koston faktike.</t>
  </si>
  <si>
    <t xml:space="preserve">bilanc me kosto minus amortizimin e akumuluar. </t>
  </si>
  <si>
    <t>si metode te amortizimit per AAM qe ka ne pronesi te saj metoden e amortizimit mbi bazen e vleres se</t>
  </si>
  <si>
    <t xml:space="preserve"> mbetur ndersa normat e amortizimit jane perdorur te njellojta me ato te sistemit fiskal ne fuqi  dhe</t>
  </si>
  <si>
    <t>konkretisht :</t>
  </si>
  <si>
    <t>percaktuara ne SKK 2 dhe konkretisht paragrafeve 49-55.  Rradha e dhenies se spjegimeve eshte :</t>
  </si>
  <si>
    <t>Mjete transporti</t>
  </si>
  <si>
    <t>Paisje zyre info.</t>
  </si>
  <si>
    <t>Detyrime tatimore per Tatimin ne Burim (qera)</t>
  </si>
  <si>
    <t>Fitimet ( Humbjet) e pa shperndara</t>
  </si>
  <si>
    <t>Marje Humbjes paraardhese</t>
  </si>
  <si>
    <t>Mjete  transporti</t>
  </si>
  <si>
    <t xml:space="preserve">Te tjera AAMateriale </t>
  </si>
  <si>
    <t xml:space="preserve">Hartuesi i  Pasqyrave  Financiare </t>
  </si>
  <si>
    <t>Vo,</t>
  </si>
  <si>
    <t xml:space="preserve">Perdorimi i kesaj metode ne llogaritjen e amortizimit nuk krijon efekte materiale ne </t>
  </si>
  <si>
    <t xml:space="preserve">Leke </t>
  </si>
  <si>
    <t>a</t>
  </si>
  <si>
    <t>b</t>
  </si>
  <si>
    <t>c</t>
  </si>
  <si>
    <t>d</t>
  </si>
  <si>
    <t>e</t>
  </si>
  <si>
    <t xml:space="preserve">Tvsh e paguar gjate periudhes ushtrimore </t>
  </si>
  <si>
    <t>f</t>
  </si>
  <si>
    <t xml:space="preserve">Saldua per gjendjen e mallrave ne magazine eshte e njejte </t>
  </si>
  <si>
    <t xml:space="preserve">me inventarin fizik te kryere nga shoqeria ne fund te </t>
  </si>
  <si>
    <t>TOTAL  AKTIVI  I  +  II</t>
  </si>
  <si>
    <t>g</t>
  </si>
  <si>
    <t>h</t>
  </si>
  <si>
    <t>i</t>
  </si>
  <si>
    <t>j</t>
  </si>
  <si>
    <t xml:space="preserve">Grantet dhe te ardhurat e shtyre </t>
  </si>
  <si>
    <t xml:space="preserve">Te ardhurat </t>
  </si>
  <si>
    <t xml:space="preserve">Shitjet neto </t>
  </si>
  <si>
    <t>Perfaqesojne shifren e afarizmit te realizuar gjate ushtrimit,</t>
  </si>
  <si>
    <t xml:space="preserve">e cila eshte e njejte me deklarimet FDP si dhe me </t>
  </si>
  <si>
    <t xml:space="preserve">situaten informatike te Drejtorise Rajonale te Tatimeve </t>
  </si>
  <si>
    <t>Tirane .</t>
  </si>
  <si>
    <t xml:space="preserve">Fitime nga kursi i kembimit </t>
  </si>
  <si>
    <t>Shpenzimet</t>
  </si>
  <si>
    <t>Kostoja e punes (Paga &amp; sigurime shoqerore)</t>
  </si>
  <si>
    <t xml:space="preserve">Amortizime dhe zhvleresime </t>
  </si>
  <si>
    <t xml:space="preserve">Qera </t>
  </si>
  <si>
    <t>Te tjera  " 618 "</t>
  </si>
  <si>
    <t xml:space="preserve">Telefon &amp; poste  </t>
  </si>
  <si>
    <t xml:space="preserve">Sherbime bankare </t>
  </si>
  <si>
    <t xml:space="preserve">Humbje nga kursi i kembimit </t>
  </si>
  <si>
    <t xml:space="preserve">Te tjera financiare </t>
  </si>
  <si>
    <t>TOTAL  PASIVI  I  +  II  +  III</t>
  </si>
  <si>
    <t xml:space="preserve">        (  ________________  )</t>
  </si>
  <si>
    <t xml:space="preserve">Mallra te shitura </t>
  </si>
  <si>
    <t xml:space="preserve">Te tjera te ardhura </t>
  </si>
  <si>
    <t xml:space="preserve">Riparime </t>
  </si>
  <si>
    <t>Te ardhura nga interesat</t>
  </si>
  <si>
    <t>IV</t>
  </si>
  <si>
    <t xml:space="preserve">Fitimi  para tatimit </t>
  </si>
  <si>
    <t>Rezultati  Ekonomik  I  -  II</t>
  </si>
  <si>
    <t>V</t>
  </si>
  <si>
    <t>Tatim fitimi  10 %</t>
  </si>
  <si>
    <t xml:space="preserve">Fitimi  Neto </t>
  </si>
  <si>
    <t>" 4  E COLOR " SHPK</t>
  </si>
  <si>
    <t>Rruga "Fadil RADA" Nr. 78</t>
  </si>
  <si>
    <t>04.03.2002</t>
  </si>
  <si>
    <t>Import - Eksport. Tregti artikuj te ndryshem</t>
  </si>
  <si>
    <t>kryesisht materiale per veprimtari shtypi.</t>
  </si>
  <si>
    <t>Toka, Troje &amp; Terrene</t>
  </si>
  <si>
    <t>Ndertime dhe instal. pergj</t>
  </si>
  <si>
    <t>Makineri e paisje</t>
  </si>
  <si>
    <t>Paisje zyre dhe informatike</t>
  </si>
  <si>
    <t>Te tjera AAMateriale</t>
  </si>
  <si>
    <t>4 E COLOR  SHPK</t>
  </si>
  <si>
    <t>4  E  COLOR   SHPK</t>
  </si>
  <si>
    <t xml:space="preserve">Paisje zyre dhe informatike </t>
  </si>
  <si>
    <t xml:space="preserve">Shif shenimet spjeguese bashkelidhur Pasqyrave  Financiare </t>
  </si>
  <si>
    <t>BKT Bank  Tirane</t>
  </si>
  <si>
    <t>All</t>
  </si>
  <si>
    <t>Euro</t>
  </si>
  <si>
    <t>ProCredit Bank  Tirane</t>
  </si>
  <si>
    <t>Banka Popullore Tirane</t>
  </si>
  <si>
    <t xml:space="preserve">Tirana Bank Tirane </t>
  </si>
  <si>
    <t>Banka Credins Tirane</t>
  </si>
  <si>
    <t>Usd</t>
  </si>
  <si>
    <t xml:space="preserve">   Klient gjithsej</t>
  </si>
  <si>
    <t>Te tjera AAMate</t>
  </si>
  <si>
    <t xml:space="preserve">   Furnitore  gjithsej</t>
  </si>
  <si>
    <t>Detyrimet ndaj ortakeve jane te trasheguara, por nisur</t>
  </si>
  <si>
    <t>nga investimi qe ka kryere shoqeria gjate kesaj periudhe</t>
  </si>
  <si>
    <t xml:space="preserve">Huarat e marra jane kushtezuar nga investimi qe </t>
  </si>
  <si>
    <t>shoqeria ka bere ne blerje e krijim asetesh-AAMateriale</t>
  </si>
  <si>
    <t>nuk beri te mundur shlyerjen e tyre.</t>
  </si>
  <si>
    <t xml:space="preserve">Operacioni I kryerjes se kesaj procedure ka qene konforme </t>
  </si>
  <si>
    <t>kerkesave te ligjit "Per tregtaret dhe shoqerite tregtare.</t>
  </si>
  <si>
    <t>Materiale te pastokushme</t>
  </si>
  <si>
    <t>Transporte</t>
  </si>
  <si>
    <t xml:space="preserve">4  E  COLOR   SHPK </t>
  </si>
  <si>
    <t>Intesa Sanpaolo Bank</t>
  </si>
  <si>
    <t>Tvsh e paguar dhe sistemuar gjate periudhes</t>
  </si>
  <si>
    <t>periudhes ushtrimore</t>
  </si>
  <si>
    <t xml:space="preserve">Saldot per rubrikave  3.b., 3.c dhe 3.d , jane te njejta me </t>
  </si>
  <si>
    <t xml:space="preserve">B.   PASQYRA E TE ARDHURAVE DHE SHPENZIMEVE </t>
  </si>
  <si>
    <t xml:space="preserve">Te ardhura te tjera </t>
  </si>
  <si>
    <t>Kostoja e mallrave te shitura - KMSH</t>
  </si>
  <si>
    <t>Shpenzime te tjera , te cilat perbehen nga :</t>
  </si>
  <si>
    <t>Zmadhimi i kapitalit aksioner eshte bere nepermjet fitimeve</t>
  </si>
  <si>
    <t>BANKAT</t>
  </si>
  <si>
    <t xml:space="preserve">Bankat ne Leke </t>
  </si>
  <si>
    <t>Kursi</t>
  </si>
  <si>
    <t xml:space="preserve">Kontabil </t>
  </si>
  <si>
    <t>Vlera e</t>
  </si>
  <si>
    <t>vleresuar</t>
  </si>
  <si>
    <t>Ovd</t>
  </si>
  <si>
    <t xml:space="preserve">Pro Credit </t>
  </si>
  <si>
    <t>Kontab</t>
  </si>
  <si>
    <t>ovd</t>
  </si>
  <si>
    <t>Tirana Bank</t>
  </si>
  <si>
    <t xml:space="preserve">Raiffeisen Bank </t>
  </si>
  <si>
    <t>USD</t>
  </si>
  <si>
    <t xml:space="preserve">Total </t>
  </si>
  <si>
    <t>Bilanci si jane</t>
  </si>
  <si>
    <t xml:space="preserve">Diferenca </t>
  </si>
  <si>
    <t>FURNITORI</t>
  </si>
  <si>
    <t xml:space="preserve">Ne leke </t>
  </si>
  <si>
    <t xml:space="preserve">Ne euro </t>
  </si>
  <si>
    <t xml:space="preserve">Ne debi </t>
  </si>
  <si>
    <t>Ne kredi</t>
  </si>
  <si>
    <t xml:space="preserve">Ne usd </t>
  </si>
  <si>
    <t>Total</t>
  </si>
  <si>
    <t xml:space="preserve">                - Per ndertesat ne menyre lineare me 5 % ne vit te vleres se mbetur.</t>
  </si>
  <si>
    <t xml:space="preserve">blere dhe krijuar gjate viteve 2008 e deri me 31.12.2010 jane vene pjeserisht ne shfrytezim. </t>
  </si>
  <si>
    <t>Hartuesi  i  Pasqyrave  Financiare</t>
  </si>
  <si>
    <t>4  E  COLOR   SHPK.  TIRANE</t>
  </si>
  <si>
    <t>Jane te analizuara per cdo subjekt dhe kohe krijimin e tyre.</t>
  </si>
  <si>
    <t>Tatim fitimi i rimbursuar</t>
  </si>
  <si>
    <t xml:space="preserve">ne grupin e "Ndertimeve dhe instalimeve te pergjithshme, dhe </t>
  </si>
  <si>
    <t>linje teknollogjike per prodhimin e lastrave.</t>
  </si>
  <si>
    <t xml:space="preserve">Jane te njohura nga shoqeria, </t>
  </si>
  <si>
    <t>, dhe te analizuara per cdo furnitor</t>
  </si>
  <si>
    <t>ne kartelat personale.</t>
  </si>
  <si>
    <t>ato te listepageses se punonjesve te muajit Dhjetor 2010.</t>
  </si>
  <si>
    <t>Pagesat lidhur me to jane kryere ne muajin Janar viti 2011</t>
  </si>
  <si>
    <t xml:space="preserve">Blerje gjate ushtrimit </t>
  </si>
  <si>
    <t>Ndryshimi I gjendjes se inventarit</t>
  </si>
  <si>
    <t>Energji , karburante e te tjera ,</t>
  </si>
  <si>
    <t>Siguracione</t>
  </si>
  <si>
    <t>Tatime e taksa lokale dhe taksa doganore</t>
  </si>
  <si>
    <t xml:space="preserve">Gjoba e penalitete </t>
  </si>
  <si>
    <t>Pasqyra   e   te   Ardhurave   dhe   Shpenzimeve     2013</t>
  </si>
  <si>
    <t>Pasqyrat    Financiare    te    Vitit   2013</t>
  </si>
  <si>
    <t>Te drejta e detyrime ndaj ortakeve per dividentin</t>
  </si>
  <si>
    <t>Provizionet afatshkurtra ( amortizimi)</t>
  </si>
  <si>
    <t>Viti   2013</t>
  </si>
  <si>
    <t>01.01.2013</t>
  </si>
  <si>
    <t xml:space="preserve">Pagesa ne dogan </t>
  </si>
  <si>
    <t>Hua afatgjate nga te trete</t>
  </si>
  <si>
    <t>Huamarje te tjera afatgjata(Banka)</t>
  </si>
  <si>
    <t>4E COLOR shpk</t>
  </si>
  <si>
    <t>Pasqyra   e   Fluksit   Monetar  -  Metoda  Indirekte   2013</t>
  </si>
  <si>
    <t>Pasqyra e Ndryshimeve ne Kapital 2013</t>
  </si>
  <si>
    <t>Pozicioni me 31 dhjetor 2013</t>
  </si>
  <si>
    <t>Pozicioni me 31 dhjetor 2012</t>
  </si>
  <si>
    <t>Pozicioni me 31 dhjetor 2011</t>
  </si>
  <si>
    <t>31.12.2013</t>
  </si>
  <si>
    <t>Raiffeisen Bank</t>
  </si>
  <si>
    <t>Aktivet Afatgjata Materiale  2013</t>
  </si>
  <si>
    <t>Amortizimi A.A.Materiale    2013</t>
  </si>
  <si>
    <t xml:space="preserve">Vlera Kontabel Neto e A.A.Materiale  2013 </t>
  </si>
  <si>
    <t>01/01/20132</t>
  </si>
  <si>
    <t>dhe rezervave te pashperndara gjendje deri me 31.12.2011</t>
  </si>
  <si>
    <t>Shpenzime te periudhave te kaluara</t>
  </si>
  <si>
    <t>Inventari i Aktiveve Afatgjata Materiale  2013</t>
  </si>
  <si>
    <t>vitit 2013</t>
  </si>
  <si>
    <t>Pasqyrat Financiare te ushtimit,  te mbyllura me 31.12.2013, duke marre ne konsiderat se AAMateriale</t>
  </si>
</sst>
</file>

<file path=xl/styles.xml><?xml version="1.0" encoding="utf-8"?>
<styleSheet xmlns="http://schemas.openxmlformats.org/spreadsheetml/2006/main">
  <numFmts count="5">
    <numFmt numFmtId="179" formatCode="_-* #,##0.00_L_e_k_-;\-* #,##0.00_L_e_k_-;_-* &quot;-&quot;??_L_e_k_-;_-@_-"/>
    <numFmt numFmtId="180" formatCode="#,##0.0"/>
    <numFmt numFmtId="181" formatCode="_(* #,##0_);_(* \(#,##0\);_(* &quot;-&quot;??_);_(@_)"/>
    <numFmt numFmtId="182" formatCode="_-* #,##0_L_e_k_-;\-* #,##0_L_e_k_-;_-* &quot;-&quot;??_L_e_k_-;_-@_-"/>
    <numFmt numFmtId="183" formatCode="#,##0.0000000000000"/>
  </numFmts>
  <fonts count="45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u/>
      <sz val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0"/>
      <color indexed="8"/>
      <name val="Calibri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4" fillId="0" borderId="0"/>
  </cellStyleXfs>
  <cellXfs count="50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0" fillId="0" borderId="0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7" fillId="0" borderId="0" xfId="0" applyFont="1"/>
    <xf numFmtId="0" fontId="17" fillId="0" borderId="4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19" fillId="0" borderId="5" xfId="0" applyFont="1" applyBorder="1"/>
    <xf numFmtId="0" fontId="19" fillId="0" borderId="0" xfId="0" applyFont="1"/>
    <xf numFmtId="0" fontId="19" fillId="0" borderId="4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3" fontId="15" fillId="0" borderId="0" xfId="0" applyNumberFormat="1" applyFont="1"/>
    <xf numFmtId="3" fontId="15" fillId="0" borderId="3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21" xfId="0" applyFont="1" applyBorder="1" applyAlignment="1">
      <alignment vertical="center"/>
    </xf>
    <xf numFmtId="3" fontId="24" fillId="0" borderId="1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3" fillId="0" borderId="20" xfId="0" applyFont="1" applyBorder="1" applyAlignment="1">
      <alignment horizontal="left" vertical="center"/>
    </xf>
    <xf numFmtId="0" fontId="24" fillId="0" borderId="22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3" fontId="26" fillId="0" borderId="11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/>
    <xf numFmtId="0" fontId="1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3" fontId="24" fillId="0" borderId="0" xfId="0" applyNumberFormat="1" applyFont="1" applyBorder="1"/>
    <xf numFmtId="3" fontId="2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3" fontId="23" fillId="0" borderId="2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180" fontId="13" fillId="0" borderId="1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0" fontId="23" fillId="0" borderId="1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3" fontId="28" fillId="0" borderId="0" xfId="0" applyNumberFormat="1" applyFont="1"/>
    <xf numFmtId="0" fontId="28" fillId="0" borderId="0" xfId="0" applyFont="1"/>
    <xf numFmtId="0" fontId="23" fillId="0" borderId="0" xfId="0" applyFont="1" applyAlignment="1">
      <alignment vertical="center"/>
    </xf>
    <xf numFmtId="3" fontId="24" fillId="0" borderId="22" xfId="0" applyNumberFormat="1" applyFont="1" applyBorder="1" applyAlignment="1">
      <alignment vertical="center"/>
    </xf>
    <xf numFmtId="3" fontId="24" fillId="0" borderId="3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3" fontId="24" fillId="0" borderId="21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22" xfId="0" applyFont="1" applyBorder="1" applyAlignment="1">
      <alignment horizontal="left" vertical="center"/>
    </xf>
    <xf numFmtId="0" fontId="24" fillId="0" borderId="3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22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23" xfId="0" applyFont="1" applyBorder="1"/>
    <xf numFmtId="0" fontId="5" fillId="0" borderId="23" xfId="0" applyFont="1" applyBorder="1" applyAlignment="1"/>
    <xf numFmtId="0" fontId="5" fillId="0" borderId="24" xfId="0" applyFont="1" applyBorder="1"/>
    <xf numFmtId="0" fontId="5" fillId="0" borderId="5" xfId="0" applyFont="1" applyBorder="1"/>
    <xf numFmtId="0" fontId="5" fillId="0" borderId="0" xfId="0" applyFont="1"/>
    <xf numFmtId="0" fontId="5" fillId="0" borderId="25" xfId="0" applyFont="1" applyBorder="1"/>
    <xf numFmtId="0" fontId="5" fillId="0" borderId="26" xfId="0" applyFont="1" applyBorder="1"/>
    <xf numFmtId="0" fontId="5" fillId="0" borderId="0" xfId="0" applyFont="1" applyBorder="1" applyAlignment="1"/>
    <xf numFmtId="0" fontId="5" fillId="0" borderId="25" xfId="0" applyFont="1" applyFill="1" applyBorder="1"/>
    <xf numFmtId="0" fontId="5" fillId="0" borderId="0" xfId="0" applyFont="1" applyFill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20" fillId="0" borderId="3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29" fillId="0" borderId="11" xfId="0" applyNumberFormat="1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5" fillId="0" borderId="26" xfId="0" applyFont="1" applyBorder="1" applyAlignment="1"/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31" fillId="0" borderId="26" xfId="0" applyFont="1" applyBorder="1"/>
    <xf numFmtId="0" fontId="0" fillId="0" borderId="0" xfId="0" applyBorder="1" applyAlignment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Fill="1" applyBorder="1"/>
    <xf numFmtId="0" fontId="0" fillId="0" borderId="11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0" fillId="0" borderId="20" xfId="0" applyBorder="1"/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29" fillId="0" borderId="0" xfId="0" applyFont="1" applyBorder="1"/>
    <xf numFmtId="0" fontId="0" fillId="0" borderId="0" xfId="0" applyFill="1" applyBorder="1" applyAlignment="1"/>
    <xf numFmtId="0" fontId="23" fillId="0" borderId="0" xfId="0" applyFont="1" applyBorder="1" applyAlignment="1">
      <alignment horizontal="left" vertical="center"/>
    </xf>
    <xf numFmtId="0" fontId="25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29" fillId="0" borderId="0" xfId="0" applyFont="1" applyFill="1" applyBorder="1"/>
    <xf numFmtId="0" fontId="5" fillId="0" borderId="11" xfId="0" applyFont="1" applyBorder="1" applyAlignment="1">
      <alignment horizontal="center"/>
    </xf>
    <xf numFmtId="0" fontId="1" fillId="0" borderId="11" xfId="0" applyFont="1" applyBorder="1"/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3" fillId="0" borderId="0" xfId="0" applyFont="1" applyBorder="1"/>
    <xf numFmtId="0" fontId="35" fillId="0" borderId="0" xfId="0" applyFont="1" applyBorder="1" applyAlignment="1">
      <alignment horizontal="right"/>
    </xf>
    <xf numFmtId="0" fontId="36" fillId="0" borderId="0" xfId="0" applyFont="1"/>
    <xf numFmtId="0" fontId="4" fillId="0" borderId="13" xfId="0" applyFont="1" applyBorder="1" applyAlignment="1">
      <alignment horizontal="center"/>
    </xf>
    <xf numFmtId="21" fontId="4" fillId="0" borderId="21" xfId="0" applyNumberFormat="1" applyFont="1" applyBorder="1" applyAlignment="1">
      <alignment horizontal="center"/>
    </xf>
    <xf numFmtId="46" fontId="4" fillId="0" borderId="2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1" fillId="0" borderId="11" xfId="2" applyNumberFormat="1" applyBorder="1"/>
    <xf numFmtId="0" fontId="4" fillId="0" borderId="11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7" fillId="0" borderId="11" xfId="0" applyFont="1" applyBorder="1" applyAlignment="1">
      <alignment horizontal="center" vertical="center"/>
    </xf>
    <xf numFmtId="3" fontId="37" fillId="0" borderId="11" xfId="2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8" fillId="0" borderId="0" xfId="0" applyFont="1"/>
    <xf numFmtId="0" fontId="3" fillId="0" borderId="0" xfId="0" applyFont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0" fillId="0" borderId="11" xfId="0" applyNumberFormat="1" applyBorder="1"/>
    <xf numFmtId="0" fontId="12" fillId="0" borderId="7" xfId="0" applyFont="1" applyBorder="1"/>
    <xf numFmtId="0" fontId="12" fillId="0" borderId="7" xfId="0" applyFont="1" applyBorder="1" applyAlignment="1">
      <alignment horizontal="right"/>
    </xf>
    <xf numFmtId="0" fontId="12" fillId="0" borderId="20" xfId="0" applyFont="1" applyBorder="1" applyAlignment="1">
      <alignment horizontal="center"/>
    </xf>
    <xf numFmtId="0" fontId="29" fillId="0" borderId="0" xfId="0" applyFont="1"/>
    <xf numFmtId="3" fontId="5" fillId="0" borderId="0" xfId="0" applyNumberFormat="1" applyFont="1" applyAlignment="1">
      <alignment horizontal="center" vertical="center"/>
    </xf>
    <xf numFmtId="3" fontId="13" fillId="0" borderId="11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29" fillId="0" borderId="13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3" fontId="29" fillId="0" borderId="21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2" fillId="0" borderId="31" xfId="0" applyNumberFormat="1" applyFont="1" applyBorder="1" applyAlignment="1">
      <alignment vertical="center"/>
    </xf>
    <xf numFmtId="0" fontId="29" fillId="0" borderId="11" xfId="0" applyFont="1" applyBorder="1"/>
    <xf numFmtId="0" fontId="40" fillId="2" borderId="0" xfId="0" applyFont="1" applyFill="1" applyBorder="1"/>
    <xf numFmtId="0" fontId="29" fillId="2" borderId="0" xfId="0" applyFont="1" applyFill="1" applyBorder="1"/>
    <xf numFmtId="0" fontId="23" fillId="2" borderId="20" xfId="3" applyFont="1" applyFill="1" applyBorder="1" applyAlignment="1">
      <alignment horizontal="center"/>
    </xf>
    <xf numFmtId="3" fontId="4" fillId="0" borderId="11" xfId="0" applyNumberFormat="1" applyFont="1" applyBorder="1" applyAlignment="1">
      <alignment vertical="center"/>
    </xf>
    <xf numFmtId="3" fontId="23" fillId="0" borderId="11" xfId="0" applyNumberFormat="1" applyFont="1" applyBorder="1" applyAlignment="1">
      <alignment vertical="center"/>
    </xf>
    <xf numFmtId="3" fontId="23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center"/>
    </xf>
    <xf numFmtId="0" fontId="23" fillId="0" borderId="22" xfId="0" applyFont="1" applyBorder="1"/>
    <xf numFmtId="3" fontId="23" fillId="0" borderId="11" xfId="0" applyNumberFormat="1" applyFont="1" applyBorder="1" applyAlignment="1">
      <alignment horizontal="right"/>
    </xf>
    <xf numFmtId="0" fontId="23" fillId="0" borderId="0" xfId="0" applyFont="1"/>
    <xf numFmtId="0" fontId="4" fillId="0" borderId="11" xfId="0" applyFont="1" applyBorder="1" applyAlignment="1">
      <alignment horizontal="center"/>
    </xf>
    <xf numFmtId="0" fontId="4" fillId="0" borderId="22" xfId="0" applyFont="1" applyBorder="1"/>
    <xf numFmtId="3" fontId="4" fillId="0" borderId="22" xfId="0" applyNumberFormat="1" applyFont="1" applyBorder="1" applyAlignment="1">
      <alignment vertical="center"/>
    </xf>
    <xf numFmtId="0" fontId="4" fillId="0" borderId="11" xfId="0" applyFont="1" applyBorder="1"/>
    <xf numFmtId="181" fontId="41" fillId="0" borderId="11" xfId="1" applyNumberFormat="1" applyFont="1" applyBorder="1" applyAlignment="1">
      <alignment horizontal="center"/>
    </xf>
    <xf numFmtId="0" fontId="4" fillId="0" borderId="0" xfId="0" applyFont="1" applyFill="1" applyBorder="1"/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20" xfId="0" applyFont="1" applyBorder="1"/>
    <xf numFmtId="0" fontId="0" fillId="2" borderId="11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3" fontId="8" fillId="0" borderId="0" xfId="0" applyNumberFormat="1" applyFont="1" applyAlignment="1">
      <alignment vertical="center"/>
    </xf>
    <xf numFmtId="0" fontId="42" fillId="0" borderId="4" xfId="0" applyFont="1" applyBorder="1"/>
    <xf numFmtId="0" fontId="42" fillId="0" borderId="0" xfId="0" applyFont="1" applyBorder="1"/>
    <xf numFmtId="0" fontId="42" fillId="0" borderId="2" xfId="0" applyFont="1" applyBorder="1"/>
    <xf numFmtId="182" fontId="29" fillId="0" borderId="11" xfId="1" applyNumberFormat="1" applyFont="1" applyBorder="1" applyAlignment="1">
      <alignment vertical="center"/>
    </xf>
    <xf numFmtId="182" fontId="0" fillId="0" borderId="11" xfId="1" applyNumberFormat="1" applyFont="1" applyBorder="1"/>
    <xf numFmtId="182" fontId="29" fillId="0" borderId="11" xfId="0" applyNumberFormat="1" applyFont="1" applyBorder="1" applyAlignment="1">
      <alignment vertical="center"/>
    </xf>
    <xf numFmtId="182" fontId="23" fillId="0" borderId="0" xfId="0" applyNumberFormat="1" applyFont="1" applyBorder="1"/>
    <xf numFmtId="0" fontId="4" fillId="2" borderId="11" xfId="0" applyFont="1" applyFill="1" applyBorder="1" applyAlignment="1">
      <alignment horizontal="center"/>
    </xf>
    <xf numFmtId="182" fontId="0" fillId="0" borderId="0" xfId="1" applyNumberFormat="1" applyFont="1" applyBorder="1"/>
    <xf numFmtId="0" fontId="0" fillId="0" borderId="7" xfId="0" applyBorder="1" applyAlignment="1">
      <alignment horizontal="center"/>
    </xf>
    <xf numFmtId="182" fontId="0" fillId="0" borderId="0" xfId="0" applyNumberForma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20" xfId="0" applyFill="1" applyBorder="1"/>
    <xf numFmtId="182" fontId="23" fillId="0" borderId="0" xfId="1" applyNumberFormat="1" applyFont="1" applyBorder="1"/>
    <xf numFmtId="0" fontId="25" fillId="0" borderId="0" xfId="0" applyFont="1" applyBorder="1" applyAlignment="1">
      <alignment horizontal="left"/>
    </xf>
    <xf numFmtId="0" fontId="29" fillId="0" borderId="32" xfId="0" applyFont="1" applyBorder="1"/>
    <xf numFmtId="0" fontId="2" fillId="0" borderId="33" xfId="0" applyFont="1" applyBorder="1"/>
    <xf numFmtId="0" fontId="0" fillId="0" borderId="33" xfId="0" applyBorder="1"/>
    <xf numFmtId="0" fontId="23" fillId="0" borderId="33" xfId="0" applyFont="1" applyBorder="1" applyAlignment="1">
      <alignment horizontal="center"/>
    </xf>
    <xf numFmtId="0" fontId="23" fillId="0" borderId="33" xfId="0" applyFont="1" applyBorder="1"/>
    <xf numFmtId="182" fontId="23" fillId="0" borderId="34" xfId="0" applyNumberFormat="1" applyFont="1" applyBorder="1"/>
    <xf numFmtId="0" fontId="4" fillId="0" borderId="0" xfId="0" applyFont="1" applyBorder="1" applyAlignment="1"/>
    <xf numFmtId="0" fontId="31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center"/>
    </xf>
    <xf numFmtId="3" fontId="0" fillId="0" borderId="5" xfId="0" applyNumberFormat="1" applyBorder="1"/>
    <xf numFmtId="0" fontId="23" fillId="0" borderId="0" xfId="0" applyFont="1" applyFill="1" applyBorder="1"/>
    <xf numFmtId="0" fontId="42" fillId="0" borderId="0" xfId="0" applyFont="1" applyFill="1" applyBorder="1"/>
    <xf numFmtId="0" fontId="2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/>
    <xf numFmtId="3" fontId="0" fillId="0" borderId="0" xfId="0" applyNumberFormat="1"/>
    <xf numFmtId="0" fontId="4" fillId="2" borderId="10" xfId="0" applyFont="1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3" fontId="26" fillId="0" borderId="0" xfId="0" applyNumberFormat="1" applyFont="1" applyAlignment="1">
      <alignment vertical="center"/>
    </xf>
    <xf numFmtId="3" fontId="0" fillId="0" borderId="11" xfId="0" applyNumberFormat="1" applyBorder="1" applyAlignment="1"/>
    <xf numFmtId="3" fontId="29" fillId="0" borderId="0" xfId="0" applyNumberFormat="1" applyFont="1" applyFill="1" applyBorder="1"/>
    <xf numFmtId="3" fontId="23" fillId="0" borderId="0" xfId="0" applyNumberFormat="1" applyFont="1" applyBorder="1"/>
    <xf numFmtId="1" fontId="0" fillId="0" borderId="0" xfId="0" applyNumberFormat="1"/>
    <xf numFmtId="3" fontId="0" fillId="0" borderId="0" xfId="0" applyNumberFormat="1" applyBorder="1"/>
    <xf numFmtId="3" fontId="23" fillId="0" borderId="0" xfId="0" applyNumberFormat="1" applyFont="1" applyFill="1" applyBorder="1" applyAlignment="1">
      <alignment horizontal="center"/>
    </xf>
    <xf numFmtId="3" fontId="23" fillId="0" borderId="0" xfId="0" applyNumberFormat="1" applyFont="1"/>
    <xf numFmtId="0" fontId="23" fillId="0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182" fontId="4" fillId="0" borderId="0" xfId="1" applyNumberFormat="1" applyFont="1" applyBorder="1"/>
    <xf numFmtId="3" fontId="37" fillId="0" borderId="11" xfId="2" applyNumberFormat="1" applyFont="1" applyBorder="1" applyAlignment="1">
      <alignment horizontal="center" vertical="center"/>
    </xf>
    <xf numFmtId="182" fontId="1" fillId="0" borderId="11" xfId="1" applyNumberFormat="1" applyBorder="1"/>
    <xf numFmtId="182" fontId="26" fillId="0" borderId="0" xfId="1" applyNumberFormat="1" applyFont="1" applyAlignment="1">
      <alignment vertical="center"/>
    </xf>
    <xf numFmtId="182" fontId="24" fillId="0" borderId="0" xfId="1" applyNumberFormat="1" applyFont="1" applyAlignment="1">
      <alignment vertical="center"/>
    </xf>
    <xf numFmtId="3" fontId="26" fillId="0" borderId="11" xfId="0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/>
    </xf>
    <xf numFmtId="3" fontId="29" fillId="0" borderId="11" xfId="0" applyNumberFormat="1" applyFont="1" applyFill="1" applyBorder="1" applyAlignment="1">
      <alignment vertical="center"/>
    </xf>
    <xf numFmtId="3" fontId="24" fillId="0" borderId="11" xfId="0" applyNumberFormat="1" applyFont="1" applyFill="1" applyBorder="1" applyAlignment="1">
      <alignment vertical="center"/>
    </xf>
    <xf numFmtId="182" fontId="0" fillId="0" borderId="0" xfId="0" applyNumberFormat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0" fontId="43" fillId="0" borderId="0" xfId="0" applyFont="1" applyBorder="1" applyAlignment="1">
      <alignment horizontal="left"/>
    </xf>
    <xf numFmtId="0" fontId="44" fillId="0" borderId="0" xfId="0" applyFont="1" applyFill="1" applyBorder="1"/>
    <xf numFmtId="0" fontId="44" fillId="0" borderId="0" xfId="0" applyFont="1" applyBorder="1"/>
    <xf numFmtId="0" fontId="0" fillId="0" borderId="0" xfId="0" applyFont="1" applyFill="1" applyBorder="1"/>
    <xf numFmtId="182" fontId="23" fillId="0" borderId="0" xfId="1" applyNumberFormat="1" applyFont="1" applyBorder="1" applyAlignment="1">
      <alignment horizontal="center"/>
    </xf>
    <xf numFmtId="179" fontId="13" fillId="0" borderId="0" xfId="1" applyFont="1" applyBorder="1" applyAlignment="1">
      <alignment vertical="center"/>
    </xf>
    <xf numFmtId="182" fontId="0" fillId="0" borderId="0" xfId="1" applyNumberFormat="1" applyFont="1"/>
    <xf numFmtId="3" fontId="0" fillId="0" borderId="0" xfId="1" applyNumberFormat="1" applyFont="1"/>
    <xf numFmtId="0" fontId="0" fillId="0" borderId="35" xfId="0" applyBorder="1"/>
    <xf numFmtId="0" fontId="23" fillId="0" borderId="36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3" fontId="0" fillId="0" borderId="0" xfId="1" applyNumberFormat="1" applyFont="1" applyBorder="1"/>
    <xf numFmtId="3" fontId="0" fillId="0" borderId="39" xfId="1" applyNumberFormat="1" applyFont="1" applyBorder="1"/>
    <xf numFmtId="0" fontId="0" fillId="0" borderId="40" xfId="0" applyBorder="1"/>
    <xf numFmtId="0" fontId="23" fillId="0" borderId="41" xfId="0" applyFont="1" applyBorder="1" applyAlignment="1">
      <alignment horizontal="center"/>
    </xf>
    <xf numFmtId="0" fontId="0" fillId="0" borderId="41" xfId="0" applyBorder="1"/>
    <xf numFmtId="3" fontId="23" fillId="0" borderId="41" xfId="1" applyNumberFormat="1" applyFont="1" applyBorder="1"/>
    <xf numFmtId="3" fontId="23" fillId="0" borderId="42" xfId="1" applyNumberFormat="1" applyFont="1" applyBorder="1"/>
    <xf numFmtId="0" fontId="23" fillId="0" borderId="41" xfId="0" applyFont="1" applyBorder="1"/>
    <xf numFmtId="0" fontId="23" fillId="0" borderId="42" xfId="0" applyFont="1" applyBorder="1" applyAlignment="1">
      <alignment horizontal="center"/>
    </xf>
    <xf numFmtId="0" fontId="4" fillId="0" borderId="36" xfId="0" applyFont="1" applyBorder="1"/>
    <xf numFmtId="0" fontId="0" fillId="0" borderId="36" xfId="0" applyBorder="1"/>
    <xf numFmtId="3" fontId="4" fillId="0" borderId="36" xfId="1" applyNumberFormat="1" applyFont="1" applyBorder="1"/>
    <xf numFmtId="182" fontId="0" fillId="0" borderId="36" xfId="1" applyNumberFormat="1" applyFont="1" applyBorder="1"/>
    <xf numFmtId="3" fontId="0" fillId="0" borderId="36" xfId="1" applyNumberFormat="1" applyFont="1" applyBorder="1"/>
    <xf numFmtId="3" fontId="23" fillId="0" borderId="0" xfId="1" applyNumberFormat="1" applyFont="1" applyBorder="1"/>
    <xf numFmtId="3" fontId="0" fillId="0" borderId="41" xfId="1" applyNumberFormat="1" applyFont="1" applyBorder="1"/>
    <xf numFmtId="182" fontId="0" fillId="0" borderId="41" xfId="1" applyNumberFormat="1" applyFont="1" applyBorder="1"/>
    <xf numFmtId="3" fontId="0" fillId="0" borderId="37" xfId="1" applyNumberFormat="1" applyFont="1" applyBorder="1"/>
    <xf numFmtId="3" fontId="23" fillId="0" borderId="39" xfId="1" applyNumberFormat="1" applyFont="1" applyBorder="1"/>
    <xf numFmtId="3" fontId="0" fillId="0" borderId="42" xfId="1" applyNumberFormat="1" applyFont="1" applyBorder="1"/>
    <xf numFmtId="3" fontId="4" fillId="0" borderId="0" xfId="1" applyNumberFormat="1" applyFont="1" applyBorder="1"/>
    <xf numFmtId="183" fontId="0" fillId="0" borderId="0" xfId="0" applyNumberFormat="1"/>
    <xf numFmtId="3" fontId="23" fillId="0" borderId="0" xfId="1" applyNumberFormat="1" applyFont="1"/>
    <xf numFmtId="3" fontId="7" fillId="0" borderId="0" xfId="1" applyNumberFormat="1" applyFont="1" applyAlignment="1">
      <alignment horizontal="center"/>
    </xf>
    <xf numFmtId="3" fontId="26" fillId="0" borderId="11" xfId="1" applyNumberFormat="1" applyFont="1" applyFill="1" applyBorder="1" applyAlignment="1">
      <alignment vertical="center"/>
    </xf>
    <xf numFmtId="3" fontId="23" fillId="0" borderId="11" xfId="0" applyNumberFormat="1" applyFont="1" applyFill="1" applyBorder="1" applyAlignment="1">
      <alignment vertical="center"/>
    </xf>
    <xf numFmtId="15" fontId="4" fillId="0" borderId="21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center"/>
    </xf>
    <xf numFmtId="0" fontId="29" fillId="0" borderId="10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6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21" fontId="12" fillId="0" borderId="0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3" fontId="24" fillId="0" borderId="13" xfId="0" applyNumberFormat="1" applyFont="1" applyBorder="1" applyAlignment="1">
      <alignment horizontal="right" vertical="center"/>
    </xf>
    <xf numFmtId="3" fontId="24" fillId="0" borderId="2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</cellXfs>
  <cellStyles count="4">
    <cellStyle name="Comma" xfId="1" builtinId="3"/>
    <cellStyle name="Comma_21.Aktivet Afatgjata Materiale  09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61"/>
  <sheetViews>
    <sheetView topLeftCell="A37" workbookViewId="0">
      <selection activeCell="K51" sqref="K51"/>
    </sheetView>
  </sheetViews>
  <sheetFormatPr defaultColWidth="4.7109375" defaultRowHeight="12.75"/>
  <cols>
    <col min="1" max="1" width="2.8554687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 ht="15">
      <c r="B2" s="1"/>
      <c r="C2" s="2"/>
      <c r="D2" s="296" t="s">
        <v>352</v>
      </c>
      <c r="E2" s="3"/>
    </row>
    <row r="3" spans="2:5" s="11" customFormat="1" ht="33" customHeight="1">
      <c r="B3" s="402" t="s">
        <v>76</v>
      </c>
      <c r="C3" s="403"/>
      <c r="D3" s="403"/>
      <c r="E3" s="404"/>
    </row>
    <row r="4" spans="2:5" s="165" customFormat="1">
      <c r="B4" s="160"/>
      <c r="C4" s="174" t="s">
        <v>173</v>
      </c>
      <c r="D4" s="163"/>
      <c r="E4" s="164"/>
    </row>
    <row r="5" spans="2:5" s="165" customFormat="1" ht="11.25">
      <c r="B5" s="160"/>
      <c r="C5" s="166"/>
      <c r="D5" s="167" t="s">
        <v>180</v>
      </c>
      <c r="E5" s="164"/>
    </row>
    <row r="6" spans="2:5" s="165" customFormat="1" ht="11.25">
      <c r="B6" s="160"/>
      <c r="C6" s="166"/>
      <c r="D6" s="167" t="s">
        <v>181</v>
      </c>
      <c r="E6" s="164"/>
    </row>
    <row r="7" spans="2:5" s="165" customFormat="1" ht="11.25">
      <c r="B7" s="160"/>
      <c r="C7" s="166" t="s">
        <v>287</v>
      </c>
      <c r="D7" s="182"/>
      <c r="E7" s="164"/>
    </row>
    <row r="8" spans="2:5" s="165" customFormat="1" ht="11.25">
      <c r="B8" s="160"/>
      <c r="C8" s="166"/>
      <c r="D8" s="167" t="s">
        <v>182</v>
      </c>
      <c r="E8" s="164"/>
    </row>
    <row r="9" spans="2:5" s="165" customFormat="1" ht="11.25">
      <c r="B9" s="160"/>
      <c r="C9" s="169"/>
      <c r="D9" s="167" t="s">
        <v>183</v>
      </c>
      <c r="E9" s="164"/>
    </row>
    <row r="10" spans="2:5" s="165" customFormat="1" ht="11.25">
      <c r="B10" s="160"/>
      <c r="C10" s="171"/>
      <c r="D10" s="173" t="s">
        <v>184</v>
      </c>
      <c r="E10" s="164"/>
    </row>
    <row r="11" spans="2:5" ht="5.25" customHeight="1">
      <c r="B11" s="4"/>
      <c r="C11" s="5"/>
      <c r="D11" s="5"/>
      <c r="E11" s="6"/>
    </row>
    <row r="12" spans="2:5" ht="15.75">
      <c r="B12" s="4"/>
      <c r="C12" s="183" t="s">
        <v>185</v>
      </c>
      <c r="D12" s="184" t="s">
        <v>186</v>
      </c>
      <c r="E12" s="6"/>
    </row>
    <row r="13" spans="2:5" ht="6" customHeight="1">
      <c r="B13" s="4"/>
      <c r="C13" s="185"/>
      <c r="E13" s="6"/>
    </row>
    <row r="14" spans="2:5">
      <c r="B14" s="4"/>
      <c r="C14" s="186">
        <v>1</v>
      </c>
      <c r="D14" s="187" t="s">
        <v>275</v>
      </c>
      <c r="E14" s="6"/>
    </row>
    <row r="15" spans="2:5">
      <c r="B15" s="4"/>
      <c r="C15" s="186">
        <v>2</v>
      </c>
      <c r="D15" s="37" t="s">
        <v>276</v>
      </c>
      <c r="E15" s="6"/>
    </row>
    <row r="16" spans="2:5">
      <c r="B16" s="4"/>
      <c r="C16" s="188">
        <v>3</v>
      </c>
      <c r="D16" s="37" t="s">
        <v>277</v>
      </c>
      <c r="E16" s="6"/>
    </row>
    <row r="17" spans="2:5" s="37" customFormat="1">
      <c r="B17" s="189"/>
      <c r="C17" s="188">
        <v>4</v>
      </c>
      <c r="D17" s="188" t="s">
        <v>278</v>
      </c>
      <c r="E17" s="190"/>
    </row>
    <row r="18" spans="2:5" s="37" customFormat="1">
      <c r="B18" s="189"/>
      <c r="C18" s="188"/>
      <c r="D18" s="187" t="s">
        <v>187</v>
      </c>
      <c r="E18" s="190"/>
    </row>
    <row r="19" spans="2:5" s="37" customFormat="1">
      <c r="B19" s="189"/>
      <c r="C19" s="188" t="s">
        <v>188</v>
      </c>
      <c r="D19" s="188"/>
      <c r="E19" s="190"/>
    </row>
    <row r="20" spans="2:5" s="37" customFormat="1">
      <c r="B20" s="189"/>
      <c r="C20" s="188"/>
      <c r="D20" s="187" t="s">
        <v>189</v>
      </c>
      <c r="E20" s="190"/>
    </row>
    <row r="21" spans="2:5" s="37" customFormat="1">
      <c r="B21" s="189"/>
      <c r="C21" s="188" t="s">
        <v>190</v>
      </c>
      <c r="D21" s="188"/>
      <c r="E21" s="190"/>
    </row>
    <row r="22" spans="2:5" s="37" customFormat="1">
      <c r="B22" s="189"/>
      <c r="C22" s="188"/>
      <c r="D22" s="187" t="s">
        <v>191</v>
      </c>
      <c r="E22" s="190"/>
    </row>
    <row r="23" spans="2:5" s="37" customFormat="1">
      <c r="B23" s="189"/>
      <c r="C23" s="188" t="s">
        <v>192</v>
      </c>
      <c r="D23" s="188"/>
      <c r="E23" s="190"/>
    </row>
    <row r="24" spans="2:5" s="37" customFormat="1">
      <c r="B24" s="189"/>
      <c r="C24" s="188"/>
      <c r="D24" s="188" t="s">
        <v>193</v>
      </c>
      <c r="E24" s="190"/>
    </row>
    <row r="25" spans="2:5" s="37" customFormat="1">
      <c r="B25" s="189"/>
      <c r="C25" s="188" t="s">
        <v>194</v>
      </c>
      <c r="D25" s="188"/>
      <c r="E25" s="190"/>
    </row>
    <row r="26" spans="2:5" s="37" customFormat="1">
      <c r="B26" s="189"/>
      <c r="C26" s="187" t="s">
        <v>195</v>
      </c>
      <c r="D26" s="188"/>
      <c r="E26" s="190"/>
    </row>
    <row r="27" spans="2:5" s="37" customFormat="1">
      <c r="B27" s="189"/>
      <c r="C27" s="188"/>
      <c r="D27" s="188" t="s">
        <v>196</v>
      </c>
      <c r="E27" s="190"/>
    </row>
    <row r="28" spans="2:5" s="37" customFormat="1">
      <c r="B28" s="189"/>
      <c r="C28" s="187" t="s">
        <v>197</v>
      </c>
      <c r="D28" s="188"/>
      <c r="E28" s="190"/>
    </row>
    <row r="29" spans="2:5" s="37" customFormat="1">
      <c r="B29" s="189"/>
      <c r="C29" s="188"/>
      <c r="D29" s="188" t="s">
        <v>198</v>
      </c>
      <c r="E29" s="190"/>
    </row>
    <row r="30" spans="2:5" s="37" customFormat="1">
      <c r="B30" s="189"/>
      <c r="C30" s="187" t="s">
        <v>199</v>
      </c>
      <c r="D30" s="188"/>
      <c r="E30" s="190"/>
    </row>
    <row r="31" spans="2:5" s="37" customFormat="1">
      <c r="B31" s="189"/>
      <c r="C31" s="188" t="s">
        <v>200</v>
      </c>
      <c r="D31" s="188" t="s">
        <v>201</v>
      </c>
      <c r="E31" s="190"/>
    </row>
    <row r="32" spans="2:5" s="37" customFormat="1">
      <c r="B32" s="189"/>
      <c r="C32" s="188"/>
      <c r="D32" s="187" t="s">
        <v>202</v>
      </c>
      <c r="E32" s="190"/>
    </row>
    <row r="33" spans="2:5" s="37" customFormat="1">
      <c r="B33" s="189"/>
      <c r="C33" s="188"/>
      <c r="D33" s="187" t="s">
        <v>203</v>
      </c>
      <c r="E33" s="190"/>
    </row>
    <row r="34" spans="2:5" s="37" customFormat="1">
      <c r="B34" s="189"/>
      <c r="C34" s="188"/>
      <c r="D34" s="187" t="s">
        <v>204</v>
      </c>
      <c r="E34" s="190"/>
    </row>
    <row r="35" spans="2:5" s="37" customFormat="1">
      <c r="B35" s="189"/>
      <c r="C35" s="188"/>
      <c r="D35" s="187" t="s">
        <v>205</v>
      </c>
      <c r="E35" s="190"/>
    </row>
    <row r="36" spans="2:5" s="37" customFormat="1">
      <c r="B36" s="189"/>
      <c r="C36" s="188"/>
      <c r="D36" s="187" t="s">
        <v>206</v>
      </c>
      <c r="E36" s="190"/>
    </row>
    <row r="37" spans="2:5" s="37" customFormat="1">
      <c r="B37" s="189"/>
      <c r="C37" s="188"/>
      <c r="D37" s="187" t="s">
        <v>207</v>
      </c>
      <c r="E37" s="190"/>
    </row>
    <row r="38" spans="2:5" s="37" customFormat="1" ht="6" customHeight="1">
      <c r="B38" s="189"/>
      <c r="C38" s="188"/>
      <c r="D38" s="188"/>
      <c r="E38" s="190"/>
    </row>
    <row r="39" spans="2:5" s="37" customFormat="1" ht="15.75">
      <c r="B39" s="189"/>
      <c r="C39" s="183" t="s">
        <v>208</v>
      </c>
      <c r="D39" s="184" t="s">
        <v>209</v>
      </c>
      <c r="E39" s="190"/>
    </row>
    <row r="40" spans="2:5" s="37" customFormat="1" ht="4.5" customHeight="1">
      <c r="B40" s="189"/>
      <c r="C40" s="188"/>
      <c r="D40" s="188"/>
      <c r="E40" s="190"/>
    </row>
    <row r="41" spans="2:5" s="37" customFormat="1">
      <c r="B41" s="189"/>
      <c r="C41" s="188"/>
      <c r="D41" s="187" t="s">
        <v>210</v>
      </c>
      <c r="E41" s="190"/>
    </row>
    <row r="42" spans="2:5" s="37" customFormat="1">
      <c r="B42" s="189"/>
      <c r="C42" s="188" t="s">
        <v>279</v>
      </c>
      <c r="D42" s="188"/>
      <c r="E42" s="190"/>
    </row>
    <row r="43" spans="2:5" s="37" customFormat="1">
      <c r="B43" s="189"/>
      <c r="C43" s="188"/>
      <c r="D43" s="188" t="s">
        <v>211</v>
      </c>
      <c r="E43" s="190"/>
    </row>
    <row r="44" spans="2:5" s="37" customFormat="1">
      <c r="B44" s="189"/>
      <c r="C44" s="188" t="s">
        <v>280</v>
      </c>
      <c r="D44" s="188"/>
      <c r="E44" s="190"/>
    </row>
    <row r="45" spans="2:5" s="37" customFormat="1">
      <c r="B45" s="189"/>
      <c r="C45" s="188"/>
      <c r="D45" s="188" t="s">
        <v>281</v>
      </c>
      <c r="E45" s="190"/>
    </row>
    <row r="46" spans="2:5" s="37" customFormat="1">
      <c r="B46" s="189"/>
      <c r="C46" s="188" t="s">
        <v>282</v>
      </c>
      <c r="D46" s="188"/>
      <c r="E46" s="190"/>
    </row>
    <row r="47" spans="2:5" s="37" customFormat="1">
      <c r="B47" s="189"/>
      <c r="C47" s="188"/>
      <c r="D47" s="188" t="s">
        <v>212</v>
      </c>
      <c r="E47" s="190"/>
    </row>
    <row r="48" spans="2:5" s="37" customFormat="1">
      <c r="B48" s="189"/>
      <c r="C48" s="188" t="s">
        <v>283</v>
      </c>
      <c r="D48" s="188"/>
      <c r="E48" s="190"/>
    </row>
    <row r="49" spans="2:5" s="37" customFormat="1">
      <c r="B49" s="189"/>
      <c r="D49" s="37" t="s">
        <v>213</v>
      </c>
      <c r="E49" s="190"/>
    </row>
    <row r="50" spans="2:5" s="37" customFormat="1">
      <c r="B50" s="189"/>
      <c r="C50" s="37" t="s">
        <v>284</v>
      </c>
      <c r="E50" s="190"/>
    </row>
    <row r="51" spans="2:5" s="37" customFormat="1">
      <c r="B51" s="189"/>
      <c r="C51" s="37" t="s">
        <v>285</v>
      </c>
      <c r="E51" s="190"/>
    </row>
    <row r="52" spans="2:5" s="37" customFormat="1">
      <c r="B52" s="189"/>
      <c r="C52" s="37" t="s">
        <v>286</v>
      </c>
      <c r="D52" s="188"/>
      <c r="E52" s="190"/>
    </row>
    <row r="53" spans="2:5" s="37" customFormat="1">
      <c r="B53" s="189"/>
      <c r="C53" s="188"/>
      <c r="D53" t="s">
        <v>409</v>
      </c>
      <c r="E53" s="190"/>
    </row>
    <row r="54" spans="2:5" s="37" customFormat="1">
      <c r="B54" s="189"/>
      <c r="C54" s="188"/>
      <c r="D54" s="188" t="s">
        <v>214</v>
      </c>
      <c r="E54" s="190"/>
    </row>
    <row r="55" spans="2:5" s="28" customFormat="1">
      <c r="B55" s="25"/>
      <c r="C55" s="26"/>
      <c r="D55" s="26" t="s">
        <v>215</v>
      </c>
      <c r="E55" s="27"/>
    </row>
    <row r="56" spans="2:5">
      <c r="B56" s="4"/>
      <c r="C56" s="37"/>
      <c r="D56" s="37" t="s">
        <v>297</v>
      </c>
      <c r="E56" s="6"/>
    </row>
    <row r="57" spans="2:5">
      <c r="B57" s="4"/>
      <c r="C57" t="s">
        <v>453</v>
      </c>
      <c r="D57" s="37"/>
      <c r="E57" s="6"/>
    </row>
    <row r="58" spans="2:5">
      <c r="B58" s="4"/>
      <c r="C58" t="s">
        <v>410</v>
      </c>
      <c r="D58" s="37"/>
      <c r="E58" s="6"/>
    </row>
    <row r="59" spans="2:5">
      <c r="B59" s="4"/>
      <c r="C59" s="37"/>
      <c r="D59" s="37"/>
      <c r="E59" s="6"/>
    </row>
    <row r="60" spans="2:5">
      <c r="B60" s="4"/>
      <c r="C60" s="37"/>
      <c r="D60" s="37"/>
      <c r="E60" s="191">
        <v>1</v>
      </c>
    </row>
    <row r="61" spans="2:5">
      <c r="B61" s="7"/>
      <c r="C61" s="8"/>
      <c r="D61" s="8"/>
      <c r="E61" s="9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103"/>
  <sheetViews>
    <sheetView workbookViewId="0">
      <selection activeCell="G25" sqref="G25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10" ht="15">
      <c r="B2" s="12"/>
    </row>
    <row r="3" spans="1:10" ht="6.75" customHeight="1"/>
    <row r="4" spans="1:10" ht="25.5" customHeight="1">
      <c r="A4" s="28"/>
      <c r="B4" s="111"/>
      <c r="C4" s="14" t="s">
        <v>439</v>
      </c>
      <c r="D4" s="28"/>
      <c r="E4" s="28" t="s">
        <v>437</v>
      </c>
      <c r="F4" s="111"/>
      <c r="G4" s="111"/>
      <c r="H4" s="28"/>
    </row>
    <row r="5" spans="1:10" ht="6.75" customHeight="1"/>
    <row r="6" spans="1:10" ht="12.75" customHeight="1">
      <c r="B6" s="24" t="s">
        <v>68</v>
      </c>
      <c r="G6" s="13"/>
    </row>
    <row r="7" spans="1:10" ht="6.75" customHeight="1" thickBot="1">
      <c r="B7" s="28"/>
      <c r="C7" s="111"/>
      <c r="D7" s="111"/>
      <c r="E7" s="28"/>
    </row>
    <row r="8" spans="1:10" s="14" customFormat="1" ht="24.95" customHeight="1" thickTop="1">
      <c r="A8" s="500"/>
      <c r="B8" s="501"/>
      <c r="C8" s="30" t="s">
        <v>41</v>
      </c>
      <c r="D8" s="30" t="s">
        <v>42</v>
      </c>
      <c r="E8" s="31" t="s">
        <v>70</v>
      </c>
      <c r="F8" s="31" t="s">
        <v>69</v>
      </c>
      <c r="G8" s="30" t="s">
        <v>71</v>
      </c>
      <c r="H8" s="32" t="s">
        <v>63</v>
      </c>
    </row>
    <row r="9" spans="1:10" s="19" customFormat="1" ht="30" customHeight="1">
      <c r="A9" s="34" t="s">
        <v>3</v>
      </c>
      <c r="B9" s="33" t="s">
        <v>442</v>
      </c>
      <c r="C9" s="266">
        <v>59000000</v>
      </c>
      <c r="D9" s="266"/>
      <c r="E9" s="266"/>
      <c r="F9" s="266">
        <v>1198994</v>
      </c>
      <c r="G9" s="266">
        <v>19215006</v>
      </c>
      <c r="H9" s="267">
        <f>SUM(C9:G9)</f>
        <v>79414000</v>
      </c>
    </row>
    <row r="10" spans="1:10" s="19" customFormat="1" ht="20.100000000000001" customHeight="1">
      <c r="A10" s="15" t="s">
        <v>167</v>
      </c>
      <c r="B10" s="16" t="s">
        <v>64</v>
      </c>
      <c r="C10" s="17">
        <v>0</v>
      </c>
      <c r="D10" s="17"/>
      <c r="E10" s="17"/>
      <c r="F10" s="17"/>
      <c r="G10" s="17"/>
      <c r="H10" s="18">
        <f>SUM(C10:G10)</f>
        <v>0</v>
      </c>
    </row>
    <row r="11" spans="1:10" s="19" customFormat="1" ht="20.100000000000001" customHeight="1">
      <c r="A11" s="34" t="s">
        <v>168</v>
      </c>
      <c r="B11" s="33" t="s">
        <v>62</v>
      </c>
      <c r="C11" s="266">
        <f t="shared" ref="C11:H11" si="0">SUM(C9:C10)</f>
        <v>59000000</v>
      </c>
      <c r="D11" s="266">
        <f t="shared" si="0"/>
        <v>0</v>
      </c>
      <c r="E11" s="266">
        <f t="shared" si="0"/>
        <v>0</v>
      </c>
      <c r="F11" s="266">
        <f t="shared" si="0"/>
        <v>1198994</v>
      </c>
      <c r="G11" s="266">
        <f t="shared" si="0"/>
        <v>19215006</v>
      </c>
      <c r="H11" s="266">
        <f t="shared" si="0"/>
        <v>79414000</v>
      </c>
    </row>
    <row r="12" spans="1:10" s="19" customFormat="1" ht="20.100000000000001" customHeight="1">
      <c r="A12" s="23">
        <v>1</v>
      </c>
      <c r="B12" s="20" t="s">
        <v>67</v>
      </c>
      <c r="C12" s="21"/>
      <c r="D12" s="21"/>
      <c r="E12" s="21"/>
      <c r="F12" s="21"/>
      <c r="G12" s="21">
        <v>14681138</v>
      </c>
      <c r="H12" s="22">
        <f>SUM(C12:G12)</f>
        <v>14681138</v>
      </c>
    </row>
    <row r="13" spans="1:10" s="19" customFormat="1" ht="20.100000000000001" customHeight="1">
      <c r="A13" s="23">
        <v>2</v>
      </c>
      <c r="B13" s="20" t="s">
        <v>65</v>
      </c>
      <c r="C13" s="21"/>
      <c r="D13" s="21"/>
      <c r="E13" s="21"/>
      <c r="F13" s="21"/>
      <c r="G13" s="21"/>
      <c r="H13" s="22">
        <f>SUM(C13:G13)</f>
        <v>0</v>
      </c>
    </row>
    <row r="14" spans="1:10" s="19" customFormat="1" ht="20.100000000000001" customHeight="1">
      <c r="A14" s="23">
        <v>3</v>
      </c>
      <c r="B14" s="20" t="s">
        <v>72</v>
      </c>
      <c r="C14" s="21"/>
      <c r="D14" s="21"/>
      <c r="E14" s="21"/>
      <c r="F14" s="21">
        <v>215006</v>
      </c>
      <c r="G14" s="21"/>
      <c r="H14" s="22"/>
    </row>
    <row r="15" spans="1:10" s="19" customFormat="1" ht="20.100000000000001" customHeight="1">
      <c r="A15" s="23">
        <v>4</v>
      </c>
      <c r="B15" s="20" t="s">
        <v>73</v>
      </c>
      <c r="C15" s="21">
        <v>19000000</v>
      </c>
      <c r="D15" s="21"/>
      <c r="E15" s="21"/>
      <c r="F15" s="21"/>
      <c r="G15" s="21">
        <v>-19215006</v>
      </c>
      <c r="H15" s="22"/>
    </row>
    <row r="16" spans="1:10" s="19" customFormat="1" ht="30" customHeight="1">
      <c r="A16" s="34" t="s">
        <v>4</v>
      </c>
      <c r="B16" s="33" t="s">
        <v>441</v>
      </c>
      <c r="C16" s="268">
        <f t="shared" ref="C16:H16" si="1">SUM(C11:C15)</f>
        <v>78000000</v>
      </c>
      <c r="D16" s="268">
        <f t="shared" si="1"/>
        <v>0</v>
      </c>
      <c r="E16" s="268">
        <f t="shared" si="1"/>
        <v>0</v>
      </c>
      <c r="F16" s="268">
        <f t="shared" si="1"/>
        <v>1414000</v>
      </c>
      <c r="G16" s="268">
        <f t="shared" si="1"/>
        <v>14681138</v>
      </c>
      <c r="H16" s="268">
        <f t="shared" si="1"/>
        <v>94095138</v>
      </c>
      <c r="J16" s="293"/>
    </row>
    <row r="17" spans="1:10" s="19" customFormat="1" ht="20.100000000000001" customHeight="1">
      <c r="A17" s="15">
        <v>1</v>
      </c>
      <c r="B17" s="20" t="s">
        <v>67</v>
      </c>
      <c r="C17" s="21"/>
      <c r="D17" s="21"/>
      <c r="E17" s="21"/>
      <c r="F17" s="21"/>
      <c r="G17" s="21">
        <f>Rez.1!F29</f>
        <v>16337186.1</v>
      </c>
      <c r="H17" s="22">
        <f>SUM(C17:G17)</f>
        <v>16337186.1</v>
      </c>
    </row>
    <row r="18" spans="1:10" s="19" customFormat="1" ht="20.100000000000001" customHeight="1">
      <c r="A18" s="15">
        <v>2</v>
      </c>
      <c r="B18" s="20" t="s">
        <v>65</v>
      </c>
      <c r="C18" s="21"/>
      <c r="D18" s="21"/>
      <c r="E18" s="21"/>
      <c r="F18" s="21"/>
      <c r="G18" s="21"/>
      <c r="H18" s="22">
        <f>SUM(C18:G18)</f>
        <v>0</v>
      </c>
    </row>
    <row r="19" spans="1:10" s="19" customFormat="1" ht="20.100000000000001" customHeight="1">
      <c r="A19" s="15">
        <v>3</v>
      </c>
      <c r="B19" s="20" t="s">
        <v>74</v>
      </c>
      <c r="C19" s="21"/>
      <c r="D19" s="21"/>
      <c r="E19" s="21"/>
      <c r="F19" s="21">
        <v>-973183</v>
      </c>
      <c r="G19" s="21">
        <v>-14681138</v>
      </c>
      <c r="H19" s="22">
        <f>SUM(C19:G19)</f>
        <v>-15654321</v>
      </c>
    </row>
    <row r="20" spans="1:10" s="19" customFormat="1" ht="20.100000000000001" customHeight="1">
      <c r="A20" s="15">
        <v>4</v>
      </c>
      <c r="B20" s="20" t="s">
        <v>169</v>
      </c>
      <c r="C20" s="21"/>
      <c r="D20" s="21"/>
      <c r="E20" s="21"/>
      <c r="F20" s="21"/>
      <c r="G20" s="21"/>
      <c r="H20" s="22">
        <f>SUM(C20:G20)</f>
        <v>0</v>
      </c>
    </row>
    <row r="21" spans="1:10" s="19" customFormat="1" ht="30" customHeight="1" thickBot="1">
      <c r="A21" s="35" t="s">
        <v>37</v>
      </c>
      <c r="B21" s="36" t="s">
        <v>440</v>
      </c>
      <c r="C21" s="269">
        <f t="shared" ref="C21:H21" si="2">SUM(C16:C20)</f>
        <v>78000000</v>
      </c>
      <c r="D21" s="269">
        <f t="shared" si="2"/>
        <v>0</v>
      </c>
      <c r="E21" s="269">
        <f t="shared" si="2"/>
        <v>0</v>
      </c>
      <c r="F21" s="269">
        <f t="shared" si="2"/>
        <v>440817</v>
      </c>
      <c r="G21" s="269">
        <f t="shared" si="2"/>
        <v>16337186.100000001</v>
      </c>
      <c r="H21" s="269">
        <f t="shared" si="2"/>
        <v>94778003.099999994</v>
      </c>
      <c r="J21" s="293"/>
    </row>
    <row r="22" spans="1:10" ht="14.1" customHeight="1" thickTop="1"/>
    <row r="23" spans="1:10" ht="14.1" customHeight="1">
      <c r="H23" s="328"/>
    </row>
    <row r="24" spans="1:10" ht="14.1" customHeight="1">
      <c r="H24" s="328"/>
    </row>
    <row r="25" spans="1:10" ht="14.1" customHeight="1"/>
    <row r="26" spans="1:10" ht="14.1" customHeight="1"/>
    <row r="27" spans="1:10" ht="14.1" customHeight="1"/>
    <row r="28" spans="1:10" ht="14.1" customHeight="1"/>
    <row r="29" spans="1:10" ht="14.1" customHeight="1"/>
    <row r="30" spans="1:10" ht="14.1" customHeight="1"/>
    <row r="31" spans="1:10" ht="14.1" customHeight="1"/>
    <row r="32" spans="1:10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2"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J58"/>
  <sheetViews>
    <sheetView workbookViewId="0">
      <selection activeCell="H17" sqref="H17"/>
    </sheetView>
  </sheetViews>
  <sheetFormatPr defaultColWidth="4.7109375" defaultRowHeight="12.75"/>
  <cols>
    <col min="1" max="1" width="4.140625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>
      <c r="B2" s="1"/>
      <c r="C2" s="2"/>
      <c r="D2" s="2"/>
      <c r="E2" s="2"/>
      <c r="F2" s="2"/>
      <c r="G2" s="2"/>
      <c r="H2" s="2"/>
      <c r="I2" s="2"/>
      <c r="J2" s="3"/>
    </row>
    <row r="3" spans="2:10">
      <c r="B3" s="4"/>
      <c r="C3" s="234" t="s">
        <v>412</v>
      </c>
      <c r="D3" s="5"/>
      <c r="E3" s="5"/>
      <c r="F3" s="5"/>
      <c r="G3" s="5"/>
      <c r="H3" s="5"/>
      <c r="I3" s="5"/>
      <c r="J3" s="6"/>
    </row>
    <row r="4" spans="2:10" s="11" customFormat="1" ht="33" customHeight="1">
      <c r="B4" s="503" t="s">
        <v>76</v>
      </c>
      <c r="C4" s="504"/>
      <c r="D4" s="504"/>
      <c r="E4" s="504"/>
      <c r="F4" s="504"/>
      <c r="G4" s="504"/>
      <c r="H4" s="504"/>
      <c r="I4" s="504"/>
      <c r="J4" s="505"/>
    </row>
    <row r="5" spans="2:10" s="165" customFormat="1">
      <c r="B5" s="160"/>
      <c r="C5" s="174" t="s">
        <v>173</v>
      </c>
      <c r="D5" s="161"/>
      <c r="E5" s="161"/>
      <c r="F5" s="161"/>
      <c r="G5" s="162"/>
      <c r="H5" s="162"/>
      <c r="I5" s="163"/>
      <c r="J5" s="164"/>
    </row>
    <row r="6" spans="2:10" s="165" customFormat="1" ht="11.25">
      <c r="B6" s="160"/>
      <c r="C6" s="166"/>
      <c r="D6" s="159" t="s">
        <v>174</v>
      </c>
      <c r="E6" s="159"/>
      <c r="F6" s="159"/>
      <c r="G6" s="159"/>
      <c r="H6" s="159"/>
      <c r="I6" s="167"/>
      <c r="J6" s="164"/>
    </row>
    <row r="7" spans="2:10" s="165" customFormat="1" ht="11.25">
      <c r="B7" s="160"/>
      <c r="C7" s="166"/>
      <c r="D7" s="159" t="s">
        <v>176</v>
      </c>
      <c r="E7" s="159"/>
      <c r="F7" s="159"/>
      <c r="G7" s="159"/>
      <c r="H7" s="159"/>
      <c r="I7" s="167"/>
      <c r="J7" s="164"/>
    </row>
    <row r="8" spans="2:10" s="165" customFormat="1" ht="11.25">
      <c r="B8" s="160"/>
      <c r="C8" s="166" t="s">
        <v>177</v>
      </c>
      <c r="D8" s="168"/>
      <c r="E8" s="168"/>
      <c r="F8" s="168"/>
      <c r="G8" s="168"/>
      <c r="H8" s="168"/>
      <c r="I8" s="167"/>
      <c r="J8" s="164"/>
    </row>
    <row r="9" spans="2:10" s="165" customFormat="1" ht="11.25">
      <c r="B9" s="160"/>
      <c r="C9" s="166"/>
      <c r="D9" s="159"/>
      <c r="E9" s="159" t="s">
        <v>175</v>
      </c>
      <c r="F9" s="159"/>
      <c r="G9" s="168"/>
      <c r="H9" s="168"/>
      <c r="I9" s="167"/>
      <c r="J9" s="164"/>
    </row>
    <row r="10" spans="2:10" s="165" customFormat="1" ht="11.25">
      <c r="B10" s="160"/>
      <c r="C10" s="169"/>
      <c r="D10" s="170"/>
      <c r="E10" s="159" t="s">
        <v>178</v>
      </c>
      <c r="F10" s="159"/>
      <c r="G10" s="168"/>
      <c r="H10" s="168"/>
      <c r="I10" s="167"/>
      <c r="J10" s="164"/>
    </row>
    <row r="11" spans="2:10" s="165" customFormat="1" ht="11.25">
      <c r="B11" s="160"/>
      <c r="C11" s="171"/>
      <c r="D11" s="172"/>
      <c r="E11" s="172" t="s">
        <v>179</v>
      </c>
      <c r="F11" s="172"/>
      <c r="G11" s="172"/>
      <c r="H11" s="172"/>
      <c r="I11" s="173"/>
      <c r="J11" s="164"/>
    </row>
    <row r="12" spans="2:10">
      <c r="B12" s="4"/>
      <c r="C12" s="5"/>
      <c r="D12" s="5"/>
      <c r="E12" s="5"/>
      <c r="F12" s="5"/>
      <c r="G12" s="5"/>
      <c r="H12" s="5"/>
      <c r="I12" s="5"/>
      <c r="J12" s="6"/>
    </row>
    <row r="13" spans="2:10">
      <c r="B13" s="4"/>
      <c r="C13" s="5"/>
      <c r="D13" s="5"/>
      <c r="E13" s="5"/>
      <c r="F13" s="5"/>
      <c r="G13" s="5"/>
      <c r="H13" s="5"/>
      <c r="I13" s="5"/>
      <c r="J13" s="6"/>
    </row>
    <row r="14" spans="2:10">
      <c r="B14" s="4"/>
      <c r="C14" s="5"/>
      <c r="D14" s="507"/>
      <c r="E14" s="507"/>
      <c r="F14" s="158"/>
      <c r="G14" s="506"/>
      <c r="H14" s="506"/>
      <c r="I14" s="506"/>
      <c r="J14" s="6"/>
    </row>
    <row r="15" spans="2:10">
      <c r="B15" s="4"/>
      <c r="C15" s="5"/>
      <c r="D15" s="507"/>
      <c r="E15" s="507"/>
      <c r="F15" s="158"/>
      <c r="G15" s="158"/>
      <c r="H15" s="158"/>
      <c r="I15" s="158"/>
      <c r="J15" s="6"/>
    </row>
    <row r="16" spans="2:10">
      <c r="B16" s="4"/>
      <c r="C16" s="5"/>
      <c r="D16" s="159"/>
      <c r="E16" s="159"/>
      <c r="F16" s="159"/>
      <c r="G16" s="159"/>
      <c r="H16" s="159"/>
      <c r="I16" s="159"/>
      <c r="J16" s="6"/>
    </row>
    <row r="17" spans="2:10">
      <c r="B17" s="4"/>
      <c r="C17" s="5"/>
      <c r="D17" s="159"/>
      <c r="E17" s="159"/>
      <c r="F17" s="159"/>
      <c r="G17" s="159"/>
      <c r="H17" s="159"/>
      <c r="I17" s="159"/>
      <c r="J17" s="6"/>
    </row>
    <row r="18" spans="2:10">
      <c r="B18" s="4"/>
      <c r="C18" s="5"/>
      <c r="D18" s="159"/>
      <c r="E18" s="159"/>
      <c r="F18" s="159"/>
      <c r="G18" s="159"/>
      <c r="H18" s="159"/>
      <c r="I18" s="159"/>
      <c r="J18" s="6"/>
    </row>
    <row r="19" spans="2:10">
      <c r="B19" s="4"/>
      <c r="C19" s="220" t="s">
        <v>296</v>
      </c>
      <c r="D19" s="220"/>
      <c r="E19" s="220" t="s">
        <v>355</v>
      </c>
      <c r="F19" s="220"/>
      <c r="G19" s="220"/>
      <c r="H19" s="5"/>
      <c r="I19" s="5"/>
      <c r="J19" s="6"/>
    </row>
    <row r="20" spans="2:10">
      <c r="B20" s="4"/>
      <c r="C20" s="5"/>
      <c r="D20" s="5"/>
      <c r="E20" s="5"/>
      <c r="F20" s="5"/>
      <c r="G20" s="5"/>
      <c r="H20" s="5"/>
      <c r="I20" s="5"/>
      <c r="J20" s="6"/>
    </row>
    <row r="21" spans="2:10">
      <c r="B21" s="4"/>
      <c r="C21" s="5"/>
      <c r="D21" s="5"/>
      <c r="E21" s="5"/>
      <c r="F21" s="5"/>
      <c r="G21" s="5"/>
      <c r="H21" s="5"/>
      <c r="I21" s="5"/>
      <c r="J21" s="6"/>
    </row>
    <row r="22" spans="2:10">
      <c r="B22" s="4"/>
      <c r="C22" s="5"/>
      <c r="D22" s="5"/>
      <c r="E22" s="5"/>
      <c r="F22" s="5"/>
      <c r="G22" s="5"/>
      <c r="H22" s="5"/>
      <c r="I22" s="5"/>
      <c r="J22" s="6"/>
    </row>
    <row r="23" spans="2:10">
      <c r="B23" s="4"/>
      <c r="C23" s="5"/>
      <c r="D23" s="5"/>
      <c r="E23" s="5"/>
      <c r="F23" s="5"/>
      <c r="G23" s="5"/>
      <c r="H23" s="5"/>
      <c r="I23" s="5"/>
      <c r="J23" s="6"/>
    </row>
    <row r="24" spans="2:10">
      <c r="B24" s="4"/>
      <c r="C24" s="5"/>
      <c r="D24" s="5"/>
      <c r="E24" s="5"/>
      <c r="F24" s="5"/>
      <c r="G24" s="5"/>
      <c r="H24" s="5"/>
      <c r="I24" s="5"/>
      <c r="J24" s="6"/>
    </row>
    <row r="25" spans="2:10">
      <c r="B25" s="4"/>
      <c r="C25" s="5"/>
      <c r="D25" s="5"/>
      <c r="E25" s="5"/>
      <c r="F25" s="5"/>
      <c r="G25" s="5"/>
      <c r="H25" s="5"/>
      <c r="I25" s="5"/>
      <c r="J25" s="6"/>
    </row>
    <row r="26" spans="2:10">
      <c r="B26" s="4"/>
      <c r="C26" s="5"/>
      <c r="D26" s="5"/>
      <c r="E26" s="5"/>
      <c r="F26" s="5"/>
      <c r="G26" s="5"/>
      <c r="H26" s="5"/>
      <c r="I26" s="5"/>
      <c r="J26" s="6"/>
    </row>
    <row r="27" spans="2:10">
      <c r="B27" s="4"/>
      <c r="C27" s="5"/>
      <c r="D27" s="5"/>
      <c r="E27" s="5"/>
      <c r="F27" s="5"/>
      <c r="G27" s="5"/>
      <c r="H27" s="5"/>
      <c r="I27" s="5"/>
      <c r="J27" s="6"/>
    </row>
    <row r="28" spans="2:10">
      <c r="B28" s="4"/>
      <c r="C28" s="5"/>
      <c r="D28" s="5"/>
      <c r="E28" s="5"/>
      <c r="F28" s="5"/>
      <c r="G28" s="5"/>
      <c r="H28" s="5"/>
      <c r="I28" s="5"/>
      <c r="J28" s="6"/>
    </row>
    <row r="29" spans="2:10">
      <c r="B29" s="4"/>
      <c r="C29" s="5"/>
      <c r="D29" s="5"/>
      <c r="E29" s="5"/>
      <c r="F29" s="5"/>
      <c r="G29" s="5"/>
      <c r="H29" s="5"/>
      <c r="I29" s="5"/>
      <c r="J29" s="6"/>
    </row>
    <row r="30" spans="2:10">
      <c r="B30" s="4"/>
      <c r="C30" s="5"/>
      <c r="D30" s="5"/>
      <c r="E30" s="5"/>
      <c r="F30" s="5"/>
      <c r="G30" s="5"/>
      <c r="H30" s="5"/>
      <c r="I30" s="5"/>
      <c r="J30" s="6"/>
    </row>
    <row r="31" spans="2:10">
      <c r="B31" s="4"/>
      <c r="C31" s="5"/>
      <c r="D31" s="5"/>
      <c r="E31" s="5"/>
      <c r="F31" s="5"/>
      <c r="G31" s="5"/>
      <c r="H31" s="5"/>
      <c r="I31" s="5"/>
      <c r="J31" s="6"/>
    </row>
    <row r="32" spans="2:10">
      <c r="B32" s="4"/>
      <c r="C32" s="5"/>
      <c r="D32" s="5"/>
      <c r="E32" s="5"/>
      <c r="F32" s="5"/>
      <c r="G32" s="5"/>
      <c r="H32" s="5"/>
      <c r="I32" s="5"/>
      <c r="J32" s="6"/>
    </row>
    <row r="33" spans="2:10">
      <c r="B33" s="4"/>
      <c r="C33" s="5"/>
      <c r="D33" s="5"/>
      <c r="E33" s="5"/>
      <c r="F33" s="5"/>
      <c r="G33" s="5"/>
      <c r="H33" s="5"/>
      <c r="I33" s="5"/>
      <c r="J33" s="6"/>
    </row>
    <row r="34" spans="2:10">
      <c r="B34" s="4"/>
      <c r="C34" s="5"/>
      <c r="D34" s="5"/>
      <c r="E34" s="5"/>
      <c r="F34" s="5"/>
      <c r="G34" s="5"/>
      <c r="H34" s="5"/>
      <c r="I34" s="5"/>
      <c r="J34" s="6"/>
    </row>
    <row r="35" spans="2:10">
      <c r="B35" s="4"/>
      <c r="C35" s="5"/>
      <c r="D35" s="5"/>
      <c r="E35" s="5"/>
      <c r="F35" s="5"/>
      <c r="G35" s="5"/>
      <c r="H35" s="5"/>
      <c r="I35" s="5"/>
      <c r="J35" s="6"/>
    </row>
    <row r="36" spans="2:10">
      <c r="B36" s="4"/>
      <c r="C36" s="5"/>
      <c r="D36" s="5"/>
      <c r="E36" s="5"/>
      <c r="F36" s="5"/>
      <c r="G36" s="5"/>
      <c r="H36" s="5"/>
      <c r="I36" s="5"/>
      <c r="J36" s="6"/>
    </row>
    <row r="37" spans="2:10">
      <c r="B37" s="4"/>
      <c r="C37" s="5"/>
      <c r="D37" s="5"/>
      <c r="E37" s="5"/>
      <c r="F37" s="5"/>
      <c r="G37" s="5"/>
      <c r="H37" s="5"/>
      <c r="I37" s="5"/>
      <c r="J37" s="6"/>
    </row>
    <row r="38" spans="2:10">
      <c r="B38" s="4"/>
      <c r="C38" s="5"/>
      <c r="D38" s="5"/>
      <c r="E38" s="5"/>
      <c r="F38" s="5"/>
      <c r="G38" s="5"/>
      <c r="H38" s="5"/>
      <c r="I38" s="5"/>
      <c r="J38" s="6"/>
    </row>
    <row r="39" spans="2:10">
      <c r="B39" s="4"/>
      <c r="C39" s="5"/>
      <c r="D39" s="5"/>
      <c r="E39" s="5"/>
      <c r="F39" s="5"/>
      <c r="G39" s="5"/>
      <c r="H39" s="5"/>
      <c r="I39" s="5"/>
      <c r="J39" s="6"/>
    </row>
    <row r="40" spans="2:10">
      <c r="B40" s="4"/>
      <c r="C40" s="5"/>
      <c r="D40" s="5"/>
      <c r="E40" s="5"/>
      <c r="F40" s="5"/>
      <c r="G40" s="5"/>
      <c r="H40" s="5"/>
      <c r="I40" s="5"/>
      <c r="J40" s="6"/>
    </row>
    <row r="41" spans="2:10">
      <c r="B41" s="4"/>
      <c r="C41" s="5"/>
      <c r="D41" s="5"/>
      <c r="E41" s="5"/>
      <c r="F41" s="5"/>
      <c r="G41" s="5"/>
      <c r="H41" s="5"/>
      <c r="I41" s="5"/>
      <c r="J41" s="6"/>
    </row>
    <row r="42" spans="2:10">
      <c r="B42" s="4"/>
      <c r="C42" s="5"/>
      <c r="D42" s="5"/>
      <c r="E42" s="5"/>
      <c r="F42" s="5"/>
      <c r="G42" s="5"/>
      <c r="H42" s="5"/>
      <c r="I42" s="5"/>
      <c r="J42" s="6"/>
    </row>
    <row r="43" spans="2:10">
      <c r="B43" s="4"/>
      <c r="C43" s="5"/>
      <c r="D43" s="5"/>
      <c r="E43" s="5"/>
      <c r="F43" s="5"/>
      <c r="G43" s="5"/>
      <c r="H43" s="5"/>
      <c r="I43" s="5"/>
      <c r="J43" s="6"/>
    </row>
    <row r="44" spans="2:10">
      <c r="B44" s="4"/>
      <c r="C44" s="5"/>
      <c r="D44" s="5"/>
      <c r="E44" s="5"/>
      <c r="F44" s="5"/>
      <c r="G44" s="5"/>
      <c r="H44" s="5"/>
      <c r="I44" s="5"/>
      <c r="J44" s="6"/>
    </row>
    <row r="45" spans="2:10" ht="15">
      <c r="B45" s="4"/>
      <c r="C45" s="295" t="s">
        <v>411</v>
      </c>
      <c r="D45" s="295"/>
      <c r="E45" s="295"/>
      <c r="F45" s="295"/>
      <c r="G45" s="428" t="s">
        <v>78</v>
      </c>
      <c r="H45" s="428"/>
      <c r="I45" s="428"/>
      <c r="J45" s="6"/>
    </row>
    <row r="46" spans="2:10" ht="15">
      <c r="B46" s="4"/>
      <c r="C46" s="26"/>
      <c r="D46" s="26"/>
      <c r="E46" s="10"/>
      <c r="F46" s="10"/>
      <c r="G46" s="420" t="s">
        <v>75</v>
      </c>
      <c r="H46" s="420"/>
      <c r="I46" s="420"/>
      <c r="J46" s="6"/>
    </row>
    <row r="47" spans="2:10">
      <c r="B47" s="4"/>
      <c r="C47" s="5"/>
      <c r="D47" s="5"/>
      <c r="E47" s="5"/>
      <c r="F47" s="5"/>
      <c r="G47" s="5"/>
      <c r="H47" s="5"/>
      <c r="I47" s="5"/>
      <c r="J47" s="6"/>
    </row>
    <row r="48" spans="2:10">
      <c r="B48" s="4"/>
      <c r="C48" s="5"/>
      <c r="D48" s="5"/>
      <c r="E48" s="5"/>
      <c r="F48" s="5"/>
      <c r="G48" s="5"/>
      <c r="H48" s="5"/>
      <c r="I48" s="5"/>
      <c r="J48" s="6"/>
    </row>
    <row r="49" spans="2:10" s="28" customFormat="1">
      <c r="B49" s="25"/>
      <c r="C49" s="26"/>
      <c r="D49" s="26"/>
      <c r="E49" s="26"/>
      <c r="F49" s="26"/>
      <c r="G49" s="26"/>
      <c r="H49" s="26"/>
      <c r="I49" s="26"/>
      <c r="J49" s="27"/>
    </row>
    <row r="50" spans="2:10" s="28" customFormat="1" ht="15">
      <c r="B50" s="294"/>
      <c r="C50" s="295"/>
      <c r="D50" s="295"/>
      <c r="E50" s="295"/>
      <c r="F50" s="295"/>
      <c r="G50" s="428"/>
      <c r="H50" s="428"/>
      <c r="I50" s="428"/>
      <c r="J50" s="27"/>
    </row>
    <row r="51" spans="2:10" s="28" customFormat="1" ht="15">
      <c r="B51" s="25"/>
      <c r="C51" s="26"/>
      <c r="D51" s="26"/>
      <c r="E51" s="10"/>
      <c r="F51" s="10"/>
      <c r="G51" s="420"/>
      <c r="H51" s="420"/>
      <c r="I51" s="420"/>
      <c r="J51" s="27"/>
    </row>
    <row r="52" spans="2:10" s="28" customFormat="1" ht="15">
      <c r="B52" s="25"/>
      <c r="C52" s="26"/>
      <c r="D52" s="26"/>
      <c r="E52" s="10"/>
      <c r="F52" s="10"/>
      <c r="G52" s="10"/>
      <c r="H52" s="10"/>
      <c r="I52" s="10"/>
      <c r="J52" s="27"/>
    </row>
    <row r="53" spans="2:10" s="28" customFormat="1" ht="15">
      <c r="B53" s="25"/>
      <c r="C53" s="26"/>
      <c r="D53" s="26"/>
      <c r="E53" s="10"/>
      <c r="F53" s="10"/>
      <c r="G53" s="10"/>
      <c r="H53" s="10"/>
      <c r="I53" s="10"/>
      <c r="J53" s="27"/>
    </row>
    <row r="54" spans="2:10" s="28" customFormat="1" ht="15">
      <c r="B54" s="25"/>
      <c r="C54" s="26"/>
      <c r="D54" s="26"/>
      <c r="E54" s="10"/>
      <c r="F54" s="10"/>
      <c r="G54" s="502"/>
      <c r="H54" s="502"/>
      <c r="I54" s="502"/>
      <c r="J54" s="27"/>
    </row>
    <row r="55" spans="2:10" ht="15.75">
      <c r="B55" s="4"/>
      <c r="C55" s="5"/>
      <c r="D55" s="5"/>
      <c r="E55" s="29"/>
      <c r="F55" s="29"/>
      <c r="G55" s="420"/>
      <c r="H55" s="420"/>
      <c r="I55" s="420"/>
      <c r="J55" s="6"/>
    </row>
    <row r="56" spans="2:10">
      <c r="B56" s="4"/>
      <c r="C56" s="5"/>
      <c r="D56" s="5"/>
      <c r="E56" s="5"/>
      <c r="F56" s="5"/>
      <c r="G56" s="5"/>
      <c r="H56" s="5"/>
      <c r="I56" s="5"/>
      <c r="J56" s="6"/>
    </row>
    <row r="57" spans="2:10">
      <c r="B57" s="4"/>
      <c r="C57" s="5"/>
      <c r="D57" s="5"/>
      <c r="E57" s="5"/>
      <c r="F57" s="5"/>
      <c r="G57" s="5"/>
      <c r="H57" s="5"/>
      <c r="I57" s="5"/>
      <c r="J57" s="6"/>
    </row>
    <row r="58" spans="2:10">
      <c r="B58" s="7"/>
      <c r="C58" s="8"/>
      <c r="D58" s="8"/>
      <c r="E58" s="8"/>
      <c r="F58" s="8"/>
      <c r="G58" s="8"/>
      <c r="H58" s="8"/>
      <c r="I58" s="8"/>
      <c r="J58" s="9"/>
    </row>
  </sheetData>
  <mergeCells count="10">
    <mergeCell ref="G54:I54"/>
    <mergeCell ref="G55:I55"/>
    <mergeCell ref="B4:J4"/>
    <mergeCell ref="G14:I14"/>
    <mergeCell ref="E14:E15"/>
    <mergeCell ref="D14:D15"/>
    <mergeCell ref="G50:I50"/>
    <mergeCell ref="G51:I51"/>
    <mergeCell ref="G45:I45"/>
    <mergeCell ref="G46:I46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M29" sqref="M29"/>
    </sheetView>
  </sheetViews>
  <sheetFormatPr defaultRowHeight="12.75"/>
  <cols>
    <col min="1" max="1" width="4.85546875" customWidth="1"/>
    <col min="2" max="2" width="19.42578125" customWidth="1"/>
    <col min="6" max="6" width="11.7109375" customWidth="1"/>
    <col min="7" max="7" width="13.42578125" bestFit="1" customWidth="1"/>
    <col min="9" max="9" width="12" customWidth="1"/>
    <col min="10" max="10" width="15.42578125" customWidth="1"/>
  </cols>
  <sheetData>
    <row r="1" spans="1:11">
      <c r="A1" s="367"/>
      <c r="B1" s="368"/>
      <c r="C1" s="368"/>
      <c r="D1" s="368"/>
      <c r="E1" s="368"/>
      <c r="F1" s="368"/>
      <c r="G1" s="368"/>
      <c r="H1" s="368"/>
      <c r="I1" s="369" t="s">
        <v>392</v>
      </c>
      <c r="J1" s="370" t="s">
        <v>395</v>
      </c>
    </row>
    <row r="2" spans="1:11">
      <c r="A2" s="371"/>
      <c r="B2" s="232" t="s">
        <v>386</v>
      </c>
      <c r="C2" s="232" t="s">
        <v>220</v>
      </c>
      <c r="D2" s="232" t="s">
        <v>263</v>
      </c>
      <c r="E2" s="232" t="s">
        <v>388</v>
      </c>
      <c r="F2" s="232" t="s">
        <v>246</v>
      </c>
      <c r="G2" s="232" t="s">
        <v>390</v>
      </c>
      <c r="H2" s="232"/>
      <c r="I2" s="232" t="s">
        <v>394</v>
      </c>
      <c r="J2" s="372" t="s">
        <v>391</v>
      </c>
    </row>
    <row r="3" spans="1:11" ht="13.5" thickBot="1">
      <c r="A3" s="377"/>
      <c r="B3" s="382"/>
      <c r="C3" s="378"/>
      <c r="D3" s="378"/>
      <c r="E3" s="378"/>
      <c r="F3" s="378" t="s">
        <v>389</v>
      </c>
      <c r="G3" s="378" t="s">
        <v>391</v>
      </c>
      <c r="H3" s="378"/>
      <c r="I3" s="378"/>
      <c r="J3" s="383"/>
    </row>
    <row r="4" spans="1:11">
      <c r="A4" s="373"/>
      <c r="B4" s="5"/>
      <c r="C4" s="5"/>
      <c r="D4" s="5"/>
      <c r="E4" s="5"/>
      <c r="F4" s="5"/>
      <c r="G4" s="5"/>
      <c r="H4" s="5"/>
      <c r="I4" s="5"/>
      <c r="J4" s="374"/>
    </row>
    <row r="5" spans="1:11">
      <c r="A5" s="373">
        <v>1</v>
      </c>
      <c r="B5" s="5" t="s">
        <v>387</v>
      </c>
      <c r="C5" s="26" t="s">
        <v>357</v>
      </c>
      <c r="D5" s="5"/>
      <c r="E5" s="5">
        <v>1</v>
      </c>
      <c r="F5" s="375">
        <v>388360</v>
      </c>
      <c r="G5" s="375">
        <f>4498598.57-4110238.87</f>
        <v>388359.70000000019</v>
      </c>
      <c r="H5" s="302"/>
      <c r="I5" s="375">
        <f>-4498598.57</f>
        <v>-4498598.57</v>
      </c>
      <c r="J5" s="376">
        <f>I5*E5</f>
        <v>-4498598.57</v>
      </c>
    </row>
    <row r="6" spans="1:11">
      <c r="A6" s="373">
        <v>2</v>
      </c>
      <c r="B6" s="26" t="s">
        <v>393</v>
      </c>
      <c r="C6" s="26" t="s">
        <v>358</v>
      </c>
      <c r="D6" s="5">
        <f>-69559.9</f>
        <v>-69559.899999999994</v>
      </c>
      <c r="E6" s="5">
        <v>138.77000000000001</v>
      </c>
      <c r="F6" s="375"/>
      <c r="G6" s="375"/>
      <c r="H6" s="302"/>
      <c r="I6" s="375">
        <f>-9544642.34</f>
        <v>-9544642.3399999999</v>
      </c>
      <c r="J6" s="376">
        <f>D6*E6</f>
        <v>-9652827.3230000008</v>
      </c>
    </row>
    <row r="7" spans="1:11">
      <c r="A7" s="373">
        <v>3</v>
      </c>
      <c r="B7" s="26" t="s">
        <v>396</v>
      </c>
      <c r="C7" s="26" t="s">
        <v>358</v>
      </c>
      <c r="D7" s="5">
        <v>0.66</v>
      </c>
      <c r="E7" s="5">
        <v>138.77000000000001</v>
      </c>
      <c r="F7" s="375">
        <v>80.8</v>
      </c>
      <c r="G7" s="375">
        <f>D7*E7</f>
        <v>91.588200000000015</v>
      </c>
      <c r="H7" s="302"/>
      <c r="I7" s="375"/>
      <c r="J7" s="376"/>
    </row>
    <row r="8" spans="1:11">
      <c r="A8" s="373">
        <v>4</v>
      </c>
      <c r="B8" s="26" t="s">
        <v>397</v>
      </c>
      <c r="C8" s="26" t="s">
        <v>398</v>
      </c>
      <c r="D8" s="5">
        <f>-55.18</f>
        <v>-55.18</v>
      </c>
      <c r="E8" s="5">
        <v>104</v>
      </c>
      <c r="F8" s="375"/>
      <c r="G8" s="375"/>
      <c r="H8" s="302"/>
      <c r="I8" s="375">
        <v>-5886.09</v>
      </c>
      <c r="J8" s="376">
        <f>D8*E8</f>
        <v>-5738.72</v>
      </c>
    </row>
    <row r="9" spans="1:11">
      <c r="A9" s="373">
        <v>5</v>
      </c>
      <c r="B9" s="26" t="s">
        <v>393</v>
      </c>
      <c r="C9" s="26" t="s">
        <v>398</v>
      </c>
      <c r="D9" s="5">
        <v>1728.41</v>
      </c>
      <c r="E9" s="5">
        <v>104</v>
      </c>
      <c r="F9" s="375">
        <v>177842.86</v>
      </c>
      <c r="G9" s="375">
        <f>D9*E9</f>
        <v>179754.64</v>
      </c>
      <c r="H9" s="302"/>
      <c r="I9" s="375"/>
      <c r="J9" s="376"/>
    </row>
    <row r="10" spans="1:11">
      <c r="A10" s="373"/>
      <c r="B10" s="5"/>
      <c r="C10" s="5"/>
      <c r="D10" s="5"/>
      <c r="E10" s="5"/>
      <c r="F10" s="375"/>
      <c r="G10" s="375"/>
      <c r="H10" s="302"/>
      <c r="I10" s="375"/>
      <c r="J10" s="376"/>
    </row>
    <row r="11" spans="1:11">
      <c r="A11" s="373"/>
      <c r="B11" s="5"/>
      <c r="C11" s="195"/>
      <c r="D11" s="5"/>
      <c r="E11" s="5"/>
      <c r="F11" s="375"/>
      <c r="G11" s="375"/>
      <c r="H11" s="302"/>
      <c r="I11" s="375"/>
      <c r="J11" s="376"/>
    </row>
    <row r="12" spans="1:11" ht="13.5" thickBot="1">
      <c r="A12" s="377"/>
      <c r="B12" s="378" t="s">
        <v>399</v>
      </c>
      <c r="C12" s="379"/>
      <c r="D12" s="379"/>
      <c r="E12" s="379"/>
      <c r="F12" s="380">
        <f>SUM(F5:F10)</f>
        <v>566283.65999999992</v>
      </c>
      <c r="G12" s="380">
        <f>SUM(G5:G10)</f>
        <v>568205.9282000002</v>
      </c>
      <c r="H12" s="380">
        <f>SUM(H5:H10)</f>
        <v>0</v>
      </c>
      <c r="I12" s="380">
        <f>SUM(I5:I10)</f>
        <v>-14049127</v>
      </c>
      <c r="J12" s="381">
        <f>SUM(J5:J10)</f>
        <v>-14157164.613000002</v>
      </c>
    </row>
    <row r="13" spans="1:11">
      <c r="F13" s="366"/>
      <c r="G13" s="366"/>
      <c r="H13" s="365"/>
      <c r="I13" s="366"/>
      <c r="J13" s="366"/>
    </row>
    <row r="14" spans="1:11">
      <c r="B14" s="28" t="s">
        <v>400</v>
      </c>
      <c r="F14" s="366"/>
      <c r="G14" s="366">
        <v>171957</v>
      </c>
      <c r="H14" s="365"/>
      <c r="I14" s="366"/>
      <c r="J14" s="366">
        <v>13654801</v>
      </c>
    </row>
    <row r="15" spans="1:11">
      <c r="F15" s="366"/>
      <c r="G15" s="366"/>
      <c r="H15" s="365"/>
      <c r="I15" s="366"/>
      <c r="J15" s="366"/>
    </row>
    <row r="16" spans="1:11">
      <c r="B16" s="28" t="s">
        <v>401</v>
      </c>
      <c r="F16" s="366"/>
      <c r="G16" s="366">
        <f>G12-G14</f>
        <v>396248.9282000002</v>
      </c>
      <c r="H16" s="365"/>
      <c r="I16" s="366"/>
      <c r="J16" s="366">
        <f>SUM(J12:J15)</f>
        <v>-502363.61300000176</v>
      </c>
      <c r="K16" s="328">
        <f>SUM(G16:J16)</f>
        <v>-106114.68480000156</v>
      </c>
    </row>
    <row r="17" spans="1:11">
      <c r="F17" s="366"/>
      <c r="G17" s="366"/>
      <c r="H17" s="365"/>
      <c r="I17" s="366"/>
      <c r="J17" s="366"/>
    </row>
    <row r="18" spans="1:11" ht="13.5" thickBot="1">
      <c r="F18" s="366"/>
      <c r="G18" s="366"/>
      <c r="H18" s="365"/>
      <c r="I18" s="366"/>
      <c r="J18" s="366"/>
    </row>
    <row r="19" spans="1:11">
      <c r="A19" s="367"/>
      <c r="B19" s="384" t="s">
        <v>402</v>
      </c>
      <c r="C19" s="385"/>
      <c r="D19" s="385"/>
      <c r="E19" s="385"/>
      <c r="F19" s="386" t="s">
        <v>405</v>
      </c>
      <c r="G19" s="386" t="s">
        <v>406</v>
      </c>
      <c r="H19" s="387"/>
      <c r="I19" s="388"/>
      <c r="J19" s="392"/>
    </row>
    <row r="20" spans="1:11">
      <c r="A20" s="373"/>
      <c r="B20" s="26"/>
      <c r="C20" s="5"/>
      <c r="D20" s="5"/>
      <c r="E20" s="5"/>
      <c r="F20" s="395"/>
      <c r="G20" s="395"/>
      <c r="H20" s="302"/>
      <c r="I20" s="375"/>
      <c r="J20" s="376"/>
    </row>
    <row r="21" spans="1:11">
      <c r="A21" s="373">
        <v>1</v>
      </c>
      <c r="B21" s="26" t="s">
        <v>403</v>
      </c>
      <c r="C21" s="5"/>
      <c r="D21" s="5"/>
      <c r="E21" s="5"/>
      <c r="F21" s="375"/>
      <c r="G21" s="375"/>
      <c r="H21" s="302"/>
      <c r="I21" s="375">
        <f>-16612061</f>
        <v>-16612061</v>
      </c>
      <c r="J21" s="376">
        <f>-16612061.24</f>
        <v>-16612061.24</v>
      </c>
    </row>
    <row r="22" spans="1:11">
      <c r="A22" s="373">
        <v>2</v>
      </c>
      <c r="B22" s="26" t="s">
        <v>404</v>
      </c>
      <c r="C22" s="26" t="s">
        <v>358</v>
      </c>
      <c r="D22" s="5">
        <v>9158.6</v>
      </c>
      <c r="E22" s="5">
        <v>138.77000000000001</v>
      </c>
      <c r="F22" s="375">
        <f>D22*E22</f>
        <v>1270938.9220000003</v>
      </c>
      <c r="G22" s="375"/>
      <c r="H22" s="302"/>
      <c r="I22" s="375"/>
      <c r="J22" s="376"/>
    </row>
    <row r="23" spans="1:11">
      <c r="A23" s="373"/>
      <c r="B23" s="5"/>
      <c r="C23" s="26" t="s">
        <v>358</v>
      </c>
      <c r="D23" s="5">
        <v>613141.73</v>
      </c>
      <c r="E23" s="5">
        <v>138.77000000000001</v>
      </c>
      <c r="F23" s="375"/>
      <c r="G23" s="375">
        <f>-D23*E23</f>
        <v>-85085677.872100011</v>
      </c>
      <c r="H23" s="302"/>
      <c r="I23" s="375"/>
      <c r="J23" s="376">
        <f>F22+G23</f>
        <v>-83814738.950100005</v>
      </c>
    </row>
    <row r="24" spans="1:11">
      <c r="A24" s="373"/>
      <c r="B24" s="5"/>
      <c r="C24" s="5"/>
      <c r="D24" s="5"/>
      <c r="E24" s="5"/>
      <c r="F24" s="375"/>
      <c r="G24" s="375"/>
      <c r="H24" s="302"/>
      <c r="I24" s="375">
        <f>-80979245.42</f>
        <v>-80979245.420000002</v>
      </c>
      <c r="J24" s="376"/>
    </row>
    <row r="25" spans="1:11">
      <c r="A25" s="373"/>
      <c r="B25" s="5"/>
      <c r="C25" s="5"/>
      <c r="D25" s="5"/>
      <c r="E25" s="5"/>
      <c r="F25" s="375"/>
      <c r="G25" s="375"/>
      <c r="H25" s="302"/>
      <c r="I25" s="375"/>
      <c r="J25" s="376"/>
    </row>
    <row r="26" spans="1:11">
      <c r="A26" s="373">
        <v>3</v>
      </c>
      <c r="B26" s="26" t="s">
        <v>407</v>
      </c>
      <c r="C26" s="26" t="s">
        <v>398</v>
      </c>
      <c r="D26" s="5">
        <v>20099.07</v>
      </c>
      <c r="E26" s="5">
        <v>104</v>
      </c>
      <c r="F26" s="375"/>
      <c r="G26" s="375"/>
      <c r="H26" s="302"/>
      <c r="I26" s="375">
        <v>2160443</v>
      </c>
      <c r="J26" s="376">
        <f>D26*E26</f>
        <v>2090303.28</v>
      </c>
    </row>
    <row r="27" spans="1:11">
      <c r="A27" s="373"/>
      <c r="B27" s="5"/>
      <c r="C27" s="5"/>
      <c r="D27" s="5"/>
      <c r="E27" s="5"/>
      <c r="F27" s="375"/>
      <c r="G27" s="375"/>
      <c r="H27" s="302"/>
      <c r="I27" s="375"/>
      <c r="J27" s="376"/>
    </row>
    <row r="28" spans="1:11">
      <c r="A28" s="373"/>
      <c r="B28" s="5"/>
      <c r="C28" s="5"/>
      <c r="D28" s="5"/>
      <c r="E28" s="5"/>
      <c r="F28" s="375"/>
      <c r="G28" s="375"/>
      <c r="H28" s="302"/>
      <c r="I28" s="375"/>
      <c r="J28" s="376"/>
    </row>
    <row r="29" spans="1:11">
      <c r="A29" s="373"/>
      <c r="B29" s="232" t="s">
        <v>408</v>
      </c>
      <c r="C29" s="234"/>
      <c r="D29" s="234"/>
      <c r="E29" s="234"/>
      <c r="F29" s="389"/>
      <c r="G29" s="389"/>
      <c r="H29" s="311"/>
      <c r="I29" s="389">
        <f>SUM(I21:I26)</f>
        <v>-95430863.420000002</v>
      </c>
      <c r="J29" s="393">
        <f>SUM(J21:J26)</f>
        <v>-98336496.910099998</v>
      </c>
      <c r="K29" s="341">
        <f>I29-J29</f>
        <v>2905633.4900999963</v>
      </c>
    </row>
    <row r="30" spans="1:11" ht="13.5" thickBot="1">
      <c r="A30" s="377"/>
      <c r="B30" s="379"/>
      <c r="C30" s="379"/>
      <c r="D30" s="379"/>
      <c r="E30" s="379"/>
      <c r="F30" s="390"/>
      <c r="G30" s="390"/>
      <c r="H30" s="391"/>
      <c r="I30" s="390"/>
      <c r="J30" s="394"/>
    </row>
    <row r="31" spans="1:11">
      <c r="F31" s="366"/>
      <c r="G31" s="366"/>
      <c r="H31" s="365"/>
      <c r="I31" s="366"/>
      <c r="J31" s="366"/>
    </row>
    <row r="32" spans="1:11">
      <c r="F32" s="365"/>
      <c r="G32" s="365"/>
      <c r="H32" s="365"/>
      <c r="I32" s="366"/>
      <c r="J32" s="366"/>
    </row>
    <row r="33" spans="6:10">
      <c r="F33" s="365"/>
      <c r="G33" s="365"/>
      <c r="H33" s="365"/>
      <c r="I33" s="366"/>
      <c r="J33" s="366"/>
    </row>
    <row r="34" spans="6:10">
      <c r="J34" s="366"/>
    </row>
    <row r="35" spans="6:10">
      <c r="J35" s="366"/>
    </row>
    <row r="36" spans="6:10">
      <c r="J36" s="366"/>
    </row>
  </sheetData>
  <phoneticPr fontId="0" type="noConversion"/>
  <pageMargins left="0.71" right="0.5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Q239"/>
  <sheetViews>
    <sheetView topLeftCell="A157" workbookViewId="0">
      <selection activeCell="M13" sqref="M13"/>
    </sheetView>
  </sheetViews>
  <sheetFormatPr defaultRowHeight="12.75"/>
  <cols>
    <col min="1" max="1" width="0.7109375" customWidth="1"/>
    <col min="2" max="2" width="2" customWidth="1"/>
    <col min="3" max="3" width="3.140625" style="224" customWidth="1"/>
    <col min="4" max="4" width="2" hidden="1" customWidth="1"/>
    <col min="5" max="5" width="3.28515625" customWidth="1"/>
    <col min="6" max="6" width="13.7109375" customWidth="1"/>
    <col min="7" max="7" width="10.85546875" customWidth="1"/>
    <col min="8" max="8" width="8.7109375" customWidth="1"/>
    <col min="9" max="9" width="10" customWidth="1"/>
    <col min="10" max="10" width="11.5703125" customWidth="1"/>
    <col min="11" max="11" width="10.140625" customWidth="1"/>
    <col min="12" max="12" width="11.42578125" customWidth="1"/>
    <col min="13" max="13" width="16.85546875" customWidth="1"/>
    <col min="14" max="14" width="2" hidden="1" customWidth="1"/>
    <col min="15" max="15" width="2.42578125" customWidth="1"/>
    <col min="17" max="17" width="17.42578125" bestFit="1" customWidth="1"/>
  </cols>
  <sheetData>
    <row r="2" spans="2:17" ht="15">
      <c r="B2" s="1"/>
      <c r="C2" s="192" t="s">
        <v>216</v>
      </c>
      <c r="D2" s="2"/>
      <c r="E2" s="2"/>
      <c r="F2" s="296" t="s">
        <v>353</v>
      </c>
      <c r="G2" s="2"/>
      <c r="H2" s="2"/>
      <c r="I2" s="2"/>
      <c r="J2" s="2"/>
      <c r="K2" s="2"/>
      <c r="L2" s="2"/>
      <c r="M2" s="2"/>
      <c r="N2" s="3"/>
    </row>
    <row r="3" spans="2:17" s="11" customFormat="1" ht="33" customHeight="1">
      <c r="B3" s="402" t="s">
        <v>76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4"/>
    </row>
    <row r="4" spans="2:17" s="11" customFormat="1" ht="12.75" customHeight="1">
      <c r="B4" s="175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</row>
    <row r="5" spans="2:17" ht="15.75">
      <c r="B5" s="4"/>
      <c r="C5" s="193"/>
      <c r="D5" s="432" t="s">
        <v>168</v>
      </c>
      <c r="E5" s="432"/>
      <c r="F5" s="194" t="s">
        <v>217</v>
      </c>
      <c r="G5" s="5"/>
      <c r="H5" s="5"/>
      <c r="I5" s="5"/>
      <c r="J5" s="5"/>
      <c r="K5" s="195"/>
      <c r="L5" s="195"/>
      <c r="M5" s="5"/>
      <c r="N5" s="6"/>
    </row>
    <row r="6" spans="2:17">
      <c r="B6" s="4"/>
      <c r="C6" s="193"/>
      <c r="D6" s="5"/>
      <c r="E6" s="5"/>
      <c r="F6" s="5"/>
      <c r="G6" s="5"/>
      <c r="H6" s="5"/>
      <c r="I6" s="5"/>
      <c r="J6" s="5"/>
      <c r="K6" s="195"/>
      <c r="L6" s="195"/>
      <c r="M6" s="5"/>
      <c r="N6" s="6"/>
    </row>
    <row r="7" spans="2:17">
      <c r="B7" s="4"/>
      <c r="C7" s="193"/>
      <c r="D7" s="5"/>
      <c r="E7" s="196" t="s">
        <v>3</v>
      </c>
      <c r="F7" s="197" t="s">
        <v>218</v>
      </c>
      <c r="G7" s="197"/>
      <c r="H7" s="198"/>
      <c r="I7" s="5"/>
      <c r="J7" s="5"/>
      <c r="K7" s="232" t="s">
        <v>298</v>
      </c>
      <c r="L7" s="234"/>
      <c r="M7" s="300">
        <v>142067224</v>
      </c>
      <c r="N7" s="6"/>
    </row>
    <row r="8" spans="2:17">
      <c r="B8" s="4"/>
      <c r="C8" s="193"/>
      <c r="D8" s="5"/>
      <c r="E8" s="196"/>
      <c r="F8" s="197"/>
      <c r="G8" s="197"/>
      <c r="H8" s="198"/>
      <c r="I8" s="5"/>
      <c r="J8" s="5"/>
      <c r="K8" s="5"/>
      <c r="L8" s="5"/>
      <c r="M8" s="5"/>
      <c r="N8" s="6"/>
    </row>
    <row r="9" spans="2:17">
      <c r="B9" s="189"/>
      <c r="C9" s="199"/>
      <c r="D9" s="188"/>
      <c r="E9" s="200">
        <v>1</v>
      </c>
      <c r="F9" s="201" t="s">
        <v>10</v>
      </c>
      <c r="G9" s="202"/>
      <c r="H9" s="5"/>
      <c r="I9" s="5"/>
      <c r="J9" s="5"/>
      <c r="K9" s="232" t="s">
        <v>298</v>
      </c>
      <c r="L9" s="234"/>
      <c r="M9" s="300">
        <v>6810295</v>
      </c>
      <c r="N9" s="6"/>
      <c r="P9" s="304"/>
      <c r="Q9" s="396"/>
    </row>
    <row r="10" spans="2:17">
      <c r="B10" s="4"/>
      <c r="C10" s="193" t="s">
        <v>299</v>
      </c>
      <c r="D10" s="5"/>
      <c r="E10" s="5"/>
      <c r="F10" s="193" t="s">
        <v>29</v>
      </c>
      <c r="G10" s="195"/>
      <c r="H10" s="195"/>
      <c r="I10" s="195"/>
      <c r="J10" s="195"/>
      <c r="K10" s="195"/>
      <c r="L10" s="195"/>
      <c r="M10" s="5"/>
      <c r="N10" s="6"/>
    </row>
    <row r="11" spans="2:17">
      <c r="B11" s="4"/>
      <c r="C11" s="193"/>
      <c r="D11" s="5"/>
      <c r="E11" s="409" t="s">
        <v>2</v>
      </c>
      <c r="F11" s="409" t="s">
        <v>219</v>
      </c>
      <c r="G11" s="409"/>
      <c r="H11" s="409" t="s">
        <v>220</v>
      </c>
      <c r="I11" s="409" t="s">
        <v>221</v>
      </c>
      <c r="J11" s="409"/>
      <c r="K11" s="203" t="s">
        <v>222</v>
      </c>
      <c r="L11" s="203" t="s">
        <v>223</v>
      </c>
      <c r="M11" s="203" t="s">
        <v>222</v>
      </c>
      <c r="N11" s="6"/>
    </row>
    <row r="12" spans="2:17">
      <c r="B12" s="4"/>
      <c r="C12" s="193"/>
      <c r="D12" s="5"/>
      <c r="E12" s="409"/>
      <c r="F12" s="409"/>
      <c r="G12" s="409"/>
      <c r="H12" s="409"/>
      <c r="I12" s="409"/>
      <c r="J12" s="409"/>
      <c r="K12" s="204" t="s">
        <v>224</v>
      </c>
      <c r="L12" s="204" t="s">
        <v>225</v>
      </c>
      <c r="M12" s="204" t="s">
        <v>226</v>
      </c>
      <c r="N12" s="6"/>
    </row>
    <row r="13" spans="2:17">
      <c r="B13" s="4"/>
      <c r="C13" s="193"/>
      <c r="D13" s="5"/>
      <c r="E13" s="205">
        <v>1</v>
      </c>
      <c r="F13" s="412" t="s">
        <v>356</v>
      </c>
      <c r="G13" s="413"/>
      <c r="H13" s="240" t="s">
        <v>357</v>
      </c>
      <c r="I13" s="410"/>
      <c r="J13" s="411"/>
      <c r="K13" s="206">
        <v>1576546</v>
      </c>
      <c r="L13" s="240">
        <v>1</v>
      </c>
      <c r="M13" s="298">
        <f>K13*L13</f>
        <v>1576546</v>
      </c>
      <c r="N13" s="6"/>
    </row>
    <row r="14" spans="2:17">
      <c r="B14" s="4"/>
      <c r="C14" s="193"/>
      <c r="D14" s="5"/>
      <c r="E14" s="205">
        <v>2</v>
      </c>
      <c r="F14" s="412" t="s">
        <v>356</v>
      </c>
      <c r="G14" s="413"/>
      <c r="H14" s="240" t="s">
        <v>358</v>
      </c>
      <c r="I14" s="287"/>
      <c r="J14" s="288"/>
      <c r="K14" s="206">
        <v>9307.61</v>
      </c>
      <c r="L14" s="240">
        <v>140.19999999999999</v>
      </c>
      <c r="M14" s="298">
        <f t="shared" ref="M14:M22" si="0">K14*L14</f>
        <v>1304926.922</v>
      </c>
      <c r="N14" s="6"/>
    </row>
    <row r="15" spans="2:17">
      <c r="B15" s="4"/>
      <c r="C15" s="193"/>
      <c r="D15" s="5"/>
      <c r="E15" s="206">
        <v>3</v>
      </c>
      <c r="F15" s="412" t="s">
        <v>359</v>
      </c>
      <c r="G15" s="413"/>
      <c r="H15" s="281" t="s">
        <v>358</v>
      </c>
      <c r="I15" s="410"/>
      <c r="J15" s="411"/>
      <c r="K15" s="206">
        <v>233.03</v>
      </c>
      <c r="L15" s="240">
        <v>140.19999999999999</v>
      </c>
      <c r="M15" s="298">
        <f t="shared" si="0"/>
        <v>32670.805999999997</v>
      </c>
      <c r="N15" s="6"/>
    </row>
    <row r="16" spans="2:17">
      <c r="B16" s="4"/>
      <c r="C16" s="193"/>
      <c r="D16" s="5"/>
      <c r="E16" s="205">
        <v>4</v>
      </c>
      <c r="F16" s="412" t="s">
        <v>359</v>
      </c>
      <c r="G16" s="413"/>
      <c r="H16" s="281" t="s">
        <v>363</v>
      </c>
      <c r="I16" s="287"/>
      <c r="J16" s="288"/>
      <c r="K16" s="206">
        <v>22823.71</v>
      </c>
      <c r="L16" s="240">
        <v>101.86</v>
      </c>
      <c r="M16" s="298">
        <f t="shared" si="0"/>
        <v>2324823.1006</v>
      </c>
      <c r="N16" s="6"/>
    </row>
    <row r="17" spans="2:17">
      <c r="B17" s="4"/>
      <c r="C17" s="193"/>
      <c r="D17" s="5"/>
      <c r="E17" s="206">
        <v>5</v>
      </c>
      <c r="F17" s="412" t="s">
        <v>360</v>
      </c>
      <c r="G17" s="413"/>
      <c r="H17" s="301" t="s">
        <v>357</v>
      </c>
      <c r="I17" s="433"/>
      <c r="J17" s="434"/>
      <c r="K17" s="206">
        <v>3697</v>
      </c>
      <c r="L17" s="290">
        <v>1</v>
      </c>
      <c r="M17" s="298">
        <f t="shared" si="0"/>
        <v>3697</v>
      </c>
      <c r="N17" s="6"/>
    </row>
    <row r="18" spans="2:17">
      <c r="B18" s="4"/>
      <c r="C18" s="193"/>
      <c r="D18" s="5"/>
      <c r="E18" s="205">
        <v>6</v>
      </c>
      <c r="F18" s="435" t="s">
        <v>361</v>
      </c>
      <c r="G18" s="436"/>
      <c r="H18" s="240" t="s">
        <v>357</v>
      </c>
      <c r="I18" s="410"/>
      <c r="J18" s="411"/>
      <c r="K18" s="206">
        <v>428472</v>
      </c>
      <c r="L18" s="240">
        <v>1</v>
      </c>
      <c r="M18" s="298">
        <f t="shared" si="0"/>
        <v>428472</v>
      </c>
      <c r="N18" s="6"/>
    </row>
    <row r="19" spans="2:17">
      <c r="B19" s="4"/>
      <c r="C19" s="193"/>
      <c r="D19" s="5"/>
      <c r="E19" s="206">
        <v>7</v>
      </c>
      <c r="F19" s="329" t="s">
        <v>444</v>
      </c>
      <c r="G19" s="330"/>
      <c r="H19" s="240" t="s">
        <v>358</v>
      </c>
      <c r="I19" s="287"/>
      <c r="J19" s="288"/>
      <c r="K19" s="206">
        <v>15.04</v>
      </c>
      <c r="L19" s="240">
        <v>140.19999999999999</v>
      </c>
      <c r="M19" s="298">
        <f t="shared" si="0"/>
        <v>2108.6079999999997</v>
      </c>
      <c r="N19" s="6"/>
    </row>
    <row r="20" spans="2:17">
      <c r="B20" s="4"/>
      <c r="C20" s="193"/>
      <c r="D20" s="5"/>
      <c r="E20" s="205">
        <v>8</v>
      </c>
      <c r="F20" s="435" t="s">
        <v>377</v>
      </c>
      <c r="G20" s="437"/>
      <c r="H20" s="240" t="s">
        <v>357</v>
      </c>
      <c r="I20" s="287"/>
      <c r="J20" s="288"/>
      <c r="K20" s="206">
        <v>6467</v>
      </c>
      <c r="L20" s="240">
        <v>1</v>
      </c>
      <c r="M20" s="298">
        <f t="shared" si="0"/>
        <v>6467</v>
      </c>
      <c r="N20" s="6"/>
    </row>
    <row r="21" spans="2:17">
      <c r="B21" s="4"/>
      <c r="C21" s="193"/>
      <c r="D21" s="5"/>
      <c r="E21" s="206">
        <v>9</v>
      </c>
      <c r="F21" s="329" t="s">
        <v>362</v>
      </c>
      <c r="G21" s="330"/>
      <c r="H21" s="240" t="s">
        <v>357</v>
      </c>
      <c r="I21" s="287"/>
      <c r="J21" s="288"/>
      <c r="K21" s="206">
        <v>13116</v>
      </c>
      <c r="L21" s="240">
        <v>1</v>
      </c>
      <c r="M21" s="298">
        <f t="shared" si="0"/>
        <v>13116</v>
      </c>
      <c r="N21" s="6"/>
    </row>
    <row r="22" spans="2:17">
      <c r="B22" s="4"/>
      <c r="C22" s="193"/>
      <c r="D22" s="5"/>
      <c r="E22" s="206">
        <v>10</v>
      </c>
      <c r="F22" s="329" t="s">
        <v>444</v>
      </c>
      <c r="G22" s="330"/>
      <c r="H22" s="240" t="s">
        <v>357</v>
      </c>
      <c r="I22" s="287"/>
      <c r="J22" s="288"/>
      <c r="K22" s="206">
        <v>284788</v>
      </c>
      <c r="L22" s="240">
        <v>1</v>
      </c>
      <c r="M22" s="298">
        <f t="shared" si="0"/>
        <v>284788</v>
      </c>
      <c r="N22" s="6"/>
    </row>
    <row r="23" spans="2:17" s="11" customFormat="1" ht="21" customHeight="1">
      <c r="B23" s="207"/>
      <c r="C23" s="208"/>
      <c r="D23" s="209"/>
      <c r="E23" s="210"/>
      <c r="F23" s="429" t="s">
        <v>227</v>
      </c>
      <c r="G23" s="430"/>
      <c r="H23" s="430"/>
      <c r="I23" s="430"/>
      <c r="J23" s="430"/>
      <c r="K23" s="430"/>
      <c r="L23" s="431"/>
      <c r="M23" s="297">
        <f>SUM(M13:M22)</f>
        <v>5977615.4366000006</v>
      </c>
      <c r="N23" s="211"/>
      <c r="Q23" s="356"/>
    </row>
    <row r="24" spans="2:17">
      <c r="B24" s="4"/>
      <c r="C24" s="193" t="s">
        <v>300</v>
      </c>
      <c r="D24" s="5"/>
      <c r="E24" s="159"/>
      <c r="F24" s="199" t="s">
        <v>30</v>
      </c>
      <c r="G24" s="159"/>
      <c r="H24" s="159"/>
      <c r="I24" s="159"/>
      <c r="J24" s="159"/>
      <c r="K24" s="159"/>
      <c r="L24" s="159"/>
      <c r="M24" s="5"/>
      <c r="N24" s="6"/>
    </row>
    <row r="25" spans="2:17">
      <c r="B25" s="4"/>
      <c r="C25" s="193"/>
      <c r="D25" s="5"/>
      <c r="E25" s="409" t="s">
        <v>2</v>
      </c>
      <c r="F25" s="414" t="s">
        <v>228</v>
      </c>
      <c r="G25" s="415"/>
      <c r="H25" s="415"/>
      <c r="I25" s="415"/>
      <c r="J25" s="416"/>
      <c r="K25" s="203" t="s">
        <v>222</v>
      </c>
      <c r="L25" s="203" t="s">
        <v>223</v>
      </c>
      <c r="M25" s="203" t="s">
        <v>222</v>
      </c>
      <c r="N25" s="6"/>
    </row>
    <row r="26" spans="2:17">
      <c r="B26" s="4"/>
      <c r="C26" s="193"/>
      <c r="D26" s="5"/>
      <c r="E26" s="409"/>
      <c r="F26" s="417"/>
      <c r="G26" s="418"/>
      <c r="H26" s="418"/>
      <c r="I26" s="418"/>
      <c r="J26" s="419"/>
      <c r="K26" s="204" t="s">
        <v>224</v>
      </c>
      <c r="L26" s="204" t="s">
        <v>225</v>
      </c>
      <c r="M26" s="204" t="s">
        <v>226</v>
      </c>
      <c r="N26" s="6"/>
    </row>
    <row r="27" spans="2:17">
      <c r="B27" s="4"/>
      <c r="C27" s="193"/>
      <c r="D27" s="5"/>
      <c r="E27" s="205"/>
      <c r="F27" s="423" t="s">
        <v>229</v>
      </c>
      <c r="G27" s="424"/>
      <c r="H27" s="424"/>
      <c r="I27" s="424"/>
      <c r="J27" s="413"/>
      <c r="K27" s="335">
        <f>Aktivet!G9</f>
        <v>832680</v>
      </c>
      <c r="L27" s="240">
        <v>1</v>
      </c>
      <c r="M27" s="298">
        <f>K27</f>
        <v>832680</v>
      </c>
      <c r="N27" s="6"/>
    </row>
    <row r="28" spans="2:17">
      <c r="B28" s="4"/>
      <c r="C28" s="193"/>
      <c r="D28" s="5"/>
      <c r="E28" s="206"/>
      <c r="F28" s="423" t="s">
        <v>230</v>
      </c>
      <c r="G28" s="424"/>
      <c r="H28" s="424"/>
      <c r="I28" s="424"/>
      <c r="J28" s="413"/>
      <c r="K28" s="206"/>
      <c r="L28" s="206"/>
      <c r="M28" s="206"/>
      <c r="N28" s="6"/>
    </row>
    <row r="29" spans="2:17">
      <c r="B29" s="4"/>
      <c r="C29" s="193"/>
      <c r="D29" s="5"/>
      <c r="E29" s="206"/>
      <c r="F29" s="423" t="s">
        <v>231</v>
      </c>
      <c r="G29" s="424"/>
      <c r="H29" s="424"/>
      <c r="I29" s="424"/>
      <c r="J29" s="413"/>
      <c r="K29" s="206"/>
      <c r="L29" s="206"/>
      <c r="M29" s="206"/>
      <c r="N29" s="6"/>
    </row>
    <row r="30" spans="2:17" ht="18" customHeight="1">
      <c r="B30" s="4"/>
      <c r="C30" s="193"/>
      <c r="D30" s="5"/>
      <c r="E30" s="210"/>
      <c r="F30" s="429" t="s">
        <v>227</v>
      </c>
      <c r="G30" s="430"/>
      <c r="H30" s="430"/>
      <c r="I30" s="430"/>
      <c r="J30" s="430"/>
      <c r="K30" s="430"/>
      <c r="L30" s="431"/>
      <c r="M30" s="299">
        <f>SUM(M27:M29)</f>
        <v>832680</v>
      </c>
      <c r="N30" s="6"/>
    </row>
    <row r="31" spans="2:17">
      <c r="B31" s="4"/>
      <c r="C31" s="193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</row>
    <row r="32" spans="2:17">
      <c r="B32" s="4"/>
      <c r="C32" s="193"/>
      <c r="D32" s="5"/>
      <c r="E32" s="212">
        <v>2</v>
      </c>
      <c r="F32" s="213" t="s">
        <v>156</v>
      </c>
      <c r="G32" s="214"/>
      <c r="H32" s="5"/>
      <c r="I32" s="5"/>
      <c r="J32" s="5"/>
      <c r="K32" s="5"/>
      <c r="L32" s="5"/>
      <c r="M32" s="5">
        <v>0</v>
      </c>
      <c r="N32" s="6"/>
    </row>
    <row r="33" spans="2:17">
      <c r="B33" s="4"/>
      <c r="C33" s="193"/>
      <c r="D33" s="5"/>
      <c r="E33" s="5"/>
      <c r="F33" s="5"/>
      <c r="G33" s="5" t="s">
        <v>232</v>
      </c>
      <c r="H33" s="5"/>
      <c r="I33" s="5"/>
      <c r="J33" s="5"/>
      <c r="K33" s="5"/>
      <c r="L33" s="5"/>
      <c r="M33" s="5"/>
      <c r="N33" s="6"/>
    </row>
    <row r="34" spans="2:17">
      <c r="B34" s="4"/>
      <c r="C34" s="193"/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</row>
    <row r="35" spans="2:17">
      <c r="B35" s="4"/>
      <c r="C35" s="193"/>
      <c r="D35" s="5"/>
      <c r="E35" s="212">
        <v>3</v>
      </c>
      <c r="F35" s="213" t="s">
        <v>157</v>
      </c>
      <c r="G35" s="214"/>
      <c r="H35" s="5"/>
      <c r="I35" s="5"/>
      <c r="J35" s="5"/>
      <c r="K35" s="232" t="s">
        <v>298</v>
      </c>
      <c r="L35" s="234"/>
      <c r="M35" s="311">
        <f>L38+L41+L43+L54</f>
        <v>66529769.099999994</v>
      </c>
      <c r="N35" s="6"/>
    </row>
    <row r="36" spans="2:17">
      <c r="B36" s="4"/>
      <c r="C36" s="193"/>
      <c r="D36" s="218"/>
      <c r="E36" s="305"/>
      <c r="F36" s="306"/>
      <c r="G36" s="307"/>
      <c r="H36" s="218"/>
      <c r="I36" s="218"/>
      <c r="J36" s="218"/>
      <c r="K36" s="218"/>
      <c r="L36" s="218"/>
      <c r="M36" s="5"/>
      <c r="N36" s="6"/>
    </row>
    <row r="37" spans="2:17">
      <c r="B37" s="4"/>
      <c r="C37" s="193" t="s">
        <v>299</v>
      </c>
      <c r="D37" s="218"/>
      <c r="E37" s="308" t="s">
        <v>122</v>
      </c>
      <c r="F37" s="226" t="s">
        <v>158</v>
      </c>
      <c r="G37" s="218"/>
      <c r="H37" s="218"/>
      <c r="I37" s="218"/>
      <c r="J37" s="218"/>
      <c r="K37" s="218"/>
      <c r="L37" s="218"/>
      <c r="M37" s="5"/>
      <c r="N37" s="6"/>
    </row>
    <row r="38" spans="2:17">
      <c r="B38" s="4"/>
      <c r="C38" s="193"/>
      <c r="D38" s="218"/>
      <c r="E38" s="218"/>
      <c r="F38" s="425" t="s">
        <v>364</v>
      </c>
      <c r="G38" s="425"/>
      <c r="H38" s="218"/>
      <c r="I38" s="309"/>
      <c r="J38" s="218"/>
      <c r="K38" s="333" t="s">
        <v>233</v>
      </c>
      <c r="L38" s="336">
        <f>Aktivet!G12</f>
        <v>66645412</v>
      </c>
      <c r="M38" s="5"/>
      <c r="N38" s="6"/>
    </row>
    <row r="39" spans="2:17">
      <c r="B39" s="4"/>
      <c r="C39" s="193"/>
      <c r="D39" s="218"/>
      <c r="E39" s="218"/>
      <c r="F39" s="332" t="s">
        <v>413</v>
      </c>
      <c r="G39" s="292"/>
      <c r="H39" s="218"/>
      <c r="I39" s="309"/>
      <c r="J39" s="218"/>
      <c r="K39" s="333"/>
      <c r="L39" s="336"/>
      <c r="M39" s="5"/>
      <c r="N39" s="6"/>
    </row>
    <row r="40" spans="2:17">
      <c r="B40" s="4"/>
      <c r="C40" s="193"/>
      <c r="D40" s="218"/>
      <c r="E40" s="218"/>
      <c r="F40" s="292"/>
      <c r="G40" s="292"/>
      <c r="H40" s="218"/>
      <c r="I40" s="309"/>
      <c r="J40" s="218"/>
      <c r="K40" s="333"/>
      <c r="L40" s="336"/>
      <c r="M40" s="5"/>
      <c r="N40" s="6"/>
    </row>
    <row r="41" spans="2:17">
      <c r="B41" s="4"/>
      <c r="C41" s="193" t="s">
        <v>300</v>
      </c>
      <c r="D41" s="5"/>
      <c r="E41" s="215" t="s">
        <v>122</v>
      </c>
      <c r="F41" s="216" t="s">
        <v>123</v>
      </c>
      <c r="G41" s="5"/>
      <c r="H41" s="5"/>
      <c r="I41" s="5"/>
      <c r="J41" s="5"/>
      <c r="K41" s="193" t="s">
        <v>298</v>
      </c>
      <c r="L41" s="339">
        <f>Aktivet!G13</f>
        <v>0</v>
      </c>
      <c r="M41" s="5"/>
      <c r="N41" s="6"/>
    </row>
    <row r="42" spans="2:17">
      <c r="B42" s="4"/>
      <c r="C42" s="193"/>
      <c r="D42" s="5"/>
      <c r="E42" s="215"/>
      <c r="F42" s="216"/>
      <c r="G42" s="5"/>
      <c r="H42" s="5"/>
      <c r="I42" s="5"/>
      <c r="J42" s="5"/>
      <c r="K42" s="5"/>
      <c r="L42" s="5"/>
      <c r="M42" s="5"/>
      <c r="N42" s="6"/>
    </row>
    <row r="43" spans="2:17">
      <c r="B43" s="4"/>
      <c r="C43" s="193" t="s">
        <v>301</v>
      </c>
      <c r="D43" s="5"/>
      <c r="E43" s="215" t="s">
        <v>122</v>
      </c>
      <c r="F43" s="216" t="s">
        <v>124</v>
      </c>
      <c r="G43" s="5"/>
      <c r="H43" s="408"/>
      <c r="I43" s="408"/>
      <c r="J43" s="5"/>
      <c r="K43" s="333" t="s">
        <v>233</v>
      </c>
      <c r="L43" s="337">
        <f>L47+L44-L45</f>
        <v>637658.09999999986</v>
      </c>
      <c r="M43" s="5"/>
      <c r="N43" s="6"/>
      <c r="P43" s="338"/>
    </row>
    <row r="44" spans="2:17">
      <c r="B44" s="4"/>
      <c r="C44" s="193"/>
      <c r="D44" s="5"/>
      <c r="E44" s="5"/>
      <c r="F44" s="5"/>
      <c r="G44" s="5" t="s">
        <v>234</v>
      </c>
      <c r="H44" s="5"/>
      <c r="I44" s="5"/>
      <c r="J44" s="5"/>
      <c r="K44" s="193" t="s">
        <v>233</v>
      </c>
      <c r="L44" s="5">
        <v>1993816</v>
      </c>
      <c r="M44" s="5"/>
      <c r="N44" s="6"/>
    </row>
    <row r="45" spans="2:17">
      <c r="B45" s="4"/>
      <c r="C45" s="193"/>
      <c r="D45" s="5"/>
      <c r="E45" s="5"/>
      <c r="F45" s="5"/>
      <c r="G45" s="5" t="s">
        <v>235</v>
      </c>
      <c r="H45" s="5"/>
      <c r="I45" s="5"/>
      <c r="J45" s="5"/>
      <c r="K45" s="193" t="s">
        <v>233</v>
      </c>
      <c r="L45" s="338">
        <f>Rez.1!F28</f>
        <v>1815242.9000000001</v>
      </c>
      <c r="M45" s="5"/>
      <c r="N45" s="6"/>
      <c r="Q45" s="338"/>
    </row>
    <row r="46" spans="2:17" s="28" customFormat="1">
      <c r="B46" s="25"/>
      <c r="C46" s="219"/>
      <c r="D46" s="26"/>
      <c r="E46" s="26"/>
      <c r="F46" s="26"/>
      <c r="G46" s="26" t="s">
        <v>414</v>
      </c>
      <c r="H46" s="26"/>
      <c r="I46" s="26"/>
      <c r="J46" s="26"/>
      <c r="K46" s="193" t="s">
        <v>233</v>
      </c>
      <c r="L46" s="217">
        <v>0</v>
      </c>
      <c r="M46" s="26"/>
      <c r="N46" s="27"/>
    </row>
    <row r="47" spans="2:17" s="28" customFormat="1" ht="15">
      <c r="B47" s="25"/>
      <c r="C47" s="219"/>
      <c r="D47" s="26"/>
      <c r="E47" s="26"/>
      <c r="F47" s="26"/>
      <c r="G47" s="26" t="s">
        <v>236</v>
      </c>
      <c r="H47" s="10"/>
      <c r="I47" s="10"/>
      <c r="J47" s="10"/>
      <c r="K47" s="193" t="s">
        <v>233</v>
      </c>
      <c r="L47" s="217">
        <v>459085</v>
      </c>
      <c r="M47" s="26"/>
      <c r="N47" s="27"/>
    </row>
    <row r="48" spans="2:17" s="28" customFormat="1" ht="15">
      <c r="B48" s="25"/>
      <c r="C48" s="219" t="s">
        <v>302</v>
      </c>
      <c r="D48" s="26"/>
      <c r="E48" s="215" t="s">
        <v>122</v>
      </c>
      <c r="F48" s="226" t="s">
        <v>125</v>
      </c>
      <c r="G48" s="331"/>
      <c r="H48" s="331"/>
      <c r="I48" s="331"/>
      <c r="J48" s="331"/>
      <c r="K48" s="331"/>
      <c r="L48" s="331"/>
      <c r="M48" s="26"/>
      <c r="N48" s="27"/>
    </row>
    <row r="49" spans="2:14" s="28" customFormat="1">
      <c r="B49" s="25"/>
      <c r="C49" s="219"/>
      <c r="D49" s="26"/>
      <c r="E49" s="26"/>
      <c r="F49" s="286"/>
      <c r="G49" s="286" t="s">
        <v>237</v>
      </c>
      <c r="H49" s="286"/>
      <c r="I49" s="286"/>
      <c r="J49" s="286"/>
      <c r="K49" s="309" t="s">
        <v>233</v>
      </c>
      <c r="L49" s="218">
        <v>-3076854</v>
      </c>
      <c r="M49" s="26"/>
      <c r="N49" s="27"/>
    </row>
    <row r="50" spans="2:14" s="28" customFormat="1">
      <c r="B50" s="25"/>
      <c r="C50" s="219"/>
      <c r="D50" s="26"/>
      <c r="E50" s="26"/>
      <c r="F50" s="286"/>
      <c r="G50" s="286" t="s">
        <v>238</v>
      </c>
      <c r="H50" s="286"/>
      <c r="I50" s="286"/>
      <c r="J50" s="286"/>
      <c r="K50" s="309" t="s">
        <v>233</v>
      </c>
      <c r="L50" s="310">
        <v>30329573</v>
      </c>
      <c r="M50" s="26"/>
      <c r="N50" s="27"/>
    </row>
    <row r="51" spans="2:14" s="28" customFormat="1">
      <c r="B51" s="25"/>
      <c r="C51" s="219"/>
      <c r="D51" s="26"/>
      <c r="E51" s="26"/>
      <c r="F51" s="286"/>
      <c r="G51" s="332" t="s">
        <v>239</v>
      </c>
      <c r="H51" s="286"/>
      <c r="I51" s="286"/>
      <c r="J51" s="286"/>
      <c r="K51" s="309" t="s">
        <v>233</v>
      </c>
      <c r="L51" s="310">
        <v>-33660034</v>
      </c>
      <c r="M51" s="26"/>
      <c r="N51" s="27"/>
    </row>
    <row r="52" spans="2:14" s="28" customFormat="1">
      <c r="B52" s="25"/>
      <c r="C52" s="219"/>
      <c r="D52" s="26"/>
      <c r="E52" s="26"/>
      <c r="F52" s="286"/>
      <c r="G52" s="332" t="s">
        <v>304</v>
      </c>
      <c r="H52" s="286"/>
      <c r="I52" s="286"/>
      <c r="J52" s="286"/>
      <c r="K52" s="309" t="s">
        <v>233</v>
      </c>
      <c r="L52" s="310">
        <v>5654014</v>
      </c>
      <c r="M52" s="26"/>
      <c r="N52" s="27"/>
    </row>
    <row r="53" spans="2:14" s="28" customFormat="1">
      <c r="B53" s="25"/>
      <c r="C53" s="219"/>
      <c r="D53" s="26"/>
      <c r="E53" s="26"/>
      <c r="F53" s="286"/>
      <c r="G53" s="332" t="s">
        <v>378</v>
      </c>
      <c r="H53" s="286"/>
      <c r="I53" s="286"/>
      <c r="J53" s="286"/>
      <c r="K53" s="309" t="s">
        <v>233</v>
      </c>
      <c r="L53" s="218">
        <v>0</v>
      </c>
      <c r="M53" s="26"/>
      <c r="N53" s="27"/>
    </row>
    <row r="54" spans="2:14" s="28" customFormat="1">
      <c r="B54" s="25"/>
      <c r="C54" s="219"/>
      <c r="D54" s="26"/>
      <c r="E54" s="26"/>
      <c r="F54" s="286"/>
      <c r="G54" s="286" t="s">
        <v>240</v>
      </c>
      <c r="H54" s="286"/>
      <c r="I54" s="286"/>
      <c r="J54" s="286"/>
      <c r="K54" s="333" t="s">
        <v>233</v>
      </c>
      <c r="L54" s="280">
        <f>L49+L50+L52+L53+L51</f>
        <v>-753301</v>
      </c>
      <c r="M54" s="26"/>
      <c r="N54" s="27"/>
    </row>
    <row r="55" spans="2:14" s="28" customFormat="1">
      <c r="B55" s="25"/>
      <c r="C55" s="219"/>
      <c r="D55" s="26"/>
      <c r="E55" s="26"/>
      <c r="F55" s="286"/>
      <c r="G55" s="286"/>
      <c r="H55" s="286"/>
      <c r="I55" s="286"/>
      <c r="J55" s="286"/>
      <c r="K55" s="333"/>
      <c r="L55" s="280"/>
      <c r="M55" s="26"/>
      <c r="N55" s="27"/>
    </row>
    <row r="56" spans="2:14">
      <c r="B56" s="25"/>
      <c r="C56" s="193">
        <v>14</v>
      </c>
      <c r="D56" s="5"/>
      <c r="E56" s="196">
        <v>4</v>
      </c>
      <c r="F56" s="222" t="s">
        <v>11</v>
      </c>
      <c r="G56" s="221"/>
      <c r="H56" s="195"/>
      <c r="I56" s="195"/>
      <c r="J56" s="5"/>
      <c r="K56" s="232" t="s">
        <v>298</v>
      </c>
      <c r="L56" s="234"/>
      <c r="M56" s="311">
        <f>SUM(L58:L62)</f>
        <v>67410898</v>
      </c>
      <c r="N56" s="27"/>
    </row>
    <row r="57" spans="2:14">
      <c r="B57" s="25"/>
      <c r="C57" s="193"/>
      <c r="D57" s="5"/>
      <c r="E57" s="5"/>
      <c r="F57" s="221"/>
      <c r="G57" s="221"/>
      <c r="H57" s="195"/>
      <c r="I57" s="195"/>
      <c r="J57" s="5"/>
      <c r="K57" s="193"/>
      <c r="L57" s="5"/>
      <c r="M57" s="26"/>
      <c r="N57" s="27"/>
    </row>
    <row r="58" spans="2:14">
      <c r="B58" s="25"/>
      <c r="C58" s="193" t="s">
        <v>299</v>
      </c>
      <c r="D58" s="5"/>
      <c r="E58" s="188" t="s">
        <v>122</v>
      </c>
      <c r="F58" s="223" t="s">
        <v>12</v>
      </c>
      <c r="G58" s="221"/>
      <c r="H58" s="195"/>
      <c r="I58" s="195"/>
      <c r="J58" s="5"/>
      <c r="K58" s="193" t="s">
        <v>241</v>
      </c>
      <c r="L58" s="5"/>
      <c r="M58" s="26"/>
      <c r="N58" s="27"/>
    </row>
    <row r="59" spans="2:14">
      <c r="B59" s="25"/>
      <c r="C59" s="193" t="s">
        <v>300</v>
      </c>
      <c r="D59" s="209"/>
      <c r="E59" s="188" t="s">
        <v>122</v>
      </c>
      <c r="F59" s="223" t="s">
        <v>127</v>
      </c>
      <c r="G59" s="225"/>
      <c r="H59" s="225"/>
      <c r="I59" s="225"/>
      <c r="J59" s="5"/>
      <c r="K59" s="193" t="s">
        <v>233</v>
      </c>
      <c r="L59">
        <f>Aktivet!G20</f>
        <v>0</v>
      </c>
      <c r="M59" s="26"/>
      <c r="N59" s="27"/>
    </row>
    <row r="60" spans="2:14">
      <c r="B60" s="25"/>
      <c r="C60" s="208" t="s">
        <v>301</v>
      </c>
      <c r="D60" s="5"/>
      <c r="E60" s="202" t="s">
        <v>122</v>
      </c>
      <c r="F60" s="226" t="s">
        <v>13</v>
      </c>
      <c r="G60" s="159"/>
      <c r="H60" s="159"/>
      <c r="I60" s="159"/>
      <c r="J60" s="5"/>
      <c r="K60" s="193" t="s">
        <v>241</v>
      </c>
      <c r="M60" s="26"/>
      <c r="N60" s="27"/>
    </row>
    <row r="61" spans="2:14">
      <c r="B61" s="25"/>
      <c r="C61" s="193" t="s">
        <v>302</v>
      </c>
      <c r="D61" s="5"/>
      <c r="E61" s="188" t="s">
        <v>122</v>
      </c>
      <c r="F61" s="227" t="s">
        <v>159</v>
      </c>
      <c r="G61" s="209"/>
      <c r="H61" s="209"/>
      <c r="I61" s="209"/>
      <c r="J61" s="5"/>
      <c r="K61" s="193" t="s">
        <v>241</v>
      </c>
      <c r="M61" s="26"/>
      <c r="N61" s="27"/>
    </row>
    <row r="62" spans="2:14">
      <c r="B62" s="25"/>
      <c r="C62" s="193" t="s">
        <v>303</v>
      </c>
      <c r="D62" s="5"/>
      <c r="E62" s="188" t="s">
        <v>122</v>
      </c>
      <c r="F62" s="228" t="s">
        <v>14</v>
      </c>
      <c r="G62" s="221"/>
      <c r="H62" s="221"/>
      <c r="I62" s="221"/>
      <c r="J62" s="5"/>
      <c r="K62" s="193" t="s">
        <v>233</v>
      </c>
      <c r="L62">
        <f>Aktivet!G23</f>
        <v>67410898</v>
      </c>
      <c r="M62" s="26"/>
      <c r="N62" s="27"/>
    </row>
    <row r="63" spans="2:14">
      <c r="B63" s="25"/>
      <c r="C63" s="193"/>
      <c r="D63" s="5"/>
      <c r="E63" s="188"/>
      <c r="F63" s="312" t="s">
        <v>306</v>
      </c>
      <c r="G63" s="292"/>
      <c r="H63" s="292"/>
      <c r="I63" s="292"/>
      <c r="J63" s="291"/>
      <c r="K63" s="193"/>
      <c r="L63" s="5"/>
      <c r="M63" s="26"/>
      <c r="N63" s="27"/>
    </row>
    <row r="64" spans="2:14">
      <c r="B64" s="25"/>
      <c r="C64" s="193"/>
      <c r="D64" s="5"/>
      <c r="E64" s="188"/>
      <c r="F64" s="312" t="s">
        <v>307</v>
      </c>
      <c r="G64" s="292"/>
      <c r="H64" s="292"/>
      <c r="I64" s="292"/>
      <c r="J64" s="291"/>
      <c r="K64" s="193"/>
      <c r="L64" s="5"/>
      <c r="M64" s="26"/>
      <c r="N64" s="27"/>
    </row>
    <row r="65" spans="2:14">
      <c r="B65" s="25"/>
      <c r="C65" s="193"/>
      <c r="D65" s="5"/>
      <c r="E65" s="188"/>
      <c r="F65" s="312" t="s">
        <v>379</v>
      </c>
      <c r="G65" s="292"/>
      <c r="H65" s="292"/>
      <c r="I65" s="292"/>
      <c r="J65" s="291"/>
      <c r="K65" s="193"/>
      <c r="L65" s="5"/>
      <c r="M65" s="26"/>
      <c r="N65" s="27"/>
    </row>
    <row r="66" spans="2:14">
      <c r="B66" s="25"/>
      <c r="C66" s="193"/>
      <c r="D66" s="5"/>
      <c r="E66" s="196">
        <v>5</v>
      </c>
      <c r="F66" s="222" t="s">
        <v>160</v>
      </c>
      <c r="G66" s="202"/>
      <c r="H66" s="5"/>
      <c r="I66" s="5"/>
      <c r="J66" s="5"/>
      <c r="K66" s="193" t="s">
        <v>241</v>
      </c>
      <c r="L66" s="5"/>
      <c r="M66" s="234">
        <v>0</v>
      </c>
      <c r="N66" s="27"/>
    </row>
    <row r="67" spans="2:14">
      <c r="B67" s="25"/>
      <c r="C67" s="193"/>
      <c r="D67" s="5"/>
      <c r="E67" s="196">
        <v>6</v>
      </c>
      <c r="F67" s="222" t="s">
        <v>161</v>
      </c>
      <c r="G67" s="202"/>
      <c r="H67" s="5"/>
      <c r="I67" s="5"/>
      <c r="J67" s="5"/>
      <c r="K67" s="193" t="s">
        <v>241</v>
      </c>
      <c r="L67" s="5"/>
      <c r="M67" s="234">
        <v>0</v>
      </c>
      <c r="N67" s="27"/>
    </row>
    <row r="68" spans="2:14">
      <c r="B68" s="25"/>
      <c r="C68" s="193"/>
      <c r="D68" s="5"/>
      <c r="E68" s="196">
        <v>7</v>
      </c>
      <c r="F68" s="222" t="s">
        <v>16</v>
      </c>
      <c r="G68" s="202"/>
      <c r="H68" s="5"/>
      <c r="I68" s="5"/>
      <c r="J68" s="5"/>
      <c r="K68" s="193" t="s">
        <v>298</v>
      </c>
      <c r="L68" s="5"/>
      <c r="M68" s="340">
        <f>L69</f>
        <v>562961</v>
      </c>
      <c r="N68" s="27"/>
    </row>
    <row r="69" spans="2:14">
      <c r="B69" s="25"/>
      <c r="C69" s="193" t="s">
        <v>299</v>
      </c>
      <c r="D69" s="5"/>
      <c r="E69" s="215" t="s">
        <v>122</v>
      </c>
      <c r="F69" s="202" t="s">
        <v>162</v>
      </c>
      <c r="G69" s="5"/>
      <c r="H69" s="5"/>
      <c r="I69" s="193"/>
      <c r="J69" s="5"/>
      <c r="K69" s="193" t="s">
        <v>298</v>
      </c>
      <c r="L69" s="339">
        <f>Aktivet!G29</f>
        <v>562961</v>
      </c>
      <c r="M69" s="26"/>
      <c r="N69" s="27"/>
    </row>
    <row r="70" spans="2:14">
      <c r="B70" s="25"/>
      <c r="C70" s="193"/>
      <c r="D70" s="5"/>
      <c r="E70" s="5"/>
      <c r="F70" s="5"/>
      <c r="G70" s="5"/>
      <c r="H70" s="5"/>
      <c r="I70" s="193"/>
      <c r="J70" s="5"/>
      <c r="K70" s="193"/>
      <c r="L70" s="5"/>
      <c r="M70" s="26"/>
      <c r="N70" s="27"/>
    </row>
    <row r="71" spans="2:14">
      <c r="B71" s="25"/>
      <c r="C71" s="193"/>
      <c r="D71" s="5"/>
      <c r="E71" s="5"/>
      <c r="F71" s="202"/>
      <c r="G71" s="5"/>
      <c r="H71" s="5"/>
      <c r="I71" s="193"/>
      <c r="J71" s="5"/>
      <c r="K71" s="193"/>
      <c r="L71" s="5"/>
      <c r="M71" s="26"/>
      <c r="N71" s="27"/>
    </row>
    <row r="72" spans="2:14">
      <c r="B72" s="25"/>
      <c r="C72" s="193"/>
      <c r="D72" s="5"/>
      <c r="E72" s="220" t="s">
        <v>4</v>
      </c>
      <c r="F72" s="220" t="s">
        <v>242</v>
      </c>
      <c r="G72" s="5"/>
      <c r="H72" s="5"/>
      <c r="I72" s="193"/>
      <c r="J72" s="5"/>
      <c r="K72" s="232" t="s">
        <v>298</v>
      </c>
      <c r="L72" s="234"/>
      <c r="M72" s="300">
        <v>92685881</v>
      </c>
      <c r="N72" s="27"/>
    </row>
    <row r="73" spans="2:14">
      <c r="B73" s="25"/>
      <c r="C73" s="193"/>
      <c r="D73" s="5"/>
      <c r="E73" s="5"/>
      <c r="F73" s="221"/>
      <c r="G73" s="221"/>
      <c r="H73" s="5"/>
      <c r="I73" s="193"/>
      <c r="J73" s="5"/>
      <c r="K73" s="193"/>
      <c r="L73" s="5"/>
      <c r="M73" s="26"/>
      <c r="N73" s="27"/>
    </row>
    <row r="74" spans="2:14">
      <c r="B74" s="25"/>
      <c r="C74" s="193"/>
      <c r="D74" s="5"/>
      <c r="E74" s="220">
        <v>1</v>
      </c>
      <c r="F74" s="229" t="s">
        <v>18</v>
      </c>
      <c r="G74" s="5"/>
      <c r="H74" s="5"/>
      <c r="I74" s="193"/>
      <c r="J74" s="5"/>
      <c r="K74" s="193" t="s">
        <v>241</v>
      </c>
      <c r="L74" s="5"/>
      <c r="M74" s="26">
        <v>0</v>
      </c>
      <c r="N74" s="27"/>
    </row>
    <row r="75" spans="2:14">
      <c r="B75" s="25"/>
      <c r="C75" s="193"/>
      <c r="D75" s="5"/>
      <c r="E75" s="220">
        <v>2</v>
      </c>
      <c r="F75" s="220" t="s">
        <v>19</v>
      </c>
      <c r="G75" s="5"/>
      <c r="H75" s="5"/>
      <c r="I75" s="5"/>
      <c r="J75" s="5"/>
      <c r="K75" s="232" t="s">
        <v>298</v>
      </c>
      <c r="L75" s="234"/>
      <c r="M75" s="311">
        <v>92685881</v>
      </c>
      <c r="N75" s="27"/>
    </row>
    <row r="76" spans="2:14">
      <c r="B76" s="25"/>
      <c r="C76" s="193"/>
      <c r="D76" s="5"/>
      <c r="E76" s="220"/>
      <c r="F76" s="220"/>
      <c r="G76" s="5"/>
      <c r="H76" s="5"/>
      <c r="I76" s="5"/>
      <c r="J76" s="5"/>
      <c r="K76" s="232"/>
      <c r="L76" s="234"/>
      <c r="M76" s="311"/>
      <c r="N76" s="27"/>
    </row>
    <row r="77" spans="2:14">
      <c r="B77" s="25"/>
      <c r="C77" s="193"/>
      <c r="D77" s="5"/>
      <c r="E77" s="5"/>
      <c r="F77" s="5"/>
      <c r="G77" s="5" t="s">
        <v>243</v>
      </c>
      <c r="H77" s="5"/>
      <c r="I77" s="5"/>
      <c r="J77" s="5"/>
      <c r="K77" s="5"/>
      <c r="L77" s="5"/>
      <c r="M77" s="26"/>
      <c r="N77" s="27"/>
    </row>
    <row r="78" spans="2:14">
      <c r="B78" s="25"/>
      <c r="C78" s="193"/>
      <c r="D78" s="5"/>
      <c r="E78" s="426" t="s">
        <v>2</v>
      </c>
      <c r="F78" s="426" t="s">
        <v>66</v>
      </c>
      <c r="G78" s="405" t="s">
        <v>244</v>
      </c>
      <c r="H78" s="406"/>
      <c r="I78" s="407"/>
      <c r="J78" s="405" t="s">
        <v>245</v>
      </c>
      <c r="K78" s="406"/>
      <c r="L78" s="407"/>
      <c r="M78" s="26"/>
      <c r="N78" s="27"/>
    </row>
    <row r="79" spans="2:14">
      <c r="B79" s="25"/>
      <c r="C79" s="193"/>
      <c r="D79" s="5"/>
      <c r="E79" s="426"/>
      <c r="F79" s="426"/>
      <c r="G79" s="230" t="s">
        <v>246</v>
      </c>
      <c r="H79" s="230" t="s">
        <v>247</v>
      </c>
      <c r="I79" s="230" t="s">
        <v>248</v>
      </c>
      <c r="J79" s="230" t="s">
        <v>246</v>
      </c>
      <c r="K79" s="230" t="s">
        <v>247</v>
      </c>
      <c r="L79" s="230" t="s">
        <v>248</v>
      </c>
      <c r="M79" s="26"/>
      <c r="N79" s="27"/>
    </row>
    <row r="80" spans="2:14" s="28" customFormat="1">
      <c r="B80" s="25"/>
      <c r="C80" s="219"/>
      <c r="D80" s="26"/>
      <c r="E80" s="284"/>
      <c r="F80" s="284" t="s">
        <v>249</v>
      </c>
      <c r="G80" s="284">
        <f>I80+H80</f>
        <v>35862333</v>
      </c>
      <c r="H80" s="284">
        <v>5346275</v>
      </c>
      <c r="I80" s="284">
        <v>30516058</v>
      </c>
      <c r="J80" s="284">
        <v>39693240</v>
      </c>
      <c r="K80" s="284">
        <v>14293099</v>
      </c>
      <c r="L80" s="284">
        <f>J80-K80</f>
        <v>25400141</v>
      </c>
      <c r="M80" s="26"/>
      <c r="N80" s="27"/>
    </row>
    <row r="81" spans="2:17" s="28" customFormat="1">
      <c r="B81" s="25"/>
      <c r="C81" s="219"/>
      <c r="D81" s="26"/>
      <c r="E81" s="284"/>
      <c r="F81" s="284" t="s">
        <v>288</v>
      </c>
      <c r="G81" s="284">
        <f>I81+H81</f>
        <v>2564118</v>
      </c>
      <c r="H81" s="284">
        <v>455838</v>
      </c>
      <c r="I81" s="284">
        <v>2108280</v>
      </c>
      <c r="J81" s="284">
        <v>4362168</v>
      </c>
      <c r="K81" s="284">
        <v>3123910</v>
      </c>
      <c r="L81" s="284">
        <f>J81-K81</f>
        <v>1238258</v>
      </c>
      <c r="M81" s="26"/>
      <c r="N81" s="27"/>
    </row>
    <row r="82" spans="2:17" s="28" customFormat="1">
      <c r="B82" s="25"/>
      <c r="C82" s="219"/>
      <c r="D82" s="26"/>
      <c r="E82" s="284"/>
      <c r="F82" s="284" t="s">
        <v>289</v>
      </c>
      <c r="G82" s="284">
        <f>I82+H82</f>
        <v>5043817</v>
      </c>
      <c r="H82" s="284">
        <v>810458</v>
      </c>
      <c r="I82" s="284">
        <v>4233359</v>
      </c>
      <c r="J82" s="285">
        <v>6890107</v>
      </c>
      <c r="K82" s="285">
        <v>2255828</v>
      </c>
      <c r="L82" s="284">
        <f>J82-K82</f>
        <v>4634279</v>
      </c>
      <c r="M82" s="26"/>
      <c r="N82" s="27"/>
    </row>
    <row r="83" spans="2:17" s="28" customFormat="1">
      <c r="B83" s="25"/>
      <c r="C83" s="219"/>
      <c r="D83" s="26"/>
      <c r="E83" s="284"/>
      <c r="F83" s="284" t="s">
        <v>365</v>
      </c>
      <c r="G83" s="284">
        <f>I83+H83</f>
        <v>55828184</v>
      </c>
      <c r="H83" s="284">
        <v>0</v>
      </c>
      <c r="I83" s="284">
        <v>55828184</v>
      </c>
      <c r="J83" s="285">
        <v>55828184</v>
      </c>
      <c r="K83" s="285">
        <v>0</v>
      </c>
      <c r="L83" s="284">
        <f>J83-K83</f>
        <v>55828184</v>
      </c>
      <c r="M83" s="26"/>
      <c r="N83" s="27"/>
    </row>
    <row r="84" spans="2:17">
      <c r="B84" s="25"/>
      <c r="C84" s="193"/>
      <c r="D84" s="5"/>
      <c r="E84" s="206"/>
      <c r="F84" s="231"/>
      <c r="G84" s="206"/>
      <c r="H84" s="206"/>
      <c r="I84" s="206"/>
      <c r="J84" s="206"/>
      <c r="K84" s="206"/>
      <c r="L84" s="206"/>
      <c r="M84" s="26"/>
      <c r="N84" s="27"/>
    </row>
    <row r="85" spans="2:17">
      <c r="B85" s="25"/>
      <c r="C85" s="193"/>
      <c r="D85" s="5"/>
      <c r="E85" s="206"/>
      <c r="F85" s="270" t="s">
        <v>227</v>
      </c>
      <c r="G85" s="270">
        <f>SUM(G80:G83)</f>
        <v>99298452</v>
      </c>
      <c r="H85" s="270">
        <f>SUM(H80:H83)</f>
        <v>6612571</v>
      </c>
      <c r="I85" s="270">
        <f>SUM(I80:I83)</f>
        <v>92685881</v>
      </c>
      <c r="J85" s="270">
        <f>SUM(J80:J84)</f>
        <v>106773699</v>
      </c>
      <c r="K85" s="270">
        <f>SUM(K80:K84)</f>
        <v>19672837</v>
      </c>
      <c r="L85" s="270">
        <f>SUM(L80:L84)</f>
        <v>87100862</v>
      </c>
      <c r="M85" s="26"/>
      <c r="N85" s="27"/>
    </row>
    <row r="86" spans="2:17">
      <c r="B86" s="25"/>
      <c r="C86" s="219"/>
      <c r="D86" s="26"/>
      <c r="E86" s="26"/>
      <c r="F86" s="220"/>
      <c r="G86" s="220"/>
      <c r="H86" s="220"/>
      <c r="I86" s="271"/>
      <c r="J86" s="272"/>
      <c r="K86" s="219"/>
      <c r="L86" s="220"/>
      <c r="M86" s="26"/>
      <c r="N86" s="27"/>
    </row>
    <row r="87" spans="2:17">
      <c r="B87" s="25"/>
      <c r="C87" s="193"/>
      <c r="D87" s="5"/>
      <c r="E87" s="220">
        <v>3</v>
      </c>
      <c r="F87" s="220" t="s">
        <v>20</v>
      </c>
      <c r="G87" s="5"/>
      <c r="H87" s="5"/>
      <c r="I87" s="5"/>
      <c r="J87" s="5"/>
      <c r="K87" s="193" t="s">
        <v>241</v>
      </c>
      <c r="L87" s="220"/>
      <c r="M87" s="26">
        <v>0</v>
      </c>
      <c r="N87" s="27"/>
    </row>
    <row r="88" spans="2:17">
      <c r="B88" s="25"/>
      <c r="C88" s="193"/>
      <c r="D88" s="26"/>
      <c r="E88" s="220">
        <v>4</v>
      </c>
      <c r="F88" s="220" t="s">
        <v>21</v>
      </c>
      <c r="G88" s="26"/>
      <c r="H88" s="26"/>
      <c r="I88" s="26"/>
      <c r="J88" s="5"/>
      <c r="K88" s="219" t="s">
        <v>241</v>
      </c>
      <c r="L88" s="220"/>
      <c r="M88" s="26">
        <v>0</v>
      </c>
      <c r="N88" s="27"/>
    </row>
    <row r="89" spans="2:17" ht="15">
      <c r="B89" s="25"/>
      <c r="C89" s="193"/>
      <c r="D89" s="26"/>
      <c r="E89" s="220">
        <v>5</v>
      </c>
      <c r="F89" s="220" t="s">
        <v>22</v>
      </c>
      <c r="G89" s="26"/>
      <c r="H89" s="10"/>
      <c r="I89" s="10"/>
      <c r="J89" s="5"/>
      <c r="K89" s="219" t="s">
        <v>241</v>
      </c>
      <c r="L89" s="220"/>
      <c r="M89" s="26">
        <v>0</v>
      </c>
      <c r="N89" s="27"/>
    </row>
    <row r="90" spans="2:17" ht="15">
      <c r="B90" s="25"/>
      <c r="C90" s="193"/>
      <c r="D90" s="26"/>
      <c r="E90" s="220">
        <v>6</v>
      </c>
      <c r="F90" s="220" t="s">
        <v>23</v>
      </c>
      <c r="G90" s="10"/>
      <c r="H90" s="10"/>
      <c r="I90" s="10"/>
      <c r="J90" s="5"/>
      <c r="K90" s="219" t="s">
        <v>241</v>
      </c>
      <c r="L90" s="220"/>
      <c r="M90" s="26">
        <v>0</v>
      </c>
      <c r="N90" s="27"/>
    </row>
    <row r="91" spans="2:17" ht="15.75" thickBot="1">
      <c r="B91" s="25"/>
      <c r="C91" s="193"/>
      <c r="D91" s="26"/>
      <c r="E91" s="220"/>
      <c r="F91" s="220"/>
      <c r="G91" s="10"/>
      <c r="H91" s="10"/>
      <c r="I91" s="10"/>
      <c r="J91" s="5"/>
      <c r="K91" s="219"/>
      <c r="L91" s="220"/>
      <c r="M91" s="26"/>
      <c r="N91" s="27"/>
    </row>
    <row r="92" spans="2:17" ht="15.75" thickBot="1">
      <c r="B92" s="25"/>
      <c r="C92" s="193"/>
      <c r="D92" s="26"/>
      <c r="E92" s="220"/>
      <c r="F92" s="313" t="s">
        <v>308</v>
      </c>
      <c r="G92" s="314"/>
      <c r="H92" s="314"/>
      <c r="I92" s="314"/>
      <c r="J92" s="315"/>
      <c r="K92" s="316" t="s">
        <v>298</v>
      </c>
      <c r="L92" s="317"/>
      <c r="M92" s="318">
        <f>M7+M72</f>
        <v>234753105</v>
      </c>
      <c r="N92" s="27"/>
      <c r="Q92" s="304"/>
    </row>
    <row r="93" spans="2:17" ht="15">
      <c r="B93" s="25"/>
      <c r="C93" s="193"/>
      <c r="D93" s="26"/>
      <c r="E93" s="220"/>
      <c r="F93" s="220"/>
      <c r="G93" s="10"/>
      <c r="H93" s="10"/>
      <c r="I93" s="10"/>
      <c r="J93" s="5"/>
      <c r="K93" s="26"/>
      <c r="L93" s="220"/>
      <c r="M93" s="26"/>
      <c r="N93" s="27"/>
    </row>
    <row r="94" spans="2:17" ht="15">
      <c r="B94" s="25"/>
      <c r="C94" s="193"/>
      <c r="D94" s="26"/>
      <c r="E94" s="220"/>
      <c r="F94" s="220"/>
      <c r="G94" s="10"/>
      <c r="H94" s="10"/>
      <c r="I94" s="10"/>
      <c r="J94" s="5"/>
      <c r="K94" s="26"/>
      <c r="L94" s="220"/>
      <c r="M94" s="26"/>
      <c r="N94" s="27"/>
    </row>
    <row r="95" spans="2:17">
      <c r="B95" s="25"/>
      <c r="C95" s="219"/>
      <c r="D95" s="188"/>
      <c r="E95" s="232" t="s">
        <v>3</v>
      </c>
      <c r="F95" s="197" t="s">
        <v>250</v>
      </c>
      <c r="G95" s="197"/>
      <c r="H95" s="233"/>
      <c r="I95" s="233"/>
      <c r="J95" s="26"/>
      <c r="K95" s="232" t="s">
        <v>298</v>
      </c>
      <c r="L95" s="234"/>
      <c r="M95" s="300">
        <f>M97+M99+M107+M130+M131</f>
        <v>83556035</v>
      </c>
      <c r="N95" s="27"/>
    </row>
    <row r="96" spans="2:17">
      <c r="B96" s="25"/>
      <c r="C96" s="219"/>
      <c r="D96" s="188"/>
      <c r="E96" s="232"/>
      <c r="F96" s="197"/>
      <c r="G96" s="197"/>
      <c r="H96" s="233"/>
      <c r="I96" s="233"/>
      <c r="J96" s="26"/>
      <c r="K96" s="319"/>
      <c r="L96" s="220"/>
      <c r="M96" s="26"/>
      <c r="N96" s="27"/>
    </row>
    <row r="97" spans="2:14">
      <c r="B97" s="25"/>
      <c r="C97" s="219"/>
      <c r="D97" s="188"/>
      <c r="E97" s="196">
        <v>1</v>
      </c>
      <c r="F97" s="222" t="s">
        <v>25</v>
      </c>
      <c r="G97" s="202"/>
      <c r="H97" s="234"/>
      <c r="I97" s="234"/>
      <c r="J97" s="5"/>
      <c r="K97" s="219" t="s">
        <v>241</v>
      </c>
      <c r="L97" s="220"/>
      <c r="M97" s="26">
        <v>0</v>
      </c>
      <c r="N97" s="27"/>
    </row>
    <row r="98" spans="2:14">
      <c r="B98" s="25"/>
      <c r="C98" s="219"/>
      <c r="D98" s="188"/>
      <c r="E98" s="196"/>
      <c r="F98" s="222"/>
      <c r="G98" s="202"/>
      <c r="H98" s="234"/>
      <c r="I98" s="234"/>
      <c r="J98" s="5"/>
      <c r="K98" s="219"/>
      <c r="L98" s="220"/>
      <c r="M98" s="26"/>
      <c r="N98" s="27"/>
    </row>
    <row r="99" spans="2:14">
      <c r="B99" s="4"/>
      <c r="C99" s="219"/>
      <c r="D99" s="188"/>
      <c r="E99" s="196">
        <v>2</v>
      </c>
      <c r="F99" s="222" t="s">
        <v>26</v>
      </c>
      <c r="G99" s="202"/>
      <c r="H99" s="188"/>
      <c r="I99" s="188"/>
      <c r="J99" s="5"/>
      <c r="K99" s="232" t="s">
        <v>298</v>
      </c>
      <c r="L99" s="234"/>
      <c r="M99" s="337">
        <f>L100+L101</f>
        <v>5000000</v>
      </c>
      <c r="N99" s="6"/>
    </row>
    <row r="100" spans="2:14">
      <c r="B100" s="4"/>
      <c r="C100" s="219"/>
      <c r="D100" s="188"/>
      <c r="E100" s="215" t="s">
        <v>122</v>
      </c>
      <c r="F100" s="216" t="s">
        <v>129</v>
      </c>
      <c r="G100" s="188"/>
      <c r="H100" s="188"/>
      <c r="I100" s="188"/>
      <c r="J100" s="5"/>
      <c r="K100" s="232" t="s">
        <v>298</v>
      </c>
      <c r="L100" s="341">
        <f>Pasivet!G9</f>
        <v>5000000</v>
      </c>
      <c r="M100" s="5"/>
      <c r="N100" s="6"/>
    </row>
    <row r="101" spans="2:14">
      <c r="B101" s="4"/>
      <c r="C101" s="219"/>
      <c r="D101" s="188"/>
      <c r="E101" s="215" t="s">
        <v>122</v>
      </c>
      <c r="F101" s="216" t="s">
        <v>155</v>
      </c>
      <c r="G101" s="188"/>
      <c r="H101" s="188"/>
      <c r="I101" s="188"/>
      <c r="J101" s="5"/>
      <c r="K101" s="232" t="s">
        <v>298</v>
      </c>
      <c r="L101" s="397">
        <f>Pasivet!G10</f>
        <v>0</v>
      </c>
      <c r="M101" s="5"/>
      <c r="N101" s="6"/>
    </row>
    <row r="102" spans="2:14">
      <c r="B102" s="4"/>
      <c r="C102" s="219"/>
      <c r="D102" s="188"/>
      <c r="E102" s="215"/>
      <c r="F102" s="216" t="s">
        <v>369</v>
      </c>
      <c r="G102" s="188"/>
      <c r="H102" s="188"/>
      <c r="I102" s="188"/>
      <c r="J102" s="5"/>
      <c r="K102" s="219"/>
      <c r="M102" s="5"/>
      <c r="N102" s="6"/>
    </row>
    <row r="103" spans="2:14">
      <c r="B103" s="4"/>
      <c r="C103" s="219"/>
      <c r="D103" s="188"/>
      <c r="E103" s="215"/>
      <c r="F103" s="216" t="s">
        <v>370</v>
      </c>
      <c r="G103" s="188"/>
      <c r="H103" s="188"/>
      <c r="I103" s="188"/>
      <c r="J103" s="5"/>
      <c r="K103" s="219"/>
      <c r="M103" s="5"/>
      <c r="N103" s="6"/>
    </row>
    <row r="104" spans="2:14">
      <c r="B104" s="4"/>
      <c r="C104" s="219"/>
      <c r="D104" s="188"/>
      <c r="E104" s="215"/>
      <c r="F104" s="216" t="s">
        <v>415</v>
      </c>
      <c r="G104" s="188"/>
      <c r="H104" s="188"/>
      <c r="I104" s="188"/>
      <c r="J104" s="5"/>
      <c r="K104" s="219"/>
      <c r="M104" s="5"/>
      <c r="N104" s="6"/>
    </row>
    <row r="105" spans="2:14">
      <c r="B105" s="4"/>
      <c r="C105" s="219"/>
      <c r="D105" s="188"/>
      <c r="E105" s="215"/>
      <c r="F105" s="216" t="s">
        <v>416</v>
      </c>
      <c r="G105" s="188"/>
      <c r="H105" s="188"/>
      <c r="I105" s="188"/>
      <c r="J105" s="5"/>
      <c r="K105" s="219"/>
      <c r="M105" s="5"/>
      <c r="N105" s="6"/>
    </row>
    <row r="106" spans="2:14">
      <c r="B106" s="4"/>
      <c r="C106" s="219"/>
      <c r="D106" s="188"/>
      <c r="E106" s="215"/>
      <c r="F106" s="216"/>
      <c r="G106" s="188"/>
      <c r="H106" s="188"/>
      <c r="I106" s="188"/>
      <c r="J106" s="5"/>
      <c r="K106" s="219"/>
      <c r="M106" s="5"/>
      <c r="N106" s="6"/>
    </row>
    <row r="107" spans="2:14">
      <c r="B107" s="4"/>
      <c r="C107" s="219"/>
      <c r="D107" s="188"/>
      <c r="E107" s="196">
        <v>3</v>
      </c>
      <c r="F107" s="222" t="s">
        <v>27</v>
      </c>
      <c r="G107" s="202"/>
      <c r="H107" s="188"/>
      <c r="I107" s="188"/>
      <c r="J107" s="5"/>
      <c r="K107" s="232" t="s">
        <v>298</v>
      </c>
      <c r="M107" s="311">
        <f>L110+L115+L116+L122+L123+L128+L114+L121</f>
        <v>78556035</v>
      </c>
      <c r="N107" s="6"/>
    </row>
    <row r="108" spans="2:14">
      <c r="B108" s="4"/>
      <c r="C108" s="219"/>
      <c r="D108" s="188"/>
      <c r="E108" s="196"/>
      <c r="F108" s="222"/>
      <c r="G108" s="202"/>
      <c r="H108" s="188"/>
      <c r="I108" s="188"/>
      <c r="J108" s="5"/>
      <c r="K108" s="234"/>
      <c r="M108" s="234"/>
      <c r="N108" s="6"/>
    </row>
    <row r="109" spans="2:14">
      <c r="B109" s="4"/>
      <c r="C109" s="219" t="s">
        <v>299</v>
      </c>
      <c r="D109" s="188"/>
      <c r="E109" s="215" t="s">
        <v>122</v>
      </c>
      <c r="F109" s="216" t="s">
        <v>163</v>
      </c>
      <c r="G109" s="188"/>
      <c r="H109" s="188"/>
      <c r="I109" s="188"/>
      <c r="J109" s="5"/>
      <c r="K109" s="26"/>
      <c r="M109" s="5"/>
      <c r="N109" s="6"/>
    </row>
    <row r="110" spans="2:14">
      <c r="B110" s="4"/>
      <c r="C110" s="219"/>
      <c r="D110" s="188"/>
      <c r="E110" s="215"/>
      <c r="F110" s="421" t="s">
        <v>366</v>
      </c>
      <c r="G110" s="421"/>
      <c r="H110" s="5"/>
      <c r="I110" s="193"/>
      <c r="J110" s="5"/>
      <c r="K110" s="232" t="s">
        <v>233</v>
      </c>
      <c r="L110" s="280">
        <f>Pasivet!G12</f>
        <v>65463465</v>
      </c>
      <c r="M110" s="5"/>
      <c r="N110" s="6"/>
    </row>
    <row r="111" spans="2:14">
      <c r="B111" s="4"/>
      <c r="C111" s="219"/>
      <c r="D111" s="188"/>
      <c r="E111" s="215"/>
      <c r="F111" s="422" t="s">
        <v>417</v>
      </c>
      <c r="G111" s="421"/>
      <c r="H111" s="26" t="s">
        <v>418</v>
      </c>
      <c r="I111" s="193"/>
      <c r="J111" s="5"/>
      <c r="K111" s="193"/>
      <c r="M111" s="5"/>
      <c r="N111" s="6"/>
    </row>
    <row r="112" spans="2:14">
      <c r="B112" s="4"/>
      <c r="C112" s="219"/>
      <c r="D112" s="188"/>
      <c r="E112" s="215"/>
      <c r="F112" s="26" t="s">
        <v>419</v>
      </c>
      <c r="G112" s="5"/>
      <c r="H112" s="5"/>
      <c r="I112" s="193"/>
      <c r="J112" s="5"/>
      <c r="K112" s="193"/>
      <c r="M112" s="5"/>
      <c r="N112" s="6"/>
    </row>
    <row r="113" spans="2:14">
      <c r="B113" s="4"/>
      <c r="C113" s="219"/>
      <c r="D113" s="188"/>
      <c r="E113" s="215"/>
      <c r="F113" s="332"/>
      <c r="G113" s="292"/>
      <c r="H113" s="5"/>
      <c r="I113" s="193"/>
      <c r="J113" s="5"/>
      <c r="K113" s="193"/>
      <c r="M113" s="5"/>
      <c r="N113" s="6"/>
    </row>
    <row r="114" spans="2:14">
      <c r="B114" s="4"/>
      <c r="C114" s="219" t="s">
        <v>300</v>
      </c>
      <c r="D114" s="188"/>
      <c r="E114" s="215" t="s">
        <v>122</v>
      </c>
      <c r="F114" s="216" t="s">
        <v>164</v>
      </c>
      <c r="G114" s="188"/>
      <c r="H114" s="188"/>
      <c r="I114" s="188"/>
      <c r="J114" s="5"/>
      <c r="K114" s="219" t="s">
        <v>233</v>
      </c>
      <c r="L114">
        <v>0</v>
      </c>
      <c r="M114" s="5"/>
      <c r="N114" s="6"/>
    </row>
    <row r="115" spans="2:14">
      <c r="B115" s="4"/>
      <c r="C115" s="219" t="s">
        <v>301</v>
      </c>
      <c r="D115" s="188"/>
      <c r="E115" s="215" t="s">
        <v>122</v>
      </c>
      <c r="F115" s="216" t="s">
        <v>130</v>
      </c>
      <c r="G115" s="188"/>
      <c r="H115" s="188"/>
      <c r="I115" s="188"/>
      <c r="J115" s="5"/>
      <c r="K115" s="232" t="s">
        <v>233</v>
      </c>
      <c r="L115" s="280">
        <f>Pasivet!G14</f>
        <v>131269</v>
      </c>
      <c r="M115" s="5"/>
      <c r="N115" s="6"/>
    </row>
    <row r="116" spans="2:14">
      <c r="B116" s="4"/>
      <c r="C116" s="219" t="s">
        <v>302</v>
      </c>
      <c r="D116" s="188"/>
      <c r="E116" s="215" t="s">
        <v>122</v>
      </c>
      <c r="F116" s="216" t="s">
        <v>131</v>
      </c>
      <c r="G116" s="188"/>
      <c r="H116" s="188"/>
      <c r="I116" s="188"/>
      <c r="J116" s="5"/>
      <c r="K116" s="232" t="s">
        <v>233</v>
      </c>
      <c r="L116" s="280">
        <f>Pasivet!G15</f>
        <v>8000</v>
      </c>
      <c r="M116" s="5"/>
      <c r="N116" s="6"/>
    </row>
    <row r="117" spans="2:14">
      <c r="B117" s="4"/>
      <c r="C117" s="219"/>
      <c r="D117" s="188"/>
      <c r="E117" s="215"/>
      <c r="F117" s="216" t="s">
        <v>380</v>
      </c>
      <c r="G117" s="188"/>
      <c r="H117" s="188"/>
      <c r="I117" s="188"/>
      <c r="J117" s="5"/>
      <c r="K117" s="219"/>
      <c r="M117" s="5"/>
      <c r="N117" s="6"/>
    </row>
    <row r="118" spans="2:14">
      <c r="B118" s="4"/>
      <c r="C118" s="219"/>
      <c r="D118" s="188"/>
      <c r="E118" s="215"/>
      <c r="F118" s="216" t="s">
        <v>420</v>
      </c>
      <c r="G118" s="188"/>
      <c r="H118" s="188"/>
      <c r="I118" s="188"/>
      <c r="J118" s="5"/>
      <c r="K118" s="219"/>
      <c r="M118" s="5"/>
      <c r="N118" s="6"/>
    </row>
    <row r="119" spans="2:14">
      <c r="B119" s="4"/>
      <c r="C119" s="219"/>
      <c r="D119" s="188"/>
      <c r="E119" s="215"/>
      <c r="F119" s="216" t="s">
        <v>421</v>
      </c>
      <c r="G119" s="188"/>
      <c r="H119" s="188"/>
      <c r="I119" s="188"/>
      <c r="J119" s="5"/>
      <c r="K119" s="219"/>
      <c r="M119" s="5"/>
      <c r="N119" s="6"/>
    </row>
    <row r="120" spans="2:14">
      <c r="B120" s="4"/>
      <c r="C120" s="219" t="s">
        <v>303</v>
      </c>
      <c r="D120" s="188"/>
      <c r="E120" s="215" t="s">
        <v>122</v>
      </c>
      <c r="F120" s="216" t="s">
        <v>132</v>
      </c>
      <c r="G120" s="188"/>
      <c r="H120" s="188"/>
      <c r="I120" s="188"/>
      <c r="J120" s="5"/>
      <c r="K120" s="219" t="s">
        <v>241</v>
      </c>
      <c r="M120" s="5"/>
      <c r="N120" s="6"/>
    </row>
    <row r="121" spans="2:14">
      <c r="B121" s="4"/>
      <c r="C121" s="219" t="s">
        <v>305</v>
      </c>
      <c r="D121" s="188"/>
      <c r="E121" s="215" t="s">
        <v>122</v>
      </c>
      <c r="F121" s="216" t="s">
        <v>133</v>
      </c>
      <c r="G121" s="188"/>
      <c r="H121" s="188"/>
      <c r="I121" s="188"/>
      <c r="J121" s="5"/>
      <c r="K121" s="219" t="s">
        <v>241</v>
      </c>
      <c r="L121">
        <v>753301</v>
      </c>
      <c r="M121" s="5"/>
      <c r="N121" s="6"/>
    </row>
    <row r="122" spans="2:14">
      <c r="B122" s="4"/>
      <c r="C122" s="219" t="s">
        <v>309</v>
      </c>
      <c r="D122" s="188"/>
      <c r="E122" s="215" t="s">
        <v>122</v>
      </c>
      <c r="F122" s="216" t="s">
        <v>290</v>
      </c>
      <c r="G122" s="188"/>
      <c r="H122" s="188"/>
      <c r="I122" s="188"/>
      <c r="J122" s="5"/>
      <c r="K122" s="232" t="s">
        <v>233</v>
      </c>
      <c r="L122" s="280">
        <v>0</v>
      </c>
      <c r="M122" s="5"/>
      <c r="N122" s="6"/>
    </row>
    <row r="123" spans="2:14">
      <c r="B123" s="4"/>
      <c r="C123" s="219" t="s">
        <v>310</v>
      </c>
      <c r="D123" s="188"/>
      <c r="E123" s="215" t="s">
        <v>122</v>
      </c>
      <c r="F123" s="216" t="s">
        <v>128</v>
      </c>
      <c r="G123" s="188"/>
      <c r="H123" s="188"/>
      <c r="I123" s="188"/>
      <c r="J123" s="5"/>
      <c r="K123" s="232" t="s">
        <v>233</v>
      </c>
      <c r="L123" s="341">
        <v>12200000</v>
      </c>
      <c r="M123" s="5"/>
      <c r="N123" s="6"/>
    </row>
    <row r="124" spans="2:14">
      <c r="B124" s="4"/>
      <c r="C124" s="219"/>
      <c r="D124" s="188"/>
      <c r="E124" s="215"/>
      <c r="F124" s="216" t="s">
        <v>367</v>
      </c>
      <c r="G124" s="188"/>
      <c r="H124" s="188"/>
      <c r="I124" s="188"/>
      <c r="J124" s="5"/>
      <c r="K124" s="219"/>
      <c r="L124" s="328"/>
      <c r="M124" s="5"/>
      <c r="N124" s="6"/>
    </row>
    <row r="125" spans="2:14">
      <c r="B125" s="4"/>
      <c r="C125" s="219"/>
      <c r="D125" s="188"/>
      <c r="E125" s="215"/>
      <c r="F125" s="216" t="s">
        <v>368</v>
      </c>
      <c r="G125" s="188"/>
      <c r="H125" s="188"/>
      <c r="I125" s="188"/>
      <c r="J125" s="5"/>
      <c r="K125" s="219"/>
      <c r="L125" s="328"/>
      <c r="M125" s="5"/>
      <c r="N125" s="6"/>
    </row>
    <row r="126" spans="2:14">
      <c r="B126" s="4"/>
      <c r="C126" s="219"/>
      <c r="D126" s="188"/>
      <c r="E126" s="215"/>
      <c r="F126" s="216" t="s">
        <v>371</v>
      </c>
      <c r="G126" s="188"/>
      <c r="H126" s="188"/>
      <c r="I126" s="188"/>
      <c r="J126" s="5"/>
      <c r="K126" s="219"/>
      <c r="L126" s="328"/>
      <c r="M126" s="5"/>
      <c r="N126" s="6"/>
    </row>
    <row r="127" spans="2:14">
      <c r="B127" s="4"/>
      <c r="C127" s="219" t="s">
        <v>311</v>
      </c>
      <c r="D127" s="188"/>
      <c r="E127" s="215" t="s">
        <v>122</v>
      </c>
      <c r="F127" s="216" t="s">
        <v>135</v>
      </c>
      <c r="G127" s="188"/>
      <c r="H127" s="188"/>
      <c r="I127" s="188"/>
      <c r="J127" s="5"/>
      <c r="K127" s="219" t="s">
        <v>241</v>
      </c>
      <c r="L127" s="5"/>
      <c r="M127" s="5"/>
      <c r="N127" s="6"/>
    </row>
    <row r="128" spans="2:14">
      <c r="B128" s="4"/>
      <c r="C128" s="219" t="s">
        <v>312</v>
      </c>
      <c r="D128" s="188"/>
      <c r="E128" s="215" t="s">
        <v>122</v>
      </c>
      <c r="F128" s="216" t="s">
        <v>134</v>
      </c>
      <c r="G128" s="188"/>
      <c r="H128" s="188"/>
      <c r="I128" s="188"/>
      <c r="J128" s="5"/>
      <c r="K128" s="219" t="s">
        <v>241</v>
      </c>
      <c r="L128" s="337"/>
      <c r="M128" s="5"/>
      <c r="N128" s="6"/>
    </row>
    <row r="129" spans="2:14">
      <c r="B129" s="4"/>
      <c r="C129" s="219"/>
      <c r="D129" s="188"/>
      <c r="E129" s="215"/>
      <c r="F129" s="216"/>
      <c r="G129" s="188"/>
      <c r="H129" s="188"/>
      <c r="I129" s="188"/>
      <c r="J129" s="5"/>
      <c r="K129" s="232"/>
      <c r="L129" s="337"/>
      <c r="M129" s="5"/>
      <c r="N129" s="6"/>
    </row>
    <row r="130" spans="2:14">
      <c r="B130" s="4"/>
      <c r="C130" s="219"/>
      <c r="D130" s="188"/>
      <c r="E130" s="196">
        <v>4</v>
      </c>
      <c r="F130" s="222" t="s">
        <v>313</v>
      </c>
      <c r="G130" s="202"/>
      <c r="H130" s="188"/>
      <c r="I130" s="188"/>
      <c r="J130" s="5"/>
      <c r="K130" s="219" t="s">
        <v>241</v>
      </c>
      <c r="L130" s="5"/>
      <c r="M130" s="234">
        <v>0</v>
      </c>
      <c r="N130" s="6"/>
    </row>
    <row r="131" spans="2:14">
      <c r="B131" s="4"/>
      <c r="C131" s="219"/>
      <c r="D131" s="188"/>
      <c r="E131" s="196">
        <v>5</v>
      </c>
      <c r="F131" s="222" t="s">
        <v>165</v>
      </c>
      <c r="G131" s="202"/>
      <c r="H131" s="188"/>
      <c r="I131" s="188"/>
      <c r="J131" s="5"/>
      <c r="K131" s="219" t="s">
        <v>241</v>
      </c>
      <c r="L131" s="5"/>
      <c r="M131" s="234">
        <v>0</v>
      </c>
      <c r="N131" s="6"/>
    </row>
    <row r="132" spans="2:14">
      <c r="B132" s="4"/>
      <c r="C132" s="219"/>
      <c r="D132" s="188"/>
      <c r="E132" s="196"/>
      <c r="F132" s="222"/>
      <c r="G132" s="202"/>
      <c r="H132" s="188"/>
      <c r="I132" s="188"/>
      <c r="J132" s="5"/>
      <c r="K132" s="219"/>
      <c r="L132" s="5"/>
      <c r="M132" s="5"/>
      <c r="N132" s="6"/>
    </row>
    <row r="133" spans="2:14">
      <c r="B133" s="4"/>
      <c r="C133" s="219"/>
      <c r="D133" s="188"/>
      <c r="E133" s="196"/>
      <c r="F133" s="222"/>
      <c r="G133" s="202"/>
      <c r="H133" s="188"/>
      <c r="I133" s="188"/>
      <c r="J133" s="5"/>
      <c r="K133" s="219"/>
      <c r="L133" s="5"/>
      <c r="M133" s="5"/>
      <c r="N133" s="6"/>
    </row>
    <row r="134" spans="2:14">
      <c r="B134" s="4"/>
      <c r="C134" s="219"/>
      <c r="D134" s="188"/>
      <c r="E134" s="234" t="s">
        <v>4</v>
      </c>
      <c r="F134" s="197" t="s">
        <v>251</v>
      </c>
      <c r="G134" s="197"/>
      <c r="H134" s="188"/>
      <c r="I134" s="188"/>
      <c r="J134" s="5"/>
      <c r="K134" s="232" t="s">
        <v>298</v>
      </c>
      <c r="L134" s="234"/>
      <c r="M134" s="234">
        <f>SUM(L136:L142)</f>
        <v>56419067</v>
      </c>
      <c r="N134" s="6"/>
    </row>
    <row r="135" spans="2:14">
      <c r="B135" s="4"/>
      <c r="C135" s="219"/>
      <c r="D135" s="188"/>
      <c r="E135" s="234"/>
      <c r="F135" s="197"/>
      <c r="G135" s="197"/>
      <c r="H135" s="188"/>
      <c r="I135" s="188"/>
      <c r="J135" s="5"/>
      <c r="K135" s="219"/>
      <c r="L135" s="5"/>
      <c r="M135" s="5"/>
      <c r="N135" s="6"/>
    </row>
    <row r="136" spans="2:14">
      <c r="B136" s="4"/>
      <c r="C136" s="219"/>
      <c r="D136" s="188"/>
      <c r="E136" s="196">
        <v>1</v>
      </c>
      <c r="F136" s="222" t="s">
        <v>33</v>
      </c>
      <c r="G136" s="197"/>
      <c r="H136" s="188"/>
      <c r="I136" s="188"/>
      <c r="J136" s="5"/>
      <c r="K136" s="219" t="s">
        <v>241</v>
      </c>
      <c r="L136" s="5">
        <v>38375899</v>
      </c>
      <c r="M136" s="5"/>
      <c r="N136" s="6"/>
    </row>
    <row r="137" spans="2:14">
      <c r="B137" s="4"/>
      <c r="C137" s="219" t="s">
        <v>299</v>
      </c>
      <c r="D137" s="188"/>
      <c r="E137" s="215" t="s">
        <v>122</v>
      </c>
      <c r="F137" s="216" t="s">
        <v>34</v>
      </c>
      <c r="G137" s="188"/>
      <c r="H137" s="188"/>
      <c r="I137" s="188"/>
      <c r="J137" s="5"/>
      <c r="K137" s="219" t="s">
        <v>241</v>
      </c>
      <c r="L137" s="5"/>
      <c r="M137" s="5"/>
      <c r="N137" s="6"/>
    </row>
    <row r="138" spans="2:14">
      <c r="B138" s="4"/>
      <c r="C138" s="219" t="s">
        <v>300</v>
      </c>
      <c r="D138" s="188"/>
      <c r="E138" s="215" t="s">
        <v>122</v>
      </c>
      <c r="F138" s="216" t="s">
        <v>31</v>
      </c>
      <c r="G138" s="188"/>
      <c r="H138" s="188"/>
      <c r="I138" s="188"/>
      <c r="J138" s="5"/>
      <c r="K138" s="219" t="s">
        <v>241</v>
      </c>
      <c r="L138" s="5"/>
      <c r="M138" s="5"/>
      <c r="N138" s="6"/>
    </row>
    <row r="139" spans="2:14">
      <c r="B139" s="4"/>
      <c r="C139" s="219"/>
      <c r="D139" s="188"/>
      <c r="E139" s="215"/>
      <c r="F139" s="216"/>
      <c r="G139" s="188"/>
      <c r="H139" s="188"/>
      <c r="I139" s="188"/>
      <c r="J139" s="5"/>
      <c r="K139" s="219"/>
      <c r="L139" s="5"/>
      <c r="M139" s="5"/>
      <c r="N139" s="6"/>
    </row>
    <row r="140" spans="2:14">
      <c r="B140" s="4"/>
      <c r="C140" s="219"/>
      <c r="D140" s="188"/>
      <c r="E140" s="196">
        <v>2</v>
      </c>
      <c r="F140" s="222" t="s">
        <v>35</v>
      </c>
      <c r="G140" s="202"/>
      <c r="H140" s="188"/>
      <c r="I140" s="188"/>
      <c r="J140" s="5"/>
      <c r="K140" s="219" t="s">
        <v>241</v>
      </c>
      <c r="L140" s="5">
        <v>18043168</v>
      </c>
      <c r="M140" s="5"/>
      <c r="N140" s="6"/>
    </row>
    <row r="141" spans="2:14">
      <c r="B141" s="4"/>
      <c r="C141" s="219"/>
      <c r="D141" s="188"/>
      <c r="E141" s="196">
        <v>3</v>
      </c>
      <c r="F141" s="222" t="s">
        <v>28</v>
      </c>
      <c r="G141" s="202"/>
      <c r="H141" s="188"/>
      <c r="I141" s="188"/>
      <c r="J141" s="5"/>
      <c r="K141" s="219" t="s">
        <v>241</v>
      </c>
      <c r="L141" s="5"/>
      <c r="M141" s="5"/>
      <c r="N141" s="6"/>
    </row>
    <row r="142" spans="2:14">
      <c r="B142" s="4"/>
      <c r="C142" s="219"/>
      <c r="D142" s="188"/>
      <c r="E142" s="196">
        <v>4</v>
      </c>
      <c r="F142" s="222" t="s">
        <v>36</v>
      </c>
      <c r="G142" s="202"/>
      <c r="H142" s="188"/>
      <c r="I142" s="188"/>
      <c r="J142" s="5"/>
      <c r="K142" s="219" t="s">
        <v>241</v>
      </c>
      <c r="L142" s="5"/>
      <c r="M142" s="5"/>
      <c r="N142" s="6"/>
    </row>
    <row r="143" spans="2:14">
      <c r="B143" s="4"/>
      <c r="C143" s="219"/>
      <c r="D143" s="188"/>
      <c r="E143" s="196"/>
      <c r="F143" s="222"/>
      <c r="G143" s="202"/>
      <c r="H143" s="188"/>
      <c r="I143" s="188"/>
      <c r="J143" s="5"/>
      <c r="K143" s="219"/>
      <c r="L143" s="5"/>
      <c r="M143" s="5"/>
      <c r="N143" s="6"/>
    </row>
    <row r="144" spans="2:14">
      <c r="B144" s="4"/>
      <c r="C144" s="219"/>
      <c r="D144" s="188"/>
      <c r="E144" s="196"/>
      <c r="F144" s="222"/>
      <c r="G144" s="202"/>
      <c r="H144" s="188"/>
      <c r="I144" s="188"/>
      <c r="J144" s="5"/>
      <c r="K144" s="219"/>
      <c r="L144" s="5"/>
      <c r="M144" s="5"/>
      <c r="N144" s="6"/>
    </row>
    <row r="145" spans="2:14">
      <c r="B145" s="4"/>
      <c r="C145" s="219"/>
      <c r="D145" s="188"/>
      <c r="E145" s="234" t="s">
        <v>37</v>
      </c>
      <c r="F145" s="197" t="s">
        <v>252</v>
      </c>
      <c r="G145" s="197"/>
      <c r="H145" s="188"/>
      <c r="I145" s="188"/>
      <c r="J145" s="5"/>
      <c r="K145" s="219" t="s">
        <v>298</v>
      </c>
      <c r="L145" s="5"/>
      <c r="M145" s="311">
        <f>SUM(L147:L165)</f>
        <v>94778003</v>
      </c>
      <c r="N145" s="6"/>
    </row>
    <row r="146" spans="2:14">
      <c r="B146" s="4"/>
      <c r="C146" s="219"/>
      <c r="D146" s="188"/>
      <c r="E146" s="234"/>
      <c r="F146" s="197"/>
      <c r="G146" s="197"/>
      <c r="H146" s="188"/>
      <c r="I146" s="188"/>
      <c r="J146" s="5"/>
      <c r="K146" s="219"/>
      <c r="L146" s="5"/>
      <c r="M146" s="5"/>
      <c r="N146" s="6"/>
    </row>
    <row r="147" spans="2:14">
      <c r="B147" s="4"/>
      <c r="C147" s="219"/>
      <c r="D147" s="188"/>
      <c r="E147" s="196">
        <v>1</v>
      </c>
      <c r="F147" s="222" t="s">
        <v>39</v>
      </c>
      <c r="G147" s="202"/>
      <c r="H147" s="188"/>
      <c r="I147" s="188"/>
      <c r="J147" s="5"/>
      <c r="K147" s="219" t="s">
        <v>241</v>
      </c>
      <c r="L147" s="5"/>
      <c r="M147" s="5"/>
      <c r="N147" s="6"/>
    </row>
    <row r="148" spans="2:14">
      <c r="B148" s="4"/>
      <c r="C148" s="219"/>
      <c r="D148" s="188"/>
      <c r="E148" s="196"/>
      <c r="F148" s="222"/>
      <c r="G148" s="202"/>
      <c r="H148" s="188"/>
      <c r="I148" s="188"/>
      <c r="J148" s="5"/>
      <c r="K148" s="219"/>
      <c r="L148" s="5"/>
      <c r="M148" s="5"/>
      <c r="N148" s="6"/>
    </row>
    <row r="149" spans="2:14">
      <c r="B149" s="4"/>
      <c r="C149" s="219"/>
      <c r="D149" s="188"/>
      <c r="E149" s="196">
        <v>2</v>
      </c>
      <c r="F149" s="222" t="s">
        <v>40</v>
      </c>
      <c r="G149" s="202"/>
      <c r="H149" s="188"/>
      <c r="I149" s="188"/>
      <c r="J149" s="5"/>
      <c r="K149" s="219" t="s">
        <v>241</v>
      </c>
      <c r="L149" s="5"/>
      <c r="M149" s="5"/>
      <c r="N149" s="6"/>
    </row>
    <row r="150" spans="2:14">
      <c r="B150" s="4"/>
      <c r="C150" s="219"/>
      <c r="D150" s="188"/>
      <c r="E150" s="196"/>
      <c r="F150" s="222"/>
      <c r="G150" s="202"/>
      <c r="H150" s="188"/>
      <c r="I150" s="188"/>
      <c r="J150" s="5"/>
      <c r="K150" s="219"/>
      <c r="L150" s="5"/>
      <c r="M150" s="5"/>
      <c r="N150" s="6"/>
    </row>
    <row r="151" spans="2:14">
      <c r="B151" s="4"/>
      <c r="C151" s="219"/>
      <c r="D151" s="188"/>
      <c r="E151" s="196">
        <v>3</v>
      </c>
      <c r="F151" s="222" t="s">
        <v>41</v>
      </c>
      <c r="G151" s="202"/>
      <c r="H151" s="188"/>
      <c r="I151" s="188"/>
      <c r="J151" s="5"/>
      <c r="K151" s="232" t="s">
        <v>233</v>
      </c>
      <c r="L151" s="234">
        <v>78000000</v>
      </c>
      <c r="M151" s="5"/>
      <c r="N151" s="6"/>
    </row>
    <row r="152" spans="2:14">
      <c r="B152" s="4"/>
      <c r="C152" s="219"/>
      <c r="D152" s="188"/>
      <c r="E152" s="196"/>
      <c r="F152" s="222"/>
      <c r="G152" s="202"/>
      <c r="H152" s="188"/>
      <c r="I152" s="188"/>
      <c r="J152" s="5"/>
      <c r="K152" s="219"/>
      <c r="L152" s="5"/>
      <c r="M152" s="5"/>
      <c r="N152" s="6"/>
    </row>
    <row r="153" spans="2:14">
      <c r="B153" s="4"/>
      <c r="C153" s="219"/>
      <c r="D153" s="188"/>
      <c r="E153" s="196">
        <v>4</v>
      </c>
      <c r="F153" s="222" t="s">
        <v>42</v>
      </c>
      <c r="G153" s="202"/>
      <c r="H153" s="188"/>
      <c r="I153" s="188"/>
      <c r="J153" s="5"/>
      <c r="K153" s="219" t="s">
        <v>241</v>
      </c>
      <c r="L153" s="5"/>
      <c r="M153" s="5"/>
      <c r="N153" s="6"/>
    </row>
    <row r="154" spans="2:14">
      <c r="B154" s="4"/>
      <c r="C154" s="219"/>
      <c r="D154" s="188"/>
      <c r="E154" s="196"/>
      <c r="F154" s="222"/>
      <c r="G154" s="202"/>
      <c r="H154" s="188"/>
      <c r="I154" s="188"/>
      <c r="J154" s="5"/>
      <c r="K154" s="219"/>
      <c r="L154" s="5"/>
      <c r="M154" s="5"/>
      <c r="N154" s="6"/>
    </row>
    <row r="155" spans="2:14">
      <c r="B155" s="4"/>
      <c r="C155" s="219"/>
      <c r="D155" s="188"/>
      <c r="E155" s="196">
        <v>5</v>
      </c>
      <c r="F155" s="222" t="s">
        <v>136</v>
      </c>
      <c r="G155" s="202"/>
      <c r="H155" s="188"/>
      <c r="I155" s="188"/>
      <c r="J155" s="5"/>
      <c r="K155" s="219" t="s">
        <v>241</v>
      </c>
      <c r="L155" s="5"/>
      <c r="M155" s="5"/>
      <c r="N155" s="6"/>
    </row>
    <row r="156" spans="2:14">
      <c r="B156" s="4"/>
      <c r="C156" s="219"/>
      <c r="D156" s="188"/>
      <c r="E156" s="196"/>
      <c r="F156" s="222"/>
      <c r="G156" s="202"/>
      <c r="H156" s="188"/>
      <c r="I156" s="188"/>
      <c r="J156" s="5"/>
      <c r="K156" s="219"/>
      <c r="L156" s="5"/>
      <c r="M156" s="5"/>
      <c r="N156" s="6"/>
    </row>
    <row r="157" spans="2:14">
      <c r="B157" s="4"/>
      <c r="C157" s="219"/>
      <c r="D157" s="188"/>
      <c r="E157" s="196">
        <v>6</v>
      </c>
      <c r="F157" s="222" t="s">
        <v>43</v>
      </c>
      <c r="G157" s="202"/>
      <c r="H157" s="188"/>
      <c r="I157" s="188"/>
      <c r="J157" s="5"/>
      <c r="K157" s="219" t="s">
        <v>241</v>
      </c>
      <c r="L157" s="5"/>
      <c r="M157" s="5"/>
      <c r="N157" s="6"/>
    </row>
    <row r="158" spans="2:14">
      <c r="B158" s="4"/>
      <c r="C158" s="219"/>
      <c r="D158" s="188"/>
      <c r="E158" s="196"/>
      <c r="F158" s="222"/>
      <c r="G158" s="202"/>
      <c r="H158" s="188"/>
      <c r="I158" s="188"/>
      <c r="J158" s="5"/>
      <c r="K158" s="219"/>
      <c r="L158" s="5"/>
      <c r="M158" s="5"/>
      <c r="N158" s="6"/>
    </row>
    <row r="159" spans="2:14">
      <c r="B159" s="4"/>
      <c r="C159" s="219"/>
      <c r="D159" s="188"/>
      <c r="E159" s="196">
        <v>7</v>
      </c>
      <c r="F159" s="222" t="s">
        <v>44</v>
      </c>
      <c r="G159" s="202"/>
      <c r="H159" s="188"/>
      <c r="I159" s="188"/>
      <c r="J159" s="5"/>
      <c r="K159" s="232" t="s">
        <v>298</v>
      </c>
      <c r="L159" s="337">
        <f>Pasivet!G39</f>
        <v>440817</v>
      </c>
      <c r="M159" s="5"/>
      <c r="N159" s="6"/>
    </row>
    <row r="160" spans="2:14">
      <c r="B160" s="4"/>
      <c r="C160" s="219"/>
      <c r="D160" s="188"/>
      <c r="E160" s="196"/>
      <c r="F160" s="222"/>
      <c r="G160" s="202"/>
      <c r="H160" s="188"/>
      <c r="I160" s="188"/>
      <c r="J160" s="5"/>
      <c r="K160" s="219"/>
      <c r="L160" s="5"/>
      <c r="M160" s="5"/>
      <c r="N160" s="6"/>
    </row>
    <row r="161" spans="2:14">
      <c r="B161" s="4"/>
      <c r="C161" s="219"/>
      <c r="D161" s="188"/>
      <c r="E161" s="196">
        <v>8</v>
      </c>
      <c r="F161" s="222" t="s">
        <v>45</v>
      </c>
      <c r="G161" s="202"/>
      <c r="H161" s="188"/>
      <c r="I161" s="188"/>
      <c r="J161" s="5"/>
      <c r="K161" s="232" t="s">
        <v>233</v>
      </c>
      <c r="L161" s="234">
        <v>0</v>
      </c>
      <c r="M161" s="5"/>
      <c r="N161" s="6"/>
    </row>
    <row r="162" spans="2:14">
      <c r="B162" s="4"/>
      <c r="C162" s="219"/>
      <c r="D162" s="188"/>
      <c r="E162" s="196"/>
      <c r="F162" s="222"/>
      <c r="G162" s="202"/>
      <c r="H162" s="188"/>
      <c r="I162" s="188"/>
      <c r="J162" s="5"/>
      <c r="K162" s="219"/>
      <c r="L162" s="5"/>
      <c r="M162" s="5"/>
      <c r="N162" s="6"/>
    </row>
    <row r="163" spans="2:14">
      <c r="B163" s="4"/>
      <c r="C163" s="219"/>
      <c r="D163" s="188"/>
      <c r="E163" s="196">
        <v>9</v>
      </c>
      <c r="F163" s="222" t="s">
        <v>291</v>
      </c>
      <c r="G163" s="202"/>
      <c r="H163" s="188"/>
      <c r="I163" s="188"/>
      <c r="J163" s="5"/>
      <c r="K163" s="219" t="s">
        <v>233</v>
      </c>
      <c r="M163" s="5"/>
      <c r="N163" s="6"/>
    </row>
    <row r="164" spans="2:14">
      <c r="B164" s="4"/>
      <c r="C164" s="219"/>
      <c r="D164" s="188"/>
      <c r="E164" s="196"/>
      <c r="F164" s="222"/>
      <c r="G164" s="202"/>
      <c r="H164" s="188"/>
      <c r="I164" s="188"/>
      <c r="J164" s="5"/>
      <c r="K164" s="219"/>
      <c r="M164" s="5"/>
      <c r="N164" s="6"/>
    </row>
    <row r="165" spans="2:14">
      <c r="B165" s="4"/>
      <c r="C165" s="219"/>
      <c r="D165" s="188"/>
      <c r="E165" s="196">
        <v>10</v>
      </c>
      <c r="F165" s="222" t="s">
        <v>47</v>
      </c>
      <c r="G165" s="202"/>
      <c r="H165" s="188"/>
      <c r="I165" s="188"/>
      <c r="J165" s="5"/>
      <c r="K165" s="232" t="s">
        <v>233</v>
      </c>
      <c r="L165" s="341">
        <f>Pasivet!G42</f>
        <v>16337186</v>
      </c>
      <c r="M165" s="5"/>
      <c r="N165" s="6"/>
    </row>
    <row r="166" spans="2:14">
      <c r="B166" s="4"/>
      <c r="C166" s="193"/>
      <c r="D166" s="5"/>
      <c r="E166" s="5"/>
      <c r="F166" s="5"/>
      <c r="G166" s="5"/>
      <c r="H166" s="5"/>
      <c r="I166" s="5"/>
      <c r="J166" s="5"/>
      <c r="K166" s="5"/>
      <c r="M166" s="5"/>
      <c r="N166" s="6"/>
    </row>
    <row r="167" spans="2:14">
      <c r="B167" s="4"/>
      <c r="C167" s="193"/>
      <c r="D167" s="5"/>
      <c r="E167" s="5"/>
      <c r="F167" s="235" t="s">
        <v>253</v>
      </c>
      <c r="G167" s="195" t="s">
        <v>254</v>
      </c>
      <c r="H167" s="5"/>
      <c r="I167" s="5"/>
      <c r="J167" s="5"/>
      <c r="K167" s="193" t="s">
        <v>233</v>
      </c>
      <c r="L167" s="328">
        <f>Rez.1!F27</f>
        <v>18152429</v>
      </c>
      <c r="M167" s="5"/>
      <c r="N167" s="6"/>
    </row>
    <row r="168" spans="2:14">
      <c r="B168" s="4"/>
      <c r="C168" s="193"/>
      <c r="D168" s="5"/>
      <c r="E168" s="5"/>
      <c r="F168" s="235" t="s">
        <v>253</v>
      </c>
      <c r="G168" s="5" t="s">
        <v>255</v>
      </c>
      <c r="H168" s="5"/>
      <c r="I168" s="5"/>
      <c r="J168" s="5"/>
      <c r="K168" s="193" t="s">
        <v>233</v>
      </c>
      <c r="L168" s="366"/>
      <c r="M168" s="5"/>
      <c r="N168" s="6"/>
    </row>
    <row r="169" spans="2:14">
      <c r="B169" s="4"/>
      <c r="C169" s="193"/>
      <c r="D169" s="5"/>
      <c r="E169" s="5"/>
      <c r="F169" s="235" t="s">
        <v>253</v>
      </c>
      <c r="G169" s="26" t="s">
        <v>292</v>
      </c>
      <c r="H169" s="5"/>
      <c r="I169" s="5"/>
      <c r="J169" s="5"/>
      <c r="K169" s="193"/>
      <c r="L169">
        <v>0</v>
      </c>
      <c r="M169" s="5"/>
      <c r="N169" s="6"/>
    </row>
    <row r="170" spans="2:14">
      <c r="B170" s="4"/>
      <c r="C170" s="193"/>
      <c r="D170" s="5"/>
      <c r="E170" s="5"/>
      <c r="F170" s="235" t="s">
        <v>253</v>
      </c>
      <c r="G170" s="5" t="s">
        <v>99</v>
      </c>
      <c r="H170" s="5"/>
      <c r="I170" s="5"/>
      <c r="J170" s="5"/>
      <c r="K170" s="193" t="s">
        <v>233</v>
      </c>
      <c r="L170" s="328">
        <f>SUM(L167:L169)</f>
        <v>18152429</v>
      </c>
      <c r="M170" s="5"/>
      <c r="N170" s="6"/>
    </row>
    <row r="171" spans="2:14">
      <c r="B171" s="4"/>
      <c r="C171" s="193"/>
      <c r="D171" s="5"/>
      <c r="E171" s="5"/>
      <c r="F171" s="235" t="s">
        <v>253</v>
      </c>
      <c r="G171" s="323" t="s">
        <v>256</v>
      </c>
      <c r="H171" s="234"/>
      <c r="I171" s="234"/>
      <c r="J171" s="234"/>
      <c r="K171" s="232" t="s">
        <v>233</v>
      </c>
      <c r="L171" s="398">
        <f>L170*0.1</f>
        <v>1815242.9000000001</v>
      </c>
      <c r="M171" s="5"/>
      <c r="N171" s="6"/>
    </row>
    <row r="172" spans="2:14">
      <c r="B172" s="4"/>
      <c r="C172" s="193"/>
      <c r="D172" s="5"/>
      <c r="E172" s="5"/>
      <c r="F172" s="235"/>
      <c r="G172" s="323"/>
      <c r="H172" s="234"/>
      <c r="I172" s="234"/>
      <c r="J172" s="234"/>
      <c r="K172" s="232"/>
      <c r="L172" s="398"/>
      <c r="M172" s="5"/>
      <c r="N172" s="6"/>
    </row>
    <row r="173" spans="2:14">
      <c r="B173" s="4"/>
      <c r="C173" s="193"/>
      <c r="D173" s="5"/>
      <c r="E173" s="5"/>
      <c r="F173" s="344" t="s">
        <v>385</v>
      </c>
      <c r="G173" s="342"/>
      <c r="H173" s="343"/>
      <c r="I173" s="343"/>
      <c r="J173" s="343"/>
      <c r="K173" s="343"/>
      <c r="M173" s="5"/>
      <c r="N173" s="6"/>
    </row>
    <row r="174" spans="2:14">
      <c r="B174" s="4"/>
      <c r="C174" s="193"/>
      <c r="D174" s="5"/>
      <c r="E174" s="5"/>
      <c r="F174" s="344" t="s">
        <v>449</v>
      </c>
      <c r="G174" s="332"/>
      <c r="H174" s="344"/>
      <c r="I174" s="344"/>
      <c r="J174" s="344"/>
      <c r="K174" s="344"/>
      <c r="M174" s="5"/>
      <c r="N174" s="6"/>
    </row>
    <row r="175" spans="2:14">
      <c r="B175" s="4"/>
      <c r="C175" s="193"/>
      <c r="D175" s="5"/>
      <c r="E175" s="5"/>
      <c r="F175" s="344" t="s">
        <v>372</v>
      </c>
      <c r="G175" s="332"/>
      <c r="H175" s="344"/>
      <c r="I175" s="344"/>
      <c r="J175" s="344"/>
      <c r="K175" s="344"/>
      <c r="M175" s="5"/>
      <c r="N175" s="6"/>
    </row>
    <row r="176" spans="2:14">
      <c r="B176" s="4"/>
      <c r="C176" s="193"/>
      <c r="D176" s="5"/>
      <c r="E176" s="5"/>
      <c r="F176" s="344" t="s">
        <v>373</v>
      </c>
      <c r="G176" s="332"/>
      <c r="H176" s="344"/>
      <c r="I176" s="344"/>
      <c r="J176" s="344"/>
      <c r="K176" s="344"/>
      <c r="M176" s="5"/>
      <c r="N176" s="6"/>
    </row>
    <row r="177" spans="2:17">
      <c r="B177" s="4"/>
      <c r="C177" s="193"/>
      <c r="D177" s="5"/>
      <c r="E177" s="5"/>
      <c r="F177" s="344"/>
      <c r="G177" s="332"/>
      <c r="H177" s="344"/>
      <c r="I177" s="344"/>
      <c r="J177" s="344"/>
      <c r="K177" s="344"/>
      <c r="M177" s="5"/>
      <c r="N177" s="6"/>
      <c r="Q177" s="165"/>
    </row>
    <row r="178" spans="2:17" ht="13.5" thickBot="1">
      <c r="B178" s="4"/>
      <c r="C178" s="193"/>
      <c r="D178" s="5"/>
      <c r="E178" s="5"/>
      <c r="F178" s="345"/>
      <c r="G178" s="332"/>
      <c r="H178" s="344"/>
      <c r="I178" s="344"/>
      <c r="J178" s="344"/>
      <c r="K178" s="291"/>
      <c r="M178" s="5"/>
      <c r="N178" s="6"/>
    </row>
    <row r="179" spans="2:17" ht="15.75" thickBot="1">
      <c r="B179" s="4"/>
      <c r="C179" s="193"/>
      <c r="D179" s="5"/>
      <c r="E179" s="5"/>
      <c r="F179" s="313" t="s">
        <v>330</v>
      </c>
      <c r="G179" s="314"/>
      <c r="H179" s="314"/>
      <c r="I179" s="314"/>
      <c r="J179" s="315"/>
      <c r="K179" s="316" t="s">
        <v>298</v>
      </c>
      <c r="L179" s="317"/>
      <c r="M179" s="318">
        <f>M95+M134+M145</f>
        <v>234753105</v>
      </c>
      <c r="N179" s="6"/>
      <c r="Q179" s="304"/>
    </row>
    <row r="180" spans="2:17">
      <c r="B180" s="4"/>
      <c r="C180" s="193"/>
      <c r="D180" s="5"/>
      <c r="E180" s="5"/>
      <c r="F180" s="235"/>
      <c r="G180" s="218"/>
      <c r="H180" s="5"/>
      <c r="I180" s="5"/>
      <c r="J180" s="5"/>
      <c r="K180" s="193"/>
      <c r="M180" s="5"/>
      <c r="N180" s="6"/>
    </row>
    <row r="181" spans="2:17">
      <c r="B181" s="4"/>
      <c r="C181" s="193"/>
      <c r="D181" s="5"/>
      <c r="E181" s="5"/>
      <c r="F181" s="235"/>
      <c r="G181" s="218"/>
      <c r="H181" s="5"/>
      <c r="I181" s="5"/>
      <c r="J181" s="5"/>
      <c r="K181" s="193"/>
      <c r="M181" s="5"/>
      <c r="N181" s="6"/>
    </row>
    <row r="182" spans="2:17" ht="14.25">
      <c r="B182" s="4"/>
      <c r="C182" s="193"/>
      <c r="D182" s="5"/>
      <c r="E182" s="5"/>
      <c r="F182" s="359" t="s">
        <v>381</v>
      </c>
      <c r="G182" s="360"/>
      <c r="H182" s="361"/>
      <c r="I182" s="361"/>
      <c r="J182" s="361"/>
      <c r="K182" s="193"/>
      <c r="M182" s="5"/>
      <c r="N182" s="6"/>
    </row>
    <row r="183" spans="2:17">
      <c r="B183" s="4"/>
      <c r="C183" s="193"/>
      <c r="D183" s="5"/>
      <c r="E183" s="5"/>
      <c r="F183" s="235"/>
      <c r="G183" s="218"/>
      <c r="H183" s="5"/>
      <c r="I183" s="5"/>
      <c r="J183" s="5"/>
      <c r="K183" s="193"/>
      <c r="M183" s="5"/>
      <c r="N183" s="6"/>
    </row>
    <row r="184" spans="2:17">
      <c r="B184" s="4"/>
      <c r="C184" s="193"/>
      <c r="D184" s="5"/>
      <c r="E184" s="5"/>
      <c r="F184" s="218"/>
      <c r="G184" s="5"/>
      <c r="H184" s="5"/>
      <c r="I184" s="5"/>
      <c r="J184" s="193"/>
      <c r="K184" s="193"/>
      <c r="M184" s="5"/>
      <c r="N184" s="6"/>
    </row>
    <row r="185" spans="2:17">
      <c r="B185" s="4"/>
      <c r="C185" s="193"/>
      <c r="D185" s="234" t="s">
        <v>3</v>
      </c>
      <c r="E185" s="234"/>
      <c r="F185" s="323" t="s">
        <v>314</v>
      </c>
      <c r="G185" s="234"/>
      <c r="H185" s="234"/>
      <c r="I185" s="234"/>
      <c r="J185" s="232"/>
      <c r="K185" s="325" t="s">
        <v>298</v>
      </c>
      <c r="L185" s="280"/>
      <c r="M185" s="311">
        <f>SUM(L186:L194)</f>
        <v>178902612</v>
      </c>
      <c r="N185" s="322">
        <v>55540146</v>
      </c>
    </row>
    <row r="186" spans="2:17">
      <c r="B186" s="4"/>
      <c r="C186" s="193"/>
      <c r="D186" s="5" t="s">
        <v>299</v>
      </c>
      <c r="E186" s="5"/>
      <c r="F186" s="218" t="s">
        <v>315</v>
      </c>
      <c r="G186" s="5"/>
      <c r="H186" s="5"/>
      <c r="I186" s="5"/>
      <c r="J186" s="193"/>
      <c r="K186" s="224" t="s">
        <v>298</v>
      </c>
      <c r="L186" s="328">
        <f>Rez.1!F8</f>
        <v>178220158</v>
      </c>
      <c r="M186" s="5"/>
      <c r="N186" s="6"/>
    </row>
    <row r="187" spans="2:17">
      <c r="B187" s="4"/>
      <c r="C187" s="193"/>
      <c r="D187" s="5"/>
      <c r="E187" s="5"/>
      <c r="F187" s="218" t="s">
        <v>316</v>
      </c>
      <c r="G187" s="5"/>
      <c r="H187" s="5"/>
      <c r="I187" s="5"/>
      <c r="J187" s="193"/>
      <c r="K187" s="224"/>
      <c r="M187" s="5"/>
      <c r="N187" s="6"/>
    </row>
    <row r="188" spans="2:17">
      <c r="B188" s="4"/>
      <c r="C188" s="193"/>
      <c r="D188" s="5"/>
      <c r="E188" s="5"/>
      <c r="F188" s="218" t="s">
        <v>317</v>
      </c>
      <c r="G188" s="5"/>
      <c r="H188" s="5"/>
      <c r="I188" s="5"/>
      <c r="J188" s="193"/>
      <c r="K188" s="224"/>
      <c r="M188" s="5"/>
      <c r="N188" s="6"/>
    </row>
    <row r="189" spans="2:17">
      <c r="B189" s="4"/>
      <c r="C189" s="193"/>
      <c r="D189" s="5"/>
      <c r="E189" s="5"/>
      <c r="F189" s="218" t="s">
        <v>318</v>
      </c>
      <c r="G189" s="5"/>
      <c r="H189" s="5"/>
      <c r="I189" s="5"/>
      <c r="J189" s="193"/>
      <c r="K189" s="224"/>
      <c r="M189" s="5"/>
      <c r="N189" s="6"/>
    </row>
    <row r="190" spans="2:17">
      <c r="B190" s="4"/>
      <c r="C190" s="193"/>
      <c r="D190" s="5"/>
      <c r="E190" s="5"/>
      <c r="F190" s="218" t="s">
        <v>319</v>
      </c>
      <c r="G190" s="5"/>
      <c r="H190" s="5"/>
      <c r="I190" s="5"/>
      <c r="J190" s="193"/>
      <c r="K190" s="224"/>
      <c r="M190" s="5"/>
      <c r="N190" s="6"/>
    </row>
    <row r="191" spans="2:17">
      <c r="B191" s="4"/>
      <c r="C191" s="193"/>
      <c r="D191" s="5" t="s">
        <v>300</v>
      </c>
      <c r="E191" s="5"/>
      <c r="F191" s="218" t="s">
        <v>333</v>
      </c>
      <c r="G191" s="5"/>
      <c r="H191" s="5"/>
      <c r="I191" s="5"/>
      <c r="J191" s="193"/>
      <c r="K191" s="224" t="s">
        <v>298</v>
      </c>
      <c r="L191" s="328">
        <f>Rez.1!F9</f>
        <v>682454</v>
      </c>
      <c r="M191" s="5"/>
      <c r="N191" s="6"/>
    </row>
    <row r="192" spans="2:17">
      <c r="B192" s="4"/>
      <c r="C192" s="193"/>
      <c r="D192" s="5" t="s">
        <v>301</v>
      </c>
      <c r="E192" s="5"/>
      <c r="F192" s="218" t="s">
        <v>320</v>
      </c>
      <c r="G192" s="5"/>
      <c r="H192" s="5"/>
      <c r="I192" s="5"/>
      <c r="J192" s="193"/>
      <c r="K192" s="224" t="s">
        <v>298</v>
      </c>
      <c r="L192">
        <v>0</v>
      </c>
      <c r="M192" s="5"/>
      <c r="N192" s="6"/>
    </row>
    <row r="193" spans="2:14">
      <c r="B193" s="4"/>
      <c r="C193" s="193"/>
      <c r="D193" s="5" t="s">
        <v>302</v>
      </c>
      <c r="E193" s="5"/>
      <c r="F193" s="218" t="s">
        <v>335</v>
      </c>
      <c r="G193" s="5"/>
      <c r="H193" s="5"/>
      <c r="I193" s="5"/>
      <c r="J193" s="193"/>
      <c r="K193" s="224" t="s">
        <v>298</v>
      </c>
      <c r="L193" s="328">
        <v>0</v>
      </c>
      <c r="M193" s="5"/>
      <c r="N193" s="6"/>
    </row>
    <row r="194" spans="2:14">
      <c r="B194" s="4"/>
      <c r="C194" s="193"/>
      <c r="D194" s="286" t="s">
        <v>303</v>
      </c>
      <c r="E194" s="5"/>
      <c r="F194" s="362" t="s">
        <v>382</v>
      </c>
      <c r="G194" s="5"/>
      <c r="H194" s="5"/>
      <c r="I194" s="5"/>
      <c r="J194" s="193"/>
      <c r="K194" s="14" t="s">
        <v>298</v>
      </c>
      <c r="L194" s="328">
        <v>0</v>
      </c>
      <c r="M194" s="5"/>
      <c r="N194" s="6"/>
    </row>
    <row r="195" spans="2:14">
      <c r="B195" s="4"/>
      <c r="C195" s="193"/>
      <c r="D195" s="5"/>
      <c r="E195" s="5"/>
      <c r="F195" s="218"/>
      <c r="G195" s="5"/>
      <c r="H195" s="5"/>
      <c r="I195" s="5"/>
      <c r="J195" s="193"/>
      <c r="K195" s="224"/>
      <c r="M195" s="5"/>
      <c r="N195" s="6"/>
    </row>
    <row r="196" spans="2:14" ht="15">
      <c r="B196" s="4"/>
      <c r="C196" s="193"/>
      <c r="D196" s="295" t="s">
        <v>4</v>
      </c>
      <c r="E196" s="295"/>
      <c r="F196" s="324" t="s">
        <v>321</v>
      </c>
      <c r="G196" s="295"/>
      <c r="H196" s="295"/>
      <c r="I196" s="295"/>
      <c r="J196" s="321"/>
      <c r="K196" s="326" t="s">
        <v>298</v>
      </c>
      <c r="L196" s="327"/>
      <c r="M196" s="363">
        <f>SUM(L197:L220)</f>
        <v>160750183</v>
      </c>
      <c r="N196" s="322">
        <v>19995210</v>
      </c>
    </row>
    <row r="197" spans="2:14">
      <c r="B197" s="4"/>
      <c r="C197" s="193"/>
      <c r="D197" s="218" t="s">
        <v>299</v>
      </c>
      <c r="E197" s="5"/>
      <c r="F197" s="218" t="s">
        <v>332</v>
      </c>
      <c r="G197" s="5"/>
      <c r="H197" s="5"/>
      <c r="I197" s="5"/>
      <c r="J197" s="193"/>
      <c r="K197" s="224"/>
      <c r="L197">
        <f>J198</f>
        <v>128718373</v>
      </c>
      <c r="M197" s="5"/>
      <c r="N197" s="322"/>
    </row>
    <row r="198" spans="2:14">
      <c r="B198" s="4"/>
      <c r="C198" s="193"/>
      <c r="D198" s="5"/>
      <c r="E198" s="5"/>
      <c r="F198" s="286" t="s">
        <v>383</v>
      </c>
      <c r="G198" s="5"/>
      <c r="H198" s="5"/>
      <c r="I198" s="193" t="s">
        <v>298</v>
      </c>
      <c r="J198" s="193">
        <f>J199-J200</f>
        <v>128718373</v>
      </c>
      <c r="K198" s="224"/>
      <c r="M198" s="5"/>
      <c r="N198" s="322"/>
    </row>
    <row r="199" spans="2:14">
      <c r="B199" s="4"/>
      <c r="C199" s="193"/>
      <c r="D199" s="5"/>
      <c r="E199" s="5"/>
      <c r="F199" s="286" t="s">
        <v>422</v>
      </c>
      <c r="G199" s="5"/>
      <c r="H199" s="5"/>
      <c r="I199" s="193" t="s">
        <v>298</v>
      </c>
      <c r="J199" s="193">
        <v>129666122</v>
      </c>
      <c r="K199" s="224"/>
      <c r="M199" s="5"/>
      <c r="N199" s="322"/>
    </row>
    <row r="200" spans="2:14">
      <c r="B200" s="4"/>
      <c r="C200" s="193"/>
      <c r="D200" s="5"/>
      <c r="E200" s="5"/>
      <c r="F200" s="286" t="s">
        <v>423</v>
      </c>
      <c r="G200" s="5"/>
      <c r="H200" s="5"/>
      <c r="I200" s="193" t="s">
        <v>298</v>
      </c>
      <c r="J200" s="193">
        <v>947749</v>
      </c>
      <c r="K200" s="224"/>
      <c r="M200" s="5"/>
      <c r="N200" s="322"/>
    </row>
    <row r="201" spans="2:14">
      <c r="B201" s="4"/>
      <c r="C201" s="193"/>
      <c r="D201" s="5"/>
      <c r="E201" s="5"/>
      <c r="F201" s="286"/>
      <c r="G201" s="5"/>
      <c r="H201" s="5"/>
      <c r="I201" s="193"/>
      <c r="J201" s="193"/>
      <c r="K201" s="224"/>
      <c r="M201" s="5"/>
      <c r="N201" s="322"/>
    </row>
    <row r="202" spans="2:14">
      <c r="B202" s="4"/>
      <c r="C202" s="193"/>
      <c r="D202" s="5" t="s">
        <v>299</v>
      </c>
      <c r="E202" s="5"/>
      <c r="F202" s="218" t="s">
        <v>322</v>
      </c>
      <c r="G202" s="5"/>
      <c r="H202" s="5"/>
      <c r="I202" s="5"/>
      <c r="J202" s="193"/>
      <c r="K202" s="224" t="s">
        <v>298</v>
      </c>
      <c r="L202" s="328">
        <f>Rez.1!F12</f>
        <v>6519496</v>
      </c>
      <c r="M202" s="5"/>
      <c r="N202" s="6"/>
    </row>
    <row r="203" spans="2:14">
      <c r="B203" s="4"/>
      <c r="C203" s="193"/>
      <c r="D203" s="5" t="s">
        <v>300</v>
      </c>
      <c r="E203" s="5"/>
      <c r="F203" s="218" t="s">
        <v>323</v>
      </c>
      <c r="G203" s="5"/>
      <c r="H203" s="5"/>
      <c r="I203" s="5"/>
      <c r="J203" s="193"/>
      <c r="K203" s="224" t="s">
        <v>298</v>
      </c>
      <c r="L203" s="328">
        <f>Rez.1!F15</f>
        <v>6612571</v>
      </c>
      <c r="M203" s="5"/>
      <c r="N203" s="6"/>
    </row>
    <row r="204" spans="2:14">
      <c r="B204" s="4"/>
      <c r="C204" s="193"/>
      <c r="D204" s="5" t="s">
        <v>301</v>
      </c>
      <c r="E204" s="5"/>
      <c r="F204" s="286" t="s">
        <v>384</v>
      </c>
      <c r="G204" s="5"/>
      <c r="H204" s="5"/>
      <c r="I204" s="5"/>
      <c r="J204" s="193"/>
      <c r="K204" s="224" t="s">
        <v>298</v>
      </c>
      <c r="L204">
        <f>SUM(J205:J216)</f>
        <v>15762157</v>
      </c>
      <c r="M204" s="5"/>
      <c r="N204" s="6"/>
    </row>
    <row r="205" spans="2:14">
      <c r="B205" s="4"/>
      <c r="C205" s="193"/>
      <c r="D205" s="5"/>
      <c r="E205" s="5"/>
      <c r="F205" s="286" t="s">
        <v>424</v>
      </c>
      <c r="G205" s="5"/>
      <c r="H205" s="5"/>
      <c r="I205" s="193"/>
      <c r="J205" s="193">
        <v>874385</v>
      </c>
      <c r="K205" s="224" t="s">
        <v>298</v>
      </c>
      <c r="M205" s="5"/>
      <c r="N205" s="6"/>
    </row>
    <row r="206" spans="2:14">
      <c r="B206" s="4"/>
      <c r="C206" s="193"/>
      <c r="D206" s="5"/>
      <c r="E206" s="5"/>
      <c r="F206" s="218" t="s">
        <v>324</v>
      </c>
      <c r="G206" s="5"/>
      <c r="H206" s="5"/>
      <c r="I206" s="193"/>
      <c r="J206" s="193">
        <v>1800000</v>
      </c>
      <c r="K206" s="224" t="s">
        <v>298</v>
      </c>
      <c r="M206" s="5"/>
      <c r="N206" s="6"/>
    </row>
    <row r="207" spans="2:14">
      <c r="B207" s="4"/>
      <c r="C207" s="193"/>
      <c r="D207" s="5"/>
      <c r="E207" s="5"/>
      <c r="F207" s="218" t="s">
        <v>374</v>
      </c>
      <c r="G207" s="5"/>
      <c r="H207" s="5"/>
      <c r="I207" s="193"/>
      <c r="J207" s="193">
        <v>1359550</v>
      </c>
      <c r="K207" s="224" t="s">
        <v>298</v>
      </c>
      <c r="M207" s="5"/>
      <c r="N207" s="6"/>
    </row>
    <row r="208" spans="2:14">
      <c r="B208" s="4"/>
      <c r="C208" s="193"/>
      <c r="D208" s="5"/>
      <c r="E208" s="5"/>
      <c r="F208" s="362" t="s">
        <v>425</v>
      </c>
      <c r="G208" s="5"/>
      <c r="H208" s="5"/>
      <c r="I208" s="193"/>
      <c r="J208" s="193">
        <v>254956</v>
      </c>
      <c r="K208" s="14" t="s">
        <v>298</v>
      </c>
      <c r="M208" s="5"/>
      <c r="N208" s="6"/>
    </row>
    <row r="209" spans="2:17">
      <c r="B209" s="4"/>
      <c r="C209" s="193"/>
      <c r="D209" s="5"/>
      <c r="E209" s="5"/>
      <c r="F209" s="218" t="s">
        <v>325</v>
      </c>
      <c r="G209" s="5"/>
      <c r="H209" s="5"/>
      <c r="I209" s="193"/>
      <c r="J209" s="193">
        <v>729726</v>
      </c>
      <c r="K209" s="224" t="s">
        <v>298</v>
      </c>
      <c r="M209" s="5"/>
      <c r="N209" s="6"/>
    </row>
    <row r="210" spans="2:17">
      <c r="B210" s="4"/>
      <c r="C210" s="193"/>
      <c r="D210" s="5"/>
      <c r="E210" s="5"/>
      <c r="F210" s="286" t="s">
        <v>426</v>
      </c>
      <c r="G210" s="5"/>
      <c r="H210" s="5"/>
      <c r="I210" s="193"/>
      <c r="J210" s="193">
        <v>1351415</v>
      </c>
      <c r="K210" s="224" t="s">
        <v>298</v>
      </c>
      <c r="M210" s="5"/>
      <c r="N210" s="6"/>
    </row>
    <row r="211" spans="2:17">
      <c r="B211" s="4"/>
      <c r="C211" s="193"/>
      <c r="D211" s="5"/>
      <c r="E211" s="5"/>
      <c r="F211" s="218" t="s">
        <v>334</v>
      </c>
      <c r="G211" s="5"/>
      <c r="H211" s="5"/>
      <c r="I211" s="193"/>
      <c r="J211" s="193">
        <v>127821</v>
      </c>
      <c r="K211" s="224" t="s">
        <v>298</v>
      </c>
      <c r="M211" s="5"/>
      <c r="N211" s="6"/>
    </row>
    <row r="212" spans="2:17">
      <c r="B212" s="4"/>
      <c r="C212" s="193"/>
      <c r="D212" s="5"/>
      <c r="E212" s="5"/>
      <c r="F212" s="218" t="s">
        <v>375</v>
      </c>
      <c r="G212" s="5"/>
      <c r="H212" s="5"/>
      <c r="I212" s="193"/>
      <c r="J212" s="193">
        <v>5003024</v>
      </c>
      <c r="K212" s="224" t="s">
        <v>298</v>
      </c>
      <c r="M212" s="5"/>
      <c r="N212" s="6"/>
    </row>
    <row r="213" spans="2:17">
      <c r="B213" s="4"/>
      <c r="C213" s="193"/>
      <c r="D213" s="5"/>
      <c r="E213" s="5"/>
      <c r="F213" s="218" t="s">
        <v>326</v>
      </c>
      <c r="G213" s="5"/>
      <c r="H213" s="5"/>
      <c r="I213" s="193"/>
      <c r="J213" s="193">
        <v>821384</v>
      </c>
      <c r="K213" s="224" t="s">
        <v>298</v>
      </c>
      <c r="M213" s="5"/>
      <c r="N213" s="6"/>
    </row>
    <row r="214" spans="2:17">
      <c r="B214" s="4"/>
      <c r="C214" s="193"/>
      <c r="D214" s="5"/>
      <c r="E214" s="5"/>
      <c r="F214" s="218" t="s">
        <v>327</v>
      </c>
      <c r="G214" s="5"/>
      <c r="H214" s="5"/>
      <c r="I214" s="193"/>
      <c r="J214" s="193">
        <v>697067</v>
      </c>
      <c r="K214" s="224" t="s">
        <v>298</v>
      </c>
      <c r="M214" s="5"/>
      <c r="N214" s="6"/>
    </row>
    <row r="215" spans="2:17">
      <c r="B215" s="4"/>
      <c r="C215" s="193"/>
      <c r="D215" s="5"/>
      <c r="E215" s="5"/>
      <c r="F215" s="286" t="s">
        <v>450</v>
      </c>
      <c r="G215" s="5"/>
      <c r="H215" s="5"/>
      <c r="I215" s="193"/>
      <c r="J215" s="193">
        <v>2742829</v>
      </c>
      <c r="K215" s="14" t="s">
        <v>298</v>
      </c>
      <c r="M215" s="5"/>
      <c r="N215" s="6"/>
    </row>
    <row r="216" spans="2:17">
      <c r="B216" s="4"/>
      <c r="C216" s="193"/>
      <c r="D216" s="5"/>
      <c r="E216" s="5"/>
      <c r="F216" s="362" t="s">
        <v>427</v>
      </c>
      <c r="G216" s="5"/>
      <c r="H216" s="5"/>
      <c r="I216" s="193"/>
      <c r="J216" s="193"/>
      <c r="K216" s="14" t="s">
        <v>298</v>
      </c>
      <c r="M216" s="5"/>
      <c r="N216" s="6"/>
    </row>
    <row r="217" spans="2:17">
      <c r="B217" s="4"/>
      <c r="C217" s="193"/>
      <c r="D217" s="5" t="s">
        <v>302</v>
      </c>
      <c r="E217" s="5"/>
      <c r="F217" s="218" t="s">
        <v>328</v>
      </c>
      <c r="G217" s="5"/>
      <c r="H217" s="5"/>
      <c r="I217" s="193"/>
      <c r="J217" s="193"/>
      <c r="K217" s="224" t="s">
        <v>298</v>
      </c>
      <c r="L217" s="328">
        <v>194341</v>
      </c>
      <c r="M217" s="5"/>
      <c r="N217" s="6"/>
    </row>
    <row r="218" spans="2:17">
      <c r="B218" s="4"/>
      <c r="C218" s="193"/>
      <c r="D218" s="26" t="s">
        <v>303</v>
      </c>
      <c r="E218" s="5"/>
      <c r="F218" s="362" t="s">
        <v>112</v>
      </c>
      <c r="G218" s="5"/>
      <c r="H218" s="5"/>
      <c r="I218" s="193"/>
      <c r="J218" s="193"/>
      <c r="K218" s="14" t="s">
        <v>298</v>
      </c>
      <c r="L218" s="328">
        <v>2943245</v>
      </c>
      <c r="M218" s="5"/>
      <c r="N218" s="6"/>
    </row>
    <row r="219" spans="2:17">
      <c r="B219" s="4"/>
      <c r="C219" s="193"/>
      <c r="D219" s="26" t="s">
        <v>305</v>
      </c>
      <c r="E219" s="5"/>
      <c r="F219" s="218" t="s">
        <v>329</v>
      </c>
      <c r="G219" s="5"/>
      <c r="H219" s="5"/>
      <c r="I219" s="193"/>
      <c r="J219" s="193"/>
      <c r="K219" s="224" t="s">
        <v>298</v>
      </c>
      <c r="L219">
        <v>0</v>
      </c>
      <c r="M219" s="5"/>
      <c r="N219" s="6"/>
    </row>
    <row r="220" spans="2:17">
      <c r="B220" s="4"/>
      <c r="C220" s="193"/>
      <c r="D220" s="5"/>
      <c r="E220" s="5"/>
      <c r="F220" s="218"/>
      <c r="G220" s="5"/>
      <c r="H220" s="5"/>
      <c r="I220" s="5"/>
      <c r="J220" s="193"/>
      <c r="K220" s="224"/>
      <c r="M220" s="5"/>
      <c r="N220" s="6"/>
    </row>
    <row r="221" spans="2:17">
      <c r="B221" s="4"/>
      <c r="C221" s="193"/>
      <c r="D221" s="234" t="s">
        <v>37</v>
      </c>
      <c r="E221" s="234"/>
      <c r="F221" s="323" t="s">
        <v>338</v>
      </c>
      <c r="G221" s="234"/>
      <c r="H221" s="234"/>
      <c r="I221" s="234"/>
      <c r="J221" s="232"/>
      <c r="K221" s="232"/>
      <c r="L221" s="280"/>
      <c r="M221" s="300">
        <f>M185-M196</f>
        <v>18152429</v>
      </c>
      <c r="N221" s="322">
        <v>35544936</v>
      </c>
      <c r="Q221" s="304"/>
    </row>
    <row r="222" spans="2:17">
      <c r="B222" s="4"/>
      <c r="C222" s="193"/>
      <c r="D222" s="5"/>
      <c r="E222" s="5"/>
      <c r="F222" s="218"/>
      <c r="G222" s="5"/>
      <c r="H222" s="5"/>
      <c r="I222" s="5"/>
      <c r="J222" s="193"/>
      <c r="K222" s="193"/>
      <c r="M222" s="302"/>
      <c r="N222" s="6"/>
    </row>
    <row r="223" spans="2:17">
      <c r="B223" s="4"/>
      <c r="C223" s="193"/>
      <c r="D223" s="323" t="s">
        <v>336</v>
      </c>
      <c r="E223" s="234"/>
      <c r="F223" s="323" t="s">
        <v>337</v>
      </c>
      <c r="G223" s="234"/>
      <c r="H223" s="234"/>
      <c r="I223" s="234"/>
      <c r="J223" s="232"/>
      <c r="K223" s="232"/>
      <c r="L223" s="280"/>
      <c r="M223" s="311">
        <f>SUM(M221:M222)</f>
        <v>18152429</v>
      </c>
      <c r="N223" s="6"/>
    </row>
    <row r="224" spans="2:17">
      <c r="B224" s="4"/>
      <c r="C224" s="193"/>
      <c r="D224" s="5"/>
      <c r="E224" s="5"/>
      <c r="F224" s="218" t="s">
        <v>340</v>
      </c>
      <c r="G224" s="5"/>
      <c r="H224" s="5"/>
      <c r="I224" s="5"/>
      <c r="J224" s="193"/>
      <c r="K224" s="193"/>
      <c r="M224" s="346">
        <f>Rez.1!F28</f>
        <v>1815242.9000000001</v>
      </c>
      <c r="N224" s="6"/>
    </row>
    <row r="225" spans="2:17">
      <c r="B225" s="4"/>
      <c r="C225" s="193"/>
      <c r="D225" s="5"/>
      <c r="E225" s="5"/>
      <c r="F225" s="218"/>
      <c r="G225" s="5"/>
      <c r="H225" s="5"/>
      <c r="I225" s="5"/>
      <c r="J225" s="193"/>
      <c r="K225" s="193"/>
      <c r="M225" s="311"/>
      <c r="N225" s="6"/>
    </row>
    <row r="226" spans="2:17">
      <c r="B226" s="4"/>
      <c r="C226" s="193"/>
      <c r="D226" s="234" t="s">
        <v>339</v>
      </c>
      <c r="E226" s="234"/>
      <c r="F226" s="323" t="s">
        <v>341</v>
      </c>
      <c r="G226" s="234"/>
      <c r="H226" s="234"/>
      <c r="I226" s="234"/>
      <c r="J226" s="232"/>
      <c r="K226" s="232"/>
      <c r="L226" s="280"/>
      <c r="M226" s="311">
        <f>M221-M224</f>
        <v>16337186.1</v>
      </c>
      <c r="N226" s="6"/>
      <c r="Q226" s="304"/>
    </row>
    <row r="227" spans="2:17">
      <c r="B227" s="4"/>
      <c r="C227" s="193"/>
      <c r="D227" s="5"/>
      <c r="E227" s="5"/>
      <c r="F227" s="235"/>
      <c r="G227" s="218"/>
      <c r="H227" s="5"/>
      <c r="I227" s="5"/>
      <c r="J227" s="5"/>
      <c r="K227" s="193"/>
      <c r="M227" s="5"/>
      <c r="N227" s="6"/>
      <c r="Q227" s="304"/>
    </row>
    <row r="228" spans="2:17">
      <c r="B228" s="4"/>
      <c r="C228" s="193"/>
      <c r="D228" s="5"/>
      <c r="E228" s="5"/>
      <c r="F228" s="235"/>
      <c r="G228" s="218"/>
      <c r="H228" s="5"/>
      <c r="I228" s="5"/>
      <c r="J228" s="5"/>
      <c r="K228" s="193"/>
      <c r="M228" s="5"/>
      <c r="N228" s="6"/>
    </row>
    <row r="229" spans="2:17" ht="15.75">
      <c r="B229" s="4"/>
      <c r="C229" s="193"/>
      <c r="D229" s="427" t="s">
        <v>257</v>
      </c>
      <c r="E229" s="427"/>
      <c r="F229" s="184" t="s">
        <v>258</v>
      </c>
      <c r="G229" s="5"/>
      <c r="H229" s="5"/>
      <c r="I229" s="5"/>
      <c r="J229" s="5"/>
      <c r="K229" s="5"/>
      <c r="L229" s="5"/>
      <c r="M229" s="5"/>
      <c r="N229" s="6"/>
    </row>
    <row r="230" spans="2:17" ht="15.75">
      <c r="B230" s="4"/>
      <c r="C230" s="193"/>
      <c r="D230" s="320"/>
      <c r="E230" s="320"/>
      <c r="F230" s="184"/>
      <c r="G230" s="5"/>
      <c r="H230" s="5"/>
      <c r="I230" s="5"/>
      <c r="J230" s="5"/>
      <c r="K230" s="5"/>
      <c r="L230" s="5"/>
      <c r="M230" s="5"/>
      <c r="N230" s="6"/>
    </row>
    <row r="231" spans="2:17">
      <c r="B231" s="4"/>
      <c r="C231" s="193"/>
      <c r="D231" s="5"/>
      <c r="E231" s="187"/>
      <c r="F231" s="188" t="s">
        <v>259</v>
      </c>
      <c r="G231" s="5"/>
      <c r="H231" s="5"/>
      <c r="I231" s="5"/>
      <c r="J231" s="5"/>
      <c r="K231" s="5"/>
      <c r="L231" s="5"/>
      <c r="M231" s="5"/>
      <c r="N231" s="6"/>
    </row>
    <row r="232" spans="2:17">
      <c r="B232" s="4"/>
      <c r="C232" s="193"/>
      <c r="D232" s="5"/>
      <c r="E232" s="188" t="s">
        <v>260</v>
      </c>
      <c r="F232" s="188"/>
      <c r="G232" s="5"/>
      <c r="H232" s="5"/>
      <c r="I232" s="5"/>
      <c r="J232" s="5"/>
      <c r="K232" s="5"/>
      <c r="L232" s="5"/>
      <c r="M232" s="5"/>
      <c r="N232" s="6"/>
    </row>
    <row r="233" spans="2:17">
      <c r="B233" s="4"/>
      <c r="C233" s="193"/>
      <c r="D233" s="5"/>
      <c r="E233" s="188"/>
      <c r="F233" s="188" t="s">
        <v>261</v>
      </c>
      <c r="G233" s="5"/>
      <c r="H233" s="5"/>
      <c r="I233" s="5"/>
      <c r="J233" s="5"/>
      <c r="K233" s="5"/>
      <c r="L233" s="5"/>
      <c r="M233" s="5"/>
      <c r="N233" s="6"/>
    </row>
    <row r="234" spans="2:17">
      <c r="B234" s="4"/>
      <c r="C234" s="193"/>
      <c r="D234" s="5"/>
      <c r="E234" s="188" t="s">
        <v>262</v>
      </c>
      <c r="F234" s="188"/>
      <c r="G234" s="5"/>
      <c r="H234" s="5"/>
      <c r="I234" s="5"/>
      <c r="J234" s="5"/>
      <c r="K234" s="5"/>
      <c r="L234" s="5"/>
      <c r="M234" s="5"/>
      <c r="N234" s="6"/>
    </row>
    <row r="235" spans="2:17">
      <c r="B235" s="4"/>
      <c r="C235" s="193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6"/>
    </row>
    <row r="236" spans="2:17" ht="15">
      <c r="B236" s="4"/>
      <c r="C236" s="193"/>
      <c r="D236" s="5"/>
      <c r="E236" s="295"/>
      <c r="F236" s="295" t="s">
        <v>295</v>
      </c>
      <c r="G236" s="295"/>
      <c r="H236" s="295"/>
      <c r="I236" s="428" t="s">
        <v>78</v>
      </c>
      <c r="J236" s="428"/>
      <c r="K236" s="428"/>
      <c r="L236" s="428"/>
      <c r="M236" s="428"/>
      <c r="N236" s="6"/>
    </row>
    <row r="237" spans="2:17" ht="15">
      <c r="B237" s="4"/>
      <c r="C237" s="193"/>
      <c r="D237" s="5"/>
      <c r="E237" s="5"/>
      <c r="F237" s="5" t="s">
        <v>331</v>
      </c>
      <c r="G237" s="5"/>
      <c r="H237" s="5"/>
      <c r="I237" s="420" t="s">
        <v>75</v>
      </c>
      <c r="J237" s="420"/>
      <c r="K237" s="420"/>
      <c r="L237" s="420"/>
      <c r="M237" s="420"/>
      <c r="N237" s="6"/>
    </row>
    <row r="238" spans="2:17" ht="15">
      <c r="B238" s="4"/>
      <c r="C238" s="193"/>
      <c r="D238" s="5"/>
      <c r="E238" s="5"/>
      <c r="F238" s="5"/>
      <c r="G238" s="5"/>
      <c r="H238" s="5"/>
      <c r="I238" s="353"/>
      <c r="J238" s="353"/>
      <c r="K238" s="353"/>
      <c r="L238" s="353"/>
      <c r="M238" s="353"/>
      <c r="N238" s="6"/>
    </row>
    <row r="239" spans="2:17">
      <c r="B239" s="7"/>
      <c r="C239" s="303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9"/>
    </row>
  </sheetData>
  <mergeCells count="35">
    <mergeCell ref="F27:J27"/>
    <mergeCell ref="F28:J28"/>
    <mergeCell ref="F17:G17"/>
    <mergeCell ref="F18:G18"/>
    <mergeCell ref="F20:G20"/>
    <mergeCell ref="F23:L23"/>
    <mergeCell ref="B3:N3"/>
    <mergeCell ref="I18:J18"/>
    <mergeCell ref="F13:G13"/>
    <mergeCell ref="I13:J13"/>
    <mergeCell ref="F11:G12"/>
    <mergeCell ref="F15:G15"/>
    <mergeCell ref="D5:E5"/>
    <mergeCell ref="I17:J17"/>
    <mergeCell ref="F14:G14"/>
    <mergeCell ref="I237:M237"/>
    <mergeCell ref="F110:G110"/>
    <mergeCell ref="F111:G111"/>
    <mergeCell ref="F29:J29"/>
    <mergeCell ref="F38:G38"/>
    <mergeCell ref="E78:E79"/>
    <mergeCell ref="D229:E229"/>
    <mergeCell ref="I236:M236"/>
    <mergeCell ref="F30:L30"/>
    <mergeCell ref="F78:F79"/>
    <mergeCell ref="G78:I78"/>
    <mergeCell ref="J78:L78"/>
    <mergeCell ref="H43:I43"/>
    <mergeCell ref="E11:E12"/>
    <mergeCell ref="H11:H12"/>
    <mergeCell ref="I11:J12"/>
    <mergeCell ref="I15:J15"/>
    <mergeCell ref="F16:G16"/>
    <mergeCell ref="E25:E26"/>
    <mergeCell ref="F25:J26"/>
  </mergeCells>
  <phoneticPr fontId="0" type="noConversion"/>
  <printOptions horizontalCentered="1" verticalCentered="1"/>
  <pageMargins left="0" right="0" top="0" bottom="0" header="0.23622047244094491" footer="0.19685039370078741"/>
  <pageSetup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G47"/>
  <sheetViews>
    <sheetView tabSelected="1" topLeftCell="A28" zoomScale="115" workbookViewId="0">
      <selection activeCell="F50" sqref="F50"/>
    </sheetView>
  </sheetViews>
  <sheetFormatPr defaultRowHeight="12.75"/>
  <cols>
    <col min="1" max="1" width="3.5703125" customWidth="1"/>
    <col min="2" max="2" width="23.5703125" customWidth="1"/>
    <col min="3" max="3" width="6.85546875" customWidth="1"/>
    <col min="4" max="4" width="11.5703125" customWidth="1"/>
    <col min="5" max="5" width="15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0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2" spans="1:7" ht="18">
      <c r="B2" s="236" t="s">
        <v>353</v>
      </c>
    </row>
    <row r="4" spans="1:7" ht="18" customHeight="1">
      <c r="B4" s="442" t="s">
        <v>445</v>
      </c>
      <c r="C4" s="442"/>
      <c r="D4" s="442"/>
      <c r="E4" s="442"/>
      <c r="F4" s="442"/>
      <c r="G4" s="442"/>
    </row>
    <row r="6" spans="1:7" s="28" customFormat="1" ht="15" customHeight="1">
      <c r="A6" s="440" t="s">
        <v>2</v>
      </c>
      <c r="B6" s="438" t="s">
        <v>66</v>
      </c>
      <c r="C6" s="440" t="s">
        <v>263</v>
      </c>
      <c r="D6" s="237" t="s">
        <v>264</v>
      </c>
      <c r="E6" s="440" t="s">
        <v>265</v>
      </c>
      <c r="F6" s="440" t="s">
        <v>266</v>
      </c>
      <c r="G6" s="237" t="s">
        <v>264</v>
      </c>
    </row>
    <row r="7" spans="1:7" s="28" customFormat="1" ht="15" customHeight="1">
      <c r="A7" s="441"/>
      <c r="B7" s="439"/>
      <c r="C7" s="441"/>
      <c r="D7" s="401" t="s">
        <v>448</v>
      </c>
      <c r="E7" s="441"/>
      <c r="F7" s="441"/>
      <c r="G7" s="401">
        <v>41639</v>
      </c>
    </row>
    <row r="8" spans="1:7">
      <c r="A8" s="240">
        <v>1</v>
      </c>
      <c r="B8" s="206" t="s">
        <v>347</v>
      </c>
      <c r="C8" s="240"/>
      <c r="D8" s="241">
        <v>0</v>
      </c>
      <c r="E8" s="241">
        <v>0</v>
      </c>
      <c r="F8" s="241">
        <v>0</v>
      </c>
      <c r="G8" s="241">
        <f t="shared" ref="G8:G14" si="0">D8+E8-F8</f>
        <v>0</v>
      </c>
    </row>
    <row r="9" spans="1:7">
      <c r="A9" s="240">
        <v>2</v>
      </c>
      <c r="B9" s="206" t="s">
        <v>5</v>
      </c>
      <c r="C9" s="240"/>
      <c r="D9" s="241">
        <v>0</v>
      </c>
      <c r="E9" s="241">
        <v>0</v>
      </c>
      <c r="F9" s="241">
        <v>0</v>
      </c>
      <c r="G9" s="241">
        <f t="shared" si="0"/>
        <v>0</v>
      </c>
    </row>
    <row r="10" spans="1:7">
      <c r="A10" s="240">
        <v>3</v>
      </c>
      <c r="B10" s="206" t="s">
        <v>349</v>
      </c>
      <c r="C10" s="240"/>
      <c r="D10" s="241">
        <v>39693240</v>
      </c>
      <c r="E10" s="348">
        <v>10461564</v>
      </c>
      <c r="F10" s="241">
        <v>0</v>
      </c>
      <c r="G10" s="241">
        <f t="shared" si="0"/>
        <v>50154804</v>
      </c>
    </row>
    <row r="11" spans="1:7">
      <c r="A11" s="240">
        <v>4</v>
      </c>
      <c r="B11" s="206" t="s">
        <v>288</v>
      </c>
      <c r="C11" s="240"/>
      <c r="D11" s="241">
        <v>4362168</v>
      </c>
      <c r="E11" s="348">
        <v>1325860</v>
      </c>
      <c r="F11" s="241">
        <v>0</v>
      </c>
      <c r="G11" s="241">
        <f t="shared" si="0"/>
        <v>5688028</v>
      </c>
    </row>
    <row r="12" spans="1:7">
      <c r="A12" s="240">
        <v>5</v>
      </c>
      <c r="B12" s="206" t="s">
        <v>350</v>
      </c>
      <c r="C12" s="240"/>
      <c r="D12" s="241">
        <v>6890107</v>
      </c>
      <c r="E12" s="348">
        <v>409538</v>
      </c>
      <c r="F12" s="241">
        <v>0</v>
      </c>
      <c r="G12" s="241">
        <f t="shared" si="0"/>
        <v>7299645</v>
      </c>
    </row>
    <row r="13" spans="1:7">
      <c r="A13" s="240">
        <v>6</v>
      </c>
      <c r="B13" s="206" t="s">
        <v>351</v>
      </c>
      <c r="C13" s="240"/>
      <c r="D13" s="241">
        <v>55828184</v>
      </c>
      <c r="E13" s="348"/>
      <c r="F13" s="241">
        <v>0</v>
      </c>
      <c r="G13" s="241">
        <f t="shared" si="0"/>
        <v>55828184</v>
      </c>
    </row>
    <row r="14" spans="1:7">
      <c r="A14" s="240"/>
      <c r="B14" s="206"/>
      <c r="C14" s="240"/>
      <c r="D14" s="241">
        <v>0</v>
      </c>
      <c r="E14" s="348"/>
      <c r="F14" s="241"/>
      <c r="G14" s="241">
        <f t="shared" si="0"/>
        <v>0</v>
      </c>
    </row>
    <row r="15" spans="1:7" s="246" customFormat="1" ht="30" customHeight="1">
      <c r="A15" s="242"/>
      <c r="B15" s="243" t="s">
        <v>267</v>
      </c>
      <c r="C15" s="244"/>
      <c r="D15" s="245">
        <f>SUM(D10:D14)</f>
        <v>106773699</v>
      </c>
      <c r="E15" s="245">
        <f>SUM(E8:E14)</f>
        <v>12196962</v>
      </c>
      <c r="F15" s="245">
        <f>SUM(F8:F14)</f>
        <v>0</v>
      </c>
      <c r="G15" s="245">
        <f>SUM(G8:G14)</f>
        <v>118970661</v>
      </c>
    </row>
    <row r="18" spans="1:7" ht="15">
      <c r="B18" s="443" t="s">
        <v>446</v>
      </c>
      <c r="C18" s="444"/>
      <c r="D18" s="444"/>
      <c r="E18" s="444"/>
      <c r="F18" s="444"/>
      <c r="G18" s="444"/>
    </row>
    <row r="20" spans="1:7">
      <c r="A20" s="440" t="s">
        <v>2</v>
      </c>
      <c r="B20" s="438" t="s">
        <v>66</v>
      </c>
      <c r="C20" s="440" t="s">
        <v>263</v>
      </c>
      <c r="D20" s="237" t="s">
        <v>264</v>
      </c>
      <c r="E20" s="440" t="s">
        <v>265</v>
      </c>
      <c r="F20" s="440" t="s">
        <v>266</v>
      </c>
      <c r="G20" s="237" t="s">
        <v>264</v>
      </c>
    </row>
    <row r="21" spans="1:7">
      <c r="A21" s="441"/>
      <c r="B21" s="439"/>
      <c r="C21" s="441"/>
      <c r="D21" s="401">
        <v>41275</v>
      </c>
      <c r="E21" s="441"/>
      <c r="F21" s="441"/>
      <c r="G21" s="401">
        <v>41639</v>
      </c>
    </row>
    <row r="22" spans="1:7">
      <c r="A22" s="240">
        <v>1</v>
      </c>
      <c r="B22" s="206" t="s">
        <v>347</v>
      </c>
      <c r="C22" s="240"/>
      <c r="D22" s="241">
        <v>0</v>
      </c>
      <c r="E22" s="241">
        <v>0</v>
      </c>
      <c r="F22" s="241">
        <v>0</v>
      </c>
      <c r="G22" s="241">
        <f t="shared" ref="G22:G27" si="1">D22+E22-F22</f>
        <v>0</v>
      </c>
    </row>
    <row r="23" spans="1:7">
      <c r="A23" s="240">
        <v>2</v>
      </c>
      <c r="B23" s="206" t="s">
        <v>5</v>
      </c>
      <c r="C23" s="240"/>
      <c r="D23" s="241">
        <v>0</v>
      </c>
      <c r="E23" s="241">
        <v>0</v>
      </c>
      <c r="F23" s="241">
        <v>0</v>
      </c>
      <c r="G23" s="241">
        <f t="shared" si="1"/>
        <v>0</v>
      </c>
    </row>
    <row r="24" spans="1:7">
      <c r="A24" s="240">
        <v>3</v>
      </c>
      <c r="B24" s="206" t="s">
        <v>349</v>
      </c>
      <c r="C24" s="240"/>
      <c r="D24" s="241">
        <v>14293099</v>
      </c>
      <c r="E24" s="241">
        <v>5346275</v>
      </c>
      <c r="F24" s="241">
        <v>0</v>
      </c>
      <c r="G24" s="241">
        <f t="shared" si="1"/>
        <v>19639374</v>
      </c>
    </row>
    <row r="25" spans="1:7">
      <c r="A25" s="240">
        <v>4</v>
      </c>
      <c r="B25" s="206" t="s">
        <v>288</v>
      </c>
      <c r="C25" s="240"/>
      <c r="D25" s="241">
        <v>3123910</v>
      </c>
      <c r="E25" s="241">
        <v>455838</v>
      </c>
      <c r="F25" s="241">
        <v>0</v>
      </c>
      <c r="G25" s="241">
        <f t="shared" si="1"/>
        <v>3579748</v>
      </c>
    </row>
    <row r="26" spans="1:7">
      <c r="A26" s="240">
        <v>5</v>
      </c>
      <c r="B26" s="206" t="s">
        <v>350</v>
      </c>
      <c r="C26" s="240"/>
      <c r="D26" s="241">
        <v>2255828</v>
      </c>
      <c r="E26" s="241">
        <v>810458</v>
      </c>
      <c r="F26" s="241">
        <v>0</v>
      </c>
      <c r="G26" s="241">
        <f t="shared" si="1"/>
        <v>3066286</v>
      </c>
    </row>
    <row r="27" spans="1:7">
      <c r="A27" s="240">
        <v>6</v>
      </c>
      <c r="B27" s="206" t="s">
        <v>351</v>
      </c>
      <c r="C27" s="240"/>
      <c r="D27" s="241">
        <v>0</v>
      </c>
      <c r="E27" s="241">
        <v>0</v>
      </c>
      <c r="F27" s="241">
        <v>0</v>
      </c>
      <c r="G27" s="241">
        <f t="shared" si="1"/>
        <v>0</v>
      </c>
    </row>
    <row r="28" spans="1:7">
      <c r="A28" s="240"/>
      <c r="B28" s="206"/>
      <c r="C28" s="240"/>
      <c r="D28" s="241"/>
      <c r="E28" s="241"/>
      <c r="F28" s="241"/>
      <c r="G28" s="241"/>
    </row>
    <row r="29" spans="1:7" ht="30" customHeight="1">
      <c r="A29" s="242"/>
      <c r="B29" s="243" t="s">
        <v>267</v>
      </c>
      <c r="C29" s="244"/>
      <c r="D29" s="245">
        <v>5396277</v>
      </c>
      <c r="E29" s="245">
        <f>SUM(E22:E28)</f>
        <v>6612571</v>
      </c>
      <c r="F29" s="245">
        <f>SUM(F22:F28)</f>
        <v>0</v>
      </c>
      <c r="G29" s="245">
        <f>SUM(G22:G28)</f>
        <v>26285408</v>
      </c>
    </row>
    <row r="32" spans="1:7" ht="15">
      <c r="B32" s="443" t="s">
        <v>447</v>
      </c>
      <c r="C32" s="444"/>
      <c r="D32" s="444"/>
      <c r="E32" s="444"/>
      <c r="F32" s="444"/>
      <c r="G32" s="444"/>
    </row>
    <row r="34" spans="1:7">
      <c r="A34" s="440" t="s">
        <v>2</v>
      </c>
      <c r="B34" s="438" t="s">
        <v>66</v>
      </c>
      <c r="C34" s="440" t="s">
        <v>263</v>
      </c>
      <c r="D34" s="237" t="s">
        <v>264</v>
      </c>
      <c r="E34" s="440" t="s">
        <v>265</v>
      </c>
      <c r="F34" s="440" t="s">
        <v>266</v>
      </c>
      <c r="G34" s="237" t="s">
        <v>264</v>
      </c>
    </row>
    <row r="35" spans="1:7">
      <c r="A35" s="441"/>
      <c r="B35" s="439"/>
      <c r="C35" s="441"/>
      <c r="D35" s="401">
        <v>41275</v>
      </c>
      <c r="E35" s="441"/>
      <c r="F35" s="441"/>
      <c r="G35" s="401">
        <v>41639</v>
      </c>
    </row>
    <row r="36" spans="1:7">
      <c r="A36" s="240">
        <v>1</v>
      </c>
      <c r="B36" s="206" t="s">
        <v>347</v>
      </c>
      <c r="C36" s="240"/>
      <c r="D36" s="241">
        <f t="shared" ref="D36:E41" si="2">D8-D22</f>
        <v>0</v>
      </c>
      <c r="E36" s="241">
        <f t="shared" si="2"/>
        <v>0</v>
      </c>
      <c r="F36" s="241">
        <v>0</v>
      </c>
      <c r="G36" s="241">
        <f t="shared" ref="G36:G41" si="3">D36+E36-F36</f>
        <v>0</v>
      </c>
    </row>
    <row r="37" spans="1:7">
      <c r="A37" s="240">
        <v>2</v>
      </c>
      <c r="B37" s="206" t="s">
        <v>5</v>
      </c>
      <c r="C37" s="240"/>
      <c r="D37" s="241">
        <f t="shared" si="2"/>
        <v>0</v>
      </c>
      <c r="E37" s="241">
        <f t="shared" si="2"/>
        <v>0</v>
      </c>
      <c r="F37" s="241">
        <v>0</v>
      </c>
      <c r="G37" s="241">
        <f t="shared" si="3"/>
        <v>0</v>
      </c>
    </row>
    <row r="38" spans="1:7">
      <c r="A38" s="240">
        <v>3</v>
      </c>
      <c r="B38" s="206" t="s">
        <v>349</v>
      </c>
      <c r="C38" s="240"/>
      <c r="D38" s="241">
        <f t="shared" si="2"/>
        <v>25400141</v>
      </c>
      <c r="E38" s="241">
        <f t="shared" si="2"/>
        <v>5115289</v>
      </c>
      <c r="F38" s="241">
        <v>0</v>
      </c>
      <c r="G38" s="241">
        <f t="shared" si="3"/>
        <v>30515430</v>
      </c>
    </row>
    <row r="39" spans="1:7">
      <c r="A39" s="240">
        <v>4</v>
      </c>
      <c r="B39" s="206" t="s">
        <v>288</v>
      </c>
      <c r="C39" s="240"/>
      <c r="D39" s="241">
        <f t="shared" si="2"/>
        <v>1238258</v>
      </c>
      <c r="E39" s="241">
        <f t="shared" si="2"/>
        <v>870022</v>
      </c>
      <c r="F39" s="241">
        <v>0</v>
      </c>
      <c r="G39" s="241">
        <f t="shared" si="3"/>
        <v>2108280</v>
      </c>
    </row>
    <row r="40" spans="1:7">
      <c r="A40" s="240">
        <v>5</v>
      </c>
      <c r="B40" s="206" t="s">
        <v>350</v>
      </c>
      <c r="C40" s="240"/>
      <c r="D40" s="241">
        <f t="shared" si="2"/>
        <v>4634279</v>
      </c>
      <c r="E40" s="241">
        <f t="shared" si="2"/>
        <v>-400920</v>
      </c>
      <c r="F40" s="241">
        <v>0</v>
      </c>
      <c r="G40" s="241">
        <f t="shared" si="3"/>
        <v>4233359</v>
      </c>
    </row>
    <row r="41" spans="1:7">
      <c r="A41" s="240">
        <v>6</v>
      </c>
      <c r="B41" s="206" t="s">
        <v>351</v>
      </c>
      <c r="C41" s="240"/>
      <c r="D41" s="241">
        <f t="shared" si="2"/>
        <v>55828184</v>
      </c>
      <c r="E41" s="241">
        <f t="shared" si="2"/>
        <v>0</v>
      </c>
      <c r="F41" s="241">
        <v>0</v>
      </c>
      <c r="G41" s="241">
        <f t="shared" si="3"/>
        <v>55828184</v>
      </c>
    </row>
    <row r="42" spans="1:7">
      <c r="A42" s="240"/>
      <c r="B42" s="206"/>
      <c r="C42" s="240"/>
      <c r="D42" s="241"/>
      <c r="E42" s="241"/>
      <c r="F42" s="241"/>
      <c r="G42" s="241"/>
    </row>
    <row r="43" spans="1:7" ht="30" customHeight="1">
      <c r="A43" s="242"/>
      <c r="B43" s="243" t="s">
        <v>267</v>
      </c>
      <c r="C43" s="244"/>
      <c r="D43" s="245">
        <f>SUM(D36:D42)</f>
        <v>87100862</v>
      </c>
      <c r="E43" s="245">
        <f>SUM(E36:E42)</f>
        <v>5584391</v>
      </c>
      <c r="F43" s="245">
        <f>SUM(F36:F42)</f>
        <v>0</v>
      </c>
      <c r="G43" s="245">
        <f>SUM(G36:G42)</f>
        <v>92685253</v>
      </c>
    </row>
    <row r="47" spans="1:7" ht="15">
      <c r="F47" s="178" t="s">
        <v>268</v>
      </c>
    </row>
  </sheetData>
  <mergeCells count="18">
    <mergeCell ref="A20:A21"/>
    <mergeCell ref="B4:G4"/>
    <mergeCell ref="B18:G18"/>
    <mergeCell ref="B32:G32"/>
    <mergeCell ref="F20:F21"/>
    <mergeCell ref="F6:F7"/>
    <mergeCell ref="B20:B21"/>
    <mergeCell ref="C20:C21"/>
    <mergeCell ref="B34:B35"/>
    <mergeCell ref="F34:F35"/>
    <mergeCell ref="E20:E21"/>
    <mergeCell ref="A6:A7"/>
    <mergeCell ref="B6:B7"/>
    <mergeCell ref="C6:C7"/>
    <mergeCell ref="E6:E7"/>
    <mergeCell ref="E34:E35"/>
    <mergeCell ref="C34:C35"/>
    <mergeCell ref="A34:A35"/>
  </mergeCells>
  <phoneticPr fontId="0" type="noConversion"/>
  <printOptions horizontalCentered="1"/>
  <pageMargins left="0" right="0" top="0.39370078740157483" bottom="0.19685039370078741" header="0.51181102362204722" footer="0.5118110236220472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4:L31"/>
  <sheetViews>
    <sheetView workbookViewId="0">
      <selection activeCell="D5" sqref="D5"/>
    </sheetView>
  </sheetViews>
  <sheetFormatPr defaultRowHeight="12.75"/>
  <cols>
    <col min="1" max="1" width="3.5703125" customWidth="1"/>
    <col min="2" max="2" width="21.5703125" customWidth="1"/>
    <col min="3" max="3" width="6.85546875" customWidth="1"/>
    <col min="4" max="4" width="11" customWidth="1"/>
    <col min="5" max="5" width="10.140625" bestFit="1" customWidth="1"/>
    <col min="6" max="6" width="7.7109375" customWidth="1"/>
    <col min="7" max="7" width="11.42578125" customWidth="1"/>
    <col min="8" max="8" width="10.42578125" customWidth="1"/>
    <col min="9" max="9" width="9.85546875" customWidth="1"/>
    <col min="10" max="10" width="10.7109375" customWidth="1"/>
    <col min="11" max="11" width="10" customWidth="1"/>
    <col min="12" max="12" width="10.7109375" customWidth="1"/>
    <col min="13" max="13" width="19.85546875" customWidth="1"/>
    <col min="14" max="14" width="6.5703125" customWidth="1"/>
    <col min="15" max="15" width="10" customWidth="1"/>
    <col min="18" max="18" width="10.5703125" customWidth="1"/>
    <col min="19" max="21" width="10.85546875" customWidth="1"/>
    <col min="22" max="22" width="11.28515625" customWidth="1"/>
    <col min="23" max="23" width="10.42578125" customWidth="1"/>
    <col min="25" max="25" width="7.28515625" customWidth="1"/>
    <col min="26" max="26" width="19" customWidth="1"/>
    <col min="32" max="32" width="10.42578125" customWidth="1"/>
    <col min="33" max="33" width="10.7109375" customWidth="1"/>
    <col min="34" max="34" width="10.42578125" customWidth="1"/>
    <col min="35" max="35" width="11.140625" customWidth="1"/>
    <col min="36" max="36" width="13.7109375" customWidth="1"/>
  </cols>
  <sheetData>
    <row r="4" spans="1:12" ht="18">
      <c r="B4" s="236" t="s">
        <v>376</v>
      </c>
      <c r="C4" s="247"/>
      <c r="F4" s="248"/>
    </row>
    <row r="5" spans="1:12" ht="18">
      <c r="B5" s="236"/>
      <c r="C5" s="247"/>
      <c r="F5" s="248"/>
    </row>
    <row r="6" spans="1:12" ht="18">
      <c r="B6" s="236"/>
      <c r="C6" s="247"/>
      <c r="F6" s="248" t="s">
        <v>451</v>
      </c>
    </row>
    <row r="7" spans="1:12" ht="18">
      <c r="B7" s="236"/>
      <c r="C7" s="247"/>
      <c r="F7" s="248"/>
    </row>
    <row r="8" spans="1:12" ht="18">
      <c r="B8" s="236"/>
      <c r="C8" s="247"/>
      <c r="F8" s="248"/>
    </row>
    <row r="10" spans="1:12" s="28" customFormat="1" ht="15" customHeight="1">
      <c r="A10" s="440" t="s">
        <v>2</v>
      </c>
      <c r="B10" s="438" t="s">
        <v>66</v>
      </c>
      <c r="C10" s="440" t="s">
        <v>263</v>
      </c>
      <c r="D10" s="237" t="s">
        <v>264</v>
      </c>
      <c r="E10" s="440" t="s">
        <v>265</v>
      </c>
      <c r="F10" s="440" t="s">
        <v>266</v>
      </c>
      <c r="G10" s="237" t="s">
        <v>264</v>
      </c>
      <c r="H10" s="237" t="s">
        <v>247</v>
      </c>
      <c r="I10" s="237" t="s">
        <v>248</v>
      </c>
      <c r="J10" s="237" t="s">
        <v>269</v>
      </c>
      <c r="K10" s="237" t="s">
        <v>248</v>
      </c>
      <c r="L10" s="249" t="s">
        <v>247</v>
      </c>
    </row>
    <row r="11" spans="1:12" s="28" customFormat="1" ht="15" customHeight="1">
      <c r="A11" s="441"/>
      <c r="B11" s="439"/>
      <c r="C11" s="441"/>
      <c r="D11" s="238" t="s">
        <v>433</v>
      </c>
      <c r="E11" s="441"/>
      <c r="F11" s="441"/>
      <c r="G11" s="239" t="s">
        <v>443</v>
      </c>
      <c r="H11" s="238" t="s">
        <v>433</v>
      </c>
      <c r="I11" s="238" t="s">
        <v>433</v>
      </c>
      <c r="J11" s="250" t="s">
        <v>452</v>
      </c>
      <c r="K11" s="239" t="s">
        <v>443</v>
      </c>
      <c r="L11" s="239" t="s">
        <v>443</v>
      </c>
    </row>
    <row r="12" spans="1:12">
      <c r="A12" s="240">
        <v>1</v>
      </c>
      <c r="B12" s="206" t="s">
        <v>347</v>
      </c>
      <c r="C12" s="240"/>
      <c r="D12" s="241">
        <v>0</v>
      </c>
      <c r="E12" s="241">
        <v>0</v>
      </c>
      <c r="F12" s="241">
        <v>0</v>
      </c>
      <c r="G12" s="241">
        <f t="shared" ref="G12:G18" si="0">D12+E12-F12</f>
        <v>0</v>
      </c>
      <c r="H12" s="241">
        <v>0</v>
      </c>
      <c r="I12" s="241">
        <f>D12-H12</f>
        <v>0</v>
      </c>
      <c r="J12" s="241">
        <f>E12-I12</f>
        <v>0</v>
      </c>
      <c r="K12" s="251">
        <f>G12-L12</f>
        <v>0</v>
      </c>
      <c r="L12" s="251">
        <f t="shared" ref="L12:L18" si="1">H12+J12</f>
        <v>0</v>
      </c>
    </row>
    <row r="13" spans="1:12">
      <c r="A13" s="240">
        <v>2</v>
      </c>
      <c r="B13" s="206" t="s">
        <v>5</v>
      </c>
      <c r="C13" s="240"/>
      <c r="D13" s="241">
        <v>0</v>
      </c>
      <c r="E13" s="241">
        <v>0</v>
      </c>
      <c r="F13" s="241">
        <v>0</v>
      </c>
      <c r="G13" s="241">
        <f t="shared" si="0"/>
        <v>0</v>
      </c>
      <c r="H13" s="241">
        <v>0</v>
      </c>
      <c r="I13" s="241">
        <f t="shared" ref="I13:I18" si="2">D13-H13</f>
        <v>0</v>
      </c>
      <c r="J13" s="241">
        <f>H13-I13</f>
        <v>0</v>
      </c>
      <c r="K13" s="251">
        <f t="shared" ref="K13:K18" si="3">G13-L13</f>
        <v>0</v>
      </c>
      <c r="L13" s="251">
        <f t="shared" si="1"/>
        <v>0</v>
      </c>
    </row>
    <row r="14" spans="1:12">
      <c r="A14" s="240">
        <v>3</v>
      </c>
      <c r="B14" s="206" t="s">
        <v>348</v>
      </c>
      <c r="C14" s="240"/>
      <c r="D14" s="241">
        <v>0</v>
      </c>
      <c r="E14" s="241">
        <v>0</v>
      </c>
      <c r="F14" s="241">
        <v>0</v>
      </c>
      <c r="G14" s="241">
        <f t="shared" si="0"/>
        <v>0</v>
      </c>
      <c r="H14" s="241">
        <v>0</v>
      </c>
      <c r="I14" s="241">
        <f t="shared" si="2"/>
        <v>0</v>
      </c>
      <c r="J14" s="241">
        <f>H14-I14</f>
        <v>0</v>
      </c>
      <c r="K14" s="251">
        <f t="shared" si="3"/>
        <v>0</v>
      </c>
      <c r="L14" s="251">
        <f t="shared" si="1"/>
        <v>0</v>
      </c>
    </row>
    <row r="15" spans="1:12">
      <c r="A15" s="240">
        <v>4</v>
      </c>
      <c r="B15" s="206" t="s">
        <v>349</v>
      </c>
      <c r="C15" s="240"/>
      <c r="D15" s="241">
        <v>39159152</v>
      </c>
      <c r="E15" s="241">
        <v>10461564</v>
      </c>
      <c r="F15" s="241">
        <v>0</v>
      </c>
      <c r="G15" s="241">
        <f t="shared" si="0"/>
        <v>49620716</v>
      </c>
      <c r="H15" s="241">
        <v>13758383</v>
      </c>
      <c r="I15" s="241">
        <f>G15-H15</f>
        <v>35862333</v>
      </c>
      <c r="J15" s="241">
        <v>5346275</v>
      </c>
      <c r="K15" s="251">
        <f t="shared" si="3"/>
        <v>30516058</v>
      </c>
      <c r="L15" s="251">
        <f t="shared" si="1"/>
        <v>19104658</v>
      </c>
    </row>
    <row r="16" spans="1:12">
      <c r="A16" s="240">
        <v>5</v>
      </c>
      <c r="B16" s="206" t="s">
        <v>288</v>
      </c>
      <c r="C16" s="240"/>
      <c r="D16" s="241">
        <v>4362168</v>
      </c>
      <c r="E16" s="241">
        <v>1325860</v>
      </c>
      <c r="F16" s="241">
        <v>0</v>
      </c>
      <c r="G16" s="241">
        <f t="shared" si="0"/>
        <v>5688028</v>
      </c>
      <c r="H16" s="241">
        <v>3123910</v>
      </c>
      <c r="I16" s="241">
        <f>G16-H16</f>
        <v>2564118</v>
      </c>
      <c r="J16" s="241">
        <v>455838</v>
      </c>
      <c r="K16" s="251">
        <f t="shared" si="3"/>
        <v>2108280</v>
      </c>
      <c r="L16" s="251">
        <f t="shared" si="1"/>
        <v>3579748</v>
      </c>
    </row>
    <row r="17" spans="1:12">
      <c r="A17" s="240">
        <v>6</v>
      </c>
      <c r="B17" s="206" t="s">
        <v>350</v>
      </c>
      <c r="C17" s="240"/>
      <c r="D17" s="241">
        <v>6890111</v>
      </c>
      <c r="E17" s="241">
        <v>409538</v>
      </c>
      <c r="F17" s="241">
        <v>0</v>
      </c>
      <c r="G17" s="241">
        <f t="shared" si="0"/>
        <v>7299649</v>
      </c>
      <c r="H17" s="241">
        <v>2255833</v>
      </c>
      <c r="I17" s="241">
        <f>G17-H17</f>
        <v>5043816</v>
      </c>
      <c r="J17" s="241">
        <v>810458</v>
      </c>
      <c r="K17" s="251">
        <f t="shared" si="3"/>
        <v>4233358</v>
      </c>
      <c r="L17" s="251">
        <f t="shared" si="1"/>
        <v>3066291</v>
      </c>
    </row>
    <row r="18" spans="1:12">
      <c r="A18" s="240">
        <v>7</v>
      </c>
      <c r="B18" s="206" t="s">
        <v>351</v>
      </c>
      <c r="C18" s="240"/>
      <c r="D18" s="241">
        <v>55828184</v>
      </c>
      <c r="E18" s="241"/>
      <c r="F18" s="241">
        <v>0</v>
      </c>
      <c r="G18" s="241">
        <f t="shared" si="0"/>
        <v>55828184</v>
      </c>
      <c r="H18" s="241">
        <v>0</v>
      </c>
      <c r="I18" s="241">
        <f t="shared" si="2"/>
        <v>55828184</v>
      </c>
      <c r="J18" s="241">
        <v>0</v>
      </c>
      <c r="K18" s="251">
        <f t="shared" si="3"/>
        <v>55828184</v>
      </c>
      <c r="L18" s="251">
        <f t="shared" si="1"/>
        <v>0</v>
      </c>
    </row>
    <row r="19" spans="1:12">
      <c r="A19" s="240"/>
      <c r="B19" s="206"/>
      <c r="C19" s="240"/>
      <c r="D19" s="241"/>
      <c r="E19" s="241"/>
      <c r="F19" s="241"/>
      <c r="G19" s="241"/>
      <c r="H19" s="241"/>
      <c r="I19" s="241"/>
      <c r="J19" s="241"/>
      <c r="K19" s="251"/>
      <c r="L19" s="251"/>
    </row>
    <row r="20" spans="1:12">
      <c r="A20" s="240"/>
      <c r="B20" s="206"/>
      <c r="C20" s="240"/>
      <c r="D20" s="241"/>
      <c r="E20" s="241"/>
      <c r="F20" s="241"/>
      <c r="G20" s="241"/>
      <c r="H20" s="241"/>
      <c r="I20" s="241"/>
      <c r="J20" s="241"/>
      <c r="K20" s="251"/>
      <c r="L20" s="251"/>
    </row>
    <row r="21" spans="1:12" s="246" customFormat="1" ht="31.5" customHeight="1">
      <c r="A21" s="242"/>
      <c r="B21" s="243" t="s">
        <v>267</v>
      </c>
      <c r="C21" s="244"/>
      <c r="D21" s="347">
        <f>SUM(D13:D20)</f>
        <v>106239615</v>
      </c>
      <c r="E21" s="347">
        <f>SUM(E12:E20)</f>
        <v>12196962</v>
      </c>
      <c r="F21" s="347">
        <f>SUM(F12:F20)</f>
        <v>0</v>
      </c>
      <c r="G21" s="347">
        <f>SUM(G12:G20)</f>
        <v>118436577</v>
      </c>
      <c r="H21" s="347">
        <v>5376277</v>
      </c>
      <c r="I21" s="347">
        <f>SUM(I12:I20)</f>
        <v>99298451</v>
      </c>
      <c r="J21" s="347">
        <f>SUM(J12:J20)</f>
        <v>6612571</v>
      </c>
      <c r="K21" s="347">
        <f>SUM(K12:K20)</f>
        <v>92685880</v>
      </c>
      <c r="L21" s="347">
        <f>SUM(L12:L20)</f>
        <v>25750697</v>
      </c>
    </row>
    <row r="25" spans="1:12" ht="15">
      <c r="K25" s="178" t="s">
        <v>268</v>
      </c>
    </row>
    <row r="26" spans="1:12" ht="15">
      <c r="K26" s="178"/>
    </row>
    <row r="31" spans="1:12">
      <c r="H31" s="246"/>
    </row>
  </sheetData>
  <mergeCells count="5">
    <mergeCell ref="F10:F11"/>
    <mergeCell ref="A10:A11"/>
    <mergeCell ref="B10:B11"/>
    <mergeCell ref="C10:C11"/>
    <mergeCell ref="E10:E11"/>
  </mergeCells>
  <phoneticPr fontId="0" type="noConversion"/>
  <printOptions horizontalCentered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L47"/>
  <sheetViews>
    <sheetView topLeftCell="A33" zoomScaleNormal="80" workbookViewId="0">
      <selection activeCell="K14" sqref="K14"/>
    </sheetView>
  </sheetViews>
  <sheetFormatPr defaultRowHeight="12.75"/>
  <cols>
    <col min="1" max="1" width="8.42578125" style="106" customWidth="1"/>
    <col min="2" max="2" width="3.7109375" style="108" customWidth="1"/>
    <col min="3" max="3" width="2.7109375" style="108" customWidth="1"/>
    <col min="4" max="4" width="4" style="108" customWidth="1"/>
    <col min="5" max="5" width="40.5703125" style="106" customWidth="1"/>
    <col min="6" max="6" width="8.28515625" style="106" customWidth="1"/>
    <col min="7" max="8" width="15.7109375" style="109" customWidth="1"/>
    <col min="9" max="9" width="1.42578125" style="106" customWidth="1"/>
    <col min="10" max="16384" width="9.140625" style="106"/>
  </cols>
  <sheetData>
    <row r="1" spans="2:11" s="76" customFormat="1" ht="9" customHeight="1">
      <c r="B1" s="73"/>
      <c r="C1" s="74"/>
      <c r="D1" s="74"/>
      <c r="E1" s="75"/>
      <c r="G1" s="77"/>
      <c r="H1" s="77"/>
    </row>
    <row r="2" spans="2:11" s="78" customFormat="1" ht="18" customHeight="1">
      <c r="B2" s="445" t="s">
        <v>429</v>
      </c>
      <c r="C2" s="445"/>
      <c r="D2" s="445"/>
      <c r="E2" s="445"/>
      <c r="F2" s="445"/>
      <c r="G2" s="445"/>
      <c r="H2" s="445"/>
    </row>
    <row r="3" spans="2:11" s="41" customFormat="1" ht="15.6" customHeight="1">
      <c r="B3" s="28" t="s">
        <v>437</v>
      </c>
      <c r="C3" s="111"/>
      <c r="D3" s="111"/>
      <c r="E3" s="28"/>
      <c r="G3" s="79"/>
      <c r="H3" s="79"/>
    </row>
    <row r="4" spans="2:11" s="41" customFormat="1" ht="12" customHeight="1">
      <c r="B4" s="449" t="s">
        <v>2</v>
      </c>
      <c r="C4" s="451" t="s">
        <v>8</v>
      </c>
      <c r="D4" s="452"/>
      <c r="E4" s="453"/>
      <c r="F4" s="449" t="s">
        <v>9</v>
      </c>
      <c r="G4" s="80" t="s">
        <v>152</v>
      </c>
      <c r="H4" s="80" t="s">
        <v>152</v>
      </c>
    </row>
    <row r="5" spans="2:11" s="41" customFormat="1" ht="12" customHeight="1">
      <c r="B5" s="450"/>
      <c r="C5" s="454"/>
      <c r="D5" s="455"/>
      <c r="E5" s="456"/>
      <c r="F5" s="450"/>
      <c r="G5" s="81" t="s">
        <v>153</v>
      </c>
      <c r="H5" s="82" t="s">
        <v>170</v>
      </c>
    </row>
    <row r="6" spans="2:11" s="87" customFormat="1" ht="24.95" customHeight="1">
      <c r="B6" s="83" t="s">
        <v>3</v>
      </c>
      <c r="C6" s="446" t="s">
        <v>171</v>
      </c>
      <c r="D6" s="447"/>
      <c r="E6" s="448"/>
      <c r="F6" s="85"/>
      <c r="G6" s="275">
        <f>G7+G11+G18+G28</f>
        <v>142067224</v>
      </c>
      <c r="H6" s="275">
        <v>150838431</v>
      </c>
    </row>
    <row r="7" spans="2:11" s="87" customFormat="1" ht="17.100000000000001" customHeight="1">
      <c r="B7" s="88"/>
      <c r="C7" s="84">
        <v>1</v>
      </c>
      <c r="D7" s="89" t="s">
        <v>10</v>
      </c>
      <c r="E7" s="90"/>
      <c r="F7" s="91"/>
      <c r="G7" s="179">
        <f>G8+G9</f>
        <v>6810295</v>
      </c>
      <c r="H7" s="179">
        <v>1518454</v>
      </c>
    </row>
    <row r="8" spans="2:11" s="96" customFormat="1" ht="17.100000000000001" customHeight="1">
      <c r="B8" s="88"/>
      <c r="C8" s="84"/>
      <c r="D8" s="92" t="s">
        <v>122</v>
      </c>
      <c r="E8" s="93" t="s">
        <v>29</v>
      </c>
      <c r="F8" s="94"/>
      <c r="G8" s="351">
        <v>5977615</v>
      </c>
      <c r="H8" s="351">
        <v>1484182</v>
      </c>
    </row>
    <row r="9" spans="2:11" s="96" customFormat="1" ht="17.100000000000001" customHeight="1">
      <c r="B9" s="97"/>
      <c r="C9" s="84"/>
      <c r="D9" s="92" t="s">
        <v>122</v>
      </c>
      <c r="E9" s="93" t="s">
        <v>30</v>
      </c>
      <c r="F9" s="94"/>
      <c r="G9" s="351">
        <v>832680</v>
      </c>
      <c r="H9" s="351">
        <v>34272</v>
      </c>
    </row>
    <row r="10" spans="2:11" s="87" customFormat="1" ht="17.100000000000001" customHeight="1">
      <c r="B10" s="97"/>
      <c r="C10" s="84">
        <v>2</v>
      </c>
      <c r="D10" s="89" t="s">
        <v>156</v>
      </c>
      <c r="E10" s="90"/>
      <c r="F10" s="91"/>
      <c r="G10" s="354">
        <v>0</v>
      </c>
      <c r="H10" s="354">
        <v>0</v>
      </c>
    </row>
    <row r="11" spans="2:11" s="87" customFormat="1" ht="17.100000000000001" customHeight="1">
      <c r="B11" s="88"/>
      <c r="C11" s="84">
        <v>3</v>
      </c>
      <c r="D11" s="89" t="s">
        <v>157</v>
      </c>
      <c r="E11" s="90"/>
      <c r="F11" s="91"/>
      <c r="G11" s="354">
        <f>SUM(G12:G17)</f>
        <v>67283070</v>
      </c>
      <c r="H11" s="354">
        <v>79555538</v>
      </c>
    </row>
    <row r="12" spans="2:11" s="96" customFormat="1" ht="17.100000000000001" customHeight="1">
      <c r="B12" s="88"/>
      <c r="C12" s="98"/>
      <c r="D12" s="92" t="s">
        <v>122</v>
      </c>
      <c r="E12" s="93" t="s">
        <v>158</v>
      </c>
      <c r="F12" s="94"/>
      <c r="G12" s="351">
        <v>66645412</v>
      </c>
      <c r="H12" s="351">
        <v>79096453</v>
      </c>
    </row>
    <row r="13" spans="2:11" s="96" customFormat="1" ht="17.100000000000001" customHeight="1">
      <c r="B13" s="97"/>
      <c r="C13" s="99"/>
      <c r="D13" s="100" t="s">
        <v>122</v>
      </c>
      <c r="E13" s="93" t="s">
        <v>123</v>
      </c>
      <c r="F13" s="94"/>
      <c r="G13" s="351">
        <v>0</v>
      </c>
      <c r="H13" s="351">
        <v>0</v>
      </c>
    </row>
    <row r="14" spans="2:11" s="96" customFormat="1" ht="17.100000000000001" customHeight="1">
      <c r="B14" s="97"/>
      <c r="C14" s="99"/>
      <c r="D14" s="100" t="s">
        <v>122</v>
      </c>
      <c r="E14" s="93" t="s">
        <v>124</v>
      </c>
      <c r="F14" s="94"/>
      <c r="G14" s="351">
        <v>637658</v>
      </c>
      <c r="H14" s="351">
        <v>459085</v>
      </c>
    </row>
    <row r="15" spans="2:11" s="96" customFormat="1" ht="17.100000000000001" customHeight="1">
      <c r="B15" s="97"/>
      <c r="C15" s="99"/>
      <c r="D15" s="100" t="s">
        <v>122</v>
      </c>
      <c r="E15" s="93" t="s">
        <v>125</v>
      </c>
      <c r="F15" s="94"/>
      <c r="G15" s="351">
        <v>0</v>
      </c>
      <c r="H15" s="351">
        <v>0</v>
      </c>
      <c r="K15" s="334"/>
    </row>
    <row r="16" spans="2:11" s="96" customFormat="1" ht="17.100000000000001" customHeight="1">
      <c r="B16" s="97"/>
      <c r="C16" s="99"/>
      <c r="D16" s="100" t="s">
        <v>122</v>
      </c>
      <c r="E16" s="93" t="s">
        <v>128</v>
      </c>
      <c r="F16" s="94"/>
      <c r="G16" s="351">
        <v>0</v>
      </c>
      <c r="H16" s="351">
        <v>0</v>
      </c>
    </row>
    <row r="17" spans="2:11" s="96" customFormat="1" ht="17.100000000000001" customHeight="1">
      <c r="B17" s="97"/>
      <c r="C17" s="99"/>
      <c r="D17" s="100" t="s">
        <v>122</v>
      </c>
      <c r="E17" s="93" t="s">
        <v>434</v>
      </c>
      <c r="F17" s="94"/>
      <c r="G17" s="351"/>
      <c r="H17" s="351">
        <v>0</v>
      </c>
    </row>
    <row r="18" spans="2:11" s="87" customFormat="1" ht="17.100000000000001" customHeight="1">
      <c r="B18" s="97"/>
      <c r="C18" s="84">
        <v>4</v>
      </c>
      <c r="D18" s="89" t="s">
        <v>11</v>
      </c>
      <c r="E18" s="90"/>
      <c r="F18" s="91"/>
      <c r="G18" s="354">
        <f>G20+G23</f>
        <v>67410898</v>
      </c>
      <c r="H18" s="354">
        <v>66601478</v>
      </c>
    </row>
    <row r="19" spans="2:11" s="96" customFormat="1" ht="17.100000000000001" customHeight="1">
      <c r="B19" s="88"/>
      <c r="C19" s="98"/>
      <c r="D19" s="92" t="s">
        <v>122</v>
      </c>
      <c r="E19" s="93" t="s">
        <v>12</v>
      </c>
      <c r="F19" s="94"/>
      <c r="G19" s="351">
        <v>0</v>
      </c>
      <c r="H19" s="351">
        <v>0</v>
      </c>
    </row>
    <row r="20" spans="2:11" s="96" customFormat="1" ht="17.100000000000001" customHeight="1">
      <c r="B20" s="97"/>
      <c r="C20" s="99"/>
      <c r="D20" s="100" t="s">
        <v>122</v>
      </c>
      <c r="E20" s="93" t="s">
        <v>127</v>
      </c>
      <c r="F20" s="94"/>
      <c r="G20" s="351"/>
      <c r="H20" s="351">
        <v>138329</v>
      </c>
    </row>
    <row r="21" spans="2:11" s="96" customFormat="1" ht="17.100000000000001" customHeight="1">
      <c r="B21" s="97"/>
      <c r="C21" s="99"/>
      <c r="D21" s="100" t="s">
        <v>122</v>
      </c>
      <c r="E21" s="93" t="s">
        <v>13</v>
      </c>
      <c r="F21" s="94"/>
      <c r="G21" s="351">
        <v>0</v>
      </c>
      <c r="H21" s="351">
        <v>0</v>
      </c>
    </row>
    <row r="22" spans="2:11" s="96" customFormat="1" ht="17.100000000000001" customHeight="1">
      <c r="B22" s="97"/>
      <c r="C22" s="99"/>
      <c r="D22" s="100" t="s">
        <v>122</v>
      </c>
      <c r="E22" s="93" t="s">
        <v>159</v>
      </c>
      <c r="F22" s="94"/>
      <c r="G22" s="357">
        <v>0</v>
      </c>
      <c r="H22" s="357">
        <v>0</v>
      </c>
    </row>
    <row r="23" spans="2:11" s="96" customFormat="1" ht="17.100000000000001" customHeight="1">
      <c r="B23" s="97"/>
      <c r="C23" s="99"/>
      <c r="D23" s="100" t="s">
        <v>122</v>
      </c>
      <c r="E23" s="93" t="s">
        <v>14</v>
      </c>
      <c r="F23" s="94"/>
      <c r="G23" s="351">
        <v>67410898</v>
      </c>
      <c r="H23" s="351">
        <v>66463149</v>
      </c>
      <c r="J23" s="334"/>
      <c r="K23" s="334"/>
    </row>
    <row r="24" spans="2:11" s="96" customFormat="1" ht="17.100000000000001" customHeight="1">
      <c r="B24" s="97"/>
      <c r="C24" s="99"/>
      <c r="D24" s="100" t="s">
        <v>122</v>
      </c>
      <c r="E24" s="93" t="s">
        <v>15</v>
      </c>
      <c r="F24" s="94"/>
      <c r="G24" s="351">
        <v>0</v>
      </c>
      <c r="H24" s="351">
        <v>0</v>
      </c>
    </row>
    <row r="25" spans="2:11" s="96" customFormat="1" ht="17.100000000000001" customHeight="1">
      <c r="B25" s="97"/>
      <c r="C25" s="99"/>
      <c r="D25" s="100" t="s">
        <v>122</v>
      </c>
      <c r="E25" s="93"/>
      <c r="F25" s="94"/>
      <c r="G25" s="351">
        <v>0</v>
      </c>
      <c r="H25" s="351">
        <v>0</v>
      </c>
    </row>
    <row r="26" spans="2:11" s="87" customFormat="1" ht="17.100000000000001" customHeight="1">
      <c r="B26" s="97"/>
      <c r="C26" s="84">
        <v>5</v>
      </c>
      <c r="D26" s="89" t="s">
        <v>160</v>
      </c>
      <c r="E26" s="90"/>
      <c r="F26" s="91"/>
      <c r="G26" s="354">
        <v>0</v>
      </c>
      <c r="H26" s="354">
        <v>0</v>
      </c>
    </row>
    <row r="27" spans="2:11" s="87" customFormat="1" ht="17.100000000000001" customHeight="1">
      <c r="B27" s="88"/>
      <c r="C27" s="84">
        <v>6</v>
      </c>
      <c r="D27" s="89" t="s">
        <v>161</v>
      </c>
      <c r="E27" s="90"/>
      <c r="F27" s="91"/>
      <c r="G27" s="354">
        <v>0</v>
      </c>
      <c r="H27" s="354">
        <v>0</v>
      </c>
    </row>
    <row r="28" spans="2:11" s="87" customFormat="1" ht="17.100000000000001" customHeight="1">
      <c r="B28" s="88"/>
      <c r="C28" s="84">
        <v>7</v>
      </c>
      <c r="D28" s="89" t="s">
        <v>16</v>
      </c>
      <c r="E28" s="90"/>
      <c r="F28" s="91"/>
      <c r="G28" s="354">
        <f>G29</f>
        <v>562961</v>
      </c>
      <c r="H28" s="354">
        <v>3162961</v>
      </c>
      <c r="J28" s="352"/>
    </row>
    <row r="29" spans="2:11" s="87" customFormat="1" ht="17.100000000000001" customHeight="1">
      <c r="B29" s="88"/>
      <c r="C29" s="84"/>
      <c r="D29" s="92" t="s">
        <v>122</v>
      </c>
      <c r="E29" s="90" t="s">
        <v>162</v>
      </c>
      <c r="F29" s="91"/>
      <c r="G29" s="355">
        <v>562961</v>
      </c>
      <c r="H29" s="355">
        <v>3162961</v>
      </c>
      <c r="K29" s="352"/>
    </row>
    <row r="30" spans="2:11" s="87" customFormat="1" ht="17.100000000000001" customHeight="1">
      <c r="B30" s="88"/>
      <c r="C30" s="84"/>
      <c r="D30" s="92" t="s">
        <v>122</v>
      </c>
      <c r="E30" s="90"/>
      <c r="F30" s="91"/>
      <c r="G30" s="355">
        <v>0</v>
      </c>
      <c r="H30" s="355">
        <v>0</v>
      </c>
    </row>
    <row r="31" spans="2:11" s="87" customFormat="1" ht="24.95" customHeight="1">
      <c r="B31" s="101" t="s">
        <v>4</v>
      </c>
      <c r="C31" s="446" t="s">
        <v>17</v>
      </c>
      <c r="D31" s="447"/>
      <c r="E31" s="448"/>
      <c r="F31" s="91"/>
      <c r="G31" s="354">
        <f>G33+G40+G41+G42+G43</f>
        <v>92685881</v>
      </c>
      <c r="H31" s="354">
        <v>87100862</v>
      </c>
    </row>
    <row r="32" spans="2:11" s="87" customFormat="1" ht="17.100000000000001" customHeight="1">
      <c r="B32" s="88"/>
      <c r="C32" s="84">
        <v>1</v>
      </c>
      <c r="D32" s="89" t="s">
        <v>18</v>
      </c>
      <c r="E32" s="90"/>
      <c r="F32" s="91"/>
      <c r="G32" s="355">
        <v>0</v>
      </c>
      <c r="H32" s="355">
        <v>0</v>
      </c>
    </row>
    <row r="33" spans="2:12" s="87" customFormat="1" ht="17.100000000000001" customHeight="1">
      <c r="B33" s="88"/>
      <c r="C33" s="84">
        <v>2</v>
      </c>
      <c r="D33" s="89" t="s">
        <v>19</v>
      </c>
      <c r="E33" s="102"/>
      <c r="F33" s="91"/>
      <c r="G33" s="354">
        <f>G35+G36+G37+G38+G39</f>
        <v>92685881</v>
      </c>
      <c r="H33" s="354">
        <v>87100862</v>
      </c>
    </row>
    <row r="34" spans="2:12" s="96" customFormat="1" ht="17.100000000000001" customHeight="1">
      <c r="B34" s="88"/>
      <c r="C34" s="98"/>
      <c r="D34" s="92" t="s">
        <v>122</v>
      </c>
      <c r="E34" s="93" t="s">
        <v>24</v>
      </c>
      <c r="F34" s="94"/>
      <c r="G34" s="351">
        <f>'Pasq.per AAM 1'!G36</f>
        <v>0</v>
      </c>
      <c r="H34" s="351">
        <f>'Pasq.per AAM 1'!H36</f>
        <v>0</v>
      </c>
    </row>
    <row r="35" spans="2:12" s="96" customFormat="1" ht="17.100000000000001" customHeight="1">
      <c r="B35" s="97"/>
      <c r="C35" s="99"/>
      <c r="D35" s="100" t="s">
        <v>122</v>
      </c>
      <c r="E35" s="93" t="s">
        <v>5</v>
      </c>
      <c r="F35" s="94"/>
      <c r="G35" s="351">
        <v>55828184</v>
      </c>
      <c r="H35" s="351">
        <v>55828184</v>
      </c>
    </row>
    <row r="36" spans="2:12" s="96" customFormat="1" ht="17.100000000000001" customHeight="1">
      <c r="B36" s="97"/>
      <c r="C36" s="99"/>
      <c r="D36" s="100" t="s">
        <v>122</v>
      </c>
      <c r="E36" s="93" t="s">
        <v>126</v>
      </c>
      <c r="F36" s="94"/>
      <c r="G36" s="351">
        <v>30516058</v>
      </c>
      <c r="H36" s="351">
        <v>25400141</v>
      </c>
    </row>
    <row r="37" spans="2:12" s="96" customFormat="1" ht="17.100000000000001" customHeight="1">
      <c r="B37" s="97"/>
      <c r="C37" s="99"/>
      <c r="D37" s="100" t="s">
        <v>122</v>
      </c>
      <c r="E37" s="93" t="s">
        <v>293</v>
      </c>
      <c r="F37" s="94"/>
      <c r="G37" s="351">
        <v>2108280</v>
      </c>
      <c r="H37" s="351">
        <v>1238258</v>
      </c>
    </row>
    <row r="38" spans="2:12" s="96" customFormat="1" ht="17.100000000000001" customHeight="1">
      <c r="B38" s="97"/>
      <c r="C38" s="99"/>
      <c r="D38" s="100" t="s">
        <v>122</v>
      </c>
      <c r="E38" s="93" t="s">
        <v>354</v>
      </c>
      <c r="F38" s="94"/>
      <c r="G38" s="351">
        <v>4233359</v>
      </c>
      <c r="H38" s="351">
        <v>4634279</v>
      </c>
    </row>
    <row r="39" spans="2:12" s="96" customFormat="1" ht="17.100000000000001" customHeight="1">
      <c r="B39" s="97"/>
      <c r="C39" s="99"/>
      <c r="D39" s="100" t="s">
        <v>122</v>
      </c>
      <c r="E39" s="93" t="s">
        <v>294</v>
      </c>
      <c r="F39" s="94"/>
      <c r="G39" s="351"/>
      <c r="H39" s="351">
        <f>'Pasq.per AAM 1'!H41</f>
        <v>0</v>
      </c>
    </row>
    <row r="40" spans="2:12" s="87" customFormat="1" ht="17.100000000000001" customHeight="1">
      <c r="B40" s="97"/>
      <c r="C40" s="84">
        <v>3</v>
      </c>
      <c r="D40" s="89" t="s">
        <v>20</v>
      </c>
      <c r="E40" s="90"/>
      <c r="F40" s="91"/>
      <c r="G40" s="355">
        <v>0</v>
      </c>
      <c r="H40" s="355">
        <v>0</v>
      </c>
    </row>
    <row r="41" spans="2:12" s="87" customFormat="1" ht="17.100000000000001" customHeight="1">
      <c r="B41" s="88"/>
      <c r="C41" s="84">
        <v>4</v>
      </c>
      <c r="D41" s="89" t="s">
        <v>21</v>
      </c>
      <c r="E41" s="90"/>
      <c r="F41" s="91"/>
      <c r="G41" s="355">
        <v>0</v>
      </c>
      <c r="H41" s="355">
        <v>0</v>
      </c>
    </row>
    <row r="42" spans="2:12" s="87" customFormat="1" ht="17.100000000000001" customHeight="1">
      <c r="B42" s="88"/>
      <c r="C42" s="84">
        <v>5</v>
      </c>
      <c r="D42" s="89" t="s">
        <v>22</v>
      </c>
      <c r="E42" s="90"/>
      <c r="F42" s="91"/>
      <c r="G42" s="355">
        <v>0</v>
      </c>
      <c r="H42" s="355">
        <v>0</v>
      </c>
    </row>
    <row r="43" spans="2:12" s="87" customFormat="1" ht="17.100000000000001" customHeight="1">
      <c r="B43" s="88"/>
      <c r="C43" s="84">
        <v>6</v>
      </c>
      <c r="D43" s="89" t="s">
        <v>23</v>
      </c>
      <c r="E43" s="90"/>
      <c r="F43" s="91"/>
      <c r="G43" s="355">
        <v>0</v>
      </c>
      <c r="H43" s="355">
        <v>0</v>
      </c>
    </row>
    <row r="44" spans="2:12" s="87" customFormat="1" ht="30" customHeight="1">
      <c r="B44" s="91"/>
      <c r="C44" s="446" t="s">
        <v>52</v>
      </c>
      <c r="D44" s="447"/>
      <c r="E44" s="448"/>
      <c r="F44" s="91"/>
      <c r="G44" s="354">
        <f>G6+G31</f>
        <v>234753105</v>
      </c>
      <c r="H44" s="354">
        <f>H7+H10+H11+H18+H26+H27+H28+H31</f>
        <v>237939293</v>
      </c>
    </row>
    <row r="45" spans="2:12" s="87" customFormat="1" ht="9.75" customHeight="1">
      <c r="B45" s="103"/>
      <c r="C45" s="103"/>
      <c r="D45" s="103"/>
      <c r="E45" s="103"/>
      <c r="F45" s="104"/>
      <c r="G45" s="105"/>
      <c r="H45" s="105"/>
    </row>
    <row r="46" spans="2:12" s="87" customFormat="1" ht="15.95" customHeight="1">
      <c r="B46" s="103"/>
      <c r="C46" s="103"/>
      <c r="D46" s="103"/>
      <c r="E46" s="103"/>
      <c r="F46" s="104"/>
      <c r="G46" s="105"/>
      <c r="H46" s="105"/>
    </row>
    <row r="47" spans="2:12">
      <c r="L47" s="255"/>
    </row>
  </sheetData>
  <mergeCells count="7">
    <mergeCell ref="B2:H2"/>
    <mergeCell ref="C31:E31"/>
    <mergeCell ref="C44:E44"/>
    <mergeCell ref="F4:F5"/>
    <mergeCell ref="C4:E5"/>
    <mergeCell ref="B4:B5"/>
    <mergeCell ref="C6:E6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8"/>
  <sheetViews>
    <sheetView workbookViewId="0">
      <selection activeCell="E38" sqref="E38"/>
    </sheetView>
  </sheetViews>
  <sheetFormatPr defaultRowHeight="12.75"/>
  <cols>
    <col min="1" max="1" width="7.7109375" style="41" customWidth="1"/>
    <col min="2" max="3" width="9.140625" style="41"/>
    <col min="4" max="4" width="9.28515625" style="41" customWidth="1"/>
    <col min="5" max="5" width="11.42578125" style="41" customWidth="1"/>
    <col min="6" max="6" width="12.85546875" style="41" customWidth="1"/>
    <col min="7" max="7" width="5.42578125" style="41" customWidth="1"/>
    <col min="8" max="9" width="9.140625" style="41"/>
    <col min="10" max="10" width="3.140625" style="41" customWidth="1"/>
    <col min="11" max="11" width="9.140625" style="41"/>
    <col min="12" max="12" width="1.85546875" style="41" customWidth="1"/>
    <col min="13" max="16384" width="9.140625" style="41"/>
  </cols>
  <sheetData>
    <row r="1" spans="2:11" s="37" customFormat="1" ht="6.75" customHeight="1"/>
    <row r="2" spans="2:11" s="37" customFormat="1">
      <c r="B2" s="42"/>
      <c r="C2" s="43"/>
      <c r="D2" s="43"/>
      <c r="E2" s="43"/>
      <c r="F2" s="43"/>
      <c r="G2" s="43"/>
      <c r="H2" s="43"/>
      <c r="I2" s="43"/>
      <c r="J2" s="43"/>
      <c r="K2" s="44"/>
    </row>
    <row r="3" spans="2:11" s="38" customFormat="1" ht="14.1" customHeight="1">
      <c r="B3" s="45"/>
      <c r="C3" s="46" t="s">
        <v>172</v>
      </c>
      <c r="D3" s="46"/>
      <c r="E3" s="46"/>
      <c r="F3" s="252" t="s">
        <v>342</v>
      </c>
      <c r="G3" s="253"/>
      <c r="H3" s="48"/>
      <c r="I3" s="47"/>
      <c r="J3" s="46"/>
      <c r="K3" s="49"/>
    </row>
    <row r="4" spans="2:11" s="38" customFormat="1" ht="14.1" customHeight="1">
      <c r="B4" s="45"/>
      <c r="C4" s="46" t="s">
        <v>113</v>
      </c>
      <c r="D4" s="46"/>
      <c r="E4" s="46"/>
      <c r="F4" s="273"/>
      <c r="G4" s="50"/>
      <c r="H4" s="51"/>
      <c r="I4" s="52"/>
      <c r="J4" s="52"/>
      <c r="K4" s="49"/>
    </row>
    <row r="5" spans="2:11" s="38" customFormat="1" ht="14.1" customHeight="1">
      <c r="B5" s="45"/>
      <c r="C5" s="46" t="s">
        <v>6</v>
      </c>
      <c r="D5" s="46"/>
      <c r="E5" s="46"/>
      <c r="F5" s="252" t="s">
        <v>343</v>
      </c>
      <c r="G5" s="47"/>
      <c r="H5" s="47"/>
      <c r="I5" s="47"/>
      <c r="J5" s="47"/>
      <c r="K5" s="49"/>
    </row>
    <row r="6" spans="2:11" s="38" customFormat="1" ht="14.1" customHeight="1">
      <c r="B6" s="45"/>
      <c r="C6" s="46"/>
      <c r="D6" s="46"/>
      <c r="E6" s="46"/>
      <c r="F6" s="46"/>
      <c r="G6" s="46"/>
      <c r="H6" s="254" t="s">
        <v>270</v>
      </c>
      <c r="I6" s="54"/>
      <c r="J6" s="52"/>
      <c r="K6" s="49"/>
    </row>
    <row r="7" spans="2:11" s="38" customFormat="1" ht="14.1" customHeight="1">
      <c r="B7" s="45"/>
      <c r="C7" s="46" t="s">
        <v>0</v>
      </c>
      <c r="D7" s="46"/>
      <c r="E7" s="46"/>
      <c r="F7" s="252" t="s">
        <v>344</v>
      </c>
      <c r="G7" s="55"/>
      <c r="H7" s="46"/>
      <c r="I7" s="46"/>
      <c r="J7" s="46"/>
      <c r="K7" s="49"/>
    </row>
    <row r="8" spans="2:11" s="38" customFormat="1" ht="14.1" customHeight="1">
      <c r="B8" s="45"/>
      <c r="C8" s="46" t="s">
        <v>1</v>
      </c>
      <c r="D8" s="46"/>
      <c r="E8" s="46"/>
      <c r="F8" s="289">
        <v>3709399</v>
      </c>
      <c r="G8" s="56"/>
      <c r="H8" s="46"/>
      <c r="I8" s="46"/>
      <c r="J8" s="46"/>
      <c r="K8" s="49"/>
    </row>
    <row r="9" spans="2:11" s="38" customFormat="1" ht="14.1" customHeight="1">
      <c r="B9" s="45"/>
      <c r="C9" s="46"/>
      <c r="D9" s="46"/>
      <c r="E9" s="46"/>
      <c r="F9" s="46"/>
      <c r="G9" s="46"/>
      <c r="H9" s="46"/>
      <c r="I9" s="46"/>
      <c r="J9" s="46"/>
      <c r="K9" s="49"/>
    </row>
    <row r="10" spans="2:11" s="38" customFormat="1" ht="14.1" customHeight="1">
      <c r="B10" s="45"/>
      <c r="C10" s="46" t="s">
        <v>32</v>
      </c>
      <c r="D10" s="46"/>
      <c r="E10" s="46"/>
      <c r="F10" s="252" t="s">
        <v>345</v>
      </c>
      <c r="G10" s="47"/>
      <c r="H10" s="47"/>
      <c r="I10" s="47"/>
      <c r="J10" s="47"/>
      <c r="K10" s="49"/>
    </row>
    <row r="11" spans="2:11" s="38" customFormat="1" ht="14.1" customHeight="1">
      <c r="B11" s="45"/>
      <c r="C11" s="46"/>
      <c r="D11" s="46"/>
      <c r="E11" s="46"/>
      <c r="F11" s="289" t="s">
        <v>346</v>
      </c>
      <c r="G11" s="53"/>
      <c r="H11" s="53"/>
      <c r="I11" s="53"/>
      <c r="J11" s="53"/>
      <c r="K11" s="49"/>
    </row>
    <row r="12" spans="2:11" s="38" customFormat="1" ht="14.1" customHeight="1">
      <c r="B12" s="45"/>
      <c r="C12" s="46"/>
      <c r="D12" s="46"/>
      <c r="E12" s="46"/>
      <c r="F12" s="53"/>
      <c r="G12" s="53"/>
      <c r="H12" s="53"/>
      <c r="I12" s="53"/>
      <c r="J12" s="53"/>
      <c r="K12" s="49"/>
    </row>
    <row r="13" spans="2:11" s="39" customFormat="1">
      <c r="B13" s="57"/>
      <c r="C13" s="58"/>
      <c r="D13" s="58"/>
      <c r="E13" s="58"/>
      <c r="F13" s="58"/>
      <c r="G13" s="58"/>
      <c r="H13" s="58"/>
      <c r="I13" s="58"/>
      <c r="J13" s="58"/>
      <c r="K13" s="59"/>
    </row>
    <row r="14" spans="2:11" s="39" customFormat="1">
      <c r="B14" s="57"/>
      <c r="C14" s="58"/>
      <c r="D14" s="58"/>
      <c r="E14" s="58"/>
      <c r="F14" s="58"/>
      <c r="G14" s="58"/>
      <c r="H14" s="58"/>
      <c r="I14" s="58"/>
      <c r="J14" s="58"/>
      <c r="K14" s="59"/>
    </row>
    <row r="15" spans="2:11" s="39" customFormat="1">
      <c r="B15" s="57"/>
      <c r="C15" s="58"/>
      <c r="D15" s="58"/>
      <c r="E15" s="58"/>
      <c r="F15" s="58"/>
      <c r="G15" s="58"/>
      <c r="H15" s="58"/>
      <c r="I15" s="58"/>
      <c r="J15" s="58"/>
      <c r="K15" s="59"/>
    </row>
    <row r="16" spans="2:11" s="39" customFormat="1">
      <c r="B16" s="57"/>
      <c r="C16" s="58"/>
      <c r="D16" s="58"/>
      <c r="E16" s="58"/>
      <c r="F16" s="58"/>
      <c r="G16" s="58"/>
      <c r="H16" s="58"/>
      <c r="I16" s="58"/>
      <c r="J16" s="58"/>
      <c r="K16" s="59"/>
    </row>
    <row r="17" spans="1:11" s="39" customFormat="1">
      <c r="B17" s="57"/>
      <c r="C17" s="58"/>
      <c r="D17" s="58"/>
      <c r="E17" s="58"/>
      <c r="F17" s="58"/>
      <c r="G17" s="58"/>
      <c r="H17" s="58"/>
      <c r="I17" s="58"/>
      <c r="J17" s="58"/>
      <c r="K17" s="59"/>
    </row>
    <row r="18" spans="1:11" s="39" customFormat="1">
      <c r="B18" s="57"/>
      <c r="C18" s="58"/>
      <c r="D18" s="58"/>
      <c r="E18" s="58"/>
      <c r="F18" s="58"/>
      <c r="G18" s="58"/>
      <c r="H18" s="58"/>
      <c r="I18" s="58"/>
      <c r="J18" s="58"/>
      <c r="K18" s="59"/>
    </row>
    <row r="19" spans="1:11" s="39" customFormat="1">
      <c r="B19" s="57"/>
      <c r="C19" s="58"/>
      <c r="D19" s="58"/>
      <c r="E19" s="58"/>
      <c r="F19" s="58"/>
      <c r="G19" s="58"/>
      <c r="H19" s="58"/>
      <c r="I19" s="58"/>
      <c r="J19" s="58"/>
      <c r="K19" s="59"/>
    </row>
    <row r="20" spans="1:11" s="39" customFormat="1">
      <c r="B20" s="57"/>
      <c r="C20" s="58"/>
      <c r="D20" s="58"/>
      <c r="E20" s="58"/>
      <c r="F20" s="58"/>
      <c r="G20" s="58"/>
      <c r="H20" s="58"/>
      <c r="I20" s="58"/>
      <c r="J20" s="58"/>
      <c r="K20" s="59"/>
    </row>
    <row r="21" spans="1:11" s="39" customFormat="1">
      <c r="B21" s="57"/>
      <c r="D21" s="58"/>
      <c r="E21" s="58"/>
      <c r="F21" s="58"/>
      <c r="G21" s="58"/>
      <c r="H21" s="58"/>
      <c r="I21" s="58"/>
      <c r="J21" s="58"/>
      <c r="K21" s="59"/>
    </row>
    <row r="22" spans="1:11" s="39" customFormat="1">
      <c r="B22" s="57"/>
      <c r="C22" s="58"/>
      <c r="D22" s="58"/>
      <c r="E22" s="58"/>
      <c r="F22" s="58"/>
      <c r="G22" s="58"/>
      <c r="H22" s="58"/>
      <c r="I22" s="58"/>
      <c r="J22" s="58"/>
      <c r="K22" s="59"/>
    </row>
    <row r="23" spans="1:11" s="39" customFormat="1">
      <c r="B23" s="57"/>
      <c r="C23" s="58"/>
      <c r="D23" s="58"/>
      <c r="E23" s="58"/>
      <c r="F23" s="58"/>
      <c r="G23" s="58"/>
      <c r="H23" s="58"/>
      <c r="I23" s="58"/>
      <c r="J23" s="58"/>
      <c r="K23" s="59"/>
    </row>
    <row r="24" spans="1:11" s="39" customFormat="1">
      <c r="B24" s="57"/>
      <c r="C24" s="58"/>
      <c r="D24" s="58"/>
      <c r="E24" s="58"/>
      <c r="F24" s="58"/>
      <c r="G24" s="58"/>
      <c r="H24" s="58"/>
      <c r="I24" s="58"/>
      <c r="J24" s="58"/>
      <c r="K24" s="59"/>
    </row>
    <row r="25" spans="1:11" s="60" customFormat="1" ht="33.75">
      <c r="A25" s="39"/>
      <c r="B25" s="457" t="s">
        <v>7</v>
      </c>
      <c r="C25" s="458"/>
      <c r="D25" s="458"/>
      <c r="E25" s="458"/>
      <c r="F25" s="458"/>
      <c r="G25" s="458"/>
      <c r="H25" s="458"/>
      <c r="I25" s="458"/>
      <c r="J25" s="458"/>
      <c r="K25" s="459"/>
    </row>
    <row r="26" spans="1:11" s="39" customFormat="1">
      <c r="A26" s="60"/>
      <c r="B26" s="61"/>
      <c r="C26" s="460" t="s">
        <v>79</v>
      </c>
      <c r="D26" s="460"/>
      <c r="E26" s="460"/>
      <c r="F26" s="460"/>
      <c r="G26" s="460"/>
      <c r="H26" s="460"/>
      <c r="I26" s="460"/>
      <c r="J26" s="460"/>
      <c r="K26" s="59"/>
    </row>
    <row r="27" spans="1:11" s="39" customFormat="1">
      <c r="B27" s="57"/>
      <c r="C27" s="460" t="s">
        <v>80</v>
      </c>
      <c r="D27" s="460"/>
      <c r="E27" s="460"/>
      <c r="F27" s="460"/>
      <c r="G27" s="460"/>
      <c r="H27" s="460"/>
      <c r="I27" s="460"/>
      <c r="J27" s="460"/>
      <c r="K27" s="59"/>
    </row>
    <row r="28" spans="1:11" s="39" customFormat="1">
      <c r="B28" s="57"/>
      <c r="C28" s="58"/>
      <c r="D28" s="58"/>
      <c r="E28" s="58"/>
      <c r="F28" s="58"/>
      <c r="G28" s="58"/>
      <c r="H28" s="58"/>
      <c r="I28" s="58"/>
      <c r="J28" s="58"/>
      <c r="K28" s="59"/>
    </row>
    <row r="29" spans="1:11" s="39" customFormat="1">
      <c r="B29" s="57"/>
      <c r="C29" s="58"/>
      <c r="D29" s="58"/>
      <c r="E29" s="58"/>
      <c r="F29" s="58"/>
      <c r="G29" s="58"/>
      <c r="H29" s="58"/>
      <c r="I29" s="58"/>
      <c r="J29" s="58"/>
      <c r="K29" s="59"/>
    </row>
    <row r="30" spans="1:11" s="65" customFormat="1" ht="33.75">
      <c r="A30" s="39"/>
      <c r="B30" s="57"/>
      <c r="C30" s="58"/>
      <c r="D30" s="58"/>
      <c r="E30" s="58"/>
      <c r="F30" s="62" t="s">
        <v>432</v>
      </c>
      <c r="G30" s="63"/>
      <c r="H30" s="63"/>
      <c r="I30" s="63"/>
      <c r="J30" s="63"/>
      <c r="K30" s="64"/>
    </row>
    <row r="31" spans="1:11" s="65" customFormat="1">
      <c r="B31" s="66"/>
      <c r="C31" s="63"/>
      <c r="D31" s="63"/>
      <c r="E31" s="234"/>
      <c r="F31" s="63"/>
      <c r="G31" s="63"/>
      <c r="H31" s="63"/>
      <c r="I31" s="63"/>
      <c r="J31" s="63"/>
      <c r="K31" s="64"/>
    </row>
    <row r="32" spans="1:11" s="65" customFormat="1">
      <c r="B32" s="66"/>
      <c r="C32" s="63"/>
      <c r="D32" s="63"/>
      <c r="E32" s="63"/>
      <c r="F32" s="63"/>
      <c r="G32" s="63"/>
      <c r="H32" s="63"/>
      <c r="I32" s="63"/>
      <c r="J32" s="63"/>
      <c r="K32" s="64"/>
    </row>
    <row r="33" spans="2:11" s="65" customFormat="1">
      <c r="B33" s="66"/>
      <c r="C33" s="63"/>
      <c r="D33" s="63"/>
      <c r="E33" s="63"/>
      <c r="F33" s="63"/>
      <c r="G33" s="63"/>
      <c r="H33" s="63"/>
      <c r="I33" s="63"/>
      <c r="J33" s="63"/>
      <c r="K33" s="64"/>
    </row>
    <row r="34" spans="2:11" s="65" customFormat="1">
      <c r="B34" s="66"/>
      <c r="C34" s="63"/>
      <c r="D34" s="63"/>
      <c r="E34" s="63"/>
      <c r="F34" s="63"/>
      <c r="G34" s="63"/>
      <c r="H34" s="63"/>
      <c r="I34" s="63"/>
      <c r="J34" s="63"/>
      <c r="K34" s="64"/>
    </row>
    <row r="35" spans="2:11" s="65" customFormat="1">
      <c r="B35" s="66"/>
      <c r="C35" s="63"/>
      <c r="D35" s="63"/>
      <c r="E35" s="63"/>
      <c r="F35" s="63"/>
      <c r="G35" s="63"/>
      <c r="H35" s="63"/>
      <c r="I35" s="63"/>
      <c r="J35" s="63"/>
      <c r="K35" s="64"/>
    </row>
    <row r="36" spans="2:11" s="65" customFormat="1">
      <c r="B36" s="66"/>
      <c r="C36" s="63"/>
      <c r="D36" s="63"/>
      <c r="E36" s="63"/>
      <c r="F36" s="63"/>
      <c r="G36" s="63"/>
      <c r="H36" s="63"/>
      <c r="I36" s="63"/>
      <c r="J36" s="63"/>
      <c r="K36" s="64"/>
    </row>
    <row r="37" spans="2:11" s="65" customFormat="1">
      <c r="B37" s="66"/>
      <c r="C37" s="63"/>
      <c r="D37" s="63"/>
      <c r="E37" s="63"/>
      <c r="F37" s="63"/>
      <c r="G37" s="63"/>
      <c r="H37" s="63"/>
      <c r="I37" s="63"/>
      <c r="J37" s="63"/>
      <c r="K37" s="64"/>
    </row>
    <row r="38" spans="2:11" s="65" customFormat="1">
      <c r="B38" s="66"/>
      <c r="C38" s="63"/>
      <c r="D38" s="63"/>
      <c r="E38" s="63"/>
      <c r="F38" s="63"/>
      <c r="G38" s="63"/>
      <c r="H38" s="63"/>
      <c r="I38" s="63"/>
      <c r="J38" s="63"/>
      <c r="K38" s="64"/>
    </row>
    <row r="39" spans="2:11" s="65" customFormat="1">
      <c r="B39" s="66"/>
      <c r="C39" s="63"/>
      <c r="D39" s="63"/>
      <c r="E39" s="63"/>
      <c r="F39" s="63"/>
      <c r="G39" s="63"/>
      <c r="H39" s="63"/>
      <c r="I39" s="63"/>
      <c r="J39" s="63"/>
      <c r="K39" s="64"/>
    </row>
    <row r="40" spans="2:11" s="65" customFormat="1">
      <c r="B40" s="66"/>
      <c r="C40" s="63"/>
      <c r="D40" s="63"/>
      <c r="E40" s="63"/>
      <c r="F40" s="63"/>
      <c r="G40" s="63"/>
      <c r="H40" s="63"/>
      <c r="I40" s="63"/>
      <c r="J40" s="63"/>
      <c r="K40" s="64"/>
    </row>
    <row r="41" spans="2:11" s="65" customFormat="1">
      <c r="B41" s="66"/>
      <c r="C41" s="63"/>
      <c r="D41" s="63"/>
      <c r="E41" s="63"/>
      <c r="F41" s="63"/>
      <c r="G41" s="63"/>
      <c r="H41" s="63"/>
      <c r="I41" s="63"/>
      <c r="J41" s="63"/>
      <c r="K41" s="64"/>
    </row>
    <row r="42" spans="2:11" s="65" customFormat="1">
      <c r="B42" s="66"/>
      <c r="C42" s="63"/>
      <c r="D42" s="63"/>
      <c r="E42" s="63"/>
      <c r="F42" s="63"/>
      <c r="G42" s="63"/>
      <c r="H42" s="63"/>
      <c r="I42" s="63"/>
      <c r="J42" s="63"/>
      <c r="K42" s="64"/>
    </row>
    <row r="43" spans="2:11" s="65" customFormat="1">
      <c r="B43" s="66"/>
      <c r="C43" s="63"/>
      <c r="D43" s="63"/>
      <c r="E43" s="63"/>
      <c r="F43" s="63"/>
      <c r="G43" s="63"/>
      <c r="H43" s="63"/>
      <c r="I43" s="63"/>
      <c r="J43" s="63"/>
      <c r="K43" s="64"/>
    </row>
    <row r="44" spans="2:11" s="65" customFormat="1">
      <c r="B44" s="66"/>
      <c r="C44" s="63"/>
      <c r="D44" s="63"/>
      <c r="E44" s="63"/>
      <c r="F44" s="63"/>
      <c r="G44" s="63"/>
      <c r="H44" s="63"/>
      <c r="I44" s="63"/>
      <c r="J44" s="63"/>
      <c r="K44" s="64"/>
    </row>
    <row r="45" spans="2:11" s="65" customFormat="1" ht="9" customHeight="1">
      <c r="B45" s="66"/>
      <c r="C45" s="63"/>
      <c r="D45" s="63"/>
      <c r="E45" s="63"/>
      <c r="F45" s="63"/>
      <c r="G45" s="63"/>
      <c r="H45" s="63"/>
      <c r="I45" s="63"/>
      <c r="J45" s="63"/>
      <c r="K45" s="64"/>
    </row>
    <row r="46" spans="2:11" s="65" customFormat="1">
      <c r="B46" s="66"/>
      <c r="C46" s="63"/>
      <c r="D46" s="63"/>
      <c r="E46" s="63"/>
      <c r="F46" s="63"/>
      <c r="G46" s="63"/>
      <c r="H46" s="63"/>
      <c r="I46" s="63"/>
      <c r="J46" s="63"/>
      <c r="K46" s="64"/>
    </row>
    <row r="47" spans="2:11" s="65" customFormat="1">
      <c r="B47" s="66"/>
      <c r="C47" s="63"/>
      <c r="D47" s="63"/>
      <c r="E47" s="63"/>
      <c r="F47" s="63"/>
      <c r="G47" s="63"/>
      <c r="H47" s="63"/>
      <c r="I47" s="63"/>
      <c r="J47" s="63"/>
      <c r="K47" s="64"/>
    </row>
    <row r="48" spans="2:11" s="38" customFormat="1" ht="12.95" customHeight="1">
      <c r="B48" s="45"/>
      <c r="C48" s="46" t="s">
        <v>119</v>
      </c>
      <c r="D48" s="46"/>
      <c r="E48" s="46"/>
      <c r="F48" s="46"/>
      <c r="G48" s="46"/>
      <c r="H48" s="461" t="s">
        <v>271</v>
      </c>
      <c r="I48" s="461"/>
      <c r="J48" s="46"/>
      <c r="K48" s="49"/>
    </row>
    <row r="49" spans="2:11" s="38" customFormat="1" ht="12.95" customHeight="1">
      <c r="B49" s="45"/>
      <c r="C49" s="46" t="s">
        <v>120</v>
      </c>
      <c r="D49" s="46"/>
      <c r="E49" s="46"/>
      <c r="F49" s="46"/>
      <c r="G49" s="46"/>
      <c r="H49" s="464"/>
      <c r="I49" s="464"/>
      <c r="J49" s="46"/>
      <c r="K49" s="49"/>
    </row>
    <row r="50" spans="2:11" s="38" customFormat="1" ht="12.95" customHeight="1">
      <c r="B50" s="45"/>
      <c r="C50" s="46" t="s">
        <v>114</v>
      </c>
      <c r="D50" s="46"/>
      <c r="E50" s="46"/>
      <c r="F50" s="46"/>
      <c r="G50" s="46"/>
      <c r="H50" s="464" t="s">
        <v>272</v>
      </c>
      <c r="I50" s="464"/>
      <c r="J50" s="46"/>
      <c r="K50" s="49"/>
    </row>
    <row r="51" spans="2:11" s="38" customFormat="1" ht="12.95" customHeight="1">
      <c r="B51" s="45"/>
      <c r="C51" s="46" t="s">
        <v>115</v>
      </c>
      <c r="D51" s="46"/>
      <c r="E51" s="46"/>
      <c r="F51" s="46"/>
      <c r="G51" s="46"/>
      <c r="H51" s="464" t="s">
        <v>273</v>
      </c>
      <c r="I51" s="464"/>
      <c r="J51" s="46"/>
      <c r="K51" s="49"/>
    </row>
    <row r="52" spans="2:11" s="39" customFormat="1">
      <c r="B52" s="57"/>
      <c r="C52" s="58"/>
      <c r="D52" s="58"/>
      <c r="E52" s="58"/>
      <c r="F52" s="58"/>
      <c r="G52" s="58"/>
      <c r="H52" s="58"/>
      <c r="I52" s="58"/>
      <c r="J52" s="58"/>
      <c r="K52" s="59"/>
    </row>
    <row r="53" spans="2:11" s="40" customFormat="1" ht="12.95" customHeight="1">
      <c r="B53" s="67"/>
      <c r="C53" s="46" t="s">
        <v>121</v>
      </c>
      <c r="D53" s="46"/>
      <c r="E53" s="46"/>
      <c r="F53" s="46"/>
      <c r="G53" s="56" t="s">
        <v>116</v>
      </c>
      <c r="H53" s="465" t="s">
        <v>433</v>
      </c>
      <c r="I53" s="463"/>
      <c r="J53" s="68"/>
      <c r="K53" s="69"/>
    </row>
    <row r="54" spans="2:11" s="40" customFormat="1" ht="12.95" customHeight="1">
      <c r="B54" s="67"/>
      <c r="C54" s="46"/>
      <c r="D54" s="46"/>
      <c r="E54" s="46"/>
      <c r="F54" s="46"/>
      <c r="G54" s="56" t="s">
        <v>117</v>
      </c>
      <c r="H54" s="462" t="s">
        <v>443</v>
      </c>
      <c r="I54" s="463"/>
      <c r="J54" s="68"/>
      <c r="K54" s="69"/>
    </row>
    <row r="55" spans="2:11" s="40" customFormat="1" ht="7.5" customHeight="1">
      <c r="B55" s="67"/>
      <c r="C55" s="46"/>
      <c r="D55" s="46"/>
      <c r="E55" s="46"/>
      <c r="F55" s="46"/>
      <c r="G55" s="56"/>
      <c r="H55" s="56"/>
      <c r="I55" s="56"/>
      <c r="J55" s="68"/>
      <c r="K55" s="69"/>
    </row>
    <row r="56" spans="2:11" s="40" customFormat="1" ht="12.95" customHeight="1">
      <c r="B56" s="67"/>
      <c r="C56" s="46" t="s">
        <v>118</v>
      </c>
      <c r="D56" s="46"/>
      <c r="E56" s="46"/>
      <c r="F56" s="56"/>
      <c r="G56" s="46"/>
      <c r="H56" s="47"/>
      <c r="I56" s="47"/>
      <c r="J56" s="68"/>
      <c r="K56" s="69"/>
    </row>
    <row r="57" spans="2:11" ht="22.5" customHeight="1">
      <c r="B57" s="70"/>
      <c r="C57" s="71"/>
      <c r="D57" s="71"/>
      <c r="E57" s="71"/>
      <c r="F57" s="71"/>
      <c r="G57" s="71"/>
      <c r="H57" s="71"/>
      <c r="I57" s="71"/>
      <c r="J57" s="71"/>
      <c r="K57" s="72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K54"/>
  <sheetViews>
    <sheetView topLeftCell="A31" zoomScaleNormal="80" workbookViewId="0">
      <selection activeCell="K17" sqref="K17"/>
    </sheetView>
  </sheetViews>
  <sheetFormatPr defaultRowHeight="12.75"/>
  <cols>
    <col min="1" max="1" width="8.42578125" style="106" customWidth="1"/>
    <col min="2" max="2" width="3.7109375" style="108" customWidth="1"/>
    <col min="3" max="3" width="2.7109375" style="108" customWidth="1"/>
    <col min="4" max="4" width="4" style="108" customWidth="1"/>
    <col min="5" max="5" width="40.5703125" style="106" customWidth="1"/>
    <col min="6" max="6" width="8.28515625" style="106" customWidth="1"/>
    <col min="7" max="8" width="15.7109375" style="109" customWidth="1"/>
    <col min="9" max="9" width="1.42578125" style="106" customWidth="1"/>
    <col min="10" max="10" width="9.140625" style="106"/>
    <col min="11" max="11" width="17" style="106" bestFit="1" customWidth="1"/>
    <col min="12" max="16384" width="9.140625" style="106"/>
  </cols>
  <sheetData>
    <row r="1" spans="2:11" s="76" customFormat="1" ht="6" customHeight="1">
      <c r="B1" s="73"/>
      <c r="C1" s="74"/>
      <c r="D1" s="74"/>
      <c r="E1" s="75"/>
      <c r="G1" s="77"/>
      <c r="H1" s="77"/>
    </row>
    <row r="2" spans="2:11" s="110" customFormat="1" ht="18" customHeight="1">
      <c r="B2" s="445" t="s">
        <v>429</v>
      </c>
      <c r="C2" s="445"/>
      <c r="D2" s="445"/>
      <c r="E2" s="445"/>
      <c r="F2" s="445"/>
      <c r="G2" s="445"/>
      <c r="H2" s="445"/>
    </row>
    <row r="3" spans="2:11" s="39" customFormat="1" ht="15" customHeight="1">
      <c r="B3" s="28" t="s">
        <v>437</v>
      </c>
      <c r="C3" s="111"/>
      <c r="D3" s="111"/>
      <c r="E3" s="28"/>
      <c r="G3" s="112"/>
      <c r="H3" s="112"/>
    </row>
    <row r="4" spans="2:11" s="110" customFormat="1" ht="15.95" customHeight="1">
      <c r="B4" s="466" t="s">
        <v>2</v>
      </c>
      <c r="C4" s="468" t="s">
        <v>48</v>
      </c>
      <c r="D4" s="469"/>
      <c r="E4" s="470"/>
      <c r="F4" s="466" t="s">
        <v>9</v>
      </c>
      <c r="G4" s="113" t="s">
        <v>152</v>
      </c>
      <c r="H4" s="113" t="s">
        <v>152</v>
      </c>
    </row>
    <row r="5" spans="2:11" s="110" customFormat="1" ht="15.95" customHeight="1">
      <c r="B5" s="467"/>
      <c r="C5" s="471"/>
      <c r="D5" s="472"/>
      <c r="E5" s="473"/>
      <c r="F5" s="467"/>
      <c r="G5" s="114" t="s">
        <v>153</v>
      </c>
      <c r="H5" s="115" t="s">
        <v>170</v>
      </c>
    </row>
    <row r="6" spans="2:11" s="87" customFormat="1" ht="24.95" customHeight="1">
      <c r="B6" s="101" t="s">
        <v>3</v>
      </c>
      <c r="C6" s="446" t="s">
        <v>154</v>
      </c>
      <c r="D6" s="447"/>
      <c r="E6" s="448"/>
      <c r="F6" s="91"/>
      <c r="G6" s="354">
        <f>G8+G11+G22</f>
        <v>83556035</v>
      </c>
      <c r="H6" s="179">
        <v>134516838</v>
      </c>
    </row>
    <row r="7" spans="2:11" s="87" customFormat="1" ht="15.95" customHeight="1">
      <c r="B7" s="88"/>
      <c r="C7" s="84">
        <v>1</v>
      </c>
      <c r="D7" s="89" t="s">
        <v>25</v>
      </c>
      <c r="E7" s="90"/>
      <c r="F7" s="91"/>
      <c r="G7" s="354">
        <v>0</v>
      </c>
      <c r="H7" s="179">
        <v>0</v>
      </c>
    </row>
    <row r="8" spans="2:11" s="87" customFormat="1" ht="15.95" customHeight="1">
      <c r="B8" s="88"/>
      <c r="C8" s="84">
        <v>2</v>
      </c>
      <c r="D8" s="89" t="s">
        <v>26</v>
      </c>
      <c r="E8" s="90"/>
      <c r="F8" s="91"/>
      <c r="G8" s="354">
        <f>SUM(G9:G10)</f>
        <v>5000000</v>
      </c>
      <c r="H8" s="179">
        <v>29339603</v>
      </c>
    </row>
    <row r="9" spans="2:11" s="96" customFormat="1" ht="15.95" customHeight="1">
      <c r="B9" s="88"/>
      <c r="C9" s="98"/>
      <c r="D9" s="92" t="s">
        <v>122</v>
      </c>
      <c r="E9" s="93" t="s">
        <v>129</v>
      </c>
      <c r="F9" s="94"/>
      <c r="G9" s="351">
        <v>5000000</v>
      </c>
      <c r="H9" s="95">
        <v>11388248</v>
      </c>
      <c r="K9" s="349"/>
    </row>
    <row r="10" spans="2:11" s="96" customFormat="1" ht="15.95" customHeight="1">
      <c r="B10" s="97"/>
      <c r="C10" s="99"/>
      <c r="D10" s="100" t="s">
        <v>122</v>
      </c>
      <c r="E10" s="93" t="s">
        <v>155</v>
      </c>
      <c r="F10" s="94"/>
      <c r="G10" s="351"/>
      <c r="H10" s="95">
        <v>17951355</v>
      </c>
      <c r="K10" s="349"/>
    </row>
    <row r="11" spans="2:11" s="87" customFormat="1" ht="15.95" customHeight="1">
      <c r="B11" s="97"/>
      <c r="C11" s="84">
        <v>3</v>
      </c>
      <c r="D11" s="89" t="s">
        <v>27</v>
      </c>
      <c r="E11" s="90"/>
      <c r="F11" s="91"/>
      <c r="G11" s="354">
        <f>SUM(G12:G20)</f>
        <v>78556035</v>
      </c>
      <c r="H11" s="179">
        <v>105177235</v>
      </c>
      <c r="K11" s="350"/>
    </row>
    <row r="12" spans="2:11" s="96" customFormat="1" ht="15.95" customHeight="1">
      <c r="B12" s="88"/>
      <c r="C12" s="98"/>
      <c r="D12" s="92" t="s">
        <v>122</v>
      </c>
      <c r="E12" s="93" t="s">
        <v>163</v>
      </c>
      <c r="F12" s="94"/>
      <c r="G12" s="351">
        <v>65463465</v>
      </c>
      <c r="H12" s="95">
        <v>65572166</v>
      </c>
      <c r="K12" s="334"/>
    </row>
    <row r="13" spans="2:11" s="96" customFormat="1" ht="15.95" customHeight="1">
      <c r="B13" s="97"/>
      <c r="C13" s="99"/>
      <c r="D13" s="100" t="s">
        <v>122</v>
      </c>
      <c r="E13" s="93" t="s">
        <v>164</v>
      </c>
      <c r="F13" s="94"/>
      <c r="G13" s="351"/>
      <c r="H13" s="95">
        <v>335838</v>
      </c>
      <c r="K13" s="334"/>
    </row>
    <row r="14" spans="2:11" s="96" customFormat="1" ht="15.95" customHeight="1">
      <c r="B14" s="97"/>
      <c r="C14" s="99"/>
      <c r="D14" s="100" t="s">
        <v>122</v>
      </c>
      <c r="E14" s="93" t="s">
        <v>130</v>
      </c>
      <c r="F14" s="94"/>
      <c r="G14" s="351">
        <v>131269</v>
      </c>
      <c r="H14" s="95">
        <v>114665</v>
      </c>
      <c r="K14" s="334"/>
    </row>
    <row r="15" spans="2:11" s="96" customFormat="1" ht="15.95" customHeight="1">
      <c r="B15" s="97"/>
      <c r="C15" s="99"/>
      <c r="D15" s="100" t="s">
        <v>122</v>
      </c>
      <c r="E15" s="93" t="s">
        <v>131</v>
      </c>
      <c r="F15" s="94"/>
      <c r="G15" s="351">
        <v>8000</v>
      </c>
      <c r="H15" s="95">
        <v>29130</v>
      </c>
      <c r="K15" s="334"/>
    </row>
    <row r="16" spans="2:11" s="96" customFormat="1" ht="15.95" customHeight="1">
      <c r="B16" s="97"/>
      <c r="C16" s="99"/>
      <c r="D16" s="100" t="s">
        <v>122</v>
      </c>
      <c r="E16" s="93" t="s">
        <v>132</v>
      </c>
      <c r="F16" s="94"/>
      <c r="G16" s="334"/>
      <c r="H16" s="94">
        <v>0</v>
      </c>
    </row>
    <row r="17" spans="2:11" s="96" customFormat="1" ht="15.95" customHeight="1">
      <c r="B17" s="97"/>
      <c r="C17" s="99"/>
      <c r="D17" s="100" t="s">
        <v>122</v>
      </c>
      <c r="E17" s="93" t="s">
        <v>133</v>
      </c>
      <c r="F17" s="94"/>
      <c r="G17" s="399">
        <v>753301</v>
      </c>
      <c r="H17" s="95">
        <v>3076854</v>
      </c>
    </row>
    <row r="18" spans="2:11" s="96" customFormat="1" ht="15.95" customHeight="1">
      <c r="B18" s="97"/>
      <c r="C18" s="99"/>
      <c r="D18" s="100" t="s">
        <v>122</v>
      </c>
      <c r="E18" s="93" t="s">
        <v>274</v>
      </c>
      <c r="F18" s="94"/>
      <c r="G18" s="351"/>
      <c r="H18" s="95"/>
    </row>
    <row r="19" spans="2:11" s="96" customFormat="1" ht="15.95" customHeight="1">
      <c r="B19" s="97"/>
      <c r="C19" s="99"/>
      <c r="D19" s="100" t="s">
        <v>122</v>
      </c>
      <c r="E19" s="93" t="s">
        <v>128</v>
      </c>
      <c r="F19" s="94"/>
      <c r="G19" s="351"/>
      <c r="H19" s="95">
        <v>25125308</v>
      </c>
    </row>
    <row r="20" spans="2:11" s="96" customFormat="1" ht="15.95" customHeight="1">
      <c r="B20" s="97"/>
      <c r="C20" s="99"/>
      <c r="D20" s="100" t="s">
        <v>122</v>
      </c>
      <c r="E20" s="93" t="s">
        <v>430</v>
      </c>
      <c r="F20" s="94"/>
      <c r="G20" s="351">
        <v>12200000</v>
      </c>
      <c r="H20" s="95"/>
    </row>
    <row r="21" spans="2:11" s="87" customFormat="1" ht="15.95" customHeight="1">
      <c r="B21" s="97"/>
      <c r="C21" s="84">
        <v>4</v>
      </c>
      <c r="D21" s="89" t="s">
        <v>28</v>
      </c>
      <c r="E21" s="90"/>
      <c r="F21" s="91"/>
      <c r="G21" s="355"/>
      <c r="H21" s="86"/>
    </row>
    <row r="22" spans="2:11" s="87" customFormat="1" ht="15.95" customHeight="1">
      <c r="B22" s="88"/>
      <c r="C22" s="84">
        <v>5</v>
      </c>
      <c r="D22" s="89" t="s">
        <v>431</v>
      </c>
      <c r="E22" s="90"/>
      <c r="F22" s="91"/>
      <c r="G22" s="400"/>
      <c r="H22" s="86"/>
    </row>
    <row r="23" spans="2:11" s="87" customFormat="1" ht="24.75" customHeight="1">
      <c r="B23" s="101" t="s">
        <v>4</v>
      </c>
      <c r="C23" s="446" t="s">
        <v>49</v>
      </c>
      <c r="D23" s="447"/>
      <c r="E23" s="448"/>
      <c r="F23" s="91"/>
      <c r="G23" s="354">
        <f>G24+G28+G29+G30</f>
        <v>56419067</v>
      </c>
      <c r="H23" s="179">
        <v>9327317</v>
      </c>
    </row>
    <row r="24" spans="2:11" s="87" customFormat="1" ht="15.95" customHeight="1">
      <c r="B24" s="88"/>
      <c r="C24" s="84">
        <v>1</v>
      </c>
      <c r="D24" s="89" t="s">
        <v>33</v>
      </c>
      <c r="E24" s="102"/>
      <c r="F24" s="91"/>
      <c r="G24" s="354">
        <f>G27</f>
        <v>38375899</v>
      </c>
      <c r="H24" s="179">
        <v>0</v>
      </c>
    </row>
    <row r="25" spans="2:11" s="96" customFormat="1" ht="15.95" customHeight="1">
      <c r="B25" s="88"/>
      <c r="C25" s="98"/>
      <c r="D25" s="92" t="s">
        <v>122</v>
      </c>
      <c r="E25" s="93" t="s">
        <v>34</v>
      </c>
      <c r="F25" s="94"/>
      <c r="G25" s="351"/>
      <c r="H25" s="95"/>
    </row>
    <row r="26" spans="2:11" s="96" customFormat="1" ht="15.95" customHeight="1">
      <c r="B26" s="97"/>
      <c r="C26" s="99"/>
      <c r="D26" s="100" t="s">
        <v>122</v>
      </c>
      <c r="E26" s="93" t="s">
        <v>31</v>
      </c>
      <c r="F26" s="94"/>
      <c r="G26" s="351"/>
      <c r="H26" s="95"/>
    </row>
    <row r="27" spans="2:11" s="96" customFormat="1" ht="15.95" customHeight="1">
      <c r="B27" s="97"/>
      <c r="C27" s="99"/>
      <c r="D27" s="92" t="s">
        <v>122</v>
      </c>
      <c r="E27" s="93" t="s">
        <v>435</v>
      </c>
      <c r="F27" s="94"/>
      <c r="G27" s="351">
        <v>38375899</v>
      </c>
      <c r="H27" s="95"/>
    </row>
    <row r="28" spans="2:11" s="87" customFormat="1" ht="15.95" customHeight="1">
      <c r="B28" s="97"/>
      <c r="C28" s="84">
        <v>2</v>
      </c>
      <c r="D28" s="89" t="s">
        <v>436</v>
      </c>
      <c r="E28" s="90"/>
      <c r="F28" s="91"/>
      <c r="G28" s="354">
        <v>18043168</v>
      </c>
      <c r="H28" s="179">
        <v>9327317</v>
      </c>
    </row>
    <row r="29" spans="2:11" s="87" customFormat="1" ht="15.95" customHeight="1">
      <c r="B29" s="88"/>
      <c r="C29" s="84">
        <v>3</v>
      </c>
      <c r="D29" s="89" t="s">
        <v>28</v>
      </c>
      <c r="E29" s="90"/>
      <c r="F29" s="91"/>
      <c r="G29" s="354">
        <v>0</v>
      </c>
      <c r="H29" s="179">
        <v>0</v>
      </c>
    </row>
    <row r="30" spans="2:11" s="87" customFormat="1" ht="15.95" customHeight="1">
      <c r="B30" s="88"/>
      <c r="C30" s="84">
        <v>4</v>
      </c>
      <c r="D30" s="89" t="s">
        <v>36</v>
      </c>
      <c r="E30" s="90"/>
      <c r="F30" s="91"/>
      <c r="G30" s="354">
        <v>0</v>
      </c>
      <c r="H30" s="179">
        <v>0</v>
      </c>
    </row>
    <row r="31" spans="2:11" s="87" customFormat="1" ht="24.75" customHeight="1">
      <c r="B31" s="88"/>
      <c r="C31" s="446" t="s">
        <v>51</v>
      </c>
      <c r="D31" s="447"/>
      <c r="E31" s="448"/>
      <c r="F31" s="91"/>
      <c r="G31" s="354">
        <f>G6+G23</f>
        <v>139975102</v>
      </c>
      <c r="H31" s="179">
        <v>143844155</v>
      </c>
    </row>
    <row r="32" spans="2:11" s="87" customFormat="1" ht="24.75" customHeight="1">
      <c r="B32" s="101" t="s">
        <v>37</v>
      </c>
      <c r="C32" s="446" t="s">
        <v>38</v>
      </c>
      <c r="D32" s="447"/>
      <c r="E32" s="448"/>
      <c r="F32" s="91"/>
      <c r="G32" s="354">
        <f>SUM(G33:G42)</f>
        <v>94778003</v>
      </c>
      <c r="H32" s="179">
        <v>94095138</v>
      </c>
      <c r="K32" s="352"/>
    </row>
    <row r="33" spans="2:8" s="87" customFormat="1" ht="15.95" customHeight="1">
      <c r="B33" s="88"/>
      <c r="C33" s="84">
        <v>1</v>
      </c>
      <c r="D33" s="89" t="s">
        <v>39</v>
      </c>
      <c r="E33" s="90"/>
      <c r="F33" s="91"/>
      <c r="G33" s="355"/>
      <c r="H33" s="86"/>
    </row>
    <row r="34" spans="2:8" s="87" customFormat="1" ht="15.95" customHeight="1">
      <c r="B34" s="88"/>
      <c r="C34" s="116">
        <v>2</v>
      </c>
      <c r="D34" s="89" t="s">
        <v>40</v>
      </c>
      <c r="E34" s="90"/>
      <c r="F34" s="91"/>
      <c r="G34" s="355"/>
      <c r="H34" s="86"/>
    </row>
    <row r="35" spans="2:8" s="87" customFormat="1" ht="15.95" customHeight="1">
      <c r="B35" s="88"/>
      <c r="C35" s="84">
        <v>3</v>
      </c>
      <c r="D35" s="89" t="s">
        <v>41</v>
      </c>
      <c r="E35" s="90"/>
      <c r="F35" s="91"/>
      <c r="G35" s="355">
        <v>78000000</v>
      </c>
      <c r="H35" s="86">
        <v>78000000</v>
      </c>
    </row>
    <row r="36" spans="2:8" s="87" customFormat="1" ht="15.95" customHeight="1">
      <c r="B36" s="88"/>
      <c r="C36" s="116">
        <v>4</v>
      </c>
      <c r="D36" s="89" t="s">
        <v>42</v>
      </c>
      <c r="E36" s="90"/>
      <c r="F36" s="91"/>
      <c r="G36" s="355"/>
      <c r="H36" s="86"/>
    </row>
    <row r="37" spans="2:8" s="87" customFormat="1" ht="15.95" customHeight="1">
      <c r="B37" s="88"/>
      <c r="C37" s="84">
        <v>5</v>
      </c>
      <c r="D37" s="89" t="s">
        <v>136</v>
      </c>
      <c r="E37" s="90"/>
      <c r="F37" s="91"/>
      <c r="G37" s="355"/>
      <c r="H37" s="86"/>
    </row>
    <row r="38" spans="2:8" s="87" customFormat="1" ht="15.95" customHeight="1">
      <c r="B38" s="88"/>
      <c r="C38" s="116">
        <v>6</v>
      </c>
      <c r="D38" s="89" t="s">
        <v>43</v>
      </c>
      <c r="E38" s="90"/>
      <c r="F38" s="91"/>
      <c r="G38" s="355"/>
      <c r="H38" s="86"/>
    </row>
    <row r="39" spans="2:8" s="87" customFormat="1" ht="15.95" customHeight="1">
      <c r="B39" s="88"/>
      <c r="C39" s="84">
        <v>7</v>
      </c>
      <c r="D39" s="89" t="s">
        <v>44</v>
      </c>
      <c r="E39" s="90"/>
      <c r="F39" s="91"/>
      <c r="G39" s="355">
        <v>440817</v>
      </c>
      <c r="H39" s="86">
        <v>1414000</v>
      </c>
    </row>
    <row r="40" spans="2:8" s="87" customFormat="1" ht="15.95" customHeight="1">
      <c r="B40" s="88"/>
      <c r="C40" s="116">
        <v>8</v>
      </c>
      <c r="D40" s="89" t="s">
        <v>45</v>
      </c>
      <c r="E40" s="90"/>
      <c r="F40" s="91"/>
      <c r="G40" s="355"/>
      <c r="H40" s="86"/>
    </row>
    <row r="41" spans="2:8" s="87" customFormat="1" ht="15.95" customHeight="1">
      <c r="B41" s="88"/>
      <c r="C41" s="84">
        <v>9</v>
      </c>
      <c r="D41" s="89" t="s">
        <v>46</v>
      </c>
      <c r="E41" s="90"/>
      <c r="F41" s="91"/>
      <c r="G41" s="355"/>
      <c r="H41" s="86"/>
    </row>
    <row r="42" spans="2:8" s="87" customFormat="1" ht="15.95" customHeight="1">
      <c r="B42" s="88"/>
      <c r="C42" s="116">
        <v>10</v>
      </c>
      <c r="D42" s="89" t="s">
        <v>47</v>
      </c>
      <c r="E42" s="90"/>
      <c r="F42" s="91"/>
      <c r="G42" s="355">
        <v>16337186</v>
      </c>
      <c r="H42" s="86">
        <v>14681138</v>
      </c>
    </row>
    <row r="43" spans="2:8" s="87" customFormat="1" ht="24.75" customHeight="1">
      <c r="B43" s="88"/>
      <c r="C43" s="446" t="s">
        <v>50</v>
      </c>
      <c r="D43" s="447"/>
      <c r="E43" s="448"/>
      <c r="F43" s="91"/>
      <c r="G43" s="354">
        <f>G31+G32</f>
        <v>234753105</v>
      </c>
      <c r="H43" s="179">
        <f>H31+H32</f>
        <v>237939293</v>
      </c>
    </row>
    <row r="44" spans="2:8" s="87" customFormat="1" ht="15.95" customHeight="1">
      <c r="B44" s="103"/>
      <c r="C44" s="103"/>
      <c r="D44" s="117"/>
      <c r="E44" s="104"/>
      <c r="F44" s="104"/>
      <c r="G44" s="358"/>
      <c r="H44" s="105"/>
    </row>
    <row r="45" spans="2:8" s="87" customFormat="1" ht="15.95" customHeight="1">
      <c r="B45" s="103"/>
      <c r="C45" s="103"/>
      <c r="D45" s="117"/>
      <c r="E45" s="104"/>
      <c r="F45" s="104"/>
      <c r="G45" s="358"/>
      <c r="H45" s="105"/>
    </row>
    <row r="46" spans="2:8" s="87" customFormat="1" ht="15.95" customHeight="1">
      <c r="B46" s="103"/>
      <c r="C46" s="103"/>
      <c r="D46" s="117"/>
      <c r="E46" s="104"/>
      <c r="F46" s="104"/>
      <c r="G46" s="105"/>
      <c r="H46" s="105"/>
    </row>
    <row r="47" spans="2:8" s="87" customFormat="1" ht="15.95" customHeight="1">
      <c r="B47" s="103"/>
      <c r="C47" s="103"/>
      <c r="D47" s="117"/>
      <c r="E47" s="104"/>
      <c r="F47" s="104"/>
      <c r="G47" s="105"/>
      <c r="H47" s="105"/>
    </row>
    <row r="48" spans="2:8" s="87" customFormat="1" ht="15.95" customHeight="1">
      <c r="B48" s="103"/>
      <c r="C48" s="103"/>
      <c r="D48" s="117"/>
      <c r="E48" s="104"/>
      <c r="F48" s="104"/>
      <c r="G48" s="105"/>
      <c r="H48" s="105"/>
    </row>
    <row r="49" spans="2:8" s="87" customFormat="1" ht="15.95" customHeight="1">
      <c r="B49" s="103"/>
      <c r="C49" s="103"/>
      <c r="D49" s="117"/>
      <c r="E49" s="104"/>
      <c r="F49" s="104"/>
      <c r="G49" s="105"/>
      <c r="H49" s="105"/>
    </row>
    <row r="50" spans="2:8" s="87" customFormat="1" ht="15.95" customHeight="1">
      <c r="B50" s="103"/>
      <c r="C50" s="103"/>
      <c r="D50" s="117"/>
      <c r="E50" s="104"/>
      <c r="F50" s="104"/>
      <c r="G50" s="105"/>
      <c r="H50" s="105"/>
    </row>
    <row r="51" spans="2:8" s="87" customFormat="1" ht="15.95" customHeight="1">
      <c r="B51" s="103"/>
      <c r="C51" s="103"/>
      <c r="D51" s="117"/>
      <c r="E51" s="104"/>
      <c r="F51" s="104"/>
      <c r="G51" s="105"/>
      <c r="H51" s="105"/>
    </row>
    <row r="52" spans="2:8" s="87" customFormat="1" ht="15.95" customHeight="1">
      <c r="B52" s="103"/>
      <c r="C52" s="103"/>
      <c r="D52" s="117"/>
      <c r="E52" s="104"/>
      <c r="F52" s="104"/>
      <c r="G52" s="105"/>
      <c r="H52" s="105"/>
    </row>
    <row r="53" spans="2:8" s="87" customFormat="1" ht="15.95" customHeight="1">
      <c r="B53" s="103"/>
      <c r="C53" s="103"/>
      <c r="D53" s="103"/>
      <c r="E53" s="103"/>
      <c r="F53" s="104"/>
      <c r="G53" s="105"/>
      <c r="H53" s="105"/>
    </row>
    <row r="54" spans="2:8">
      <c r="B54" s="118"/>
      <c r="C54" s="118"/>
      <c r="D54" s="119"/>
      <c r="E54" s="120"/>
      <c r="F54" s="120"/>
      <c r="G54" s="121"/>
      <c r="H54" s="121"/>
    </row>
  </sheetData>
  <mergeCells count="9">
    <mergeCell ref="B2:H2"/>
    <mergeCell ref="C31:E31"/>
    <mergeCell ref="C6:E6"/>
    <mergeCell ref="F4:F5"/>
    <mergeCell ref="C43:E43"/>
    <mergeCell ref="B4:B5"/>
    <mergeCell ref="C4:E5"/>
    <mergeCell ref="C23:E23"/>
    <mergeCell ref="C32:E32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2:J41"/>
  <sheetViews>
    <sheetView zoomScaleNormal="80" workbookViewId="0">
      <selection activeCell="J25" sqref="J25"/>
    </sheetView>
  </sheetViews>
  <sheetFormatPr defaultRowHeight="12.75"/>
  <cols>
    <col min="1" max="1" width="8" style="39" customWidth="1"/>
    <col min="2" max="2" width="4.85546875" style="111" customWidth="1"/>
    <col min="3" max="3" width="6" style="111" hidden="1" customWidth="1"/>
    <col min="4" max="4" width="2.7109375" style="111" customWidth="1"/>
    <col min="5" max="5" width="53" style="39" customWidth="1"/>
    <col min="6" max="6" width="13.28515625" style="112" customWidth="1"/>
    <col min="7" max="7" width="14" style="112" customWidth="1"/>
    <col min="8" max="8" width="1.42578125" style="39" customWidth="1"/>
    <col min="9" max="9" width="9.140625" style="39"/>
    <col min="10" max="10" width="18" style="125" customWidth="1"/>
    <col min="11" max="16384" width="9.140625" style="39"/>
  </cols>
  <sheetData>
    <row r="2" spans="2:10" s="110" customFormat="1" ht="7.5" customHeight="1">
      <c r="B2" s="73"/>
      <c r="C2" s="73"/>
      <c r="D2" s="74"/>
      <c r="E2" s="75"/>
      <c r="F2" s="77"/>
      <c r="G2" s="122"/>
      <c r="H2" s="76"/>
      <c r="I2" s="76"/>
      <c r="J2" s="123"/>
    </row>
    <row r="3" spans="2:10" s="110" customFormat="1" ht="29.25" customHeight="1">
      <c r="B3" s="484" t="s">
        <v>428</v>
      </c>
      <c r="C3" s="484"/>
      <c r="D3" s="484"/>
      <c r="E3" s="484"/>
      <c r="F3" s="484"/>
      <c r="G3" s="484"/>
      <c r="H3" s="124"/>
      <c r="I3" s="124"/>
      <c r="J3" s="123"/>
    </row>
    <row r="4" spans="2:10" s="110" customFormat="1" ht="18.75" customHeight="1">
      <c r="B4" s="476" t="s">
        <v>150</v>
      </c>
      <c r="C4" s="477"/>
      <c r="D4" s="477"/>
      <c r="E4" s="477"/>
      <c r="F4" s="477"/>
      <c r="G4" s="477"/>
      <c r="H4" s="78"/>
      <c r="I4" s="78"/>
      <c r="J4" s="123"/>
    </row>
    <row r="5" spans="2:10" ht="19.5" customHeight="1">
      <c r="B5" s="28" t="s">
        <v>437</v>
      </c>
      <c r="E5" s="28"/>
    </row>
    <row r="6" spans="2:10" s="110" customFormat="1" ht="15.95" customHeight="1">
      <c r="B6" s="491" t="s">
        <v>2</v>
      </c>
      <c r="C6" s="485" t="s">
        <v>151</v>
      </c>
      <c r="D6" s="486"/>
      <c r="E6" s="487"/>
      <c r="F6" s="126" t="s">
        <v>152</v>
      </c>
      <c r="G6" s="126" t="s">
        <v>152</v>
      </c>
      <c r="H6" s="87"/>
      <c r="I6" s="87"/>
      <c r="J6" s="123"/>
    </row>
    <row r="7" spans="2:10" s="110" customFormat="1" ht="15.95" customHeight="1">
      <c r="B7" s="492"/>
      <c r="C7" s="488"/>
      <c r="D7" s="489"/>
      <c r="E7" s="490"/>
      <c r="F7" s="127" t="s">
        <v>153</v>
      </c>
      <c r="G7" s="128" t="s">
        <v>170</v>
      </c>
      <c r="H7" s="87"/>
      <c r="I7" s="87"/>
      <c r="J7" s="123"/>
    </row>
    <row r="8" spans="2:10" s="110" customFormat="1" ht="24.95" customHeight="1">
      <c r="B8" s="129">
        <v>1</v>
      </c>
      <c r="C8" s="478" t="s">
        <v>53</v>
      </c>
      <c r="D8" s="479"/>
      <c r="E8" s="480"/>
      <c r="F8" s="257">
        <v>178220158</v>
      </c>
      <c r="G8" s="257">
        <v>170000216</v>
      </c>
      <c r="J8" s="123"/>
    </row>
    <row r="9" spans="2:10" s="110" customFormat="1" ht="24.95" customHeight="1">
      <c r="B9" s="129">
        <v>2</v>
      </c>
      <c r="C9" s="478" t="s">
        <v>54</v>
      </c>
      <c r="D9" s="479"/>
      <c r="E9" s="480"/>
      <c r="F9" s="257">
        <v>682454</v>
      </c>
      <c r="G9" s="257">
        <v>4111</v>
      </c>
      <c r="J9" s="123"/>
    </row>
    <row r="10" spans="2:10" s="110" customFormat="1" ht="24.95" customHeight="1">
      <c r="B10" s="107">
        <v>3</v>
      </c>
      <c r="C10" s="478" t="s">
        <v>166</v>
      </c>
      <c r="D10" s="479"/>
      <c r="E10" s="480"/>
      <c r="F10" s="258"/>
      <c r="G10" s="258"/>
      <c r="J10" s="123"/>
    </row>
    <row r="11" spans="2:10" s="110" customFormat="1" ht="24.95" customHeight="1">
      <c r="B11" s="107">
        <v>4</v>
      </c>
      <c r="C11" s="478" t="s">
        <v>137</v>
      </c>
      <c r="D11" s="479"/>
      <c r="E11" s="480"/>
      <c r="F11" s="258">
        <v>128718373</v>
      </c>
      <c r="G11" s="258">
        <v>117405454</v>
      </c>
      <c r="J11" s="123"/>
    </row>
    <row r="12" spans="2:10" s="110" customFormat="1" ht="24.95" customHeight="1">
      <c r="B12" s="107">
        <v>5</v>
      </c>
      <c r="C12" s="478" t="s">
        <v>138</v>
      </c>
      <c r="D12" s="479"/>
      <c r="E12" s="480"/>
      <c r="F12" s="259">
        <f>F13+F14</f>
        <v>6519496</v>
      </c>
      <c r="G12" s="259">
        <v>5824184</v>
      </c>
      <c r="J12" s="123"/>
    </row>
    <row r="13" spans="2:10" s="110" customFormat="1" ht="24.95" customHeight="1">
      <c r="B13" s="107"/>
      <c r="C13" s="130"/>
      <c r="D13" s="474" t="s">
        <v>139</v>
      </c>
      <c r="E13" s="475"/>
      <c r="F13" s="260">
        <v>5589500</v>
      </c>
      <c r="G13" s="260">
        <v>4990731</v>
      </c>
      <c r="H13" s="96"/>
      <c r="I13" s="96"/>
      <c r="J13" s="123"/>
    </row>
    <row r="14" spans="2:10" s="110" customFormat="1" ht="24.95" customHeight="1">
      <c r="B14" s="107"/>
      <c r="C14" s="130"/>
      <c r="D14" s="474" t="s">
        <v>140</v>
      </c>
      <c r="E14" s="475"/>
      <c r="F14" s="260">
        <v>929996</v>
      </c>
      <c r="G14" s="260">
        <v>833453</v>
      </c>
      <c r="H14" s="96"/>
      <c r="I14" s="96"/>
      <c r="J14" s="123"/>
    </row>
    <row r="15" spans="2:10" s="110" customFormat="1" ht="24.95" customHeight="1">
      <c r="B15" s="129">
        <v>6</v>
      </c>
      <c r="C15" s="478" t="s">
        <v>141</v>
      </c>
      <c r="D15" s="479"/>
      <c r="E15" s="480"/>
      <c r="F15" s="257">
        <v>6612571</v>
      </c>
      <c r="G15" s="257">
        <v>6280193</v>
      </c>
      <c r="J15" s="123"/>
    </row>
    <row r="16" spans="2:10" s="110" customFormat="1" ht="24.95" customHeight="1">
      <c r="B16" s="129">
        <v>7</v>
      </c>
      <c r="C16" s="478" t="s">
        <v>142</v>
      </c>
      <c r="D16" s="479"/>
      <c r="E16" s="480"/>
      <c r="F16" s="257">
        <v>15762157</v>
      </c>
      <c r="G16" s="257">
        <v>21136386</v>
      </c>
      <c r="J16" s="123"/>
    </row>
    <row r="17" spans="2:10" s="110" customFormat="1" ht="39.950000000000003" customHeight="1">
      <c r="B17" s="129">
        <v>8</v>
      </c>
      <c r="C17" s="446" t="s">
        <v>143</v>
      </c>
      <c r="D17" s="447"/>
      <c r="E17" s="448"/>
      <c r="F17" s="261">
        <f>F11+F12+F15+F16</f>
        <v>157612597</v>
      </c>
      <c r="G17" s="261">
        <v>150646217</v>
      </c>
      <c r="H17" s="87"/>
      <c r="I17" s="87"/>
      <c r="J17" s="256"/>
    </row>
    <row r="18" spans="2:10" s="110" customFormat="1" ht="39.950000000000003" customHeight="1">
      <c r="B18" s="129">
        <v>9</v>
      </c>
      <c r="C18" s="481" t="s">
        <v>144</v>
      </c>
      <c r="D18" s="482"/>
      <c r="E18" s="483"/>
      <c r="F18" s="261">
        <f>F8+F9-F17</f>
        <v>21290015</v>
      </c>
      <c r="G18" s="261">
        <v>19358110</v>
      </c>
      <c r="H18" s="87"/>
      <c r="I18" s="87"/>
      <c r="J18" s="123"/>
    </row>
    <row r="19" spans="2:10" s="110" customFormat="1" ht="24.95" customHeight="1">
      <c r="B19" s="129">
        <v>10</v>
      </c>
      <c r="C19" s="478" t="s">
        <v>55</v>
      </c>
      <c r="D19" s="479"/>
      <c r="E19" s="480"/>
      <c r="F19" s="257"/>
      <c r="G19" s="257"/>
      <c r="J19" s="123"/>
    </row>
    <row r="20" spans="2:10" s="110" customFormat="1" ht="24.95" customHeight="1">
      <c r="B20" s="129">
        <v>11</v>
      </c>
      <c r="C20" s="478" t="s">
        <v>145</v>
      </c>
      <c r="D20" s="479"/>
      <c r="E20" s="480"/>
      <c r="F20" s="257"/>
      <c r="G20" s="257"/>
      <c r="J20" s="123"/>
    </row>
    <row r="21" spans="2:10" s="110" customFormat="1" ht="24.95" customHeight="1">
      <c r="B21" s="129">
        <v>12</v>
      </c>
      <c r="C21" s="478" t="s">
        <v>56</v>
      </c>
      <c r="D21" s="479"/>
      <c r="E21" s="480"/>
      <c r="F21" s="276">
        <f>F23+F24</f>
        <v>-3137586</v>
      </c>
      <c r="G21" s="276">
        <v>-2967413</v>
      </c>
      <c r="J21" s="256"/>
    </row>
    <row r="22" spans="2:10" s="110" customFormat="1" ht="24.95" customHeight="1">
      <c r="B22" s="129"/>
      <c r="C22" s="132">
        <v>121</v>
      </c>
      <c r="D22" s="474" t="s">
        <v>57</v>
      </c>
      <c r="E22" s="475"/>
      <c r="F22" s="262"/>
      <c r="G22" s="262"/>
      <c r="H22" s="96"/>
      <c r="I22" s="96"/>
      <c r="J22" s="123"/>
    </row>
    <row r="23" spans="2:10" s="110" customFormat="1" ht="24.95" customHeight="1">
      <c r="B23" s="129"/>
      <c r="C23" s="130">
        <v>122</v>
      </c>
      <c r="D23" s="474" t="s">
        <v>146</v>
      </c>
      <c r="E23" s="475"/>
      <c r="F23" s="262">
        <v>-2943245</v>
      </c>
      <c r="G23" s="262">
        <v>-2392656</v>
      </c>
      <c r="H23" s="96"/>
      <c r="I23" s="96"/>
      <c r="J23" s="123"/>
    </row>
    <row r="24" spans="2:10" s="110" customFormat="1" ht="24.95" customHeight="1">
      <c r="B24" s="129"/>
      <c r="C24" s="130">
        <v>123</v>
      </c>
      <c r="D24" s="474" t="s">
        <v>58</v>
      </c>
      <c r="E24" s="475"/>
      <c r="F24" s="262">
        <v>-194341</v>
      </c>
      <c r="G24" s="262"/>
      <c r="H24" s="96"/>
      <c r="I24" s="96"/>
      <c r="J24" s="123"/>
    </row>
    <row r="25" spans="2:10" s="110" customFormat="1" ht="24.95" customHeight="1">
      <c r="B25" s="129"/>
      <c r="C25" s="130">
        <v>124</v>
      </c>
      <c r="D25" s="474" t="s">
        <v>59</v>
      </c>
      <c r="E25" s="475"/>
      <c r="F25" s="262"/>
      <c r="G25" s="262">
        <v>-574757</v>
      </c>
      <c r="H25" s="96"/>
      <c r="I25" s="96"/>
      <c r="J25" s="123"/>
    </row>
    <row r="26" spans="2:10" s="110" customFormat="1" ht="39.950000000000003" customHeight="1">
      <c r="B26" s="129">
        <v>13</v>
      </c>
      <c r="C26" s="481" t="s">
        <v>60</v>
      </c>
      <c r="D26" s="482"/>
      <c r="E26" s="483"/>
      <c r="F26" s="261"/>
      <c r="G26" s="261">
        <v>-2967413</v>
      </c>
      <c r="H26" s="87"/>
      <c r="I26" s="87"/>
      <c r="J26" s="123"/>
    </row>
    <row r="27" spans="2:10" s="110" customFormat="1" ht="39.950000000000003" customHeight="1">
      <c r="B27" s="129">
        <v>14</v>
      </c>
      <c r="C27" s="481" t="s">
        <v>148</v>
      </c>
      <c r="D27" s="482"/>
      <c r="E27" s="483"/>
      <c r="F27" s="261">
        <f>F18+F21</f>
        <v>18152429</v>
      </c>
      <c r="G27" s="261">
        <v>16390697</v>
      </c>
      <c r="H27" s="87"/>
      <c r="I27" s="87"/>
      <c r="J27" s="123"/>
    </row>
    <row r="28" spans="2:10" s="110" customFormat="1" ht="24.95" customHeight="1">
      <c r="B28" s="129">
        <v>15</v>
      </c>
      <c r="C28" s="478" t="s">
        <v>61</v>
      </c>
      <c r="D28" s="479"/>
      <c r="E28" s="480"/>
      <c r="F28" s="257">
        <f>F27*0.1</f>
        <v>1815242.9000000001</v>
      </c>
      <c r="G28" s="257">
        <v>1709559</v>
      </c>
      <c r="J28" s="123"/>
    </row>
    <row r="29" spans="2:10" s="110" customFormat="1" ht="39.950000000000003" customHeight="1">
      <c r="B29" s="129">
        <v>16</v>
      </c>
      <c r="C29" s="481" t="s">
        <v>149</v>
      </c>
      <c r="D29" s="482"/>
      <c r="E29" s="483"/>
      <c r="F29" s="261">
        <f>F27-F28</f>
        <v>16337186.1</v>
      </c>
      <c r="G29" s="261">
        <v>14681138</v>
      </c>
      <c r="H29" s="87"/>
      <c r="I29" s="87"/>
      <c r="J29" s="256"/>
    </row>
    <row r="30" spans="2:10" s="110" customFormat="1" ht="24.95" customHeight="1">
      <c r="B30" s="129">
        <v>17</v>
      </c>
      <c r="C30" s="478" t="s">
        <v>147</v>
      </c>
      <c r="D30" s="479"/>
      <c r="E30" s="480"/>
      <c r="F30" s="257"/>
      <c r="G30" s="257"/>
      <c r="J30" s="256"/>
    </row>
    <row r="31" spans="2:10" s="110" customFormat="1" ht="15.95" customHeight="1">
      <c r="B31" s="133"/>
      <c r="C31" s="133"/>
      <c r="D31" s="133"/>
      <c r="E31" s="214"/>
      <c r="F31" s="135"/>
      <c r="G31" s="135"/>
      <c r="J31" s="123"/>
    </row>
    <row r="32" spans="2:10" s="110" customFormat="1" ht="15.95" customHeight="1">
      <c r="B32" s="133"/>
      <c r="C32" s="133"/>
      <c r="D32" s="133"/>
      <c r="E32" s="214"/>
      <c r="F32" s="135"/>
      <c r="G32" s="135"/>
      <c r="J32" s="123"/>
    </row>
    <row r="33" spans="2:10" s="110" customFormat="1" ht="15.95" customHeight="1">
      <c r="B33" s="133"/>
      <c r="C33" s="133"/>
      <c r="D33" s="133"/>
      <c r="E33" s="134"/>
      <c r="F33" s="364"/>
      <c r="G33" s="135"/>
      <c r="J33" s="123"/>
    </row>
    <row r="34" spans="2:10" s="110" customFormat="1" ht="15.95" customHeight="1">
      <c r="B34" s="133"/>
      <c r="C34" s="133"/>
      <c r="D34" s="133"/>
      <c r="E34" s="134"/>
      <c r="F34" s="135"/>
      <c r="G34" s="135"/>
      <c r="J34" s="123"/>
    </row>
    <row r="35" spans="2:10" s="110" customFormat="1" ht="15.95" customHeight="1">
      <c r="B35" s="133"/>
      <c r="C35" s="133"/>
      <c r="D35" s="133"/>
      <c r="E35" s="134"/>
      <c r="F35" s="135"/>
      <c r="G35" s="135"/>
      <c r="J35" s="123"/>
    </row>
    <row r="36" spans="2:10" s="110" customFormat="1" ht="15.95" customHeight="1">
      <c r="B36" s="133"/>
      <c r="C36" s="133"/>
      <c r="D36" s="133"/>
      <c r="E36" s="134"/>
      <c r="F36" s="135"/>
      <c r="G36" s="135"/>
      <c r="J36" s="123"/>
    </row>
    <row r="37" spans="2:10" s="110" customFormat="1" ht="15.95" customHeight="1">
      <c r="B37" s="133"/>
      <c r="C37" s="133"/>
      <c r="D37" s="133"/>
      <c r="E37" s="134"/>
      <c r="F37" s="135"/>
      <c r="G37" s="135"/>
      <c r="J37" s="123"/>
    </row>
    <row r="38" spans="2:10" s="110" customFormat="1" ht="15.95" customHeight="1">
      <c r="B38" s="133"/>
      <c r="C38" s="133"/>
      <c r="D38" s="133"/>
      <c r="E38" s="134"/>
      <c r="F38" s="135"/>
      <c r="G38" s="135"/>
      <c r="J38" s="123"/>
    </row>
    <row r="39" spans="2:10" s="110" customFormat="1" ht="15.95" customHeight="1">
      <c r="B39" s="133"/>
      <c r="C39" s="133"/>
      <c r="D39" s="133"/>
      <c r="E39" s="134"/>
      <c r="F39" s="135"/>
      <c r="G39" s="135"/>
      <c r="J39" s="123"/>
    </row>
    <row r="40" spans="2:10" s="110" customFormat="1" ht="15.95" customHeight="1">
      <c r="B40" s="133"/>
      <c r="C40" s="133"/>
      <c r="D40" s="133"/>
      <c r="E40" s="133"/>
      <c r="F40" s="135"/>
      <c r="G40" s="135"/>
      <c r="J40" s="123"/>
    </row>
    <row r="41" spans="2:10">
      <c r="B41" s="136"/>
      <c r="C41" s="136"/>
      <c r="D41" s="136"/>
      <c r="E41" s="58"/>
      <c r="F41" s="137"/>
      <c r="G41" s="137"/>
    </row>
  </sheetData>
  <mergeCells count="27">
    <mergeCell ref="B3:G3"/>
    <mergeCell ref="C26:E26"/>
    <mergeCell ref="C6:E7"/>
    <mergeCell ref="B6:B7"/>
    <mergeCell ref="C17:E17"/>
    <mergeCell ref="C18:E18"/>
    <mergeCell ref="C8:E8"/>
    <mergeCell ref="C9:E9"/>
    <mergeCell ref="C10:E10"/>
    <mergeCell ref="C11:E11"/>
    <mergeCell ref="C30:E30"/>
    <mergeCell ref="C29:E29"/>
    <mergeCell ref="C12:E12"/>
    <mergeCell ref="D13:E13"/>
    <mergeCell ref="D14:E14"/>
    <mergeCell ref="C15:E15"/>
    <mergeCell ref="D25:E25"/>
    <mergeCell ref="C27:E27"/>
    <mergeCell ref="C28:E28"/>
    <mergeCell ref="D22:E22"/>
    <mergeCell ref="D23:E23"/>
    <mergeCell ref="D24:E24"/>
    <mergeCell ref="B4:G4"/>
    <mergeCell ref="C16:E16"/>
    <mergeCell ref="C19:E19"/>
    <mergeCell ref="C20:E20"/>
    <mergeCell ref="C21:E21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2:J38"/>
  <sheetViews>
    <sheetView zoomScaleNormal="80" workbookViewId="0">
      <selection activeCell="L9" sqref="L9"/>
    </sheetView>
  </sheetViews>
  <sheetFormatPr defaultRowHeight="12.75"/>
  <cols>
    <col min="1" max="1" width="6.5703125" style="106" customWidth="1"/>
    <col min="2" max="3" width="3.7109375" style="108" customWidth="1"/>
    <col min="4" max="4" width="3.5703125" style="108" customWidth="1"/>
    <col min="5" max="5" width="44.42578125" style="106" customWidth="1"/>
    <col min="6" max="7" width="15.42578125" style="109" customWidth="1"/>
    <col min="8" max="8" width="1.42578125" style="106" customWidth="1"/>
    <col min="9" max="9" width="9.140625" style="106"/>
    <col min="10" max="10" width="10.140625" style="106" bestFit="1" customWidth="1"/>
    <col min="11" max="16384" width="9.140625" style="106"/>
  </cols>
  <sheetData>
    <row r="2" spans="2:7" s="76" customFormat="1" ht="8.25" customHeight="1">
      <c r="B2" s="73"/>
      <c r="C2" s="73"/>
      <c r="D2" s="74"/>
      <c r="E2" s="75"/>
      <c r="F2" s="77"/>
      <c r="G2" s="122"/>
    </row>
    <row r="3" spans="2:7" s="124" customFormat="1" ht="18" customHeight="1">
      <c r="B3" s="484" t="s">
        <v>438</v>
      </c>
      <c r="C3" s="484"/>
      <c r="D3" s="484"/>
      <c r="E3" s="484"/>
      <c r="F3" s="484"/>
      <c r="G3" s="484"/>
    </row>
    <row r="4" spans="2:7" s="141" customFormat="1" ht="14.45" customHeight="1">
      <c r="B4" s="28" t="s">
        <v>437</v>
      </c>
      <c r="C4" s="111"/>
      <c r="D4" s="111"/>
      <c r="E4" s="28"/>
      <c r="F4" s="140"/>
      <c r="G4" s="140"/>
    </row>
    <row r="5" spans="2:7" s="87" customFormat="1" ht="15.95" customHeight="1">
      <c r="B5" s="493" t="s">
        <v>2</v>
      </c>
      <c r="C5" s="485" t="s">
        <v>98</v>
      </c>
      <c r="D5" s="486"/>
      <c r="E5" s="487"/>
      <c r="F5" s="144" t="s">
        <v>152</v>
      </c>
      <c r="G5" s="144" t="s">
        <v>152</v>
      </c>
    </row>
    <row r="6" spans="2:7" s="87" customFormat="1" ht="15.95" customHeight="1">
      <c r="B6" s="494"/>
      <c r="C6" s="488"/>
      <c r="D6" s="489"/>
      <c r="E6" s="490"/>
      <c r="F6" s="146" t="s">
        <v>153</v>
      </c>
      <c r="G6" s="147" t="s">
        <v>170</v>
      </c>
    </row>
    <row r="7" spans="2:7" s="87" customFormat="1" ht="24.95" customHeight="1">
      <c r="B7" s="88"/>
      <c r="C7" s="138" t="s">
        <v>77</v>
      </c>
      <c r="D7" s="139"/>
      <c r="E7" s="102"/>
      <c r="F7" s="86"/>
      <c r="G7" s="86"/>
    </row>
    <row r="8" spans="2:7" s="87" customFormat="1" ht="20.100000000000001" customHeight="1">
      <c r="B8" s="88"/>
      <c r="C8" s="138"/>
      <c r="D8" s="90" t="s">
        <v>99</v>
      </c>
      <c r="E8" s="90"/>
      <c r="F8" s="263">
        <f>Rez.1!F27</f>
        <v>18152429</v>
      </c>
      <c r="G8" s="263">
        <f>Rez.1!G27</f>
        <v>16390697</v>
      </c>
    </row>
    <row r="9" spans="2:7" s="87" customFormat="1" ht="20.100000000000001" customHeight="1">
      <c r="B9" s="88"/>
      <c r="C9" s="148"/>
      <c r="D9" s="149" t="s">
        <v>100</v>
      </c>
      <c r="F9" s="263"/>
      <c r="G9" s="263"/>
    </row>
    <row r="10" spans="2:7" s="87" customFormat="1" ht="20.100000000000001" customHeight="1">
      <c r="B10" s="88"/>
      <c r="C10" s="138"/>
      <c r="D10" s="139"/>
      <c r="E10" s="150" t="s">
        <v>109</v>
      </c>
      <c r="F10" s="257">
        <f>Rez.1!F15</f>
        <v>6612571</v>
      </c>
      <c r="G10" s="257">
        <f>Rez.1!G15</f>
        <v>6280193</v>
      </c>
    </row>
    <row r="11" spans="2:7" s="87" customFormat="1" ht="20.100000000000001" customHeight="1">
      <c r="B11" s="88"/>
      <c r="C11" s="138"/>
      <c r="D11" s="139"/>
      <c r="E11" s="150" t="s">
        <v>110</v>
      </c>
      <c r="F11" s="262"/>
      <c r="G11" s="263"/>
    </row>
    <row r="12" spans="2:7" s="87" customFormat="1" ht="20.100000000000001" customHeight="1">
      <c r="B12" s="88"/>
      <c r="C12" s="138"/>
      <c r="D12" s="139"/>
      <c r="E12" s="150" t="s">
        <v>111</v>
      </c>
      <c r="F12" s="263"/>
      <c r="G12" s="263"/>
    </row>
    <row r="13" spans="2:7" s="87" customFormat="1" ht="20.100000000000001" customHeight="1">
      <c r="B13" s="88"/>
      <c r="C13" s="138"/>
      <c r="D13" s="139"/>
      <c r="E13" s="150" t="s">
        <v>112</v>
      </c>
      <c r="F13" s="263"/>
      <c r="G13" s="262"/>
    </row>
    <row r="14" spans="2:7" s="104" customFormat="1" ht="20.100000000000001" customHeight="1">
      <c r="B14" s="497"/>
      <c r="C14" s="485"/>
      <c r="D14" s="151" t="s">
        <v>101</v>
      </c>
      <c r="F14" s="495">
        <v>12272468</v>
      </c>
      <c r="G14" s="495">
        <v>-11177188</v>
      </c>
    </row>
    <row r="15" spans="2:7" s="104" customFormat="1" ht="20.100000000000001" customHeight="1">
      <c r="B15" s="498"/>
      <c r="C15" s="488"/>
      <c r="D15" s="152" t="s">
        <v>102</v>
      </c>
      <c r="F15" s="496"/>
      <c r="G15" s="496"/>
    </row>
    <row r="16" spans="2:7" s="87" customFormat="1" ht="20.100000000000001" customHeight="1">
      <c r="B16" s="145"/>
      <c r="C16" s="138"/>
      <c r="D16" s="90" t="s">
        <v>103</v>
      </c>
      <c r="E16" s="90"/>
      <c r="F16" s="258">
        <v>-809420</v>
      </c>
      <c r="G16" s="258">
        <v>5468063</v>
      </c>
    </row>
    <row r="17" spans="2:7" s="87" customFormat="1" ht="20.100000000000001" customHeight="1">
      <c r="B17" s="499"/>
      <c r="C17" s="485"/>
      <c r="D17" s="151" t="s">
        <v>104</v>
      </c>
      <c r="E17" s="151"/>
      <c r="F17" s="495">
        <v>-3869053</v>
      </c>
      <c r="G17" s="495">
        <v>-9387134</v>
      </c>
    </row>
    <row r="18" spans="2:7" s="87" customFormat="1" ht="20.100000000000001" customHeight="1">
      <c r="B18" s="494"/>
      <c r="C18" s="488"/>
      <c r="D18" s="149" t="s">
        <v>105</v>
      </c>
      <c r="E18" s="149"/>
      <c r="F18" s="496"/>
      <c r="G18" s="496"/>
    </row>
    <row r="19" spans="2:7" s="87" customFormat="1" ht="20.100000000000001" customHeight="1">
      <c r="B19" s="88"/>
      <c r="C19" s="138"/>
      <c r="D19" s="180" t="s">
        <v>106</v>
      </c>
      <c r="E19" s="180"/>
      <c r="F19" s="264">
        <f>SUM(F8:F18)</f>
        <v>32358995</v>
      </c>
      <c r="G19" s="264">
        <f>SUM(G8:G18)</f>
        <v>7574631</v>
      </c>
    </row>
    <row r="20" spans="2:7" s="87" customFormat="1" ht="20.100000000000001" customHeight="1">
      <c r="B20" s="88"/>
      <c r="C20" s="138"/>
      <c r="D20" s="90" t="s">
        <v>81</v>
      </c>
      <c r="E20" s="90"/>
      <c r="F20" s="263">
        <f>-F13</f>
        <v>0</v>
      </c>
      <c r="G20" s="263"/>
    </row>
    <row r="21" spans="2:7" s="87" customFormat="1" ht="20.100000000000001" customHeight="1">
      <c r="B21" s="88"/>
      <c r="C21" s="138"/>
      <c r="D21" s="90" t="s">
        <v>82</v>
      </c>
      <c r="E21" s="90"/>
      <c r="F21" s="86">
        <v>-1815243</v>
      </c>
      <c r="G21" s="143">
        <v>-1709559</v>
      </c>
    </row>
    <row r="22" spans="2:7" s="142" customFormat="1" ht="20.100000000000001" customHeight="1">
      <c r="B22" s="101"/>
      <c r="C22" s="138"/>
      <c r="D22" s="181" t="s">
        <v>107</v>
      </c>
      <c r="E22" s="102"/>
      <c r="F22" s="276">
        <f>SUM(F19:F21)</f>
        <v>30543752</v>
      </c>
      <c r="G22" s="276">
        <f>SUM(G19:G21)</f>
        <v>5865072</v>
      </c>
    </row>
    <row r="23" spans="2:7" s="87" customFormat="1" ht="24.95" customHeight="1">
      <c r="B23" s="97"/>
      <c r="C23" s="153" t="s">
        <v>83</v>
      </c>
      <c r="D23" s="139"/>
      <c r="E23" s="90"/>
      <c r="F23" s="263"/>
      <c r="G23" s="263"/>
    </row>
    <row r="24" spans="2:7" s="87" customFormat="1" ht="20.100000000000001" customHeight="1">
      <c r="B24" s="88"/>
      <c r="C24" s="138"/>
      <c r="D24" s="90" t="s">
        <v>84</v>
      </c>
      <c r="E24" s="90"/>
      <c r="F24" s="263">
        <v>2600000</v>
      </c>
      <c r="G24" s="263">
        <v>3100000</v>
      </c>
    </row>
    <row r="25" spans="2:7" s="87" customFormat="1" ht="20.100000000000001" customHeight="1">
      <c r="B25" s="88"/>
      <c r="C25" s="138"/>
      <c r="D25" s="90" t="s">
        <v>85</v>
      </c>
      <c r="E25" s="90"/>
      <c r="F25" s="86">
        <v>-12196962</v>
      </c>
      <c r="G25" s="143">
        <v>-13492748</v>
      </c>
    </row>
    <row r="26" spans="2:7" s="87" customFormat="1" ht="20.100000000000001" customHeight="1">
      <c r="B26" s="88"/>
      <c r="C26" s="131"/>
      <c r="D26" s="90" t="s">
        <v>86</v>
      </c>
      <c r="E26" s="90"/>
      <c r="F26" s="263"/>
      <c r="G26" s="263">
        <v>4197000</v>
      </c>
    </row>
    <row r="27" spans="2:7" s="87" customFormat="1" ht="20.100000000000001" customHeight="1">
      <c r="B27" s="88"/>
      <c r="C27" s="98"/>
      <c r="D27" s="90" t="s">
        <v>87</v>
      </c>
      <c r="E27" s="90"/>
      <c r="F27" s="263"/>
      <c r="G27" s="263"/>
    </row>
    <row r="28" spans="2:7" s="87" customFormat="1" ht="20.100000000000001" customHeight="1">
      <c r="B28" s="88"/>
      <c r="C28" s="98"/>
      <c r="D28" s="90" t="s">
        <v>88</v>
      </c>
      <c r="E28" s="90"/>
      <c r="F28" s="263"/>
      <c r="G28" s="263"/>
    </row>
    <row r="29" spans="2:7" s="96" customFormat="1" ht="20.100000000000001" customHeight="1">
      <c r="B29" s="88"/>
      <c r="C29" s="98"/>
      <c r="D29" s="181" t="s">
        <v>89</v>
      </c>
      <c r="E29" s="180"/>
      <c r="F29" s="261">
        <f>SUM(F24:F28)</f>
        <v>-9596962</v>
      </c>
      <c r="G29" s="261">
        <f>SUM(G24:G28)</f>
        <v>-6195748</v>
      </c>
    </row>
    <row r="30" spans="2:7" s="87" customFormat="1" ht="24.95" customHeight="1">
      <c r="B30" s="97"/>
      <c r="C30" s="138" t="s">
        <v>90</v>
      </c>
      <c r="D30" s="154"/>
      <c r="E30" s="90"/>
      <c r="F30" s="263"/>
      <c r="G30" s="263"/>
    </row>
    <row r="31" spans="2:7" s="87" customFormat="1" ht="20.100000000000001" customHeight="1">
      <c r="B31" s="88"/>
      <c r="C31" s="98"/>
      <c r="D31" s="90" t="s">
        <v>97</v>
      </c>
      <c r="E31" s="90"/>
      <c r="F31" s="263"/>
      <c r="G31" s="263"/>
    </row>
    <row r="32" spans="2:7" s="87" customFormat="1" ht="20.100000000000001" customHeight="1">
      <c r="B32" s="88"/>
      <c r="C32" s="98"/>
      <c r="D32" s="90" t="s">
        <v>91</v>
      </c>
      <c r="E32" s="90"/>
      <c r="F32" s="263"/>
      <c r="G32" s="143"/>
    </row>
    <row r="33" spans="2:10" s="87" customFormat="1" ht="20.100000000000001" customHeight="1">
      <c r="B33" s="88"/>
      <c r="C33" s="98"/>
      <c r="D33" s="90" t="s">
        <v>92</v>
      </c>
      <c r="E33" s="90"/>
      <c r="F33" s="263"/>
      <c r="G33" s="263"/>
    </row>
    <row r="34" spans="2:10" s="87" customFormat="1" ht="20.100000000000001" customHeight="1">
      <c r="B34" s="88"/>
      <c r="C34" s="98"/>
      <c r="D34" s="90" t="s">
        <v>93</v>
      </c>
      <c r="E34" s="90"/>
      <c r="F34" s="86">
        <v>-15654949</v>
      </c>
      <c r="G34" s="143"/>
    </row>
    <row r="35" spans="2:10" s="96" customFormat="1" ht="20.100000000000001" customHeight="1">
      <c r="B35" s="88"/>
      <c r="C35" s="98"/>
      <c r="D35" s="181" t="s">
        <v>108</v>
      </c>
      <c r="E35" s="180"/>
      <c r="F35" s="261">
        <f>SUM(F31:F34)</f>
        <v>-15654949</v>
      </c>
      <c r="G35" s="261">
        <f>SUM(G31:G34)</f>
        <v>0</v>
      </c>
    </row>
    <row r="36" spans="2:10" ht="25.5" customHeight="1">
      <c r="B36" s="155"/>
      <c r="C36" s="153" t="s">
        <v>94</v>
      </c>
      <c r="D36" s="156"/>
      <c r="E36" s="157"/>
      <c r="F36" s="265">
        <f>F22+F29+F35</f>
        <v>5291841</v>
      </c>
      <c r="G36" s="265">
        <f>G22+G29+G35</f>
        <v>-330676</v>
      </c>
      <c r="J36" s="109"/>
    </row>
    <row r="37" spans="2:10" s="28" customFormat="1" ht="25.5" customHeight="1">
      <c r="B37" s="281"/>
      <c r="C37" s="242" t="s">
        <v>95</v>
      </c>
      <c r="D37" s="281"/>
      <c r="E37" s="282"/>
      <c r="F37" s="274">
        <f>Aktivet!H7</f>
        <v>1518454</v>
      </c>
      <c r="G37" s="283">
        <v>1849129</v>
      </c>
    </row>
    <row r="38" spans="2:10" s="280" customFormat="1" ht="25.5" customHeight="1">
      <c r="B38" s="277"/>
      <c r="C38" s="153" t="s">
        <v>96</v>
      </c>
      <c r="D38" s="277"/>
      <c r="E38" s="278"/>
      <c r="F38" s="279">
        <f>F36+F37</f>
        <v>6810295</v>
      </c>
      <c r="G38" s="279">
        <f>G36+G37</f>
        <v>1518453</v>
      </c>
    </row>
  </sheetData>
  <mergeCells count="11">
    <mergeCell ref="G17:G18"/>
    <mergeCell ref="C17:C18"/>
    <mergeCell ref="B17:B18"/>
    <mergeCell ref="F17:F18"/>
    <mergeCell ref="B3:G3"/>
    <mergeCell ref="C5:E6"/>
    <mergeCell ref="B5:B6"/>
    <mergeCell ref="F14:F15"/>
    <mergeCell ref="G14:G15"/>
    <mergeCell ref="B14:B15"/>
    <mergeCell ref="C14:C15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Shen.Spjeg.faqa 1</vt:lpstr>
      <vt:lpstr>Shen.Spjeg.ne vazhdim</vt:lpstr>
      <vt:lpstr>Pasq.per AAM 1</vt:lpstr>
      <vt:lpstr>Pasq.per AAM 2</vt:lpstr>
      <vt:lpstr>Aktivet</vt:lpstr>
      <vt:lpstr>Kop.</vt:lpstr>
      <vt:lpstr>Pasivet</vt:lpstr>
      <vt:lpstr>Rez.1</vt:lpstr>
      <vt:lpstr>Fluksi 2</vt:lpstr>
      <vt:lpstr>Kapitali 2</vt:lpstr>
      <vt:lpstr>Shenimet</vt:lpstr>
      <vt:lpstr>Vleresimi i debi kredive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Elsi</cp:lastModifiedBy>
  <cp:lastPrinted>2014-03-22T10:17:42Z</cp:lastPrinted>
  <dcterms:created xsi:type="dcterms:W3CDTF">2002-02-16T18:16:52Z</dcterms:created>
  <dcterms:modified xsi:type="dcterms:W3CDTF">2014-07-05T09:56:36Z</dcterms:modified>
</cp:coreProperties>
</file>