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/>
  <bookViews>
    <workbookView xWindow="600" yWindow="210" windowWidth="8820" windowHeight="3885" tabRatio="859" activeTab="5"/>
  </bookViews>
  <sheets>
    <sheet name="Kapaku" sheetId="16" r:id="rId1"/>
    <sheet name="Aktivet e detajuara" sheetId="1" r:id="rId2"/>
    <sheet name="Te ardhura e shpenzime" sheetId="2" r:id="rId3"/>
    <sheet name="Fluksi 2" sheetId="14" r:id="rId4"/>
    <sheet name="Kapitali 2" sheetId="17" r:id="rId5"/>
    <sheet name="Shenime" sheetId="23" r:id="rId6"/>
  </sheets>
  <externalReferences>
    <externalReference r:id="rId7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1">'Aktivet e detajuara'!$A$1:$J$47,'Aktivet e detajuara'!$A$51:$J$94</definedName>
    <definedName name="_xlnm.Print_Area" localSheetId="3">'Fluksi 2'!$A$1:$F$38</definedName>
    <definedName name="_xlnm.Print_Area" localSheetId="0">Kapaku!$A$1:$F$41</definedName>
    <definedName name="_xlnm.Print_Area" localSheetId="5">Shenime!$A$1:$G$59</definedName>
    <definedName name="_xlnm.Print_Area" localSheetId="2">'Te ardhura e shpenzime'!$A$1:$E$28</definedName>
  </definedNames>
  <calcPr calcId="125725"/>
</workbook>
</file>

<file path=xl/calcChain.xml><?xml version="1.0" encoding="utf-8"?>
<calcChain xmlns="http://schemas.openxmlformats.org/spreadsheetml/2006/main">
  <c r="E54" i="23"/>
  <c r="C54"/>
  <c r="J96" i="1"/>
  <c r="I96"/>
  <c r="H18" i="17"/>
  <c r="H12"/>
  <c r="E38" i="14"/>
  <c r="C40" i="23"/>
  <c r="C18"/>
  <c r="F15" l="1"/>
  <c r="C43"/>
  <c r="I79" i="1"/>
  <c r="I37"/>
  <c r="J79"/>
  <c r="I93"/>
  <c r="F53" i="23"/>
  <c r="F52"/>
  <c r="F51"/>
  <c r="F50"/>
  <c r="F49"/>
  <c r="F48"/>
  <c r="F47"/>
  <c r="F46"/>
  <c r="E18"/>
  <c r="F17"/>
  <c r="F16"/>
  <c r="F38" i="14"/>
  <c r="J80" i="1"/>
  <c r="J66"/>
  <c r="J69" s="1"/>
  <c r="J43"/>
  <c r="J37"/>
  <c r="J13"/>
  <c r="J7"/>
  <c r="I22" i="17"/>
  <c r="I21"/>
  <c r="I20"/>
  <c r="I19"/>
  <c r="I18"/>
  <c r="C23" i="23"/>
  <c r="G29"/>
  <c r="G30"/>
  <c r="G31"/>
  <c r="C32"/>
  <c r="D32"/>
  <c r="E32"/>
  <c r="F32"/>
  <c r="I4" i="17"/>
  <c r="I5"/>
  <c r="I6"/>
  <c r="I11" s="1"/>
  <c r="C6"/>
  <c r="C11" s="1"/>
  <c r="C17" s="1"/>
  <c r="C23" s="1"/>
  <c r="D6"/>
  <c r="D11"/>
  <c r="D17" s="1"/>
  <c r="D23" s="1"/>
  <c r="E6"/>
  <c r="F6"/>
  <c r="F11" s="1"/>
  <c r="F17" s="1"/>
  <c r="F23" s="1"/>
  <c r="G6"/>
  <c r="G11" s="1"/>
  <c r="G17" s="1"/>
  <c r="G23" s="1"/>
  <c r="H6"/>
  <c r="H11"/>
  <c r="I7"/>
  <c r="I8"/>
  <c r="I9"/>
  <c r="I10"/>
  <c r="E11"/>
  <c r="E17" s="1"/>
  <c r="E23" s="1"/>
  <c r="H17"/>
  <c r="I13"/>
  <c r="I14"/>
  <c r="I15"/>
  <c r="I16"/>
  <c r="C4" i="1"/>
  <c r="D4"/>
  <c r="F4"/>
  <c r="G4"/>
  <c r="C11"/>
  <c r="D11"/>
  <c r="F12"/>
  <c r="G12"/>
  <c r="F13"/>
  <c r="G13"/>
  <c r="F14"/>
  <c r="G14"/>
  <c r="G15"/>
  <c r="F16"/>
  <c r="G16"/>
  <c r="C18"/>
  <c r="D18"/>
  <c r="F18"/>
  <c r="G18"/>
  <c r="C24"/>
  <c r="D24"/>
  <c r="F25"/>
  <c r="G25"/>
  <c r="F27"/>
  <c r="G27"/>
  <c r="F28"/>
  <c r="G28"/>
  <c r="C30"/>
  <c r="D30"/>
  <c r="F31"/>
  <c r="F33"/>
  <c r="F34"/>
  <c r="G34"/>
  <c r="G30" s="1"/>
  <c r="C36"/>
  <c r="D36"/>
  <c r="F36"/>
  <c r="C39"/>
  <c r="D39"/>
  <c r="F40"/>
  <c r="G40"/>
  <c r="F41"/>
  <c r="G41"/>
  <c r="C43"/>
  <c r="D43"/>
  <c r="F43"/>
  <c r="C45"/>
  <c r="D45"/>
  <c r="F45"/>
  <c r="C58"/>
  <c r="C54" s="1"/>
  <c r="D58"/>
  <c r="D54" s="1"/>
  <c r="F58"/>
  <c r="G59"/>
  <c r="G58" s="1"/>
  <c r="F63"/>
  <c r="G63"/>
  <c r="C64"/>
  <c r="D64"/>
  <c r="F64"/>
  <c r="G64"/>
  <c r="C70"/>
  <c r="D70"/>
  <c r="F70"/>
  <c r="G70"/>
  <c r="C74"/>
  <c r="D74"/>
  <c r="F75"/>
  <c r="F76"/>
  <c r="G76"/>
  <c r="F35" i="14"/>
  <c r="F78" i="1"/>
  <c r="G78"/>
  <c r="F80"/>
  <c r="G80"/>
  <c r="C82"/>
  <c r="D82"/>
  <c r="G85"/>
  <c r="F86"/>
  <c r="G86"/>
  <c r="F87"/>
  <c r="G87"/>
  <c r="F89"/>
  <c r="G89"/>
  <c r="F90"/>
  <c r="F91"/>
  <c r="G91"/>
  <c r="C93"/>
  <c r="D93"/>
  <c r="F93"/>
  <c r="J46" l="1"/>
  <c r="D53"/>
  <c r="H23" i="17"/>
  <c r="J24" i="1"/>
  <c r="J47" s="1"/>
  <c r="J94"/>
  <c r="E37" i="14"/>
  <c r="F18" i="23"/>
  <c r="F54"/>
  <c r="C53" i="1"/>
  <c r="G39"/>
  <c r="C73"/>
  <c r="C3"/>
  <c r="G82"/>
  <c r="F74"/>
  <c r="D23"/>
  <c r="C23"/>
  <c r="F11"/>
  <c r="F3" s="1"/>
  <c r="G54"/>
  <c r="G53" s="1"/>
  <c r="G74"/>
  <c r="F82"/>
  <c r="D73"/>
  <c r="F39"/>
  <c r="F30"/>
  <c r="F24"/>
  <c r="G24"/>
  <c r="D3"/>
  <c r="G11"/>
  <c r="G3" s="1"/>
  <c r="E35" i="14"/>
  <c r="G32" i="23"/>
  <c r="I13" i="1"/>
  <c r="I43"/>
  <c r="I46" s="1"/>
  <c r="I66"/>
  <c r="F54"/>
  <c r="F53" s="1"/>
  <c r="F18" i="14"/>
  <c r="F21" s="1"/>
  <c r="F36" s="1"/>
  <c r="I12" i="17"/>
  <c r="I17" s="1"/>
  <c r="I23" s="1"/>
  <c r="G73" i="1" l="1"/>
  <c r="G23"/>
  <c r="I7"/>
  <c r="I24" s="1"/>
  <c r="I47" s="1"/>
  <c r="F23"/>
  <c r="F73"/>
  <c r="I69"/>
  <c r="I94" s="1"/>
  <c r="E18" i="14"/>
  <c r="E21" s="1"/>
  <c r="E36" s="1"/>
  <c r="I80" i="1" l="1"/>
</calcChain>
</file>

<file path=xl/sharedStrings.xml><?xml version="1.0" encoding="utf-8"?>
<sst xmlns="http://schemas.openxmlformats.org/spreadsheetml/2006/main" count="313" uniqueCount="260">
  <si>
    <t>I</t>
  </si>
  <si>
    <t>II</t>
  </si>
  <si>
    <t>III</t>
  </si>
  <si>
    <t>Hua te tjera</t>
  </si>
  <si>
    <t>Shpenzime te tjera rrjedhese</t>
  </si>
  <si>
    <t>Ndertesa</t>
  </si>
  <si>
    <t>AKTIVET</t>
  </si>
  <si>
    <t>Shenimet</t>
  </si>
  <si>
    <t>AKTIVET AFATSHKURTERA</t>
  </si>
  <si>
    <t>Aktive monetare</t>
  </si>
  <si>
    <t>Derivative dhe aktive te mbajtura per tregetim</t>
  </si>
  <si>
    <t>(i)</t>
  </si>
  <si>
    <t>Derivativet</t>
  </si>
  <si>
    <t>(ii)</t>
  </si>
  <si>
    <t>Aktivet e mbajtura per tregetim</t>
  </si>
  <si>
    <t>Totali 2</t>
  </si>
  <si>
    <t>Aktive te tjera financiare afatshkurtera</t>
  </si>
  <si>
    <t>Llogari / Kerkesa te arketueshme</t>
  </si>
  <si>
    <t>Llogari / Kerkesa te tjera  te arketueshme</t>
  </si>
  <si>
    <t>(iii)</t>
  </si>
  <si>
    <t>Instrumente te tjera borxhi</t>
  </si>
  <si>
    <t>(iv)</t>
  </si>
  <si>
    <t>Investime te tjera financiare</t>
  </si>
  <si>
    <t>Totali 3</t>
  </si>
  <si>
    <t>Inventari</t>
  </si>
  <si>
    <t>(v)</t>
  </si>
  <si>
    <t>Ledet e para</t>
  </si>
  <si>
    <t>Prodhimi ne proces</t>
  </si>
  <si>
    <t>Produkte te gateshme</t>
  </si>
  <si>
    <t>Mallra per rishitje</t>
  </si>
  <si>
    <t>Parapagesat per furnizime</t>
  </si>
  <si>
    <t>Totali 4</t>
  </si>
  <si>
    <t>Aktivet biologjike afatshkurtera</t>
  </si>
  <si>
    <t>Aktivet afatshkurtera te mbajtura per shitje</t>
  </si>
  <si>
    <t>Parapagimet dhe shpenzimet e shtyra</t>
  </si>
  <si>
    <t>AKTIVET AFATGJATA</t>
  </si>
  <si>
    <t>Investimet financiare afatgjata</t>
  </si>
  <si>
    <t>Pjesemarrje te tjera ne njesi te kontrolluara (vetem ne PF )</t>
  </si>
  <si>
    <t>Aksione dhe investime te tjera ne pjesemarrje</t>
  </si>
  <si>
    <t>Aksione dhe letra te tjera me vlere</t>
  </si>
  <si>
    <t>Llogari / Kerkesa te arketueshme afatgjata</t>
  </si>
  <si>
    <t>Totali 1</t>
  </si>
  <si>
    <t>Aktive afatgjata materiale</t>
  </si>
  <si>
    <t>Toka</t>
  </si>
  <si>
    <t>Makineri dhe pajisje</t>
  </si>
  <si>
    <t>Aktive te tjera afatgjata materiale ( me vl. kontabel )</t>
  </si>
  <si>
    <t>Aktivet biologjike afatgjata</t>
  </si>
  <si>
    <t>Aktive afatgjata jomateriale</t>
  </si>
  <si>
    <t>Emri I mire</t>
  </si>
  <si>
    <t>Shpenzimet e zhvillimit</t>
  </si>
  <si>
    <t>Aktive te tjera afatgjata jomateriale</t>
  </si>
  <si>
    <t>Kapital aksionar I pa paguar</t>
  </si>
  <si>
    <t xml:space="preserve">Aktive te tjera afatgjata </t>
  </si>
  <si>
    <t>TOTALI I AKTIVEVE AFATGJATA ( II )</t>
  </si>
  <si>
    <t>TOTALI I AKTIVEVE  ( I + II )</t>
  </si>
  <si>
    <t>DETYRIMET DHE KAPITALI</t>
  </si>
  <si>
    <t>DETYRIMET AFATSHKURTERA</t>
  </si>
  <si>
    <t>Huamarrjet</t>
  </si>
  <si>
    <t>Huat dhe obligacionet afatshkurtera</t>
  </si>
  <si>
    <t>Kthimet / ripagesat e huave afatgjata</t>
  </si>
  <si>
    <t>Bono te konvertueshme</t>
  </si>
  <si>
    <t>Huat dhe parapagimet</t>
  </si>
  <si>
    <t>Te pagueshme ndaj furnitoreve</t>
  </si>
  <si>
    <t>Te pagueshme ndaj punonjesve</t>
  </si>
  <si>
    <t>Detyrime tatimore</t>
  </si>
  <si>
    <t>Parapagimet e arketuara</t>
  </si>
  <si>
    <t>Grantet dhe te ardhurat e shtyra</t>
  </si>
  <si>
    <t>Provizionet afatshkurtera</t>
  </si>
  <si>
    <t>TOTALI I DETYRIMEVE AFATSHKURTERA</t>
  </si>
  <si>
    <t>DETYRIME AFATGJATA</t>
  </si>
  <si>
    <t>Huat afatgjata</t>
  </si>
  <si>
    <t>Hua, bono dhe detyrime nga qiraja financiare</t>
  </si>
  <si>
    <t>Bonot e konvertueshme</t>
  </si>
  <si>
    <t>Huamarrje te tjera afatgjata</t>
  </si>
  <si>
    <t>Provizionet afatgjata</t>
  </si>
  <si>
    <t>TOTALI I DETYRIMEVE AFATGJATA ( II )</t>
  </si>
  <si>
    <t>TOTALI I DETYRIMEVE</t>
  </si>
  <si>
    <t>KAPITALI</t>
  </si>
  <si>
    <t>Aksionet e pakices ( perdoret vetem ne pasqyrat financiare te konsoliduara )</t>
  </si>
  <si>
    <t>Kapitali qe I perket aksionareve te shoqerise meme ( perdoret vetem ne PF te konsoliduara )</t>
  </si>
  <si>
    <t>Kapitali aksionar</t>
  </si>
  <si>
    <t>Primi I aksionit</t>
  </si>
  <si>
    <t>Njesite dhe aksionet e thesarit ( negative )</t>
  </si>
  <si>
    <t>Rezerva statusore</t>
  </si>
  <si>
    <t>Rezerva ligjore</t>
  </si>
  <si>
    <t>Rezerva te tjera</t>
  </si>
  <si>
    <t>Fitimi ( humbja ) e vitit financiar</t>
  </si>
  <si>
    <t>TOTALI I KAPITALIT ( III )</t>
  </si>
  <si>
    <t>TOTALI I DETYRIMEVE KAPITALIT ( I,II,III )</t>
  </si>
  <si>
    <t>Pershkrimi I Elementeve</t>
  </si>
  <si>
    <t>Shitjet neto</t>
  </si>
  <si>
    <t>Te ardhura te tjera nga veprimtarite e shfrytezimit</t>
  </si>
  <si>
    <t>Ndryshimet ne inventarin e produkteve te gatshme dhe prodhimit ne proces</t>
  </si>
  <si>
    <t>Materialet e konsumuara</t>
  </si>
  <si>
    <t>Kosto e punes</t>
  </si>
  <si>
    <t>pagat e personelit</t>
  </si>
  <si>
    <t>shpenzimet per sigurimet shoqerore dhe shendetesore</t>
  </si>
  <si>
    <t>Amortizimet dhe zhvleresimet</t>
  </si>
  <si>
    <t>Totali I shpenzimeve  ( shuma 4 - 7 )</t>
  </si>
  <si>
    <t>Fitimi apo humbja nga veprimtaria kryesore ( 1+2+/-3-8 )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</si>
  <si>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</si>
  <si>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</si>
  <si>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</si>
  <si>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>Te ardhurat dhe shpenzimet financiare nga investime te tjera financiare afatgjata</t>
  </si>
  <si>
    <t xml:space="preserve">Te ardhurat dhe shpenzimet nga interesat </t>
  </si>
  <si>
    <t>Fitimet ( humbjet ) nga kursi I kembimit</t>
  </si>
  <si>
    <t>Te ardhura dhe shpenzime te tjera financiare</t>
  </si>
  <si>
    <t>Totali I te ardhurave dhe shpenzimeve financiare ( 12.1+/-12.2+/-12.3+/-12.4 )</t>
  </si>
  <si>
    <t>Fitimi ( humbja ) para tatimit ( 9+/-13 )</t>
  </si>
  <si>
    <t>Shpenzimet e tatimit mbi fitimin</t>
  </si>
  <si>
    <t>Fitimi ( humbja ) neto e vitit financiar ( 14 - 15 )</t>
  </si>
  <si>
    <t>Elementet e pasqyrave te konsoliduara</t>
  </si>
  <si>
    <t xml:space="preserve">                     PASQYRA E TE ARDHURAVE DHE SHPENZIMEVE</t>
  </si>
  <si>
    <t>Fluksi monetar nga veprimtarite investuese</t>
  </si>
  <si>
    <t>Dividentet e arketuar</t>
  </si>
  <si>
    <t>Fluksi monetar nga aktivitetet financiare</t>
  </si>
  <si>
    <t>Te ardhura nga huamarrje afatgjata</t>
  </si>
  <si>
    <t>Dividente te paguar</t>
  </si>
  <si>
    <t>Mjetet monetare ne fillim te periudhes kontabel</t>
  </si>
  <si>
    <t>Mjetet monetare ne fund te periudhes kontabel</t>
  </si>
  <si>
    <t>Dividentet e paguar</t>
  </si>
  <si>
    <t>Fitimi neto per periudhen kontabel</t>
  </si>
  <si>
    <t>Totali I te Ardhurave  ( shuma 1+2+/-3 )</t>
  </si>
  <si>
    <t>( Bazuar ne klasifikimin e Shpenzimeve sipas Natyres  )</t>
  </si>
  <si>
    <t>PASIVET</t>
  </si>
  <si>
    <t>Te dhena identifikuese</t>
  </si>
  <si>
    <t>Emri</t>
  </si>
  <si>
    <t>Nipt</t>
  </si>
  <si>
    <t>Te dhena te tjera</t>
  </si>
  <si>
    <t xml:space="preserve">Pasqyra Finaciare </t>
  </si>
  <si>
    <t>Periudha Kontabel</t>
  </si>
  <si>
    <t>Aktive totale Afatshkurtra</t>
  </si>
  <si>
    <t>Nr</t>
  </si>
  <si>
    <t>Pasqyra e fluksit monetar - Metoda Indirekte</t>
  </si>
  <si>
    <t>Periudha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</si>
  <si>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</si>
  <si>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</si>
  <si>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</si>
  <si>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</si>
  <si>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</si>
  <si>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</si>
  <si>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</si>
  <si>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</si>
  <si>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</si>
  <si>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</si>
  <si>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</si>
  <si>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</si>
  <si>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</si>
  <si>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</si>
  <si>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</si>
  <si>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</si>
  <si>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</si>
  <si>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</si>
  <si>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</si>
  <si>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</si>
  <si>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MM neto te perdoruara ne veprimtarite investuese</t>
  </si>
  <si>
    <t>Te ardhura nga emetimi i kapitalit aksioner</t>
  </si>
  <si>
    <t>Pagesat e detyrimive te qerase financiare</t>
  </si>
  <si>
    <t>MM neto e perdorur ne veprimtarite Financiare</t>
  </si>
  <si>
    <t>Rritja/Renia neto e mjeteve monetare</t>
  </si>
  <si>
    <t>Rritje/renie ne Tepricen/parapagime dhe shpenz te shtyra</t>
  </si>
  <si>
    <t>Diference konvertimi</t>
  </si>
  <si>
    <t>Kapitali Aksionar</t>
  </si>
  <si>
    <t xml:space="preserve">Mjete monetare </t>
  </si>
  <si>
    <t>PASQYRAT FINANCIARE</t>
  </si>
  <si>
    <t>Mbeshtetur ne ligjin nr 9228 dt 29.04.2004 "Per Kontabilitetin dhe Pasqyrat Financiare",  te ndryshuar dhe ne Standartet Kombetare te Kontabilitetit - SKK-2</t>
  </si>
  <si>
    <t>Individuale</t>
  </si>
  <si>
    <t>Monedha</t>
  </si>
  <si>
    <t>Lek</t>
  </si>
  <si>
    <t>Data e krijimit</t>
  </si>
  <si>
    <t>Rrumbullakimi</t>
  </si>
  <si>
    <t>S'Ka</t>
  </si>
  <si>
    <t>Nr Regjistrit Tregetar</t>
  </si>
  <si>
    <t>Fusha e veprimtarise</t>
  </si>
  <si>
    <t xml:space="preserve">Data e plotesimit te PF </t>
  </si>
  <si>
    <t xml:space="preserve">Pasqyra   e   Fluksit   Monetar  -  Metoda  Indirekte   </t>
  </si>
  <si>
    <t xml:space="preserve">Pasqyra  e  Ndryshimeve  ne  Kapital </t>
  </si>
  <si>
    <t>Nje pasqyre e pa Konsoliduar</t>
  </si>
  <si>
    <t>Primi aksionit</t>
  </si>
  <si>
    <t>Aksione thesari</t>
  </si>
  <si>
    <t>Rezerva stat.ligjore</t>
  </si>
  <si>
    <t>Rezerva Te tjera</t>
  </si>
  <si>
    <t xml:space="preserve">Fitimi pashperndare </t>
  </si>
  <si>
    <t>TOTALI</t>
  </si>
  <si>
    <t>A</t>
  </si>
  <si>
    <t>Efekti ndryshimeve ne politikat kontabel</t>
  </si>
  <si>
    <t>B</t>
  </si>
  <si>
    <t>Pozicioni i rregulluar</t>
  </si>
  <si>
    <t>Transferimi ne rezerva</t>
  </si>
  <si>
    <t>Emetimi aksioneve</t>
  </si>
  <si>
    <t>Emetimi kapitali aksionar</t>
  </si>
  <si>
    <t>Aksione te thesari te riblera</t>
  </si>
  <si>
    <t>Adresa</t>
  </si>
  <si>
    <t xml:space="preserve">Hua te tjera afatgjata </t>
  </si>
  <si>
    <t xml:space="preserve">Detyrime tatimore                       </t>
  </si>
  <si>
    <t>Fitimet (humbjet) e pa shperndara</t>
  </si>
  <si>
    <t xml:space="preserve"> Kerkesa te tjera  te arketueshme</t>
  </si>
  <si>
    <t>Llogaritë e arkëtueshme: Llogaritë e arkëtueshme nuk mbartin interesa dhe paraqiten me vlerën e tyre neto.</t>
  </si>
  <si>
    <t xml:space="preserve">Monedhat e huaja: Transaksionet e kryera në monedhë të huaj janë konvertuar në Lekë me kursin e ditës së kryerjes së transaksionit, ndërsa gjendjet e të gjithë llogarive të mjeteve dhe detyrimeve në monedhë të huaj janë konvertuar në Lekë me kursin zyrtar në ditën e fundit të vitit të shpallur nga Banka e Shqipërisë. Diferencat nga kurset e këmbimit për vitin aktual janë paraqitur në pasqyrën e të ardhurave dhe shpenzimeve, në llogarinë përkatëse për ndryshimet nga kursi i këmbimit, sipas SKK. </t>
  </si>
  <si>
    <t>Kursi i shpallur nga Banka Shqipërisë në 31 Dhjetor, sipas monedhave përkundrejt lekut:</t>
  </si>
  <si>
    <t>Eur</t>
  </si>
  <si>
    <t>Politikat kontabile</t>
  </si>
  <si>
    <t>Shenime shpjeguese</t>
  </si>
  <si>
    <t>Debitore te tjere</t>
  </si>
  <si>
    <t>Ortake</t>
  </si>
  <si>
    <t>ARAMERAS SHPK</t>
  </si>
  <si>
    <t xml:space="preserve"> J61901139K </t>
  </si>
  <si>
    <t>Rruga' Kavajes', Tirane</t>
  </si>
  <si>
    <t>15.06.1995</t>
  </si>
  <si>
    <t>Ndertime dhe rikonstruksione</t>
  </si>
  <si>
    <t>Arka</t>
  </si>
  <si>
    <t>AAM/AAJM</t>
  </si>
  <si>
    <t>Kosto</t>
  </si>
  <si>
    <t>Amortizimi I akumuluar</t>
  </si>
  <si>
    <t>Vlera kontabel neto</t>
  </si>
  <si>
    <t>AAM ne proces</t>
  </si>
  <si>
    <t>AAJM/Shpenzime zhvillimi</t>
  </si>
  <si>
    <t>AAJM/Te tjera</t>
  </si>
  <si>
    <t xml:space="preserve">Vlerësimi fillestar i elementeve që plotësojnë kriteret për njohjen si AAM në bilanc është bërë me kosto. Vlerësimi i mëpasshëm është bërë sipas modelit të kostos dhe AAM-të janë paraqitur në bilanc sipas vlerës së tyre neto (minus amortizimin e akumuluar dhe zhvlerësimin, nëse ka). </t>
  </si>
  <si>
    <t>Amortizimi vjetor nuk është llogaritur pasi jane ne progres.</t>
  </si>
  <si>
    <t xml:space="preserve">TVSH </t>
  </si>
  <si>
    <t>Shtesa Gjate Vitit</t>
  </si>
  <si>
    <t>Pozicioni me 31 dhjetor 2010</t>
  </si>
  <si>
    <t>Pergatiti:</t>
  </si>
  <si>
    <t>ARAMERAS shpk</t>
  </si>
  <si>
    <t>Arben Dervishaj</t>
  </si>
  <si>
    <t>Administrator</t>
  </si>
  <si>
    <t>Pozicioni me 31 dhjetor 2011</t>
  </si>
  <si>
    <t>Viti 2012</t>
  </si>
  <si>
    <t>2012</t>
  </si>
  <si>
    <t>Pozicioni me 31 dhjetor 2012</t>
  </si>
  <si>
    <t>Raiffeisen bank</t>
  </si>
  <si>
    <t>Banka Popullore</t>
  </si>
  <si>
    <t>Totali</t>
  </si>
  <si>
    <t>Viti 2013</t>
  </si>
  <si>
    <t>2013</t>
  </si>
  <si>
    <t xml:space="preserve"> 1 Janar - 31 Dhjetor 2013</t>
  </si>
  <si>
    <t>Pozicioni me 31 dhjetor 2013</t>
  </si>
  <si>
    <t>31.12.2013</t>
  </si>
  <si>
    <t>Tatim ne burim</t>
  </si>
  <si>
    <t>Kursi</t>
  </si>
  <si>
    <t>Llogari ne EUR</t>
  </si>
  <si>
    <t>Total vlera ne Leke</t>
  </si>
  <si>
    <t>Kontribute ne EUR</t>
  </si>
  <si>
    <t>Kontribute ne Leke</t>
  </si>
  <si>
    <t>Llogari ne Leke</t>
  </si>
  <si>
    <t>Total kontribute ne leke</t>
  </si>
  <si>
    <t>Shoqeria AAP shpk</t>
  </si>
  <si>
    <t>Elona Bisha</t>
  </si>
  <si>
    <t>A.Dervishaj</t>
  </si>
  <si>
    <t>P.Koka</t>
  </si>
  <si>
    <t>A.Dulaku</t>
  </si>
  <si>
    <t>A.Leskaj</t>
  </si>
  <si>
    <t>A.Vjero</t>
  </si>
  <si>
    <t>L.Duraj</t>
  </si>
  <si>
    <t>M.Muci</t>
  </si>
  <si>
    <t>Amortizimi i Vitit</t>
  </si>
  <si>
    <t>Sigurime shoqerore-Dhjetor 13</t>
  </si>
  <si>
    <t>TAP-Dhjetor 13</t>
  </si>
  <si>
    <t>Gj.Hoxha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</si>
</sst>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</font>
    <font>
      <sz val="12"/>
      <name val="Tahoma"/>
      <family val="2"/>
    </font>
    <font>
      <sz val="10"/>
      <name val="Tahoma"/>
      <family val="2"/>
    </font>
    <font>
      <sz val="36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i/>
      <sz val="11"/>
      <name val="Tahoma"/>
      <family val="2"/>
    </font>
    <font>
      <u/>
      <sz val="10"/>
      <name val="Tahoma"/>
      <family val="2"/>
    </font>
    <font>
      <u/>
      <sz val="12"/>
      <name val="Tahoma"/>
      <family val="2"/>
    </font>
    <font>
      <i/>
      <u/>
      <sz val="12"/>
      <name val="Tahoma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u/>
      <sz val="11"/>
      <name val="Arial"/>
    </font>
    <font>
      <sz val="9"/>
      <name val="Arial"/>
    </font>
    <font>
      <sz val="8"/>
      <name val="Arial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3" fillId="0" borderId="0"/>
    <xf numFmtId="0" fontId="6" fillId="0" borderId="0"/>
    <xf numFmtId="0" fontId="2" fillId="0" borderId="0"/>
    <xf numFmtId="0" fontId="1" fillId="0" borderId="0"/>
  </cellStyleXfs>
  <cellXfs count="156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/>
    </xf>
    <xf numFmtId="165" fontId="7" fillId="0" borderId="0" xfId="1" applyNumberFormat="1" applyFont="1" applyFill="1" applyBorder="1"/>
    <xf numFmtId="0" fontId="7" fillId="0" borderId="0" xfId="0" applyFont="1" applyFill="1"/>
    <xf numFmtId="2" fontId="7" fillId="0" borderId="0" xfId="1" applyNumberFormat="1" applyFont="1" applyFill="1"/>
    <xf numFmtId="0" fontId="8" fillId="0" borderId="1" xfId="0" applyFont="1" applyFill="1" applyBorder="1" applyAlignment="1">
      <alignment horizontal="center" wrapText="1"/>
    </xf>
    <xf numFmtId="165" fontId="8" fillId="0" borderId="1" xfId="1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/>
    <xf numFmtId="165" fontId="7" fillId="0" borderId="0" xfId="0" applyNumberFormat="1" applyFont="1" applyFill="1"/>
    <xf numFmtId="165" fontId="7" fillId="0" borderId="0" xfId="1" applyNumberFormat="1" applyFont="1" applyFill="1"/>
    <xf numFmtId="2" fontId="7" fillId="0" borderId="0" xfId="0" applyNumberFormat="1" applyFont="1" applyFill="1"/>
    <xf numFmtId="2" fontId="7" fillId="0" borderId="0" xfId="0" applyNumberFormat="1" applyFont="1" applyFill="1" applyAlignment="1">
      <alignment horizontal="right"/>
    </xf>
    <xf numFmtId="0" fontId="7" fillId="0" borderId="0" xfId="0" applyNumberFormat="1" applyFont="1" applyFill="1"/>
    <xf numFmtId="165" fontId="8" fillId="0" borderId="0" xfId="1" applyNumberFormat="1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65" fontId="7" fillId="0" borderId="1" xfId="1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0" xfId="0" applyFont="1"/>
    <xf numFmtId="165" fontId="8" fillId="0" borderId="1" xfId="1" applyNumberFormat="1" applyFont="1" applyFill="1" applyBorder="1" applyAlignment="1">
      <alignment vertical="center"/>
    </xf>
    <xf numFmtId="0" fontId="8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14" fillId="0" borderId="0" xfId="0" applyFont="1" applyBorder="1"/>
    <xf numFmtId="0" fontId="15" fillId="0" borderId="0" xfId="0" applyFont="1" applyBorder="1"/>
    <xf numFmtId="0" fontId="15" fillId="0" borderId="0" xfId="0" applyFont="1"/>
    <xf numFmtId="0" fontId="16" fillId="0" borderId="0" xfId="0" applyFont="1" applyBorder="1" applyAlignment="1"/>
    <xf numFmtId="49" fontId="14" fillId="0" borderId="0" xfId="0" applyNumberFormat="1" applyFont="1" applyBorder="1" applyAlignment="1">
      <alignment wrapText="1"/>
    </xf>
    <xf numFmtId="0" fontId="14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20" fillId="0" borderId="0" xfId="0" applyFont="1" applyBorder="1"/>
    <xf numFmtId="0" fontId="21" fillId="0" borderId="0" xfId="0" applyFont="1"/>
    <xf numFmtId="0" fontId="22" fillId="0" borderId="0" xfId="0" applyFont="1" applyBorder="1" applyAlignment="1">
      <alignment horizontal="left"/>
    </xf>
    <xf numFmtId="0" fontId="19" fillId="0" borderId="0" xfId="0" applyFont="1" applyBorder="1" applyAlignment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28" fillId="0" borderId="0" xfId="0" applyFont="1"/>
    <xf numFmtId="0" fontId="29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12" fillId="0" borderId="1" xfId="0" applyNumberFormat="1" applyFont="1" applyBorder="1" applyAlignment="1">
      <alignment vertical="center"/>
    </xf>
    <xf numFmtId="37" fontId="12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4" fontId="24" fillId="0" borderId="1" xfId="3" applyFont="1" applyBorder="1" applyAlignment="1">
      <alignment vertical="center"/>
    </xf>
    <xf numFmtId="0" fontId="24" fillId="0" borderId="0" xfId="0" applyFont="1" applyAlignment="1">
      <alignment vertical="center"/>
    </xf>
    <xf numFmtId="165" fontId="12" fillId="0" borderId="1" xfId="3" applyNumberFormat="1" applyFont="1" applyBorder="1" applyAlignment="1">
      <alignment vertical="center"/>
    </xf>
    <xf numFmtId="165" fontId="24" fillId="0" borderId="1" xfId="3" applyNumberFormat="1" applyFont="1" applyBorder="1" applyAlignment="1">
      <alignment vertical="center"/>
    </xf>
    <xf numFmtId="37" fontId="12" fillId="0" borderId="1" xfId="3" applyNumberFormat="1" applyFont="1" applyBorder="1" applyAlignment="1">
      <alignment vertical="center"/>
    </xf>
    <xf numFmtId="164" fontId="12" fillId="0" borderId="1" xfId="1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165" fontId="24" fillId="0" borderId="1" xfId="1" applyNumberFormat="1" applyFont="1" applyBorder="1" applyAlignment="1">
      <alignment vertical="center"/>
    </xf>
    <xf numFmtId="1" fontId="8" fillId="0" borderId="1" xfId="1" applyNumberFormat="1" applyFont="1" applyFill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 wrapText="1"/>
    </xf>
    <xf numFmtId="0" fontId="21" fillId="0" borderId="0" xfId="0" applyFont="1" applyBorder="1"/>
    <xf numFmtId="0" fontId="21" fillId="0" borderId="0" xfId="0" applyFont="1" applyBorder="1" applyAlignment="1">
      <alignment horizontal="left"/>
    </xf>
    <xf numFmtId="165" fontId="3" fillId="0" borderId="0" xfId="1" applyNumberFormat="1" applyFont="1"/>
    <xf numFmtId="165" fontId="8" fillId="0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165" fontId="12" fillId="0" borderId="1" xfId="1" applyNumberFormat="1" applyFont="1" applyBorder="1" applyAlignment="1">
      <alignment horizontal="center" vertical="center"/>
    </xf>
    <xf numFmtId="165" fontId="24" fillId="0" borderId="1" xfId="1" applyNumberFormat="1" applyFont="1" applyBorder="1" applyAlignment="1">
      <alignment horizontal="right" vertical="center"/>
    </xf>
    <xf numFmtId="0" fontId="2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Fill="1"/>
    <xf numFmtId="166" fontId="31" fillId="0" borderId="0" xfId="2" applyNumberFormat="1" applyFont="1" applyFill="1"/>
    <xf numFmtId="49" fontId="24" fillId="0" borderId="1" xfId="1" applyNumberFormat="1" applyFont="1" applyBorder="1" applyAlignment="1">
      <alignment horizontal="center" vertical="center"/>
    </xf>
    <xf numFmtId="0" fontId="7" fillId="0" borderId="1" xfId="0" applyFont="1" applyFill="1" applyBorder="1"/>
    <xf numFmtId="165" fontId="24" fillId="0" borderId="1" xfId="1" applyNumberFormat="1" applyFont="1" applyBorder="1"/>
    <xf numFmtId="0" fontId="5" fillId="0" borderId="0" xfId="0" applyFont="1" applyFill="1" applyAlignment="1">
      <alignment horizontal="center"/>
    </xf>
    <xf numFmtId="165" fontId="8" fillId="0" borderId="0" xfId="0" applyNumberFormat="1" applyFont="1" applyFill="1"/>
    <xf numFmtId="165" fontId="3" fillId="0" borderId="0" xfId="0" applyNumberFormat="1" applyFont="1"/>
    <xf numFmtId="37" fontId="3" fillId="0" borderId="0" xfId="0" applyNumberFormat="1" applyFont="1"/>
    <xf numFmtId="43" fontId="3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2" fillId="0" borderId="0" xfId="0" applyFont="1" applyFill="1"/>
    <xf numFmtId="14" fontId="21" fillId="0" borderId="0" xfId="0" applyNumberFormat="1" applyFont="1" applyBorder="1"/>
    <xf numFmtId="0" fontId="31" fillId="0" borderId="0" xfId="4" applyFont="1"/>
    <xf numFmtId="0" fontId="31" fillId="0" borderId="0" xfId="4" applyFont="1" applyFill="1"/>
    <xf numFmtId="0" fontId="31" fillId="0" borderId="0" xfId="4" applyFont="1" applyAlignment="1"/>
    <xf numFmtId="0" fontId="31" fillId="0" borderId="0" xfId="4" applyFont="1" applyAlignment="1">
      <alignment horizontal="center" wrapText="1"/>
    </xf>
    <xf numFmtId="0" fontId="31" fillId="0" borderId="0" xfId="4" applyFont="1" applyAlignment="1">
      <alignment wrapText="1"/>
    </xf>
    <xf numFmtId="166" fontId="31" fillId="0" borderId="0" xfId="2" applyNumberFormat="1" applyFont="1" applyBorder="1" applyAlignment="1"/>
    <xf numFmtId="0" fontId="31" fillId="0" borderId="0" xfId="4" applyFont="1" applyFill="1" applyAlignment="1"/>
    <xf numFmtId="0" fontId="31" fillId="0" borderId="0" xfId="4" applyFont="1" applyAlignment="1">
      <alignment horizontal="left" wrapText="1"/>
    </xf>
    <xf numFmtId="165" fontId="31" fillId="0" borderId="0" xfId="1" applyNumberFormat="1" applyFont="1"/>
    <xf numFmtId="164" fontId="31" fillId="0" borderId="0" xfId="1" applyFont="1"/>
    <xf numFmtId="165" fontId="31" fillId="0" borderId="0" xfId="1" applyNumberFormat="1" applyFont="1" applyFill="1" applyBorder="1"/>
    <xf numFmtId="165" fontId="31" fillId="0" borderId="0" xfId="4" applyNumberFormat="1" applyFont="1"/>
    <xf numFmtId="165" fontId="32" fillId="0" borderId="0" xfId="1" applyNumberFormat="1" applyFont="1"/>
    <xf numFmtId="0" fontId="32" fillId="0" borderId="0" xfId="4" applyFont="1"/>
    <xf numFmtId="165" fontId="32" fillId="0" borderId="0" xfId="1" applyNumberFormat="1" applyFont="1" applyFill="1"/>
    <xf numFmtId="43" fontId="31" fillId="0" borderId="0" xfId="4" applyNumberFormat="1" applyFont="1"/>
    <xf numFmtId="49" fontId="34" fillId="0" borderId="0" xfId="4" applyNumberFormat="1" applyFont="1" applyBorder="1" applyAlignment="1">
      <alignment horizontal="left" wrapText="1" readingOrder="1"/>
    </xf>
    <xf numFmtId="49" fontId="34" fillId="0" borderId="0" xfId="4" applyNumberFormat="1" applyFont="1" applyBorder="1" applyAlignment="1">
      <alignment horizontal="center" wrapText="1" readingOrder="1"/>
    </xf>
    <xf numFmtId="43" fontId="35" fillId="0" borderId="0" xfId="1" applyNumberFormat="1" applyFont="1"/>
    <xf numFmtId="49" fontId="15" fillId="0" borderId="0" xfId="4" applyNumberFormat="1" applyFont="1" applyBorder="1" applyAlignment="1">
      <alignment horizontal="left" wrapText="1" readingOrder="1"/>
    </xf>
    <xf numFmtId="43" fontId="36" fillId="0" borderId="0" xfId="1" applyNumberFormat="1" applyFont="1"/>
    <xf numFmtId="0" fontId="15" fillId="0" borderId="0" xfId="0" applyFont="1" applyFill="1" applyBorder="1" applyAlignment="1">
      <alignment vertical="center"/>
    </xf>
    <xf numFmtId="49" fontId="34" fillId="0" borderId="0" xfId="4" applyNumberFormat="1" applyFont="1" applyFill="1" applyBorder="1" applyAlignment="1">
      <alignment horizontal="left" wrapText="1" readingOrder="1"/>
    </xf>
    <xf numFmtId="43" fontId="35" fillId="0" borderId="5" xfId="1" applyNumberFormat="1" applyFont="1" applyBorder="1" applyAlignment="1">
      <alignment horizontal="center" vertical="center"/>
    </xf>
    <xf numFmtId="43" fontId="35" fillId="0" borderId="5" xfId="1" applyNumberFormat="1" applyFont="1" applyBorder="1" applyAlignment="1">
      <alignment horizontal="center" vertical="center" wrapText="1"/>
    </xf>
    <xf numFmtId="49" fontId="15" fillId="0" borderId="5" xfId="4" applyNumberFormat="1" applyFont="1" applyBorder="1" applyAlignment="1">
      <alignment horizontal="center" vertical="center" wrapText="1" readingOrder="1"/>
    </xf>
    <xf numFmtId="49" fontId="35" fillId="0" borderId="0" xfId="0" applyNumberFormat="1" applyFont="1"/>
    <xf numFmtId="165" fontId="35" fillId="0" borderId="0" xfId="1" applyNumberFormat="1" applyFont="1"/>
    <xf numFmtId="165" fontId="31" fillId="0" borderId="0" xfId="1" applyNumberFormat="1" applyFont="1" applyFill="1"/>
    <xf numFmtId="165" fontId="36" fillId="0" borderId="0" xfId="1" applyNumberFormat="1" applyFont="1"/>
    <xf numFmtId="43" fontId="37" fillId="0" borderId="4" xfId="1" applyNumberFormat="1" applyFont="1" applyBorder="1" applyAlignment="1">
      <alignment horizontal="center"/>
    </xf>
    <xf numFmtId="43" fontId="37" fillId="0" borderId="4" xfId="1" applyNumberFormat="1" applyFont="1" applyBorder="1" applyAlignment="1">
      <alignment horizontal="center" vertical="center" wrapText="1"/>
    </xf>
    <xf numFmtId="43" fontId="37" fillId="0" borderId="4" xfId="1" applyNumberFormat="1" applyFont="1" applyBorder="1" applyAlignment="1">
      <alignment horizontal="center" wrapText="1"/>
    </xf>
    <xf numFmtId="165" fontId="12" fillId="0" borderId="1" xfId="1" applyNumberFormat="1" applyFont="1" applyBorder="1" applyAlignment="1">
      <alignment horizontal="left" vertical="center"/>
    </xf>
    <xf numFmtId="165" fontId="7" fillId="0" borderId="0" xfId="0" applyNumberFormat="1" applyFont="1" applyFill="1" applyBorder="1"/>
    <xf numFmtId="0" fontId="21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12" fillId="0" borderId="2" xfId="1" applyNumberFormat="1" applyFont="1" applyBorder="1" applyAlignment="1">
      <alignment horizontal="center" vertical="center"/>
    </xf>
    <xf numFmtId="165" fontId="12" fillId="0" borderId="3" xfId="1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5" fontId="12" fillId="0" borderId="1" xfId="1" applyNumberFormat="1" applyFont="1" applyBorder="1" applyAlignment="1">
      <alignment horizontal="right" vertical="center"/>
    </xf>
    <xf numFmtId="0" fontId="27" fillId="0" borderId="0" xfId="0" applyFont="1" applyAlignment="1">
      <alignment horizontal="center"/>
    </xf>
    <xf numFmtId="0" fontId="31" fillId="0" borderId="0" xfId="4" applyFont="1" applyAlignment="1">
      <alignment horizontal="left" wrapText="1"/>
    </xf>
    <xf numFmtId="0" fontId="31" fillId="0" borderId="0" xfId="4" applyFont="1" applyAlignment="1">
      <alignment horizontal="center"/>
    </xf>
  </cellXfs>
  <cellStyles count="8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4" xfId="6"/>
    <cellStyle name="Normal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topLeftCell="A19" zoomScaleNormal="100" workbookViewId="0">
      <selection activeCell="E37" sqref="E37"/>
    </sheetView>
  </sheetViews>
  <sheetFormatPr defaultRowHeight="12.75"/>
  <cols>
    <col min="1" max="1" width="22.5703125" style="37" customWidth="1"/>
    <col min="2" max="2" width="23.28515625" style="37" customWidth="1"/>
    <col min="3" max="3" width="5.5703125" style="37" customWidth="1"/>
    <col min="4" max="4" width="23" style="37" customWidth="1"/>
    <col min="5" max="5" width="20.7109375" style="37" customWidth="1"/>
    <col min="6" max="6" width="6.42578125" style="37" customWidth="1"/>
    <col min="7" max="16384" width="9.140625" style="37"/>
  </cols>
  <sheetData>
    <row r="1" spans="1:8" ht="15">
      <c r="A1" s="35"/>
      <c r="B1" s="35"/>
      <c r="C1" s="35"/>
      <c r="D1" s="36"/>
      <c r="E1" s="36"/>
      <c r="F1" s="36"/>
    </row>
    <row r="2" spans="1:8" ht="15">
      <c r="A2" s="35"/>
      <c r="B2" s="35"/>
      <c r="C2" s="35"/>
      <c r="D2" s="36"/>
      <c r="E2" s="36"/>
      <c r="F2" s="36"/>
    </row>
    <row r="3" spans="1:8" ht="15">
      <c r="A3" s="35"/>
      <c r="B3" s="36"/>
      <c r="C3" s="36"/>
      <c r="D3" s="36"/>
      <c r="E3" s="36"/>
      <c r="F3" s="36"/>
    </row>
    <row r="4" spans="1:8" ht="15">
      <c r="A4" s="35"/>
      <c r="B4" s="36"/>
      <c r="C4" s="36"/>
      <c r="D4" s="36"/>
      <c r="E4" s="36"/>
      <c r="F4" s="36"/>
    </row>
    <row r="5" spans="1:8" ht="15">
      <c r="A5" s="35"/>
      <c r="B5" s="36"/>
      <c r="C5" s="36"/>
      <c r="D5" s="36"/>
      <c r="E5" s="36"/>
      <c r="F5" s="36"/>
    </row>
    <row r="6" spans="1:8" ht="15">
      <c r="A6" s="35"/>
      <c r="B6" s="36"/>
      <c r="C6" s="36"/>
      <c r="D6" s="36"/>
      <c r="E6" s="36"/>
      <c r="F6" s="36"/>
    </row>
    <row r="7" spans="1:8" ht="15">
      <c r="A7" s="35"/>
      <c r="B7" s="35"/>
      <c r="C7" s="35"/>
      <c r="D7" s="36"/>
      <c r="E7" s="36"/>
      <c r="F7" s="36"/>
    </row>
    <row r="8" spans="1:8" ht="15">
      <c r="A8" s="35"/>
      <c r="B8" s="35"/>
      <c r="C8" s="35"/>
      <c r="D8" s="36"/>
      <c r="E8" s="36"/>
      <c r="F8" s="36"/>
    </row>
    <row r="9" spans="1:8" ht="44.25">
      <c r="A9" s="140" t="s">
        <v>164</v>
      </c>
      <c r="B9" s="140"/>
      <c r="C9" s="140"/>
      <c r="D9" s="140"/>
      <c r="E9" s="140"/>
      <c r="F9" s="38"/>
      <c r="G9" s="38"/>
      <c r="H9" s="38"/>
    </row>
    <row r="10" spans="1:8" ht="15">
      <c r="A10" s="35"/>
      <c r="B10" s="35"/>
      <c r="C10" s="35"/>
      <c r="D10" s="36"/>
      <c r="E10" s="36"/>
      <c r="F10" s="36"/>
    </row>
    <row r="11" spans="1:8" ht="15">
      <c r="A11" s="35"/>
      <c r="B11" s="36"/>
      <c r="C11" s="36"/>
      <c r="D11" s="36"/>
      <c r="E11" s="36"/>
      <c r="F11" s="36"/>
    </row>
    <row r="12" spans="1:8" ht="48.75" customHeight="1">
      <c r="A12" s="141" t="s">
        <v>165</v>
      </c>
      <c r="B12" s="141"/>
      <c r="C12" s="141"/>
      <c r="D12" s="141"/>
      <c r="E12" s="141"/>
      <c r="F12" s="39"/>
      <c r="G12" s="39"/>
      <c r="H12" s="39"/>
    </row>
    <row r="13" spans="1:8" ht="15">
      <c r="A13" s="35"/>
      <c r="B13" s="40"/>
      <c r="C13" s="40"/>
      <c r="D13" s="36"/>
      <c r="E13" s="36"/>
      <c r="F13" s="36"/>
    </row>
    <row r="14" spans="1:8" ht="15">
      <c r="A14" s="35"/>
      <c r="B14" s="36"/>
      <c r="C14" s="36"/>
      <c r="D14" s="36"/>
      <c r="E14" s="36"/>
      <c r="F14" s="36"/>
    </row>
    <row r="15" spans="1:8" ht="15">
      <c r="A15" s="35"/>
      <c r="B15" s="36"/>
      <c r="C15" s="36"/>
      <c r="D15" s="36"/>
      <c r="E15" s="36"/>
      <c r="F15" s="36"/>
    </row>
    <row r="16" spans="1:8" ht="15">
      <c r="A16" s="35"/>
      <c r="B16" s="35"/>
      <c r="C16" s="35"/>
      <c r="D16" s="36"/>
      <c r="E16" s="36"/>
      <c r="F16" s="36"/>
    </row>
    <row r="17" spans="1:6" ht="15">
      <c r="A17" s="35"/>
      <c r="B17" s="35"/>
      <c r="C17" s="35"/>
      <c r="D17" s="36"/>
      <c r="E17" s="36"/>
      <c r="F17" s="36"/>
    </row>
    <row r="18" spans="1:6" ht="15">
      <c r="A18" s="35"/>
      <c r="B18" s="35"/>
      <c r="C18" s="35"/>
      <c r="D18" s="36"/>
      <c r="E18" s="36"/>
      <c r="F18" s="36"/>
    </row>
    <row r="19" spans="1:6" ht="15">
      <c r="A19" s="35"/>
      <c r="B19" s="35"/>
      <c r="C19" s="35"/>
      <c r="D19" s="36"/>
      <c r="E19" s="36"/>
      <c r="F19" s="36"/>
    </row>
    <row r="20" spans="1:6" ht="15">
      <c r="A20" s="35"/>
      <c r="B20" s="35"/>
      <c r="C20" s="35"/>
      <c r="D20" s="36"/>
      <c r="E20" s="36"/>
      <c r="F20" s="36"/>
    </row>
    <row r="21" spans="1:6" ht="15">
      <c r="A21" s="35"/>
      <c r="B21" s="35"/>
      <c r="C21" s="35"/>
      <c r="D21" s="36"/>
      <c r="E21" s="36"/>
      <c r="F21" s="36"/>
    </row>
    <row r="22" spans="1:6" ht="18">
      <c r="A22" s="35"/>
      <c r="B22" s="41"/>
      <c r="C22" s="41"/>
      <c r="D22" s="36"/>
      <c r="E22" s="36"/>
      <c r="F22" s="36"/>
    </row>
    <row r="23" spans="1:6" ht="15">
      <c r="A23" s="35"/>
      <c r="B23" s="35"/>
      <c r="C23" s="35"/>
      <c r="D23" s="36"/>
      <c r="E23" s="36"/>
      <c r="F23" s="36"/>
    </row>
    <row r="24" spans="1:6" ht="15">
      <c r="A24" s="35"/>
      <c r="B24" s="35"/>
      <c r="C24" s="35"/>
      <c r="D24" s="35"/>
      <c r="E24" s="35"/>
      <c r="F24" s="36"/>
    </row>
    <row r="25" spans="1:6" ht="15">
      <c r="A25" s="142" t="s">
        <v>125</v>
      </c>
      <c r="B25" s="142"/>
      <c r="D25" s="142" t="s">
        <v>128</v>
      </c>
      <c r="E25" s="142"/>
      <c r="F25" s="36"/>
    </row>
    <row r="26" spans="1:6" ht="15">
      <c r="A26" s="35"/>
      <c r="E26" s="42"/>
      <c r="F26" s="36"/>
    </row>
    <row r="27" spans="1:6" ht="14.25">
      <c r="A27" s="43" t="s">
        <v>126</v>
      </c>
      <c r="B27" s="44" t="s">
        <v>205</v>
      </c>
      <c r="D27" s="43" t="s">
        <v>129</v>
      </c>
      <c r="E27" s="80" t="s">
        <v>166</v>
      </c>
      <c r="F27" s="36"/>
    </row>
    <row r="28" spans="1:6" ht="14.25">
      <c r="A28" s="43"/>
      <c r="B28" s="44"/>
      <c r="D28" s="43"/>
      <c r="E28" s="80"/>
      <c r="F28" s="36"/>
    </row>
    <row r="29" spans="1:6" ht="14.25">
      <c r="A29" s="43" t="s">
        <v>127</v>
      </c>
      <c r="B29" s="44" t="s">
        <v>206</v>
      </c>
      <c r="D29" s="43" t="s">
        <v>167</v>
      </c>
      <c r="E29" s="80" t="s">
        <v>168</v>
      </c>
      <c r="F29" s="36"/>
    </row>
    <row r="30" spans="1:6" ht="14.25">
      <c r="A30" s="43"/>
      <c r="B30" s="44"/>
      <c r="D30" s="43"/>
      <c r="E30" s="80"/>
      <c r="F30" s="36"/>
    </row>
    <row r="31" spans="1:6" ht="14.25">
      <c r="A31" s="43" t="s">
        <v>192</v>
      </c>
      <c r="B31" s="85" t="s">
        <v>207</v>
      </c>
      <c r="D31" s="43" t="s">
        <v>170</v>
      </c>
      <c r="E31" s="81" t="s">
        <v>171</v>
      </c>
      <c r="F31" s="36"/>
    </row>
    <row r="32" spans="1:6" ht="15">
      <c r="A32" s="43"/>
      <c r="B32" s="44"/>
      <c r="D32" s="43"/>
      <c r="E32" s="45"/>
      <c r="F32" s="36"/>
    </row>
    <row r="33" spans="1:6" ht="15">
      <c r="A33" s="43" t="s">
        <v>169</v>
      </c>
      <c r="B33" s="44" t="s">
        <v>208</v>
      </c>
      <c r="D33" s="43" t="s">
        <v>130</v>
      </c>
      <c r="E33" s="35"/>
      <c r="F33" s="36"/>
    </row>
    <row r="34" spans="1:6" ht="14.25">
      <c r="A34" s="43"/>
      <c r="B34" s="44"/>
      <c r="F34" s="36"/>
    </row>
    <row r="35" spans="1:6" ht="14.25">
      <c r="A35" s="43" t="s">
        <v>172</v>
      </c>
      <c r="B35" s="88">
        <v>11201</v>
      </c>
      <c r="D35" s="139" t="s">
        <v>236</v>
      </c>
      <c r="E35" s="139"/>
      <c r="F35" s="36"/>
    </row>
    <row r="36" spans="1:6" ht="15">
      <c r="A36" s="43"/>
      <c r="B36" s="44"/>
      <c r="F36" s="46"/>
    </row>
    <row r="37" spans="1:6" ht="25.5">
      <c r="A37" s="43" t="s">
        <v>173</v>
      </c>
      <c r="B37" s="85" t="s">
        <v>209</v>
      </c>
      <c r="D37" s="43" t="s">
        <v>174</v>
      </c>
      <c r="E37" s="103">
        <v>41709</v>
      </c>
      <c r="F37" s="36"/>
    </row>
    <row r="38" spans="1:6" ht="15">
      <c r="A38" s="35"/>
      <c r="B38" s="47"/>
      <c r="C38" s="47"/>
      <c r="D38" s="35"/>
      <c r="E38" s="35"/>
      <c r="F38" s="36"/>
    </row>
    <row r="39" spans="1:6" ht="15">
      <c r="A39" s="35"/>
      <c r="B39" s="48"/>
      <c r="C39" s="48"/>
      <c r="D39" s="48"/>
      <c r="E39" s="48"/>
      <c r="F39" s="36"/>
    </row>
    <row r="40" spans="1:6" ht="15">
      <c r="A40" s="35"/>
      <c r="B40" s="35"/>
      <c r="C40" s="35"/>
      <c r="D40" s="35"/>
      <c r="E40" s="35"/>
      <c r="F40" s="36"/>
    </row>
    <row r="41" spans="1:6" ht="15">
      <c r="A41" s="35"/>
      <c r="B41" s="35"/>
      <c r="C41" s="35"/>
      <c r="D41" s="36"/>
      <c r="E41" s="36"/>
      <c r="F41" s="36"/>
    </row>
    <row r="42" spans="1:6" ht="15">
      <c r="A42" s="35"/>
      <c r="B42" s="35"/>
      <c r="C42" s="35"/>
      <c r="D42" s="36"/>
      <c r="E42" s="36"/>
      <c r="F42" s="36"/>
    </row>
    <row r="43" spans="1:6" ht="15">
      <c r="A43" s="35"/>
      <c r="B43" s="35"/>
      <c r="C43" s="35"/>
      <c r="D43" s="36"/>
      <c r="E43" s="36"/>
      <c r="F43" s="36"/>
    </row>
    <row r="44" spans="1:6" ht="15">
      <c r="A44" s="35"/>
      <c r="B44" s="35"/>
      <c r="C44" s="35"/>
      <c r="D44" s="36"/>
      <c r="E44" s="36"/>
      <c r="F44" s="36"/>
    </row>
    <row r="45" spans="1:6">
      <c r="A45" s="36"/>
      <c r="B45" s="36"/>
      <c r="C45" s="36"/>
      <c r="D45" s="36"/>
      <c r="E45" s="36"/>
      <c r="F45" s="36"/>
    </row>
    <row r="46" spans="1:6">
      <c r="A46" s="36"/>
      <c r="B46" s="36"/>
      <c r="C46" s="36"/>
      <c r="D46" s="36"/>
      <c r="E46" s="36"/>
      <c r="F46" s="36"/>
    </row>
    <row r="47" spans="1:6">
      <c r="A47" s="36"/>
      <c r="B47" s="36"/>
      <c r="C47" s="36"/>
      <c r="D47" s="36"/>
      <c r="E47" s="36"/>
      <c r="F47" s="36"/>
    </row>
    <row r="48" spans="1:6">
      <c r="A48" s="36"/>
      <c r="B48" s="36"/>
      <c r="C48" s="36"/>
      <c r="D48" s="36"/>
      <c r="E48" s="36"/>
      <c r="F48" s="36"/>
    </row>
    <row r="49" spans="1:6">
      <c r="A49" s="36"/>
      <c r="B49" s="36"/>
      <c r="C49" s="36"/>
      <c r="D49" s="36"/>
      <c r="E49" s="36"/>
      <c r="F49" s="36"/>
    </row>
    <row r="50" spans="1:6">
      <c r="A50" s="36"/>
      <c r="B50" s="36"/>
      <c r="C50" s="36"/>
      <c r="D50" s="36"/>
      <c r="E50" s="36"/>
      <c r="F50" s="36"/>
    </row>
    <row r="51" spans="1:6">
      <c r="A51" s="36"/>
      <c r="B51" s="36"/>
      <c r="C51" s="36"/>
      <c r="D51" s="36"/>
      <c r="E51" s="36"/>
      <c r="F51" s="36"/>
    </row>
    <row r="52" spans="1:6">
      <c r="A52" s="36"/>
      <c r="B52" s="36"/>
      <c r="C52" s="36"/>
      <c r="D52" s="36"/>
      <c r="E52" s="36"/>
      <c r="F52" s="36"/>
    </row>
    <row r="53" spans="1:6">
      <c r="A53" s="36"/>
      <c r="B53" s="36"/>
      <c r="C53" s="36"/>
      <c r="D53" s="36"/>
      <c r="E53" s="36"/>
      <c r="F53" s="36"/>
    </row>
    <row r="54" spans="1:6">
      <c r="A54" s="36"/>
      <c r="B54" s="36"/>
      <c r="C54" s="36"/>
      <c r="D54" s="36"/>
      <c r="E54" s="36"/>
      <c r="F54" s="36"/>
    </row>
    <row r="55" spans="1:6">
      <c r="A55" s="36"/>
      <c r="B55" s="36"/>
      <c r="C55" s="36"/>
      <c r="D55" s="36"/>
      <c r="E55" s="36"/>
      <c r="F55" s="36"/>
    </row>
    <row r="56" spans="1:6">
      <c r="A56" s="36"/>
      <c r="B56" s="36"/>
      <c r="C56" s="36"/>
      <c r="D56" s="36"/>
      <c r="E56" s="36"/>
      <c r="F56" s="36"/>
    </row>
    <row r="57" spans="1:6">
      <c r="A57" s="36"/>
      <c r="B57" s="36"/>
      <c r="C57" s="36"/>
      <c r="D57" s="36"/>
      <c r="E57" s="36"/>
      <c r="F57" s="36"/>
    </row>
    <row r="58" spans="1:6">
      <c r="A58" s="36"/>
      <c r="B58" s="36"/>
      <c r="C58" s="36"/>
      <c r="D58" s="36"/>
      <c r="E58" s="36"/>
      <c r="F58" s="36"/>
    </row>
    <row r="59" spans="1:6">
      <c r="A59" s="36"/>
      <c r="B59" s="36"/>
      <c r="C59" s="36"/>
      <c r="D59" s="36"/>
      <c r="E59" s="36"/>
      <c r="F59" s="36"/>
    </row>
    <row r="60" spans="1:6">
      <c r="A60" s="36"/>
      <c r="B60" s="36"/>
      <c r="C60" s="36"/>
      <c r="D60" s="36"/>
      <c r="E60" s="36"/>
      <c r="F60" s="36"/>
    </row>
    <row r="61" spans="1:6">
      <c r="A61" s="36"/>
      <c r="B61" s="36"/>
      <c r="C61" s="36"/>
      <c r="D61" s="36"/>
      <c r="E61" s="36"/>
      <c r="F61" s="36"/>
    </row>
    <row r="62" spans="1:6">
      <c r="A62" s="36"/>
      <c r="B62" s="36"/>
      <c r="C62" s="36"/>
      <c r="D62" s="36"/>
      <c r="E62" s="36"/>
      <c r="F62" s="36"/>
    </row>
    <row r="63" spans="1:6">
      <c r="A63" s="36"/>
      <c r="B63" s="36"/>
      <c r="C63" s="36"/>
      <c r="D63" s="36"/>
      <c r="E63" s="36"/>
      <c r="F63" s="36"/>
    </row>
    <row r="64" spans="1:6">
      <c r="A64" s="36"/>
      <c r="B64" s="36"/>
      <c r="C64" s="36"/>
      <c r="D64" s="36"/>
      <c r="E64" s="36"/>
      <c r="F64" s="36"/>
    </row>
    <row r="65" spans="1:6">
      <c r="A65" s="36"/>
      <c r="B65" s="36"/>
      <c r="C65" s="36"/>
      <c r="D65" s="36"/>
      <c r="E65" s="36"/>
      <c r="F65" s="36"/>
    </row>
    <row r="66" spans="1:6">
      <c r="A66" s="36"/>
      <c r="B66" s="36"/>
      <c r="C66" s="36"/>
      <c r="D66" s="36"/>
      <c r="E66" s="36"/>
      <c r="F66" s="36"/>
    </row>
    <row r="67" spans="1:6">
      <c r="A67" s="36"/>
      <c r="B67" s="36"/>
      <c r="C67" s="36"/>
      <c r="D67" s="36"/>
      <c r="E67" s="36"/>
      <c r="F67" s="36"/>
    </row>
  </sheetData>
  <mergeCells count="5">
    <mergeCell ref="D35:E35"/>
    <mergeCell ref="A9:E9"/>
    <mergeCell ref="A12:E12"/>
    <mergeCell ref="A25:B25"/>
    <mergeCell ref="D25:E25"/>
  </mergeCells>
  <phoneticPr fontId="30" type="noConversion"/>
  <pageMargins left="0.47" right="0.3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selection activeCell="I96" sqref="I96"/>
    </sheetView>
  </sheetViews>
  <sheetFormatPr defaultRowHeight="11.25"/>
  <cols>
    <col min="1" max="1" width="6" style="4" customWidth="1"/>
    <col min="2" max="2" width="39.28515625" style="4" customWidth="1"/>
    <col min="3" max="3" width="10.5703125" style="4" hidden="1" customWidth="1"/>
    <col min="4" max="6" width="10.42578125" style="4" hidden="1" customWidth="1"/>
    <col min="7" max="7" width="16.140625" style="4" hidden="1" customWidth="1"/>
    <col min="8" max="8" width="7.85546875" style="4" customWidth="1"/>
    <col min="9" max="10" width="13" style="4" customWidth="1"/>
    <col min="11" max="11" width="9.85546875" style="4" bestFit="1" customWidth="1"/>
    <col min="12" max="16384" width="9.140625" style="4"/>
  </cols>
  <sheetData>
    <row r="1" spans="1:11" ht="12.75" customHeight="1">
      <c r="A1" s="143" t="s">
        <v>6</v>
      </c>
      <c r="B1" s="143"/>
      <c r="C1" s="101">
        <v>1999</v>
      </c>
      <c r="D1" s="101">
        <v>2000</v>
      </c>
      <c r="E1" s="6">
        <v>2001</v>
      </c>
      <c r="F1" s="100">
        <v>2002</v>
      </c>
      <c r="G1" s="100">
        <v>2003</v>
      </c>
      <c r="H1" s="100" t="s">
        <v>7</v>
      </c>
      <c r="I1" s="22">
        <v>2013</v>
      </c>
      <c r="J1" s="22">
        <v>2012</v>
      </c>
    </row>
    <row r="2" spans="1:11" ht="12.75" customHeight="1">
      <c r="A2" s="100" t="s">
        <v>0</v>
      </c>
      <c r="B2" s="24" t="s">
        <v>8</v>
      </c>
      <c r="C2" s="20">
        <v>0</v>
      </c>
      <c r="D2" s="20">
        <v>0</v>
      </c>
      <c r="E2" s="20">
        <v>0</v>
      </c>
      <c r="F2" s="20">
        <v>0</v>
      </c>
      <c r="G2" s="20">
        <v>0</v>
      </c>
      <c r="H2" s="77"/>
      <c r="I2" s="77"/>
      <c r="J2" s="77"/>
    </row>
    <row r="3" spans="1:11" ht="12.75" customHeight="1">
      <c r="A3" s="100">
        <v>1</v>
      </c>
      <c r="B3" s="24" t="s">
        <v>9</v>
      </c>
      <c r="C3" s="20">
        <f>C4+C11+C18</f>
        <v>201263989</v>
      </c>
      <c r="D3" s="20">
        <f>D4+D11+D18</f>
        <v>336682728</v>
      </c>
      <c r="E3" s="20">
        <v>373521787</v>
      </c>
      <c r="F3" s="20">
        <f>F4+F11+F18</f>
        <v>425809640</v>
      </c>
      <c r="G3" s="20">
        <f>G4+G11+G18</f>
        <v>425143477</v>
      </c>
      <c r="H3" s="77">
        <v>2</v>
      </c>
      <c r="I3" s="84">
        <v>592276.03</v>
      </c>
      <c r="J3" s="84">
        <v>1108902.3999999999</v>
      </c>
    </row>
    <row r="4" spans="1:11" ht="12.75" customHeight="1">
      <c r="A4" s="100">
        <v>2</v>
      </c>
      <c r="B4" s="24" t="s">
        <v>10</v>
      </c>
      <c r="C4" s="20">
        <f>C5+C6+C7+C8+C9+C10</f>
        <v>0</v>
      </c>
      <c r="D4" s="20">
        <f>D5+D6+D7+D8+D9+D10</f>
        <v>0</v>
      </c>
      <c r="E4" s="20">
        <v>0</v>
      </c>
      <c r="F4" s="20">
        <f>F5+F6+F7+F8+F9+F10</f>
        <v>0</v>
      </c>
      <c r="G4" s="20">
        <f>G5+G6+G7+G8+G9+G10</f>
        <v>0</v>
      </c>
      <c r="H4" s="77"/>
      <c r="I4" s="77"/>
      <c r="J4" s="77"/>
    </row>
    <row r="5" spans="1:11" ht="12.75" customHeight="1">
      <c r="A5" s="18" t="s">
        <v>11</v>
      </c>
      <c r="B5" s="19" t="s">
        <v>12</v>
      </c>
      <c r="C5" s="20">
        <v>0</v>
      </c>
      <c r="D5" s="20">
        <v>0</v>
      </c>
      <c r="E5" s="20">
        <v>0</v>
      </c>
      <c r="F5" s="20">
        <v>0</v>
      </c>
      <c r="G5" s="20"/>
      <c r="H5" s="77"/>
      <c r="I5" s="77"/>
      <c r="J5" s="77"/>
    </row>
    <row r="6" spans="1:11" ht="12.75" customHeight="1">
      <c r="A6" s="18" t="s">
        <v>13</v>
      </c>
      <c r="B6" s="19" t="s">
        <v>14</v>
      </c>
      <c r="C6" s="20">
        <v>0</v>
      </c>
      <c r="D6" s="20">
        <v>0</v>
      </c>
      <c r="E6" s="20">
        <v>0</v>
      </c>
      <c r="F6" s="20">
        <v>0</v>
      </c>
      <c r="G6" s="20"/>
      <c r="H6" s="77"/>
      <c r="I6" s="77"/>
      <c r="J6" s="77"/>
    </row>
    <row r="7" spans="1:11" s="30" customFormat="1" ht="12.75" customHeight="1">
      <c r="A7" s="100"/>
      <c r="B7" s="24" t="s">
        <v>15</v>
      </c>
      <c r="C7" s="29">
        <v>0</v>
      </c>
      <c r="D7" s="29">
        <v>0</v>
      </c>
      <c r="E7" s="29">
        <v>0</v>
      </c>
      <c r="F7" s="29">
        <v>0</v>
      </c>
      <c r="G7" s="29"/>
      <c r="H7" s="77"/>
      <c r="I7" s="83">
        <f>SUM(I3:I6)</f>
        <v>592276.03</v>
      </c>
      <c r="J7" s="83">
        <f>SUM(J3:J6)</f>
        <v>1108902.3999999999</v>
      </c>
    </row>
    <row r="8" spans="1:11" ht="12.75" customHeight="1">
      <c r="A8" s="100">
        <v>3</v>
      </c>
      <c r="B8" s="24" t="s">
        <v>16</v>
      </c>
      <c r="C8" s="20">
        <v>0</v>
      </c>
      <c r="D8" s="20">
        <v>0</v>
      </c>
      <c r="E8" s="20">
        <v>0</v>
      </c>
      <c r="F8" s="20">
        <v>0</v>
      </c>
      <c r="G8" s="20"/>
      <c r="H8" s="77"/>
      <c r="I8" s="77"/>
      <c r="J8" s="77"/>
    </row>
    <row r="9" spans="1:11" ht="12.75" customHeight="1">
      <c r="A9" s="18" t="s">
        <v>11</v>
      </c>
      <c r="B9" s="19" t="s">
        <v>17</v>
      </c>
      <c r="C9" s="20">
        <v>0</v>
      </c>
      <c r="D9" s="20">
        <v>0</v>
      </c>
      <c r="E9" s="20">
        <v>0</v>
      </c>
      <c r="F9" s="20">
        <v>0</v>
      </c>
      <c r="G9" s="20"/>
      <c r="H9" s="77"/>
      <c r="I9" s="77"/>
      <c r="J9" s="77"/>
    </row>
    <row r="10" spans="1:11" ht="12.75" customHeight="1">
      <c r="A10" s="18" t="s">
        <v>13</v>
      </c>
      <c r="B10" s="19" t="s">
        <v>18</v>
      </c>
      <c r="C10" s="20">
        <v>0</v>
      </c>
      <c r="D10" s="20">
        <v>0</v>
      </c>
      <c r="E10" s="20">
        <v>0</v>
      </c>
      <c r="F10" s="20">
        <v>0</v>
      </c>
      <c r="G10" s="20"/>
      <c r="H10" s="77">
        <v>3</v>
      </c>
      <c r="I10" s="84">
        <v>9423478</v>
      </c>
      <c r="J10" s="84">
        <v>9371478</v>
      </c>
      <c r="K10" s="12"/>
    </row>
    <row r="11" spans="1:11" ht="12.75" customHeight="1">
      <c r="A11" s="18" t="s">
        <v>19</v>
      </c>
      <c r="B11" s="19" t="s">
        <v>20</v>
      </c>
      <c r="C11" s="20">
        <f>C12+C13+C14+C15+C16+C17</f>
        <v>196835689</v>
      </c>
      <c r="D11" s="20">
        <f>D12+D13+D14+D15+D16+D17</f>
        <v>336682728</v>
      </c>
      <c r="E11" s="20">
        <v>373521787</v>
      </c>
      <c r="F11" s="20">
        <f>F12+F13+F14+F15+F16+F17</f>
        <v>425809640</v>
      </c>
      <c r="G11" s="20">
        <f>G12+G13+G14+G15+G16+G17</f>
        <v>425143477</v>
      </c>
      <c r="H11" s="77"/>
      <c r="I11" s="77"/>
      <c r="J11" s="77"/>
    </row>
    <row r="12" spans="1:11" ht="12.75" customHeight="1">
      <c r="A12" s="18" t="s">
        <v>21</v>
      </c>
      <c r="B12" s="19" t="s">
        <v>22</v>
      </c>
      <c r="C12" s="20">
        <v>45512084</v>
      </c>
      <c r="D12" s="20">
        <v>146103471</v>
      </c>
      <c r="E12" s="20">
        <v>146103471</v>
      </c>
      <c r="F12" s="20">
        <f>145479500+64505971</f>
        <v>209985471</v>
      </c>
      <c r="G12" s="20">
        <f>131693000+64505971</f>
        <v>196198971</v>
      </c>
      <c r="H12" s="77"/>
      <c r="I12" s="77"/>
      <c r="J12" s="77"/>
    </row>
    <row r="13" spans="1:11" s="30" customFormat="1" ht="12.75" customHeight="1">
      <c r="A13" s="100"/>
      <c r="B13" s="24" t="s">
        <v>23</v>
      </c>
      <c r="C13" s="29">
        <v>89808807</v>
      </c>
      <c r="D13" s="29">
        <v>105953520</v>
      </c>
      <c r="E13" s="29">
        <v>205449592</v>
      </c>
      <c r="F13" s="29">
        <f>28805025+180115995+1407360</f>
        <v>210328380</v>
      </c>
      <c r="G13" s="29">
        <f>225855822+1407360</f>
        <v>227263182</v>
      </c>
      <c r="H13" s="77"/>
      <c r="I13" s="83">
        <f>SUM(I8:I12)</f>
        <v>9423478</v>
      </c>
      <c r="J13" s="83">
        <f>SUM(J8:J12)</f>
        <v>9371478</v>
      </c>
    </row>
    <row r="14" spans="1:11" ht="12.75" customHeight="1">
      <c r="A14" s="100">
        <v>4</v>
      </c>
      <c r="B14" s="24" t="s">
        <v>24</v>
      </c>
      <c r="C14" s="20">
        <v>96204577</v>
      </c>
      <c r="D14" s="20">
        <v>162272174</v>
      </c>
      <c r="E14" s="20">
        <v>171204805</v>
      </c>
      <c r="F14" s="20">
        <f>173065760+3267439+1827725+1931387</f>
        <v>180092311</v>
      </c>
      <c r="G14" s="20">
        <f>224460536+3267439+2153882+1931387</f>
        <v>231813244</v>
      </c>
      <c r="H14" s="77"/>
      <c r="I14" s="77"/>
      <c r="J14" s="77"/>
    </row>
    <row r="15" spans="1:11" ht="12.75" customHeight="1">
      <c r="A15" s="18" t="s">
        <v>11</v>
      </c>
      <c r="B15" s="19" t="s">
        <v>26</v>
      </c>
      <c r="C15" s="20">
        <v>4708078</v>
      </c>
      <c r="D15" s="20">
        <v>0</v>
      </c>
      <c r="E15" s="20">
        <v>0</v>
      </c>
      <c r="F15" s="20">
        <v>0</v>
      </c>
      <c r="G15" s="20">
        <f>88319137-88319137</f>
        <v>0</v>
      </c>
      <c r="H15" s="77"/>
      <c r="I15" s="77"/>
      <c r="J15" s="77"/>
    </row>
    <row r="16" spans="1:11" ht="12.75" customHeight="1">
      <c r="A16" s="18" t="s">
        <v>13</v>
      </c>
      <c r="B16" s="19" t="s">
        <v>27</v>
      </c>
      <c r="C16" s="20">
        <v>-39397857</v>
      </c>
      <c r="D16" s="20">
        <v>-77646437</v>
      </c>
      <c r="E16" s="20">
        <v>-149236081</v>
      </c>
      <c r="F16" s="20">
        <f>-(6290169+89418873+75833866+3053614)</f>
        <v>-174596522</v>
      </c>
      <c r="G16" s="20">
        <f>-(9515468+115044258+101669438+3902756)</f>
        <v>-230131920</v>
      </c>
      <c r="H16" s="77"/>
      <c r="I16" s="77"/>
      <c r="J16" s="77"/>
    </row>
    <row r="17" spans="1:11" ht="12.75" customHeight="1">
      <c r="A17" s="18" t="s">
        <v>19</v>
      </c>
      <c r="B17" s="19" t="s">
        <v>28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77"/>
      <c r="I17" s="77"/>
      <c r="J17" s="77"/>
    </row>
    <row r="18" spans="1:11" ht="12.75" customHeight="1">
      <c r="A18" s="18" t="s">
        <v>21</v>
      </c>
      <c r="B18" s="19" t="s">
        <v>29</v>
      </c>
      <c r="C18" s="20">
        <f>SUM(C19:C22)</f>
        <v>4428300</v>
      </c>
      <c r="D18" s="20">
        <f>SUM(D19:D22)</f>
        <v>0</v>
      </c>
      <c r="E18" s="20">
        <v>0</v>
      </c>
      <c r="F18" s="20">
        <f>SUM(F19:F22)</f>
        <v>0</v>
      </c>
      <c r="G18" s="20">
        <f>SUM(G19:G22)</f>
        <v>0</v>
      </c>
      <c r="H18" s="77"/>
      <c r="I18" s="77"/>
      <c r="J18" s="77"/>
    </row>
    <row r="19" spans="1:11" ht="12.75" customHeight="1">
      <c r="A19" s="18" t="s">
        <v>25</v>
      </c>
      <c r="B19" s="19" t="s">
        <v>30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77"/>
      <c r="I19" s="77"/>
      <c r="J19" s="77"/>
    </row>
    <row r="20" spans="1:11" s="30" customFormat="1" ht="12.75" customHeight="1">
      <c r="A20" s="100"/>
      <c r="B20" s="24" t="s">
        <v>31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77"/>
      <c r="I20" s="77"/>
      <c r="J20" s="77"/>
    </row>
    <row r="21" spans="1:11" ht="12.75" customHeight="1">
      <c r="A21" s="100">
        <v>5</v>
      </c>
      <c r="B21" s="24" t="s">
        <v>32</v>
      </c>
      <c r="C21" s="20">
        <v>4428300</v>
      </c>
      <c r="D21" s="20">
        <v>0</v>
      </c>
      <c r="E21" s="20">
        <v>0</v>
      </c>
      <c r="F21" s="20">
        <v>0</v>
      </c>
      <c r="G21" s="20">
        <v>0</v>
      </c>
      <c r="H21" s="77"/>
      <c r="I21" s="77"/>
      <c r="J21" s="77"/>
    </row>
    <row r="22" spans="1:11" ht="12.75" customHeight="1">
      <c r="A22" s="100">
        <v>6</v>
      </c>
      <c r="B22" s="24" t="s">
        <v>33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77"/>
      <c r="I22" s="77"/>
      <c r="J22" s="77"/>
    </row>
    <row r="23" spans="1:11" ht="12.75" customHeight="1">
      <c r="A23" s="100">
        <v>7</v>
      </c>
      <c r="B23" s="24" t="s">
        <v>34</v>
      </c>
      <c r="C23" s="20">
        <f>C24+C30+C36+C39+C43</f>
        <v>75970003</v>
      </c>
      <c r="D23" s="20">
        <f>D24+D30+D36+D39+D43</f>
        <v>65872862</v>
      </c>
      <c r="E23" s="20">
        <v>91535489.25</v>
      </c>
      <c r="F23" s="20" t="e">
        <f>F24+F30+F36+F39+F43</f>
        <v>#REF!</v>
      </c>
      <c r="G23" s="20" t="e">
        <f>G24+G30+G36+G39+G43</f>
        <v>#REF!</v>
      </c>
      <c r="H23" s="77"/>
      <c r="I23" s="84">
        <v>128093221.58</v>
      </c>
      <c r="J23" s="84">
        <v>125031213.64</v>
      </c>
      <c r="K23" s="12"/>
    </row>
    <row r="24" spans="1:11" s="30" customFormat="1" ht="12.75" customHeight="1">
      <c r="A24" s="100"/>
      <c r="B24" s="24" t="s">
        <v>131</v>
      </c>
      <c r="C24" s="29">
        <f>SUM(C25:C29)</f>
        <v>7700726</v>
      </c>
      <c r="D24" s="29">
        <f>SUM(D25:D29)</f>
        <v>23542873</v>
      </c>
      <c r="E24" s="29">
        <v>47861579</v>
      </c>
      <c r="F24" s="29">
        <f>SUM(F25:F29)</f>
        <v>41253384</v>
      </c>
      <c r="G24" s="29">
        <f>SUM(G25:G29)</f>
        <v>50444295</v>
      </c>
      <c r="H24" s="77"/>
      <c r="I24" s="83">
        <f>+I23+I20+I13+I7</f>
        <v>138108975.60999998</v>
      </c>
      <c r="J24" s="83">
        <f>+J23+J20+J13+J7</f>
        <v>135511594.03999999</v>
      </c>
    </row>
    <row r="25" spans="1:11" ht="12.75" customHeight="1">
      <c r="A25" s="100" t="s">
        <v>1</v>
      </c>
      <c r="B25" s="24" t="s">
        <v>35</v>
      </c>
      <c r="C25" s="20">
        <v>7109995</v>
      </c>
      <c r="D25" s="20">
        <v>18559628</v>
      </c>
      <c r="E25" s="20">
        <v>32115465</v>
      </c>
      <c r="F25" s="20">
        <f>4196409+20215562+1434568+890237</f>
        <v>26736776</v>
      </c>
      <c r="G25" s="20">
        <f>8411650+688241+18958901+2788940+3797740</f>
        <v>34645472</v>
      </c>
      <c r="H25" s="77"/>
      <c r="I25" s="77"/>
      <c r="J25" s="77"/>
    </row>
    <row r="26" spans="1:11" ht="12.75" customHeight="1">
      <c r="A26" s="100">
        <v>1</v>
      </c>
      <c r="B26" s="24" t="s">
        <v>36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77"/>
      <c r="I26" s="77"/>
      <c r="J26" s="77"/>
    </row>
    <row r="27" spans="1:11" ht="12.75" customHeight="1">
      <c r="A27" s="18" t="s">
        <v>11</v>
      </c>
      <c r="B27" s="19" t="s">
        <v>37</v>
      </c>
      <c r="C27" s="20">
        <v>0</v>
      </c>
      <c r="D27" s="20">
        <v>4718872</v>
      </c>
      <c r="E27" s="20">
        <v>14544535</v>
      </c>
      <c r="F27" s="20">
        <f>1671310+11279261</f>
        <v>12950571</v>
      </c>
      <c r="G27" s="20">
        <f>7570540+6428196</f>
        <v>13998736</v>
      </c>
      <c r="H27" s="77"/>
      <c r="I27" s="77"/>
      <c r="J27" s="77"/>
    </row>
    <row r="28" spans="1:11" ht="12.75" customHeight="1">
      <c r="A28" s="18" t="s">
        <v>13</v>
      </c>
      <c r="B28" s="19" t="s">
        <v>38</v>
      </c>
      <c r="C28" s="20">
        <v>590731</v>
      </c>
      <c r="D28" s="20">
        <v>264373</v>
      </c>
      <c r="E28" s="20">
        <v>1201579</v>
      </c>
      <c r="F28" s="20">
        <f>693737+872300</f>
        <v>1566037</v>
      </c>
      <c r="G28" s="20">
        <f>929409+870678</f>
        <v>1800087</v>
      </c>
      <c r="H28" s="77"/>
      <c r="I28" s="77"/>
      <c r="J28" s="77"/>
    </row>
    <row r="29" spans="1:11" ht="12.75" customHeight="1">
      <c r="A29" s="18" t="s">
        <v>19</v>
      </c>
      <c r="B29" s="19" t="s">
        <v>39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77"/>
      <c r="I29" s="77"/>
      <c r="J29" s="77"/>
    </row>
    <row r="30" spans="1:11" ht="12.75" customHeight="1">
      <c r="A30" s="18" t="s">
        <v>21</v>
      </c>
      <c r="B30" s="21" t="s">
        <v>40</v>
      </c>
      <c r="C30" s="20">
        <f>SUM(C31:C35)</f>
        <v>61561438</v>
      </c>
      <c r="D30" s="20">
        <f>SUM(D31:D35)</f>
        <v>33568786</v>
      </c>
      <c r="E30" s="20">
        <v>38296642.25</v>
      </c>
      <c r="F30" s="20" t="e">
        <f>SUM(F31:F35)</f>
        <v>#REF!</v>
      </c>
      <c r="G30" s="20" t="e">
        <f>SUM(G31:G35)</f>
        <v>#REF!</v>
      </c>
      <c r="H30" s="77"/>
      <c r="I30" s="77"/>
      <c r="J30" s="77"/>
    </row>
    <row r="31" spans="1:11" ht="12.75" customHeight="1">
      <c r="A31" s="18"/>
      <c r="B31" s="24" t="s">
        <v>41</v>
      </c>
      <c r="C31" s="20">
        <v>27761769</v>
      </c>
      <c r="D31" s="20">
        <v>15679466</v>
      </c>
      <c r="E31" s="20">
        <v>28007796</v>
      </c>
      <c r="F31" s="20">
        <f>43249534-18390838</f>
        <v>24858696</v>
      </c>
      <c r="G31" s="20">
        <v>56700754</v>
      </c>
      <c r="H31" s="77"/>
      <c r="I31" s="77"/>
      <c r="J31" s="77"/>
    </row>
    <row r="32" spans="1:11" ht="12.75" customHeight="1">
      <c r="A32" s="100">
        <v>2</v>
      </c>
      <c r="B32" s="24" t="s">
        <v>42</v>
      </c>
      <c r="C32" s="20">
        <v>0</v>
      </c>
      <c r="D32" s="20">
        <v>12029319</v>
      </c>
      <c r="E32" s="20">
        <v>0</v>
      </c>
      <c r="F32" s="20">
        <v>0</v>
      </c>
      <c r="G32" s="20">
        <v>0</v>
      </c>
      <c r="H32" s="77"/>
      <c r="I32" s="77"/>
      <c r="J32" s="77"/>
    </row>
    <row r="33" spans="1:10" ht="12.75" customHeight="1">
      <c r="A33" s="18" t="s">
        <v>11</v>
      </c>
      <c r="B33" s="19" t="s">
        <v>43</v>
      </c>
      <c r="C33" s="20">
        <v>237000</v>
      </c>
      <c r="D33" s="20">
        <v>730001</v>
      </c>
      <c r="E33" s="20">
        <v>0</v>
      </c>
      <c r="F33" s="20">
        <f>317000</f>
        <v>317000</v>
      </c>
      <c r="G33" s="20">
        <v>0</v>
      </c>
      <c r="H33" s="77"/>
      <c r="I33" s="77"/>
      <c r="J33" s="77"/>
    </row>
    <row r="34" spans="1:10" ht="12.75" customHeight="1">
      <c r="A34" s="18" t="s">
        <v>13</v>
      </c>
      <c r="B34" s="19" t="s">
        <v>5</v>
      </c>
      <c r="C34" s="20">
        <v>33562669</v>
      </c>
      <c r="D34" s="20">
        <v>5130000</v>
      </c>
      <c r="E34" s="20">
        <v>10288846.25</v>
      </c>
      <c r="F34" s="20" t="e">
        <f>17678006-'Te ardhura e shpenzime'!#REF!</f>
        <v>#REF!</v>
      </c>
      <c r="G34" s="20" t="e">
        <f>26487723-718910-'Te ardhura e shpenzime'!#REF!+5130000</f>
        <v>#REF!</v>
      </c>
      <c r="H34" s="77"/>
      <c r="I34" s="77"/>
      <c r="J34" s="77"/>
    </row>
    <row r="35" spans="1:10" ht="12.75" customHeight="1">
      <c r="A35" s="18" t="s">
        <v>19</v>
      </c>
      <c r="B35" s="19" t="s">
        <v>44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77"/>
      <c r="I35" s="77"/>
      <c r="J35" s="77"/>
    </row>
    <row r="36" spans="1:10" ht="12.75" customHeight="1">
      <c r="A36" s="18" t="s">
        <v>21</v>
      </c>
      <c r="B36" s="19" t="s">
        <v>45</v>
      </c>
      <c r="C36" s="20">
        <f>SUM(C37:C38)</f>
        <v>0</v>
      </c>
      <c r="D36" s="20">
        <f>SUM(D37:D38)</f>
        <v>0</v>
      </c>
      <c r="E36" s="20">
        <v>0</v>
      </c>
      <c r="F36" s="20">
        <f>SUM(F37:F38)</f>
        <v>0</v>
      </c>
      <c r="G36" s="20">
        <v>0</v>
      </c>
      <c r="H36" s="77">
        <v>4</v>
      </c>
      <c r="I36" s="84">
        <v>47549631</v>
      </c>
      <c r="J36" s="84">
        <v>47549631</v>
      </c>
    </row>
    <row r="37" spans="1:10" s="30" customFormat="1" ht="12.75" customHeight="1">
      <c r="A37" s="100"/>
      <c r="B37" s="24" t="s">
        <v>15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77"/>
      <c r="I37" s="83">
        <f>SUM(I35:I36)</f>
        <v>47549631</v>
      </c>
      <c r="J37" s="83">
        <f>SUM(J35:J36)</f>
        <v>47549631</v>
      </c>
    </row>
    <row r="38" spans="1:10" ht="12.75" customHeight="1">
      <c r="A38" s="100">
        <v>3</v>
      </c>
      <c r="B38" s="24" t="s">
        <v>46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77"/>
      <c r="I38" s="77"/>
      <c r="J38" s="77"/>
    </row>
    <row r="39" spans="1:10" ht="12.75" customHeight="1">
      <c r="A39" s="100">
        <v>4</v>
      </c>
      <c r="B39" s="24" t="s">
        <v>47</v>
      </c>
      <c r="C39" s="20">
        <f>SUM(C40:C42)</f>
        <v>6707839</v>
      </c>
      <c r="D39" s="20">
        <f>SUM(D40:D42)</f>
        <v>8761203</v>
      </c>
      <c r="E39" s="20">
        <v>5377268</v>
      </c>
      <c r="F39" s="20">
        <f>SUM(F40:F42)</f>
        <v>13013243</v>
      </c>
      <c r="G39" s="20">
        <f>SUM(G40:G42)</f>
        <v>1313177</v>
      </c>
      <c r="H39" s="23"/>
      <c r="I39" s="23"/>
      <c r="J39" s="23"/>
    </row>
    <row r="40" spans="1:10" ht="12.75" customHeight="1">
      <c r="A40" s="18" t="s">
        <v>11</v>
      </c>
      <c r="B40" s="19" t="s">
        <v>48</v>
      </c>
      <c r="C40" s="20">
        <v>2555535</v>
      </c>
      <c r="D40" s="20">
        <v>1152332</v>
      </c>
      <c r="E40" s="20">
        <v>5053412</v>
      </c>
      <c r="F40" s="20">
        <f>4090529+859568+60696+18682+20198+71188+11962+20515+113315</f>
        <v>5266653</v>
      </c>
      <c r="G40" s="20">
        <f>1299+1759+60696+28211+13318+71188+76941+48487+203390-1616-3370</f>
        <v>500303</v>
      </c>
      <c r="H40" s="77"/>
      <c r="I40" s="77"/>
      <c r="J40" s="77"/>
    </row>
    <row r="41" spans="1:10" ht="12.75" customHeight="1">
      <c r="A41" s="18" t="s">
        <v>13</v>
      </c>
      <c r="B41" s="19" t="s">
        <v>49</v>
      </c>
      <c r="C41" s="20">
        <v>4152304</v>
      </c>
      <c r="D41" s="20">
        <v>7608871</v>
      </c>
      <c r="E41" s="20">
        <v>323856</v>
      </c>
      <c r="F41" s="20">
        <f>7249076+485180+12334</f>
        <v>7746590</v>
      </c>
      <c r="G41" s="20">
        <f>114281+687656+10937</f>
        <v>812874</v>
      </c>
      <c r="H41" s="77">
        <v>4</v>
      </c>
      <c r="I41" s="84">
        <v>12617500</v>
      </c>
      <c r="J41" s="84">
        <v>12617500</v>
      </c>
    </row>
    <row r="42" spans="1:10" ht="12.75" customHeight="1">
      <c r="A42" s="18" t="s">
        <v>19</v>
      </c>
      <c r="B42" s="19" t="s">
        <v>50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77">
        <v>4</v>
      </c>
      <c r="I42" s="84">
        <v>9166650</v>
      </c>
      <c r="J42" s="84">
        <v>9166650</v>
      </c>
    </row>
    <row r="43" spans="1:10" s="30" customFormat="1" ht="12.75" customHeight="1">
      <c r="A43" s="100"/>
      <c r="B43" s="24" t="s">
        <v>31</v>
      </c>
      <c r="C43" s="29">
        <f>C44</f>
        <v>0</v>
      </c>
      <c r="D43" s="29">
        <f>D44</f>
        <v>0</v>
      </c>
      <c r="E43" s="29">
        <v>0</v>
      </c>
      <c r="F43" s="29">
        <f>F44</f>
        <v>0</v>
      </c>
      <c r="G43" s="29">
        <v>0</v>
      </c>
      <c r="H43" s="77"/>
      <c r="I43" s="83">
        <f>I40+I41+I42</f>
        <v>21784150</v>
      </c>
      <c r="J43" s="83">
        <f>J40+J41+J42</f>
        <v>21784150</v>
      </c>
    </row>
    <row r="44" spans="1:10" s="30" customFormat="1" ht="12.75" customHeight="1">
      <c r="A44" s="100">
        <v>5</v>
      </c>
      <c r="B44" s="24" t="s">
        <v>51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77"/>
      <c r="I44" s="77"/>
      <c r="J44" s="77"/>
    </row>
    <row r="45" spans="1:10" ht="12.75" customHeight="1">
      <c r="A45" s="100">
        <v>6</v>
      </c>
      <c r="B45" s="24" t="s">
        <v>52</v>
      </c>
      <c r="C45" s="20">
        <f>SUM(C46:C47)</f>
        <v>0</v>
      </c>
      <c r="D45" s="20">
        <f>SUM(D46:D47)</f>
        <v>0</v>
      </c>
      <c r="E45" s="20">
        <v>0</v>
      </c>
      <c r="F45" s="20">
        <f>SUM(F46:F47)</f>
        <v>0</v>
      </c>
      <c r="G45" s="20">
        <v>0</v>
      </c>
      <c r="H45" s="77"/>
      <c r="I45" s="77"/>
      <c r="J45" s="77"/>
    </row>
    <row r="46" spans="1:10" s="30" customFormat="1" ht="12.75" customHeight="1">
      <c r="A46" s="100"/>
      <c r="B46" s="24" t="s">
        <v>53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77"/>
      <c r="I46" s="83">
        <f>+I37+I44+I43</f>
        <v>69333781</v>
      </c>
      <c r="J46" s="83">
        <f>+J37+J44+J43</f>
        <v>69333781</v>
      </c>
    </row>
    <row r="47" spans="1:10" s="30" customFormat="1" ht="12.75" customHeight="1">
      <c r="A47" s="100"/>
      <c r="B47" s="24" t="s">
        <v>54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77"/>
      <c r="I47" s="83">
        <f>+I46+I24</f>
        <v>207442756.60999998</v>
      </c>
      <c r="J47" s="83">
        <f>+J46+J24</f>
        <v>204845375.03999999</v>
      </c>
    </row>
    <row r="48" spans="1:10" ht="12.75" customHeight="1">
      <c r="A48" s="9"/>
      <c r="B48" s="9"/>
      <c r="C48" s="17"/>
      <c r="D48" s="17"/>
      <c r="E48" s="17"/>
      <c r="F48" s="17"/>
      <c r="G48" s="17"/>
      <c r="H48" s="17"/>
      <c r="I48" s="17"/>
      <c r="J48" s="17"/>
    </row>
    <row r="49" spans="1:10" ht="12.75" customHeight="1">
      <c r="A49" s="144"/>
      <c r="B49" s="144"/>
      <c r="C49" s="13"/>
      <c r="D49" s="13"/>
      <c r="F49" s="11"/>
      <c r="G49" s="11"/>
      <c r="H49" s="11"/>
      <c r="I49" s="11"/>
      <c r="J49" s="11"/>
    </row>
    <row r="50" spans="1:10" ht="12.75" customHeight="1">
      <c r="A50" s="144"/>
      <c r="B50" s="144"/>
      <c r="C50" s="144"/>
      <c r="D50" s="144"/>
      <c r="E50" s="144"/>
      <c r="F50" s="144"/>
      <c r="G50" s="144"/>
      <c r="H50" s="144"/>
      <c r="I50" s="144"/>
      <c r="J50" s="144"/>
    </row>
    <row r="51" spans="1:10" ht="12.75" customHeight="1">
      <c r="A51" s="143" t="s">
        <v>124</v>
      </c>
      <c r="B51" s="143"/>
      <c r="C51" s="101">
        <v>1999</v>
      </c>
      <c r="D51" s="101">
        <v>2000</v>
      </c>
      <c r="E51" s="6">
        <v>2001</v>
      </c>
      <c r="F51" s="100">
        <v>2002</v>
      </c>
      <c r="G51" s="100">
        <v>2003</v>
      </c>
      <c r="H51" s="77"/>
      <c r="I51" s="22">
        <v>2013</v>
      </c>
      <c r="J51" s="22">
        <v>2012</v>
      </c>
    </row>
    <row r="52" spans="1:10" ht="12.75" customHeight="1">
      <c r="A52" s="143" t="s">
        <v>55</v>
      </c>
      <c r="B52" s="143"/>
      <c r="C52" s="101"/>
      <c r="D52" s="101"/>
      <c r="E52" s="6"/>
      <c r="F52" s="100"/>
      <c r="G52" s="100"/>
      <c r="H52" s="77"/>
      <c r="I52" s="77"/>
      <c r="J52" s="77"/>
    </row>
    <row r="53" spans="1:10" ht="12.75" customHeight="1">
      <c r="A53" s="100" t="s">
        <v>0</v>
      </c>
      <c r="B53" s="24" t="s">
        <v>56</v>
      </c>
      <c r="C53" s="20">
        <f>C54+C64+C69+C70</f>
        <v>56512963</v>
      </c>
      <c r="D53" s="20">
        <f>D54+D64+D69+D70</f>
        <v>113958327</v>
      </c>
      <c r="E53" s="20">
        <v>215426152.25</v>
      </c>
      <c r="F53" s="20" t="e">
        <f>F54+F64+F69+F70</f>
        <v>#REF!</v>
      </c>
      <c r="G53" s="20" t="e">
        <f>G54+G64+G69+G70</f>
        <v>#REF!</v>
      </c>
      <c r="H53" s="77"/>
      <c r="I53" s="77"/>
      <c r="J53" s="77"/>
    </row>
    <row r="54" spans="1:10" ht="12.75" customHeight="1">
      <c r="A54" s="100">
        <v>1</v>
      </c>
      <c r="B54" s="24" t="s">
        <v>12</v>
      </c>
      <c r="C54" s="20">
        <f>C55+C56+C57+C58+C62+C63</f>
        <v>39609170</v>
      </c>
      <c r="D54" s="20">
        <f>D55+D56+D57+D58+D62+D63</f>
        <v>79162316</v>
      </c>
      <c r="E54" s="20">
        <v>158062086.75</v>
      </c>
      <c r="F54" s="20" t="e">
        <f>F55+F56+F57+F58+F62+F63</f>
        <v>#REF!</v>
      </c>
      <c r="G54" s="20" t="e">
        <f>G55+G56+G57+G58+G62+G63</f>
        <v>#REF!</v>
      </c>
      <c r="H54" s="77"/>
      <c r="I54" s="77"/>
      <c r="J54" s="77"/>
    </row>
    <row r="55" spans="1:10" ht="12.75" customHeight="1">
      <c r="A55" s="100">
        <v>2</v>
      </c>
      <c r="B55" s="24" t="s">
        <v>57</v>
      </c>
      <c r="C55" s="20">
        <v>100000</v>
      </c>
      <c r="D55" s="20">
        <v>100000</v>
      </c>
      <c r="E55" s="20">
        <v>72120000</v>
      </c>
      <c r="F55" s="20">
        <v>72120000</v>
      </c>
      <c r="G55" s="20">
        <v>72120000</v>
      </c>
      <c r="H55" s="77"/>
      <c r="I55" s="77"/>
      <c r="J55" s="77"/>
    </row>
    <row r="56" spans="1:10" ht="12.75" customHeight="1">
      <c r="A56" s="18" t="s">
        <v>11</v>
      </c>
      <c r="B56" s="19" t="s">
        <v>58</v>
      </c>
      <c r="C56" s="20">
        <v>0</v>
      </c>
      <c r="D56" s="20">
        <v>0</v>
      </c>
      <c r="E56" s="20">
        <v>47205564.25</v>
      </c>
      <c r="F56" s="20">
        <v>47205564</v>
      </c>
      <c r="G56" s="20">
        <v>47205564</v>
      </c>
      <c r="H56" s="77"/>
      <c r="I56" s="77"/>
      <c r="J56" s="77"/>
    </row>
    <row r="57" spans="1:10" ht="12.75" customHeight="1">
      <c r="A57" s="18" t="s">
        <v>13</v>
      </c>
      <c r="B57" s="19" t="s">
        <v>59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77"/>
      <c r="I57" s="77"/>
      <c r="J57" s="77"/>
    </row>
    <row r="58" spans="1:10" ht="12.75" customHeight="1">
      <c r="A58" s="18" t="s">
        <v>19</v>
      </c>
      <c r="B58" s="19" t="s">
        <v>60</v>
      </c>
      <c r="C58" s="20">
        <f>SUM(C59:C61)</f>
        <v>0</v>
      </c>
      <c r="D58" s="20">
        <f>SUM(D59:D61)</f>
        <v>0</v>
      </c>
      <c r="E58" s="20">
        <v>7042316</v>
      </c>
      <c r="F58" s="20">
        <f>SUM(F59:F61)</f>
        <v>7042316</v>
      </c>
      <c r="G58" s="20">
        <f>SUM(G59:G61)</f>
        <v>46364118</v>
      </c>
      <c r="H58" s="77"/>
      <c r="I58" s="77"/>
      <c r="J58" s="77"/>
    </row>
    <row r="59" spans="1:10" s="30" customFormat="1" ht="12.75" customHeight="1">
      <c r="A59" s="100"/>
      <c r="B59" s="24" t="s">
        <v>15</v>
      </c>
      <c r="C59" s="29">
        <v>0</v>
      </c>
      <c r="D59" s="29">
        <v>0</v>
      </c>
      <c r="E59" s="29">
        <v>100000</v>
      </c>
      <c r="F59" s="29">
        <v>100000</v>
      </c>
      <c r="G59" s="29">
        <f>100000+7112000</f>
        <v>7212000</v>
      </c>
      <c r="H59" s="77"/>
      <c r="I59" s="77"/>
      <c r="J59" s="77"/>
    </row>
    <row r="60" spans="1:10" ht="12.75" customHeight="1">
      <c r="A60" s="100">
        <v>3</v>
      </c>
      <c r="B60" s="24" t="s">
        <v>61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77"/>
      <c r="I60" s="77"/>
      <c r="J60" s="77"/>
    </row>
    <row r="61" spans="1:10" ht="12.75" customHeight="1">
      <c r="A61" s="18" t="s">
        <v>11</v>
      </c>
      <c r="B61" s="21" t="s">
        <v>62</v>
      </c>
      <c r="C61" s="20">
        <v>0</v>
      </c>
      <c r="D61" s="20">
        <v>0</v>
      </c>
      <c r="E61" s="20">
        <v>6942316</v>
      </c>
      <c r="F61" s="20">
        <v>6942316</v>
      </c>
      <c r="G61" s="20">
        <v>39152118</v>
      </c>
      <c r="H61" s="77"/>
      <c r="I61" s="84">
        <v>8054515</v>
      </c>
      <c r="J61" s="84">
        <v>7742515</v>
      </c>
    </row>
    <row r="62" spans="1:10" ht="12.75" customHeight="1">
      <c r="A62" s="18" t="s">
        <v>13</v>
      </c>
      <c r="B62" s="21" t="s">
        <v>63</v>
      </c>
      <c r="C62" s="20">
        <v>8149519</v>
      </c>
      <c r="D62" s="20">
        <v>39509170</v>
      </c>
      <c r="E62" s="20">
        <v>0</v>
      </c>
      <c r="F62" s="20">
        <v>25017223</v>
      </c>
      <c r="G62" s="20">
        <v>0</v>
      </c>
      <c r="H62" s="77"/>
      <c r="I62" s="84">
        <v>4905165.5</v>
      </c>
      <c r="J62" s="84">
        <v>3292361</v>
      </c>
    </row>
    <row r="63" spans="1:10" ht="12.75" customHeight="1">
      <c r="A63" s="18" t="s">
        <v>19</v>
      </c>
      <c r="B63" s="21" t="s">
        <v>64</v>
      </c>
      <c r="C63" s="20">
        <v>31359651</v>
      </c>
      <c r="D63" s="20">
        <v>39553146</v>
      </c>
      <c r="E63" s="20">
        <v>31694206.5</v>
      </c>
      <c r="F63" s="20" t="e">
        <f>'Te ardhura e shpenzime'!#REF!</f>
        <v>#REF!</v>
      </c>
      <c r="G63" s="20" t="e">
        <f>'Te ardhura e shpenzime'!#REF!</f>
        <v>#REF!</v>
      </c>
      <c r="H63" s="77">
        <v>5</v>
      </c>
      <c r="I63" s="84">
        <v>37089</v>
      </c>
      <c r="J63" s="84">
        <v>16069</v>
      </c>
    </row>
    <row r="64" spans="1:10" ht="12.75" customHeight="1">
      <c r="A64" s="18" t="s">
        <v>21</v>
      </c>
      <c r="B64" s="21" t="s">
        <v>3</v>
      </c>
      <c r="C64" s="20">
        <f>SUM(C65:C68)</f>
        <v>0</v>
      </c>
      <c r="D64" s="20">
        <f>SUM(D65:D68)</f>
        <v>0</v>
      </c>
      <c r="E64" s="20">
        <v>0</v>
      </c>
      <c r="F64" s="20">
        <f>SUM(F65:F68)</f>
        <v>0</v>
      </c>
      <c r="G64" s="20">
        <f>SUM(G65:G68)</f>
        <v>0</v>
      </c>
      <c r="H64" s="77"/>
      <c r="I64" s="84">
        <v>54674.239999999998</v>
      </c>
      <c r="J64" s="84">
        <v>54674.239999999998</v>
      </c>
    </row>
    <row r="65" spans="1:11" ht="12.75" customHeight="1">
      <c r="A65" s="18" t="s">
        <v>25</v>
      </c>
      <c r="B65" s="21" t="s">
        <v>65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77"/>
      <c r="I65" s="77"/>
      <c r="J65" s="77"/>
    </row>
    <row r="66" spans="1:11" s="30" customFormat="1" ht="12.75" customHeight="1">
      <c r="A66" s="100"/>
      <c r="B66" s="24" t="s">
        <v>23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77"/>
      <c r="I66" s="7">
        <f>SUM(I61:I65)</f>
        <v>13051443.74</v>
      </c>
      <c r="J66" s="7">
        <f>SUM(J61:J65)</f>
        <v>11105619.24</v>
      </c>
      <c r="K66" s="96"/>
    </row>
    <row r="67" spans="1:11" ht="12.75" customHeight="1">
      <c r="A67" s="100">
        <v>4</v>
      </c>
      <c r="B67" s="24" t="s">
        <v>66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77"/>
      <c r="I67" s="77"/>
      <c r="J67" s="77"/>
      <c r="K67" s="96"/>
    </row>
    <row r="68" spans="1:11" ht="12.75" customHeight="1">
      <c r="A68" s="100">
        <v>5</v>
      </c>
      <c r="B68" s="24" t="s">
        <v>67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77"/>
      <c r="I68" s="77"/>
      <c r="J68" s="77"/>
      <c r="K68" s="96"/>
    </row>
    <row r="69" spans="1:11" s="30" customFormat="1" ht="12.75" customHeight="1">
      <c r="A69" s="100"/>
      <c r="B69" s="24" t="s">
        <v>68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77"/>
      <c r="I69" s="7">
        <f>I66</f>
        <v>13051443.74</v>
      </c>
      <c r="J69" s="7">
        <f>J66</f>
        <v>11105619.24</v>
      </c>
      <c r="K69" s="96"/>
    </row>
    <row r="70" spans="1:11" ht="12.75" customHeight="1">
      <c r="A70" s="18"/>
      <c r="B70" s="21"/>
      <c r="C70" s="20">
        <f>SUM(C71:C72)</f>
        <v>16903793</v>
      </c>
      <c r="D70" s="20">
        <f>SUM(D71:D72)</f>
        <v>34796011</v>
      </c>
      <c r="E70" s="20">
        <v>57364065.5</v>
      </c>
      <c r="F70" s="20">
        <f>SUM(F71:F72)</f>
        <v>64041050</v>
      </c>
      <c r="G70" s="20">
        <f>SUM(G71:G72)</f>
        <v>64041050</v>
      </c>
      <c r="H70" s="77"/>
      <c r="I70" s="77"/>
      <c r="J70" s="77"/>
      <c r="K70" s="96"/>
    </row>
    <row r="71" spans="1:11" ht="12.75" customHeight="1">
      <c r="A71" s="100" t="s">
        <v>1</v>
      </c>
      <c r="B71" s="24" t="s">
        <v>69</v>
      </c>
      <c r="C71" s="20">
        <v>16903793</v>
      </c>
      <c r="D71" s="20">
        <v>34796011</v>
      </c>
      <c r="E71" s="20">
        <v>57364065.5</v>
      </c>
      <c r="F71" s="20">
        <v>64041050</v>
      </c>
      <c r="G71" s="20">
        <v>64041050</v>
      </c>
      <c r="H71" s="77"/>
      <c r="I71" s="77"/>
      <c r="J71" s="77"/>
      <c r="K71" s="96"/>
    </row>
    <row r="72" spans="1:11" ht="12.75" customHeight="1">
      <c r="A72" s="100">
        <v>1</v>
      </c>
      <c r="B72" s="24" t="s">
        <v>70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77"/>
      <c r="I72" s="77"/>
      <c r="J72" s="77"/>
      <c r="K72" s="96"/>
    </row>
    <row r="73" spans="1:11" ht="12.75" customHeight="1">
      <c r="A73" s="18" t="s">
        <v>11</v>
      </c>
      <c r="B73" s="19" t="s">
        <v>71</v>
      </c>
      <c r="C73" s="20">
        <f>C74+C82</f>
        <v>220721029</v>
      </c>
      <c r="D73" s="20">
        <f>D74+D82</f>
        <v>288597263</v>
      </c>
      <c r="E73" s="20">
        <v>249631124</v>
      </c>
      <c r="F73" s="20">
        <f>F74+F82</f>
        <v>288008954</v>
      </c>
      <c r="G73" s="20">
        <f>G74+G82</f>
        <v>293613970</v>
      </c>
      <c r="H73" s="93"/>
      <c r="I73" s="93"/>
      <c r="J73" s="93"/>
      <c r="K73" s="96"/>
    </row>
    <row r="74" spans="1:11" ht="12.75" customHeight="1">
      <c r="A74" s="18" t="s">
        <v>13</v>
      </c>
      <c r="B74" s="19" t="s">
        <v>72</v>
      </c>
      <c r="C74" s="20">
        <f>SUM(C75:C81)</f>
        <v>84481379</v>
      </c>
      <c r="D74" s="20">
        <f>SUM(D75:D81)</f>
        <v>145032122</v>
      </c>
      <c r="E74" s="20">
        <v>204986429</v>
      </c>
      <c r="F74" s="20">
        <f>SUM(F75:F81)</f>
        <v>218896549</v>
      </c>
      <c r="G74" s="20">
        <f>SUM(G75:G81)</f>
        <v>130802045</v>
      </c>
      <c r="H74" s="77"/>
      <c r="I74" s="77"/>
      <c r="J74" s="77"/>
      <c r="K74" s="96"/>
    </row>
    <row r="75" spans="1:11" s="30" customFormat="1" ht="12.75" customHeight="1">
      <c r="A75" s="100"/>
      <c r="B75" s="24" t="s">
        <v>41</v>
      </c>
      <c r="C75" s="29">
        <v>27813645</v>
      </c>
      <c r="D75" s="29">
        <v>30215728</v>
      </c>
      <c r="E75" s="29">
        <v>51320728</v>
      </c>
      <c r="F75" s="29">
        <f>34925000+20490000</f>
        <v>55415000</v>
      </c>
      <c r="G75" s="29">
        <v>26184347</v>
      </c>
      <c r="H75" s="77"/>
      <c r="I75" s="84"/>
      <c r="J75" s="84"/>
      <c r="K75" s="96"/>
    </row>
    <row r="76" spans="1:11" s="30" customFormat="1" ht="12.75" customHeight="1">
      <c r="A76" s="100">
        <v>2</v>
      </c>
      <c r="B76" s="24" t="s">
        <v>73</v>
      </c>
      <c r="C76" s="29">
        <v>56667734</v>
      </c>
      <c r="D76" s="29">
        <v>114816394</v>
      </c>
      <c r="E76" s="29">
        <v>75318498</v>
      </c>
      <c r="F76" s="29">
        <f>6481212+70848337</f>
        <v>77329549</v>
      </c>
      <c r="G76" s="29">
        <f>56620069+26475469</f>
        <v>83095538</v>
      </c>
      <c r="H76" s="77">
        <v>6</v>
      </c>
      <c r="I76" s="84">
        <v>194291312.87</v>
      </c>
      <c r="J76" s="84">
        <v>193639755.80000001</v>
      </c>
      <c r="K76" s="96"/>
    </row>
    <row r="77" spans="1:11" ht="12.75" customHeight="1">
      <c r="A77" s="100">
        <v>3</v>
      </c>
      <c r="B77" s="24" t="s">
        <v>74</v>
      </c>
      <c r="C77" s="20">
        <v>0</v>
      </c>
      <c r="D77" s="20">
        <v>0</v>
      </c>
      <c r="E77" s="20">
        <v>0</v>
      </c>
      <c r="F77" s="20">
        <v>13700000</v>
      </c>
      <c r="G77" s="20">
        <v>0</v>
      </c>
      <c r="H77" s="77"/>
      <c r="I77" s="77"/>
      <c r="J77" s="77"/>
      <c r="K77" s="96"/>
    </row>
    <row r="78" spans="1:11" ht="12.75" customHeight="1">
      <c r="A78" s="100">
        <v>4</v>
      </c>
      <c r="B78" s="24" t="s">
        <v>66</v>
      </c>
      <c r="C78" s="20">
        <v>0</v>
      </c>
      <c r="D78" s="20">
        <v>0</v>
      </c>
      <c r="E78" s="20">
        <v>15801738</v>
      </c>
      <c r="F78" s="20">
        <f>33452000</f>
        <v>33452000</v>
      </c>
      <c r="G78" s="20">
        <f>11522160</f>
        <v>11522160</v>
      </c>
      <c r="H78" s="77"/>
      <c r="I78" s="77"/>
      <c r="J78" s="77"/>
      <c r="K78" s="96"/>
    </row>
    <row r="79" spans="1:11" s="30" customFormat="1" ht="12.75" customHeight="1">
      <c r="A79" s="100"/>
      <c r="B79" s="24" t="s">
        <v>75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77"/>
      <c r="I79" s="7">
        <f>I76</f>
        <v>194291312.87</v>
      </c>
      <c r="J79" s="7">
        <f>J76</f>
        <v>193639755.80000001</v>
      </c>
      <c r="K79" s="96"/>
    </row>
    <row r="80" spans="1:11" s="30" customFormat="1" ht="12.75" customHeight="1">
      <c r="A80" s="100"/>
      <c r="B80" s="24" t="s">
        <v>76</v>
      </c>
      <c r="C80" s="29">
        <v>0</v>
      </c>
      <c r="D80" s="29">
        <v>0</v>
      </c>
      <c r="E80" s="29">
        <v>45505465</v>
      </c>
      <c r="F80" s="29">
        <f>54228159+14409416+1954059-31591634</f>
        <v>39000000</v>
      </c>
      <c r="G80" s="29">
        <f>10000000</f>
        <v>10000000</v>
      </c>
      <c r="H80" s="77"/>
      <c r="I80" s="7">
        <f>I79+I69</f>
        <v>207342756.61000001</v>
      </c>
      <c r="J80" s="7">
        <f>J79+J69</f>
        <v>204745375.04000002</v>
      </c>
      <c r="K80" s="96"/>
    </row>
    <row r="81" spans="1:11" ht="12.75" customHeight="1">
      <c r="A81" s="18"/>
      <c r="B81" s="19"/>
      <c r="C81" s="20">
        <v>0</v>
      </c>
      <c r="D81" s="20">
        <v>0</v>
      </c>
      <c r="E81" s="20">
        <v>17040000</v>
      </c>
      <c r="F81" s="20">
        <v>0</v>
      </c>
      <c r="G81" s="20">
        <v>0</v>
      </c>
      <c r="H81" s="77"/>
      <c r="I81" s="77"/>
      <c r="J81" s="77"/>
      <c r="K81" s="96"/>
    </row>
    <row r="82" spans="1:11" ht="12.75" customHeight="1">
      <c r="A82" s="100" t="s">
        <v>2</v>
      </c>
      <c r="B82" s="24" t="s">
        <v>77</v>
      </c>
      <c r="C82" s="20">
        <f>SUM(C83:C91)</f>
        <v>136239650</v>
      </c>
      <c r="D82" s="20">
        <f>SUM(D83:D91)</f>
        <v>143565141</v>
      </c>
      <c r="E82" s="20">
        <v>44644695</v>
      </c>
      <c r="F82" s="20">
        <f>SUM(F83:F91)</f>
        <v>69112405</v>
      </c>
      <c r="G82" s="20">
        <f>SUM(G83:G91)</f>
        <v>162811925</v>
      </c>
      <c r="H82" s="77"/>
      <c r="I82" s="77"/>
      <c r="J82" s="77"/>
      <c r="K82" s="96"/>
    </row>
    <row r="83" spans="1:11" ht="27" customHeight="1">
      <c r="A83" s="100">
        <v>1</v>
      </c>
      <c r="B83" s="26" t="s">
        <v>78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77"/>
      <c r="I83" s="77"/>
      <c r="J83" s="77"/>
      <c r="K83" s="96"/>
    </row>
    <row r="84" spans="1:11" ht="28.5" customHeight="1">
      <c r="A84" s="100">
        <v>2</v>
      </c>
      <c r="B84" s="25" t="s">
        <v>79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77"/>
      <c r="I84" s="77"/>
      <c r="J84" s="77"/>
      <c r="K84" s="96"/>
    </row>
    <row r="85" spans="1:11" ht="12.75" customHeight="1">
      <c r="A85" s="100">
        <v>3</v>
      </c>
      <c r="B85" s="19" t="s">
        <v>80</v>
      </c>
      <c r="C85" s="20">
        <v>0</v>
      </c>
      <c r="D85" s="20">
        <v>0</v>
      </c>
      <c r="E85" s="20">
        <v>0</v>
      </c>
      <c r="F85" s="20">
        <v>0</v>
      </c>
      <c r="G85" s="20">
        <f>25502780+4928194</f>
        <v>30430974</v>
      </c>
      <c r="H85" s="77"/>
      <c r="I85" s="84">
        <v>100000</v>
      </c>
      <c r="J85" s="84">
        <v>100000</v>
      </c>
      <c r="K85" s="96"/>
    </row>
    <row r="86" spans="1:11" ht="12.75" customHeight="1">
      <c r="A86" s="100">
        <v>4</v>
      </c>
      <c r="B86" s="19" t="s">
        <v>81</v>
      </c>
      <c r="C86" s="20">
        <v>58100520</v>
      </c>
      <c r="D86" s="20">
        <v>29447042</v>
      </c>
      <c r="E86" s="20">
        <v>29596919</v>
      </c>
      <c r="F86" s="20">
        <f>62887782-3249540-21630746</f>
        <v>38007496</v>
      </c>
      <c r="G86" s="20">
        <f>90217943+25640002</f>
        <v>115857945</v>
      </c>
      <c r="H86" s="77"/>
      <c r="I86" s="77"/>
      <c r="J86" s="77"/>
      <c r="K86" s="96"/>
    </row>
    <row r="87" spans="1:11" ht="12.75" customHeight="1">
      <c r="A87" s="100">
        <v>5</v>
      </c>
      <c r="B87" s="19" t="s">
        <v>82</v>
      </c>
      <c r="C87" s="20">
        <v>275448</v>
      </c>
      <c r="D87" s="20">
        <v>604436</v>
      </c>
      <c r="E87" s="20">
        <v>1201616</v>
      </c>
      <c r="F87" s="20">
        <f>1243183+12000</f>
        <v>1255183</v>
      </c>
      <c r="G87" s="20">
        <f>2341575+12000</f>
        <v>2353575</v>
      </c>
      <c r="H87" s="77"/>
      <c r="I87" s="77"/>
      <c r="J87" s="77"/>
      <c r="K87" s="96"/>
    </row>
    <row r="88" spans="1:11" ht="12.75" customHeight="1">
      <c r="A88" s="100">
        <v>6</v>
      </c>
      <c r="B88" s="19" t="s">
        <v>83</v>
      </c>
      <c r="C88" s="20">
        <v>372404</v>
      </c>
      <c r="D88" s="20">
        <v>1338666</v>
      </c>
      <c r="E88" s="20">
        <v>3050222</v>
      </c>
      <c r="F88" s="20">
        <v>2761080</v>
      </c>
      <c r="G88" s="20">
        <v>1981890</v>
      </c>
      <c r="H88" s="77"/>
      <c r="I88" s="77"/>
      <c r="J88" s="77"/>
      <c r="K88" s="96"/>
    </row>
    <row r="89" spans="1:11" ht="12.75" customHeight="1">
      <c r="A89" s="100">
        <v>7</v>
      </c>
      <c r="B89" s="19" t="s">
        <v>84</v>
      </c>
      <c r="C89" s="20">
        <v>207948</v>
      </c>
      <c r="D89" s="20">
        <v>400965</v>
      </c>
      <c r="E89" s="20">
        <v>5487669</v>
      </c>
      <c r="F89" s="20">
        <f>247869+2311200+6085558+80000</f>
        <v>8724627</v>
      </c>
      <c r="G89" s="20">
        <f>407094+2914156+80000+2646755-55000</f>
        <v>5993005</v>
      </c>
      <c r="H89" s="77"/>
      <c r="I89" s="77"/>
      <c r="J89" s="77"/>
      <c r="K89" s="96"/>
    </row>
    <row r="90" spans="1:11" ht="12.75" customHeight="1">
      <c r="A90" s="100">
        <v>8</v>
      </c>
      <c r="B90" s="19" t="s">
        <v>85</v>
      </c>
      <c r="C90" s="20">
        <v>43362116</v>
      </c>
      <c r="D90" s="20">
        <v>76990330</v>
      </c>
      <c r="E90" s="20">
        <v>0</v>
      </c>
      <c r="F90" s="20">
        <f>48346168+3249540-18390838-20412993</f>
        <v>12791877</v>
      </c>
      <c r="G90" s="20">
        <v>0</v>
      </c>
      <c r="H90" s="77"/>
      <c r="I90" s="77"/>
      <c r="J90" s="77"/>
      <c r="K90" s="96"/>
    </row>
    <row r="91" spans="1:11" ht="12.75" customHeight="1">
      <c r="A91" s="100">
        <v>9</v>
      </c>
      <c r="B91" s="19" t="s">
        <v>195</v>
      </c>
      <c r="C91" s="20">
        <v>33921214</v>
      </c>
      <c r="D91" s="20">
        <v>34783702</v>
      </c>
      <c r="E91" s="20">
        <v>5308269</v>
      </c>
      <c r="F91" s="20">
        <f>58800+1513342+4000000</f>
        <v>5572142</v>
      </c>
      <c r="G91" s="20">
        <f>6135736+58800</f>
        <v>6194536</v>
      </c>
      <c r="H91" s="77"/>
      <c r="I91" s="77"/>
      <c r="J91" s="77"/>
      <c r="K91" s="96"/>
    </row>
    <row r="92" spans="1:11" ht="12.75" customHeight="1">
      <c r="A92" s="100">
        <v>10</v>
      </c>
      <c r="B92" s="19" t="s">
        <v>86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77"/>
      <c r="I92" s="77"/>
      <c r="J92" s="77"/>
      <c r="K92" s="96"/>
    </row>
    <row r="93" spans="1:11" s="30" customFormat="1" ht="12.75" customHeight="1">
      <c r="A93" s="100"/>
      <c r="B93" s="24" t="s">
        <v>87</v>
      </c>
      <c r="C93" s="29" t="e">
        <f>#REF!</f>
        <v>#REF!</v>
      </c>
      <c r="D93" s="29" t="e">
        <f>#REF!</f>
        <v>#REF!</v>
      </c>
      <c r="E93" s="29">
        <v>0</v>
      </c>
      <c r="F93" s="29" t="e">
        <f>#REF!</f>
        <v>#REF!</v>
      </c>
      <c r="G93" s="29">
        <v>0</v>
      </c>
      <c r="H93" s="77"/>
      <c r="I93" s="7">
        <f>SUM(I85:I92)</f>
        <v>100000</v>
      </c>
      <c r="J93" s="7">
        <v>100000</v>
      </c>
      <c r="K93" s="96"/>
    </row>
    <row r="94" spans="1:11" s="30" customFormat="1" ht="12.75" customHeight="1">
      <c r="A94" s="100"/>
      <c r="B94" s="24" t="s">
        <v>88</v>
      </c>
      <c r="C94" s="29"/>
      <c r="D94" s="29"/>
      <c r="E94" s="24"/>
      <c r="F94" s="24"/>
      <c r="G94" s="29"/>
      <c r="H94" s="77"/>
      <c r="I94" s="7">
        <f>I53+I69+I79+I93</f>
        <v>207442756.61000001</v>
      </c>
      <c r="J94" s="7">
        <f>J53+J69+J79+J93</f>
        <v>204845375.04000002</v>
      </c>
      <c r="K94" s="96"/>
    </row>
    <row r="95" spans="1:11" ht="12.75" customHeight="1">
      <c r="F95" s="11"/>
      <c r="G95" s="11"/>
      <c r="H95" s="11"/>
      <c r="I95" s="11"/>
      <c r="J95" s="11"/>
    </row>
    <row r="96" spans="1:11" ht="12.75" customHeight="1">
      <c r="F96" s="11"/>
      <c r="G96" s="3"/>
      <c r="H96" s="3"/>
      <c r="I96" s="12">
        <f>I94-I47</f>
        <v>0</v>
      </c>
      <c r="J96" s="12">
        <f>J94-J47</f>
        <v>0</v>
      </c>
    </row>
    <row r="97" spans="3:10" ht="12.75" customHeight="1">
      <c r="F97" s="11"/>
      <c r="G97" s="11"/>
      <c r="H97" s="11"/>
      <c r="I97" s="138"/>
      <c r="J97" s="11"/>
    </row>
    <row r="98" spans="3:10" ht="12.75" customHeight="1">
      <c r="F98" s="11"/>
      <c r="G98" s="11"/>
      <c r="H98" s="11"/>
      <c r="I98" s="11"/>
      <c r="J98" s="11"/>
    </row>
    <row r="99" spans="3:10" ht="12.75" customHeight="1">
      <c r="C99" s="14"/>
      <c r="D99" s="14"/>
      <c r="F99" s="11"/>
      <c r="G99" s="11"/>
      <c r="H99" s="11"/>
      <c r="I99" s="11"/>
      <c r="J99" s="11"/>
    </row>
    <row r="100" spans="3:10" ht="12.75" customHeight="1">
      <c r="F100" s="11"/>
      <c r="G100" s="11"/>
      <c r="H100" s="11"/>
      <c r="I100" s="11"/>
      <c r="J100" s="11"/>
    </row>
    <row r="101" spans="3:10" ht="12.75" customHeight="1">
      <c r="F101" s="11"/>
      <c r="G101" s="3"/>
      <c r="H101" s="3"/>
      <c r="I101" s="3"/>
      <c r="J101" s="3"/>
    </row>
    <row r="102" spans="3:10" ht="12.75" customHeight="1">
      <c r="C102" s="14"/>
      <c r="F102" s="11"/>
      <c r="G102" s="11"/>
      <c r="H102" s="11"/>
      <c r="I102" s="11"/>
      <c r="J102" s="11"/>
    </row>
    <row r="103" spans="3:10" ht="12.75" customHeight="1">
      <c r="C103" s="15"/>
      <c r="F103" s="11"/>
      <c r="G103" s="11"/>
      <c r="H103" s="11"/>
      <c r="I103" s="11"/>
      <c r="J103" s="11"/>
    </row>
    <row r="104" spans="3:10" ht="12.75" customHeight="1">
      <c r="C104" s="14"/>
      <c r="F104" s="11"/>
      <c r="G104" s="11"/>
      <c r="H104" s="11"/>
      <c r="I104" s="11"/>
      <c r="J104" s="11"/>
    </row>
    <row r="105" spans="3:10" ht="12.75" customHeight="1">
      <c r="C105" s="14"/>
      <c r="F105" s="11"/>
      <c r="G105" s="11"/>
      <c r="H105" s="11"/>
      <c r="I105" s="11"/>
      <c r="J105" s="11"/>
    </row>
    <row r="106" spans="3:10" ht="12.75" customHeight="1">
      <c r="C106" s="14"/>
      <c r="F106" s="11"/>
      <c r="G106" s="11"/>
      <c r="H106" s="11"/>
      <c r="I106" s="11"/>
      <c r="J106" s="11"/>
    </row>
    <row r="107" spans="3:10" ht="12.75" customHeight="1">
      <c r="C107" s="14"/>
      <c r="F107" s="11"/>
      <c r="G107" s="11"/>
      <c r="H107" s="11"/>
      <c r="I107" s="11"/>
      <c r="J107" s="11"/>
    </row>
    <row r="108" spans="3:10" ht="12.75" customHeight="1">
      <c r="C108" s="14"/>
      <c r="F108" s="11"/>
      <c r="G108" s="11"/>
      <c r="H108" s="11"/>
      <c r="I108" s="11"/>
      <c r="J108" s="11"/>
    </row>
    <row r="109" spans="3:10" ht="12.75" customHeight="1">
      <c r="C109" s="14"/>
      <c r="F109" s="11"/>
      <c r="G109" s="11"/>
      <c r="H109" s="11"/>
      <c r="I109" s="11"/>
      <c r="J109" s="11"/>
    </row>
    <row r="110" spans="3:10" ht="12.75" customHeight="1">
      <c r="C110" s="14"/>
      <c r="F110" s="11"/>
      <c r="G110" s="11"/>
      <c r="H110" s="11"/>
      <c r="I110" s="11"/>
      <c r="J110" s="11"/>
    </row>
    <row r="111" spans="3:10">
      <c r="C111" s="14"/>
      <c r="F111" s="11"/>
      <c r="G111" s="11"/>
      <c r="H111" s="11"/>
      <c r="I111" s="11"/>
      <c r="J111" s="11"/>
    </row>
    <row r="112" spans="3:10">
      <c r="C112" s="14"/>
      <c r="F112" s="11"/>
      <c r="G112" s="11"/>
      <c r="H112" s="11"/>
      <c r="I112" s="11"/>
      <c r="J112" s="11"/>
    </row>
    <row r="113" spans="3:10">
      <c r="C113" s="14"/>
      <c r="F113" s="11"/>
      <c r="G113" s="11"/>
      <c r="H113" s="11"/>
      <c r="I113" s="11"/>
      <c r="J113" s="11"/>
    </row>
    <row r="114" spans="3:10">
      <c r="C114" s="14"/>
      <c r="F114" s="11"/>
      <c r="G114" s="11"/>
      <c r="H114" s="11"/>
      <c r="I114" s="11"/>
      <c r="J114" s="11"/>
    </row>
    <row r="115" spans="3:10">
      <c r="C115" s="14"/>
      <c r="F115" s="11"/>
      <c r="G115" s="11"/>
      <c r="H115" s="11"/>
      <c r="I115" s="11"/>
      <c r="J115" s="11"/>
    </row>
    <row r="116" spans="3:10">
      <c r="C116" s="14"/>
      <c r="F116" s="11"/>
      <c r="G116" s="11"/>
      <c r="H116" s="11"/>
      <c r="I116" s="11"/>
      <c r="J116" s="11"/>
    </row>
    <row r="117" spans="3:10">
      <c r="C117" s="14"/>
      <c r="F117" s="11"/>
      <c r="G117" s="11"/>
      <c r="H117" s="11"/>
      <c r="I117" s="11"/>
      <c r="J117" s="11"/>
    </row>
    <row r="118" spans="3:10">
      <c r="C118" s="14"/>
      <c r="F118" s="11"/>
      <c r="G118" s="11"/>
      <c r="H118" s="11"/>
      <c r="I118" s="11"/>
      <c r="J118" s="11"/>
    </row>
    <row r="119" spans="3:10">
      <c r="C119" s="14"/>
      <c r="F119" s="11"/>
      <c r="G119" s="11"/>
      <c r="H119" s="11"/>
      <c r="I119" s="11"/>
      <c r="J119" s="11"/>
    </row>
    <row r="120" spans="3:10">
      <c r="C120" s="14"/>
      <c r="F120" s="11"/>
      <c r="G120" s="11"/>
      <c r="H120" s="11"/>
      <c r="I120" s="11"/>
      <c r="J120" s="11"/>
    </row>
    <row r="121" spans="3:10">
      <c r="C121" s="14"/>
      <c r="F121" s="11"/>
      <c r="G121" s="11"/>
      <c r="H121" s="11"/>
      <c r="I121" s="11"/>
      <c r="J121" s="11"/>
    </row>
    <row r="122" spans="3:10">
      <c r="C122" s="16"/>
      <c r="F122" s="11"/>
      <c r="G122" s="11"/>
      <c r="H122" s="11"/>
      <c r="I122" s="11"/>
      <c r="J122" s="11"/>
    </row>
    <row r="123" spans="3:10">
      <c r="C123" s="14"/>
      <c r="F123" s="11"/>
      <c r="G123" s="11"/>
      <c r="H123" s="11"/>
      <c r="I123" s="11"/>
      <c r="J123" s="11"/>
    </row>
    <row r="124" spans="3:10">
      <c r="C124" s="14"/>
      <c r="F124" s="11"/>
      <c r="G124" s="11"/>
      <c r="H124" s="11"/>
      <c r="I124" s="11"/>
      <c r="J124" s="11"/>
    </row>
    <row r="125" spans="3:10">
      <c r="F125" s="11"/>
      <c r="G125" s="11"/>
      <c r="H125" s="11"/>
      <c r="I125" s="11"/>
      <c r="J125" s="11"/>
    </row>
    <row r="126" spans="3:10">
      <c r="F126" s="11"/>
      <c r="G126" s="11"/>
      <c r="H126" s="11"/>
      <c r="I126" s="11"/>
      <c r="J126" s="11"/>
    </row>
    <row r="127" spans="3:10">
      <c r="F127" s="11"/>
      <c r="G127" s="11"/>
      <c r="H127" s="11"/>
      <c r="I127" s="11"/>
      <c r="J127" s="11"/>
    </row>
    <row r="128" spans="3:10">
      <c r="F128" s="11"/>
      <c r="G128" s="11"/>
      <c r="H128" s="11"/>
      <c r="I128" s="11"/>
      <c r="J128" s="11"/>
    </row>
    <row r="129" spans="6:10">
      <c r="F129" s="11"/>
      <c r="G129" s="11"/>
      <c r="H129" s="11"/>
      <c r="I129" s="11"/>
      <c r="J129" s="11"/>
    </row>
    <row r="130" spans="6:10">
      <c r="F130" s="11"/>
      <c r="G130" s="11"/>
      <c r="H130" s="11"/>
      <c r="I130" s="11"/>
      <c r="J130" s="11"/>
    </row>
    <row r="131" spans="6:10">
      <c r="F131" s="11"/>
      <c r="G131" s="11"/>
      <c r="H131" s="11"/>
      <c r="I131" s="11"/>
      <c r="J131" s="11"/>
    </row>
    <row r="132" spans="6:10">
      <c r="F132" s="11"/>
      <c r="G132" s="11"/>
      <c r="H132" s="11"/>
      <c r="I132" s="11"/>
      <c r="J132" s="11"/>
    </row>
    <row r="133" spans="6:10">
      <c r="F133" s="11"/>
      <c r="G133" s="11"/>
      <c r="H133" s="11"/>
      <c r="I133" s="11"/>
      <c r="J133" s="11"/>
    </row>
    <row r="134" spans="6:10">
      <c r="F134" s="11"/>
      <c r="G134" s="11"/>
      <c r="H134" s="11"/>
      <c r="I134" s="11"/>
      <c r="J134" s="11"/>
    </row>
    <row r="135" spans="6:10">
      <c r="F135" s="11"/>
      <c r="G135" s="11"/>
      <c r="H135" s="11"/>
      <c r="I135" s="11"/>
      <c r="J135" s="11"/>
    </row>
    <row r="136" spans="6:10">
      <c r="F136" s="11"/>
      <c r="G136" s="11"/>
      <c r="H136" s="11"/>
      <c r="I136" s="11"/>
      <c r="J136" s="11"/>
    </row>
    <row r="137" spans="6:10">
      <c r="F137" s="11"/>
      <c r="G137" s="11"/>
      <c r="H137" s="11"/>
      <c r="I137" s="11"/>
      <c r="J137" s="11"/>
    </row>
    <row r="138" spans="6:10">
      <c r="F138" s="11"/>
      <c r="G138" s="11"/>
      <c r="H138" s="11"/>
      <c r="I138" s="11"/>
      <c r="J138" s="11"/>
    </row>
    <row r="139" spans="6:10">
      <c r="F139" s="11"/>
      <c r="G139" s="11"/>
      <c r="H139" s="11"/>
      <c r="I139" s="11"/>
      <c r="J139" s="11"/>
    </row>
    <row r="140" spans="6:10">
      <c r="F140" s="11"/>
      <c r="G140" s="11"/>
      <c r="H140" s="11"/>
      <c r="I140" s="11"/>
      <c r="J140" s="11"/>
    </row>
    <row r="141" spans="6:10">
      <c r="F141" s="11"/>
      <c r="G141" s="11"/>
      <c r="H141" s="11"/>
      <c r="I141" s="11"/>
      <c r="J141" s="11"/>
    </row>
    <row r="142" spans="6:10">
      <c r="F142" s="11"/>
      <c r="G142" s="11"/>
      <c r="H142" s="11"/>
      <c r="I142" s="11"/>
      <c r="J142" s="11"/>
    </row>
    <row r="143" spans="6:10">
      <c r="F143" s="11"/>
      <c r="G143" s="11"/>
      <c r="H143" s="11"/>
      <c r="I143" s="11"/>
      <c r="J143" s="11"/>
    </row>
    <row r="144" spans="6:10">
      <c r="F144" s="11"/>
      <c r="G144" s="11"/>
      <c r="H144" s="11"/>
      <c r="I144" s="11"/>
      <c r="J144" s="11"/>
    </row>
    <row r="145" spans="6:10">
      <c r="F145" s="11"/>
      <c r="G145" s="11"/>
      <c r="H145" s="11"/>
      <c r="I145" s="11"/>
      <c r="J145" s="11"/>
    </row>
    <row r="146" spans="6:10">
      <c r="F146" s="11"/>
      <c r="G146" s="11"/>
      <c r="H146" s="11"/>
      <c r="I146" s="11"/>
      <c r="J146" s="11"/>
    </row>
    <row r="147" spans="6:10">
      <c r="F147" s="11"/>
      <c r="G147" s="11"/>
      <c r="H147" s="11"/>
      <c r="I147" s="11"/>
      <c r="J147" s="11"/>
    </row>
    <row r="148" spans="6:10">
      <c r="F148" s="11"/>
      <c r="G148" s="11"/>
      <c r="H148" s="11"/>
      <c r="I148" s="11"/>
      <c r="J148" s="11"/>
    </row>
    <row r="149" spans="6:10">
      <c r="F149" s="11"/>
      <c r="G149" s="11"/>
      <c r="H149" s="11"/>
      <c r="I149" s="11"/>
      <c r="J149" s="11"/>
    </row>
    <row r="150" spans="6:10">
      <c r="F150" s="11"/>
      <c r="G150" s="11"/>
      <c r="H150" s="11"/>
      <c r="I150" s="11"/>
      <c r="J150" s="11"/>
    </row>
    <row r="151" spans="6:10">
      <c r="F151" s="11"/>
      <c r="G151" s="11"/>
      <c r="H151" s="11"/>
      <c r="I151" s="11"/>
      <c r="J151" s="11"/>
    </row>
    <row r="152" spans="6:10">
      <c r="F152" s="11"/>
      <c r="G152" s="11"/>
      <c r="H152" s="11"/>
      <c r="I152" s="11"/>
      <c r="J152" s="11"/>
    </row>
    <row r="153" spans="6:10">
      <c r="F153" s="11"/>
      <c r="G153" s="11"/>
      <c r="H153" s="11"/>
      <c r="I153" s="11"/>
      <c r="J153" s="11"/>
    </row>
    <row r="154" spans="6:10">
      <c r="F154" s="11"/>
      <c r="G154" s="11"/>
      <c r="H154" s="11"/>
      <c r="I154" s="11"/>
      <c r="J154" s="11"/>
    </row>
    <row r="155" spans="6:10">
      <c r="F155" s="11"/>
      <c r="G155" s="11"/>
      <c r="H155" s="11"/>
      <c r="I155" s="11"/>
      <c r="J155" s="11"/>
    </row>
    <row r="156" spans="6:10">
      <c r="F156" s="11"/>
      <c r="G156" s="11"/>
      <c r="H156" s="11"/>
      <c r="I156" s="11"/>
      <c r="J156" s="11"/>
    </row>
    <row r="157" spans="6:10">
      <c r="F157" s="11"/>
      <c r="G157" s="11"/>
      <c r="H157" s="11"/>
      <c r="I157" s="11"/>
      <c r="J157" s="11"/>
    </row>
    <row r="158" spans="6:10">
      <c r="F158" s="11"/>
      <c r="G158" s="11"/>
      <c r="H158" s="11"/>
      <c r="I158" s="11"/>
      <c r="J158" s="11"/>
    </row>
    <row r="159" spans="6:10">
      <c r="F159" s="11"/>
      <c r="G159" s="11"/>
      <c r="H159" s="11"/>
      <c r="I159" s="11"/>
      <c r="J159" s="11"/>
    </row>
    <row r="160" spans="6:10">
      <c r="F160" s="11"/>
      <c r="G160" s="11"/>
      <c r="H160" s="11"/>
      <c r="I160" s="11"/>
      <c r="J160" s="11"/>
    </row>
    <row r="161" spans="6:10">
      <c r="F161" s="11"/>
      <c r="G161" s="11"/>
      <c r="H161" s="11"/>
      <c r="I161" s="11"/>
      <c r="J161" s="11"/>
    </row>
    <row r="162" spans="6:10">
      <c r="F162" s="11"/>
      <c r="G162" s="11"/>
      <c r="H162" s="11"/>
      <c r="I162" s="11"/>
      <c r="J162" s="11"/>
    </row>
    <row r="163" spans="6:10">
      <c r="F163" s="11"/>
      <c r="G163" s="11"/>
      <c r="H163" s="11"/>
      <c r="I163" s="11"/>
      <c r="J163" s="11"/>
    </row>
    <row r="164" spans="6:10">
      <c r="F164" s="11"/>
      <c r="G164" s="11"/>
      <c r="H164" s="11"/>
      <c r="I164" s="11"/>
      <c r="J164" s="11"/>
    </row>
    <row r="165" spans="6:10">
      <c r="F165" s="11"/>
      <c r="G165" s="11"/>
      <c r="H165" s="11"/>
      <c r="I165" s="11"/>
      <c r="J165" s="11"/>
    </row>
    <row r="166" spans="6:10">
      <c r="F166" s="11"/>
      <c r="G166" s="11"/>
      <c r="H166" s="11"/>
      <c r="I166" s="11"/>
      <c r="J166" s="11"/>
    </row>
    <row r="167" spans="6:10">
      <c r="F167" s="11"/>
      <c r="G167" s="11"/>
      <c r="H167" s="11"/>
      <c r="I167" s="11"/>
      <c r="J167" s="11"/>
    </row>
    <row r="168" spans="6:10">
      <c r="F168" s="11"/>
      <c r="G168" s="11"/>
      <c r="H168" s="11"/>
      <c r="I168" s="11"/>
      <c r="J168" s="11"/>
    </row>
    <row r="169" spans="6:10">
      <c r="F169" s="11"/>
      <c r="G169" s="11"/>
      <c r="H169" s="11"/>
      <c r="I169" s="11"/>
      <c r="J169" s="11"/>
    </row>
  </sheetData>
  <mergeCells count="5">
    <mergeCell ref="A52:B52"/>
    <mergeCell ref="A1:B1"/>
    <mergeCell ref="A51:B51"/>
    <mergeCell ref="A49:B49"/>
    <mergeCell ref="A50:J50"/>
  </mergeCells>
  <phoneticPr fontId="9" type="noConversion"/>
  <printOptions verticalCentered="1"/>
  <pageMargins left="0.143700787" right="0.143700787" top="1.24" bottom="0.42" header="0.57999999999999996" footer="0.08"/>
  <pageSetup paperSize="9" scale="110" orientation="portrait" horizontalDpi="300" verticalDpi="300" r:id="rId1"/>
  <headerFooter alignWithMargins="0">
    <oddHeader>&amp;C&amp;"Arial,Bold"&amp;12ARAMERAS shpk</oddHeader>
  </headerFooter>
  <cellWatches>
    <cellWatch r="B83"/>
  </cellWatches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topLeftCell="B16" workbookViewId="0">
      <selection activeCell="F31" sqref="F31"/>
    </sheetView>
  </sheetViews>
  <sheetFormatPr defaultRowHeight="12.75"/>
  <cols>
    <col min="1" max="1" width="3.85546875" style="1" hidden="1" customWidth="1"/>
    <col min="2" max="2" width="42.42578125" style="1" customWidth="1"/>
    <col min="3" max="3" width="8" style="1" customWidth="1"/>
    <col min="4" max="5" width="14.140625" style="1" customWidth="1"/>
    <col min="6" max="16384" width="9.140625" style="1"/>
  </cols>
  <sheetData>
    <row r="1" spans="1:5" ht="12.75" customHeight="1">
      <c r="A1" s="144" t="s">
        <v>112</v>
      </c>
      <c r="B1" s="144"/>
      <c r="C1" s="144"/>
      <c r="D1" s="144"/>
      <c r="E1" s="144"/>
    </row>
    <row r="2" spans="1:5" ht="12.75" customHeight="1">
      <c r="A2" s="146" t="s">
        <v>123</v>
      </c>
      <c r="B2" s="146"/>
      <c r="C2" s="146"/>
      <c r="D2" s="146"/>
      <c r="E2" s="146"/>
    </row>
    <row r="3" spans="1:5" ht="12.75" customHeight="1">
      <c r="A3" s="2"/>
      <c r="B3" s="2"/>
      <c r="C3" s="2"/>
      <c r="D3" s="95"/>
      <c r="E3" s="2"/>
    </row>
    <row r="4" spans="1:5" ht="33.75" customHeight="1">
      <c r="A4" s="145" t="s">
        <v>89</v>
      </c>
      <c r="B4" s="145"/>
      <c r="C4" s="10" t="s">
        <v>7</v>
      </c>
      <c r="D4" s="8" t="s">
        <v>234</v>
      </c>
      <c r="E4" s="8" t="s">
        <v>228</v>
      </c>
    </row>
    <row r="5" spans="1:5" ht="20.100000000000001" customHeight="1">
      <c r="A5" s="24">
        <v>1</v>
      </c>
      <c r="B5" s="19" t="s">
        <v>90</v>
      </c>
      <c r="C5" s="77"/>
      <c r="D5" s="77"/>
      <c r="E5" s="77"/>
    </row>
    <row r="6" spans="1:5" ht="20.100000000000001" customHeight="1">
      <c r="A6" s="24">
        <v>2</v>
      </c>
      <c r="B6" s="19" t="s">
        <v>91</v>
      </c>
      <c r="C6" s="77"/>
      <c r="D6" s="77"/>
      <c r="E6" s="77"/>
    </row>
    <row r="7" spans="1:5" ht="28.5" customHeight="1">
      <c r="A7" s="24">
        <v>3</v>
      </c>
      <c r="B7" s="25" t="s">
        <v>92</v>
      </c>
      <c r="C7" s="78"/>
      <c r="D7" s="78"/>
      <c r="E7" s="78"/>
    </row>
    <row r="8" spans="1:5" s="49" customFormat="1" ht="28.5" customHeight="1">
      <c r="A8" s="24"/>
      <c r="B8" s="24" t="s">
        <v>122</v>
      </c>
      <c r="C8" s="78"/>
      <c r="D8" s="78"/>
      <c r="E8" s="78"/>
    </row>
    <row r="9" spans="1:5" ht="20.100000000000001" customHeight="1">
      <c r="A9" s="24">
        <v>4</v>
      </c>
      <c r="B9" s="19" t="s">
        <v>93</v>
      </c>
      <c r="C9" s="77"/>
      <c r="D9" s="77"/>
      <c r="E9" s="77"/>
    </row>
    <row r="10" spans="1:5" s="49" customFormat="1" ht="20.100000000000001" customHeight="1">
      <c r="A10" s="24">
        <v>5</v>
      </c>
      <c r="B10" s="27" t="s">
        <v>94</v>
      </c>
      <c r="C10" s="77"/>
      <c r="D10" s="77"/>
      <c r="E10" s="77"/>
    </row>
    <row r="11" spans="1:5" ht="20.100000000000001" customHeight="1">
      <c r="A11" s="24"/>
      <c r="B11" s="19" t="s">
        <v>95</v>
      </c>
      <c r="C11" s="78"/>
      <c r="D11" s="78"/>
      <c r="E11" s="78"/>
    </row>
    <row r="12" spans="1:5" ht="20.100000000000001" customHeight="1">
      <c r="A12" s="24"/>
      <c r="B12" s="19" t="s">
        <v>96</v>
      </c>
      <c r="C12" s="78"/>
      <c r="D12" s="78"/>
      <c r="E12" s="78"/>
    </row>
    <row r="13" spans="1:5" ht="20.100000000000001" customHeight="1">
      <c r="A13" s="24">
        <v>6</v>
      </c>
      <c r="B13" s="19" t="s">
        <v>97</v>
      </c>
      <c r="C13" s="78"/>
      <c r="D13" s="78"/>
      <c r="E13" s="78"/>
    </row>
    <row r="14" spans="1:5" ht="20.100000000000001" customHeight="1">
      <c r="A14" s="24">
        <v>7</v>
      </c>
      <c r="B14" s="19" t="s">
        <v>4</v>
      </c>
      <c r="C14" s="77"/>
      <c r="D14" s="77"/>
      <c r="E14" s="77"/>
    </row>
    <row r="15" spans="1:5" s="49" customFormat="1" ht="20.100000000000001" customHeight="1">
      <c r="A15" s="24">
        <v>8</v>
      </c>
      <c r="B15" s="24" t="s">
        <v>98</v>
      </c>
      <c r="C15" s="78"/>
      <c r="D15" s="78"/>
      <c r="E15" s="78"/>
    </row>
    <row r="16" spans="1:5" s="49" customFormat="1" ht="20.100000000000001" customHeight="1">
      <c r="A16" s="24">
        <v>9</v>
      </c>
      <c r="B16" s="24" t="s">
        <v>99</v>
      </c>
      <c r="C16" s="78"/>
      <c r="D16" s="78"/>
      <c r="E16" s="78"/>
    </row>
    <row r="17" spans="1:5" ht="24.75" customHeight="1">
      <c r="A17" s="24">
        <v>10</v>
      </c>
      <c r="B17" s="25" t="s">
        <v>100</v>
      </c>
      <c r="C17" s="78"/>
      <c r="D17" s="78"/>
      <c r="E17" s="78"/>
    </row>
    <row r="18" spans="1:5" ht="26.25" customHeight="1">
      <c r="A18" s="24">
        <v>11</v>
      </c>
      <c r="B18" s="25" t="s">
        <v>101</v>
      </c>
      <c r="C18" s="78"/>
      <c r="D18" s="78"/>
      <c r="E18" s="78"/>
    </row>
    <row r="19" spans="1:5" ht="20.100000000000001" customHeight="1">
      <c r="A19" s="24">
        <v>12</v>
      </c>
      <c r="B19" s="25" t="s">
        <v>102</v>
      </c>
      <c r="C19" s="77"/>
      <c r="D19" s="77"/>
      <c r="E19" s="77"/>
    </row>
    <row r="20" spans="1:5" ht="30" customHeight="1">
      <c r="A20" s="24">
        <v>12.1</v>
      </c>
      <c r="B20" s="25" t="s">
        <v>103</v>
      </c>
      <c r="C20" s="79"/>
      <c r="D20" s="79"/>
      <c r="E20" s="79"/>
    </row>
    <row r="21" spans="1:5" ht="20.100000000000001" customHeight="1">
      <c r="A21" s="24">
        <v>12.2</v>
      </c>
      <c r="B21" s="25" t="s">
        <v>104</v>
      </c>
      <c r="C21" s="78"/>
      <c r="D21" s="78"/>
      <c r="E21" s="78"/>
    </row>
    <row r="22" spans="1:5" ht="20.100000000000001" customHeight="1">
      <c r="A22" s="24">
        <v>12.3</v>
      </c>
      <c r="B22" s="19" t="s">
        <v>105</v>
      </c>
      <c r="C22" s="78"/>
      <c r="D22" s="78"/>
      <c r="E22" s="78"/>
    </row>
    <row r="23" spans="1:5" ht="20.100000000000001" customHeight="1">
      <c r="A23" s="24">
        <v>12.4</v>
      </c>
      <c r="B23" s="19" t="s">
        <v>106</v>
      </c>
      <c r="C23" s="77"/>
      <c r="D23" s="77"/>
      <c r="E23" s="77"/>
    </row>
    <row r="24" spans="1:5" ht="26.25" customHeight="1">
      <c r="A24" s="24">
        <v>13</v>
      </c>
      <c r="B24" s="27" t="s">
        <v>107</v>
      </c>
      <c r="C24" s="78"/>
      <c r="D24" s="78"/>
      <c r="E24" s="78"/>
    </row>
    <row r="25" spans="1:5" s="49" customFormat="1" ht="20.100000000000001" customHeight="1">
      <c r="A25" s="24">
        <v>14</v>
      </c>
      <c r="B25" s="24" t="s">
        <v>108</v>
      </c>
      <c r="C25" s="78"/>
      <c r="D25" s="78"/>
      <c r="E25" s="78"/>
    </row>
    <row r="26" spans="1:5" ht="20.100000000000001" customHeight="1">
      <c r="A26" s="24">
        <v>15</v>
      </c>
      <c r="B26" s="19" t="s">
        <v>109</v>
      </c>
      <c r="C26" s="78"/>
      <c r="D26" s="78"/>
      <c r="E26" s="78"/>
    </row>
    <row r="27" spans="1:5" s="49" customFormat="1" ht="20.100000000000001" customHeight="1">
      <c r="A27" s="24">
        <v>16</v>
      </c>
      <c r="B27" s="24" t="s">
        <v>110</v>
      </c>
      <c r="C27" s="78"/>
      <c r="D27" s="78"/>
      <c r="E27" s="78"/>
    </row>
    <row r="28" spans="1:5" ht="20.100000000000001" customHeight="1">
      <c r="A28" s="24">
        <v>17</v>
      </c>
      <c r="B28" s="19" t="s">
        <v>111</v>
      </c>
      <c r="C28" s="78"/>
      <c r="D28" s="78"/>
      <c r="E28" s="78"/>
    </row>
    <row r="29" spans="1:5" ht="12.75" customHeight="1">
      <c r="A29" s="4"/>
      <c r="B29" s="4"/>
      <c r="C29" s="5"/>
      <c r="D29" s="5"/>
      <c r="E29" s="5"/>
    </row>
    <row r="30" spans="1:5" ht="12.75" customHeight="1">
      <c r="A30" s="4"/>
      <c r="B30" s="4"/>
      <c r="C30" s="5"/>
      <c r="D30" s="5"/>
      <c r="E30" s="5"/>
    </row>
  </sheetData>
  <mergeCells count="3">
    <mergeCell ref="A4:B4"/>
    <mergeCell ref="A1:E1"/>
    <mergeCell ref="A2:E2"/>
  </mergeCells>
  <phoneticPr fontId="9" type="noConversion"/>
  <printOptions horizontalCentered="1" verticalCentered="1"/>
  <pageMargins left="0.24" right="0.143700787" top="0.9" bottom="0.56999999999999995" header="0.47" footer="0.34"/>
  <pageSetup paperSize="9" scale="115" orientation="portrait" horizontalDpi="300" verticalDpi="300" r:id="rId1"/>
  <headerFooter alignWithMargins="0">
    <oddHeader>&amp;C&amp;"Arial,Bold"&amp;14ARAMERAS shpk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45"/>
  <sheetViews>
    <sheetView topLeftCell="A22" workbookViewId="0">
      <selection activeCell="E40" sqref="E40:F40"/>
    </sheetView>
  </sheetViews>
  <sheetFormatPr defaultRowHeight="12.75"/>
  <cols>
    <col min="1" max="1" width="3.7109375" style="32" customWidth="1"/>
    <col min="2" max="2" width="2.85546875" style="32" customWidth="1"/>
    <col min="3" max="3" width="3.5703125" style="32" customWidth="1"/>
    <col min="4" max="4" width="44.42578125" style="33" customWidth="1"/>
    <col min="5" max="5" width="16" style="33" customWidth="1"/>
    <col min="6" max="6" width="16.5703125" style="33" customWidth="1"/>
    <col min="7" max="16384" width="9.140625" style="33"/>
  </cols>
  <sheetData>
    <row r="1" spans="1:6" s="31" customFormat="1" ht="18" customHeight="1">
      <c r="A1" s="151" t="s">
        <v>175</v>
      </c>
      <c r="B1" s="151"/>
      <c r="C1" s="151"/>
      <c r="D1" s="151"/>
      <c r="E1" s="151"/>
      <c r="F1" s="151"/>
    </row>
    <row r="2" spans="1:6" s="31" customFormat="1" ht="15.95" customHeight="1">
      <c r="A2" s="148" t="s">
        <v>132</v>
      </c>
      <c r="B2" s="147" t="s">
        <v>133</v>
      </c>
      <c r="C2" s="147"/>
      <c r="D2" s="147"/>
      <c r="E2" s="86" t="s">
        <v>134</v>
      </c>
      <c r="F2" s="86" t="s">
        <v>134</v>
      </c>
    </row>
    <row r="3" spans="1:6" s="31" customFormat="1" ht="15.95" customHeight="1">
      <c r="A3" s="148"/>
      <c r="B3" s="147"/>
      <c r="C3" s="147"/>
      <c r="D3" s="147"/>
      <c r="E3" s="92" t="s">
        <v>235</v>
      </c>
      <c r="F3" s="92" t="s">
        <v>229</v>
      </c>
    </row>
    <row r="4" spans="1:6" s="31" customFormat="1" ht="18.75" customHeight="1">
      <c r="A4" s="51"/>
      <c r="B4" s="53" t="s">
        <v>135</v>
      </c>
      <c r="C4" s="53"/>
      <c r="D4" s="53"/>
      <c r="E4" s="76"/>
      <c r="F4" s="76"/>
    </row>
    <row r="5" spans="1:6" s="31" customFormat="1" ht="16.5" customHeight="1">
      <c r="A5" s="51"/>
      <c r="B5" s="53"/>
      <c r="C5" s="54" t="s">
        <v>136</v>
      </c>
      <c r="D5" s="54"/>
      <c r="E5" s="75"/>
      <c r="F5" s="75"/>
    </row>
    <row r="6" spans="1:6" s="31" customFormat="1" ht="20.100000000000001" customHeight="1">
      <c r="A6" s="51"/>
      <c r="B6" s="53"/>
      <c r="C6" s="54" t="s">
        <v>137</v>
      </c>
      <c r="D6" s="54"/>
      <c r="E6" s="75"/>
      <c r="F6" s="75"/>
    </row>
    <row r="7" spans="1:6" s="31" customFormat="1" ht="20.100000000000001" customHeight="1">
      <c r="A7" s="51"/>
      <c r="B7" s="53"/>
      <c r="C7" s="53"/>
      <c r="D7" s="55" t="s">
        <v>138</v>
      </c>
      <c r="E7" s="137"/>
      <c r="F7" s="137"/>
    </row>
    <row r="8" spans="1:6" s="31" customFormat="1" ht="20.100000000000001" customHeight="1">
      <c r="A8" s="51"/>
      <c r="B8" s="53"/>
      <c r="C8" s="53"/>
      <c r="D8" s="55" t="s">
        <v>161</v>
      </c>
      <c r="E8" s="137"/>
      <c r="F8" s="137"/>
    </row>
    <row r="9" spans="1:6" s="31" customFormat="1" ht="20.100000000000001" customHeight="1">
      <c r="A9" s="51"/>
      <c r="B9" s="53"/>
      <c r="C9" s="53"/>
      <c r="D9" s="55" t="s">
        <v>139</v>
      </c>
      <c r="E9" s="137"/>
      <c r="F9" s="137"/>
    </row>
    <row r="10" spans="1:6" s="31" customFormat="1" ht="20.100000000000001" customHeight="1">
      <c r="A10" s="51"/>
      <c r="B10" s="53"/>
      <c r="C10" s="53"/>
      <c r="D10" s="55" t="s">
        <v>140</v>
      </c>
      <c r="E10" s="137"/>
      <c r="F10" s="137"/>
    </row>
    <row r="11" spans="1:6" s="31" customFormat="1" ht="20.100000000000001" customHeight="1">
      <c r="A11" s="51"/>
      <c r="B11" s="53"/>
      <c r="C11" s="53"/>
      <c r="D11" s="55" t="s">
        <v>141</v>
      </c>
      <c r="E11" s="137"/>
      <c r="F11" s="137"/>
    </row>
    <row r="12" spans="1:6" s="34" customFormat="1" ht="20.100000000000001" customHeight="1">
      <c r="A12" s="148"/>
      <c r="B12" s="147"/>
      <c r="C12" s="54" t="s">
        <v>142</v>
      </c>
      <c r="D12" s="54"/>
      <c r="E12" s="152">
        <v>-52000</v>
      </c>
      <c r="F12" s="152">
        <v>-52000</v>
      </c>
    </row>
    <row r="13" spans="1:6" s="34" customFormat="1" ht="20.100000000000001" customHeight="1">
      <c r="A13" s="148"/>
      <c r="B13" s="147"/>
      <c r="C13" s="54" t="s">
        <v>143</v>
      </c>
      <c r="D13" s="54"/>
      <c r="E13" s="152"/>
      <c r="F13" s="152"/>
    </row>
    <row r="14" spans="1:6" s="31" customFormat="1" ht="20.100000000000001" customHeight="1">
      <c r="A14" s="51"/>
      <c r="B14" s="53"/>
      <c r="C14" s="54" t="s">
        <v>144</v>
      </c>
      <c r="D14" s="54"/>
      <c r="E14" s="75"/>
      <c r="F14" s="75"/>
    </row>
    <row r="15" spans="1:6" s="31" customFormat="1" ht="20.100000000000001" customHeight="1">
      <c r="A15" s="51"/>
      <c r="B15" s="53"/>
      <c r="C15" s="54" t="s">
        <v>160</v>
      </c>
      <c r="D15" s="54"/>
      <c r="E15" s="75">
        <v>-3062007.9399999976</v>
      </c>
      <c r="F15" s="75">
        <v>-3077712.5799999982</v>
      </c>
    </row>
    <row r="16" spans="1:6" s="31" customFormat="1" ht="20.100000000000001" customHeight="1">
      <c r="A16" s="148"/>
      <c r="B16" s="147"/>
      <c r="C16" s="54" t="s">
        <v>145</v>
      </c>
      <c r="D16" s="54"/>
      <c r="E16" s="149">
        <v>1945824.5</v>
      </c>
      <c r="F16" s="149">
        <v>1377021.6600000001</v>
      </c>
    </row>
    <row r="17" spans="1:6" s="31" customFormat="1" ht="20.100000000000001" customHeight="1">
      <c r="A17" s="148"/>
      <c r="B17" s="147"/>
      <c r="C17" s="54" t="s">
        <v>146</v>
      </c>
      <c r="D17" s="54"/>
      <c r="E17" s="150"/>
      <c r="F17" s="150"/>
    </row>
    <row r="18" spans="1:6" s="31" customFormat="1" ht="20.100000000000001" customHeight="1">
      <c r="A18" s="51"/>
      <c r="B18" s="53"/>
      <c r="C18" s="53" t="s">
        <v>147</v>
      </c>
      <c r="D18" s="53"/>
      <c r="E18" s="76">
        <f>SUM(E12:E17)</f>
        <v>-1168183.4399999976</v>
      </c>
      <c r="F18" s="76">
        <f>SUM(F12:F17)</f>
        <v>-1752690.9199999981</v>
      </c>
    </row>
    <row r="19" spans="1:6" s="31" customFormat="1" ht="20.100000000000001" customHeight="1">
      <c r="A19" s="51"/>
      <c r="B19" s="53"/>
      <c r="C19" s="54" t="s">
        <v>148</v>
      </c>
      <c r="D19" s="54"/>
      <c r="E19" s="75"/>
      <c r="F19" s="75"/>
    </row>
    <row r="20" spans="1:6" s="31" customFormat="1" ht="20.100000000000001" customHeight="1">
      <c r="A20" s="51"/>
      <c r="B20" s="53"/>
      <c r="C20" s="54" t="s">
        <v>149</v>
      </c>
      <c r="D20" s="54"/>
      <c r="E20" s="75"/>
      <c r="F20" s="75"/>
    </row>
    <row r="21" spans="1:6" s="31" customFormat="1" ht="20.100000000000001" customHeight="1">
      <c r="A21" s="51"/>
      <c r="B21" s="53"/>
      <c r="C21" s="56" t="s">
        <v>150</v>
      </c>
      <c r="D21" s="53"/>
      <c r="E21" s="76">
        <f>E18</f>
        <v>-1168183.4399999976</v>
      </c>
      <c r="F21" s="76">
        <f>F18</f>
        <v>-1752690.9199999981</v>
      </c>
    </row>
    <row r="22" spans="1:6" s="31" customFormat="1" ht="24.95" customHeight="1">
      <c r="A22" s="51"/>
      <c r="B22" s="53" t="s">
        <v>113</v>
      </c>
      <c r="C22" s="53"/>
      <c r="D22" s="54"/>
      <c r="E22" s="75"/>
      <c r="F22" s="75"/>
    </row>
    <row r="23" spans="1:6" s="31" customFormat="1" ht="20.100000000000001" customHeight="1">
      <c r="A23" s="51"/>
      <c r="B23" s="53"/>
      <c r="C23" s="54" t="s">
        <v>151</v>
      </c>
      <c r="D23" s="54"/>
      <c r="E23" s="75"/>
      <c r="F23" s="75"/>
    </row>
    <row r="24" spans="1:6" s="31" customFormat="1" ht="20.100000000000001" customHeight="1">
      <c r="A24" s="51"/>
      <c r="B24" s="53"/>
      <c r="C24" s="54" t="s">
        <v>152</v>
      </c>
      <c r="D24" s="54"/>
      <c r="E24" s="75"/>
      <c r="F24" s="75"/>
    </row>
    <row r="25" spans="1:6" s="31" customFormat="1" ht="20.100000000000001" customHeight="1">
      <c r="A25" s="51"/>
      <c r="B25" s="57"/>
      <c r="C25" s="54" t="s">
        <v>153</v>
      </c>
      <c r="D25" s="54"/>
      <c r="E25" s="75"/>
      <c r="F25" s="75"/>
    </row>
    <row r="26" spans="1:6" s="31" customFormat="1" ht="20.100000000000001" customHeight="1">
      <c r="A26" s="51"/>
      <c r="B26" s="51"/>
      <c r="C26" s="54" t="s">
        <v>154</v>
      </c>
      <c r="D26" s="54"/>
      <c r="E26" s="75"/>
      <c r="F26" s="75"/>
    </row>
    <row r="27" spans="1:6" s="31" customFormat="1" ht="20.100000000000001" customHeight="1">
      <c r="A27" s="51"/>
      <c r="B27" s="51"/>
      <c r="C27" s="54" t="s">
        <v>114</v>
      </c>
      <c r="D27" s="54"/>
      <c r="E27" s="75"/>
      <c r="F27" s="75"/>
    </row>
    <row r="28" spans="1:6" s="31" customFormat="1" ht="20.100000000000001" customHeight="1">
      <c r="A28" s="51"/>
      <c r="B28" s="51"/>
      <c r="C28" s="58" t="s">
        <v>155</v>
      </c>
      <c r="D28" s="54"/>
      <c r="E28" s="75"/>
      <c r="F28" s="75"/>
    </row>
    <row r="29" spans="1:6" s="31" customFormat="1" ht="24.95" customHeight="1">
      <c r="A29" s="51"/>
      <c r="B29" s="53" t="s">
        <v>115</v>
      </c>
      <c r="C29" s="51"/>
      <c r="D29" s="54"/>
      <c r="E29" s="75"/>
      <c r="F29" s="75"/>
    </row>
    <row r="30" spans="1:6" s="31" customFormat="1" ht="20.100000000000001" customHeight="1">
      <c r="A30" s="51"/>
      <c r="B30" s="51"/>
      <c r="C30" s="54" t="s">
        <v>156</v>
      </c>
      <c r="D30" s="54"/>
      <c r="E30" s="75"/>
      <c r="F30" s="75"/>
    </row>
    <row r="31" spans="1:6" s="31" customFormat="1" ht="20.100000000000001" customHeight="1">
      <c r="A31" s="51"/>
      <c r="B31" s="51"/>
      <c r="C31" s="54" t="s">
        <v>162</v>
      </c>
      <c r="D31" s="54"/>
      <c r="E31" s="75"/>
      <c r="F31" s="75"/>
    </row>
    <row r="32" spans="1:6" s="31" customFormat="1" ht="20.100000000000001" customHeight="1">
      <c r="A32" s="51"/>
      <c r="B32" s="51"/>
      <c r="C32" s="54" t="s">
        <v>116</v>
      </c>
      <c r="D32" s="54"/>
      <c r="E32" s="75">
        <v>651557.06999999285</v>
      </c>
      <c r="F32" s="75">
        <v>1204963.380000025</v>
      </c>
    </row>
    <row r="33" spans="1:6" s="31" customFormat="1" ht="20.100000000000001" customHeight="1">
      <c r="A33" s="51"/>
      <c r="B33" s="51"/>
      <c r="C33" s="54" t="s">
        <v>157</v>
      </c>
      <c r="D33" s="54"/>
      <c r="E33" s="75"/>
      <c r="F33" s="75"/>
    </row>
    <row r="34" spans="1:6" s="31" customFormat="1" ht="20.100000000000001" customHeight="1">
      <c r="A34" s="51"/>
      <c r="B34" s="51"/>
      <c r="C34" s="54" t="s">
        <v>117</v>
      </c>
      <c r="D34" s="54"/>
      <c r="E34" s="75"/>
      <c r="F34" s="75"/>
    </row>
    <row r="35" spans="1:6" s="31" customFormat="1" ht="20.100000000000001" customHeight="1">
      <c r="A35" s="51"/>
      <c r="B35" s="51"/>
      <c r="C35" s="58" t="s">
        <v>158</v>
      </c>
      <c r="D35" s="54"/>
      <c r="E35" s="87">
        <f>E32</f>
        <v>651557.06999999285</v>
      </c>
      <c r="F35" s="87">
        <f>F32</f>
        <v>1204963.380000025</v>
      </c>
    </row>
    <row r="36" spans="1:6" ht="18" customHeight="1">
      <c r="A36" s="59"/>
      <c r="B36" s="53" t="s">
        <v>159</v>
      </c>
      <c r="C36" s="59"/>
      <c r="D36" s="60"/>
      <c r="E36" s="87">
        <f>E21-E29+E35</f>
        <v>-516626.37000000477</v>
      </c>
      <c r="F36" s="87">
        <f>F21-F29+F35</f>
        <v>-547727.53999997303</v>
      </c>
    </row>
    <row r="37" spans="1:6" ht="18" customHeight="1">
      <c r="A37" s="59"/>
      <c r="B37" s="53" t="s">
        <v>118</v>
      </c>
      <c r="C37" s="59"/>
      <c r="D37" s="60"/>
      <c r="E37" s="94">
        <f>F38</f>
        <v>1108902.3999999999</v>
      </c>
      <c r="F37" s="94">
        <v>1656629.94</v>
      </c>
    </row>
    <row r="38" spans="1:6" ht="18" customHeight="1">
      <c r="A38" s="59"/>
      <c r="B38" s="53" t="s">
        <v>119</v>
      </c>
      <c r="C38" s="59"/>
      <c r="D38" s="60"/>
      <c r="E38" s="94">
        <f>'Aktivet e detajuara'!I3</f>
        <v>592276.03</v>
      </c>
      <c r="F38" s="94">
        <f>'Aktivet e detajuara'!J3</f>
        <v>1108902.3999999999</v>
      </c>
    </row>
    <row r="39" spans="1:6">
      <c r="E39" s="97"/>
      <c r="F39" s="97"/>
    </row>
    <row r="40" spans="1:6">
      <c r="E40" s="97"/>
      <c r="F40" s="97"/>
    </row>
    <row r="41" spans="1:6">
      <c r="E41" s="82"/>
      <c r="F41" s="82"/>
    </row>
    <row r="43" spans="1:6">
      <c r="E43" s="97"/>
    </row>
    <row r="44" spans="1:6">
      <c r="E44" s="98"/>
    </row>
    <row r="45" spans="1:6">
      <c r="E45" s="99"/>
    </row>
  </sheetData>
  <mergeCells count="11">
    <mergeCell ref="B16:B17"/>
    <mergeCell ref="A16:A17"/>
    <mergeCell ref="F16:F17"/>
    <mergeCell ref="E16:E17"/>
    <mergeCell ref="A1:F1"/>
    <mergeCell ref="B2:D3"/>
    <mergeCell ref="A2:A3"/>
    <mergeCell ref="A12:A13"/>
    <mergeCell ref="B12:B13"/>
    <mergeCell ref="F12:F13"/>
    <mergeCell ref="E12:E13"/>
  </mergeCells>
  <phoneticPr fontId="0" type="noConversion"/>
  <printOptions horizontalCentered="1" verticalCentered="1"/>
  <pageMargins left="0.36" right="0" top="0.75" bottom="0.31" header="0.48" footer="0.22"/>
  <pageSetup paperSize="9" orientation="portrait" horizontalDpi="300" verticalDpi="300" r:id="rId1"/>
  <headerFooter alignWithMargins="0">
    <oddHeader>&amp;C&amp;"Arial,Bold"&amp;12ARAMERAS shpk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105"/>
  <sheetViews>
    <sheetView workbookViewId="0">
      <selection activeCell="H19" sqref="H19"/>
    </sheetView>
  </sheetViews>
  <sheetFormatPr defaultColWidth="17.7109375" defaultRowHeight="12.75"/>
  <cols>
    <col min="1" max="1" width="2.85546875" customWidth="1"/>
    <col min="2" max="2" width="31.28515625" customWidth="1"/>
    <col min="3" max="3" width="13.140625" customWidth="1"/>
    <col min="4" max="4" width="13" customWidth="1"/>
    <col min="5" max="5" width="14" bestFit="1" customWidth="1"/>
    <col min="6" max="6" width="14.7109375" customWidth="1"/>
    <col min="7" max="7" width="13.140625" customWidth="1"/>
    <col min="8" max="8" width="13.7109375" customWidth="1"/>
    <col min="9" max="9" width="12.140625" style="28" customWidth="1"/>
    <col min="10" max="10" width="2.7109375" customWidth="1"/>
  </cols>
  <sheetData>
    <row r="1" spans="1:9" ht="25.5" customHeight="1">
      <c r="A1" s="153" t="s">
        <v>176</v>
      </c>
      <c r="B1" s="153"/>
      <c r="C1" s="153"/>
      <c r="D1" s="153"/>
      <c r="E1" s="153"/>
      <c r="F1" s="153"/>
      <c r="G1" s="153"/>
      <c r="H1" s="153"/>
      <c r="I1" s="153"/>
    </row>
    <row r="2" spans="1:9" ht="12.75" customHeight="1">
      <c r="B2" s="61" t="s">
        <v>177</v>
      </c>
      <c r="H2" s="62"/>
    </row>
    <row r="3" spans="1:9" s="65" customFormat="1" ht="30.75" customHeight="1">
      <c r="A3" s="50"/>
      <c r="B3" s="50"/>
      <c r="C3" s="63" t="s">
        <v>80</v>
      </c>
      <c r="D3" s="63" t="s">
        <v>178</v>
      </c>
      <c r="E3" s="63" t="s">
        <v>179</v>
      </c>
      <c r="F3" s="63" t="s">
        <v>180</v>
      </c>
      <c r="G3" s="63" t="s">
        <v>181</v>
      </c>
      <c r="H3" s="63" t="s">
        <v>182</v>
      </c>
      <c r="I3" s="64" t="s">
        <v>183</v>
      </c>
    </row>
    <row r="4" spans="1:9" s="68" customFormat="1" ht="30" hidden="1" customHeight="1">
      <c r="A4" s="52" t="s">
        <v>0</v>
      </c>
      <c r="B4" s="53" t="s">
        <v>222</v>
      </c>
      <c r="C4" s="66">
        <v>100000</v>
      </c>
      <c r="D4" s="66"/>
      <c r="E4" s="66"/>
      <c r="F4" s="66"/>
      <c r="G4" s="66"/>
      <c r="H4" s="74"/>
      <c r="I4" s="76">
        <f t="shared" ref="I4:I10" si="0">SUM(C4:H4)</f>
        <v>100000</v>
      </c>
    </row>
    <row r="5" spans="1:9" s="68" customFormat="1" ht="20.100000000000001" hidden="1" customHeight="1">
      <c r="A5" s="51" t="s">
        <v>184</v>
      </c>
      <c r="B5" s="54" t="s">
        <v>185</v>
      </c>
      <c r="C5" s="75"/>
      <c r="D5" s="75"/>
      <c r="E5" s="75"/>
      <c r="F5" s="75"/>
      <c r="G5" s="75"/>
      <c r="H5" s="67"/>
      <c r="I5" s="76">
        <f t="shared" si="0"/>
        <v>0</v>
      </c>
    </row>
    <row r="6" spans="1:9" s="70" customFormat="1" ht="20.100000000000001" hidden="1" customHeight="1">
      <c r="A6" s="52" t="s">
        <v>186</v>
      </c>
      <c r="B6" s="53" t="s">
        <v>187</v>
      </c>
      <c r="C6" s="76">
        <f t="shared" ref="C6:H6" si="1">SUM(C4:C5)</f>
        <v>100000</v>
      </c>
      <c r="D6" s="76">
        <f t="shared" si="1"/>
        <v>0</v>
      </c>
      <c r="E6" s="76">
        <f t="shared" si="1"/>
        <v>0</v>
      </c>
      <c r="F6" s="76">
        <f t="shared" si="1"/>
        <v>0</v>
      </c>
      <c r="G6" s="76">
        <f t="shared" si="1"/>
        <v>0</v>
      </c>
      <c r="H6" s="69">
        <f t="shared" si="1"/>
        <v>0</v>
      </c>
      <c r="I6" s="76">
        <f>SUM(I4:I5)</f>
        <v>100000</v>
      </c>
    </row>
    <row r="7" spans="1:9" s="68" customFormat="1" ht="20.100000000000001" hidden="1" customHeight="1">
      <c r="A7" s="51">
        <v>1</v>
      </c>
      <c r="B7" s="54" t="s">
        <v>121</v>
      </c>
      <c r="C7" s="75"/>
      <c r="D7" s="75"/>
      <c r="E7" s="75"/>
      <c r="F7" s="75"/>
      <c r="G7" s="75"/>
      <c r="H7" s="66"/>
      <c r="I7" s="76">
        <f t="shared" si="0"/>
        <v>0</v>
      </c>
    </row>
    <row r="8" spans="1:9" s="68" customFormat="1" ht="20.100000000000001" hidden="1" customHeight="1">
      <c r="A8" s="51">
        <v>2</v>
      </c>
      <c r="B8" s="54" t="s">
        <v>120</v>
      </c>
      <c r="C8" s="75"/>
      <c r="D8" s="75"/>
      <c r="E8" s="75"/>
      <c r="F8" s="75"/>
      <c r="G8" s="75"/>
      <c r="H8" s="66"/>
      <c r="I8" s="76">
        <f t="shared" si="0"/>
        <v>0</v>
      </c>
    </row>
    <row r="9" spans="1:9" s="68" customFormat="1" ht="20.100000000000001" hidden="1" customHeight="1">
      <c r="A9" s="51">
        <v>3</v>
      </c>
      <c r="B9" s="54" t="s">
        <v>188</v>
      </c>
      <c r="C9" s="75"/>
      <c r="D9" s="75"/>
      <c r="E9" s="75"/>
      <c r="F9" s="75"/>
      <c r="G9" s="75"/>
      <c r="H9" s="66"/>
      <c r="I9" s="76">
        <f t="shared" si="0"/>
        <v>0</v>
      </c>
    </row>
    <row r="10" spans="1:9" s="68" customFormat="1" ht="20.100000000000001" hidden="1" customHeight="1">
      <c r="A10" s="51">
        <v>4</v>
      </c>
      <c r="B10" s="54" t="s">
        <v>189</v>
      </c>
      <c r="C10" s="75">
        <v>0</v>
      </c>
      <c r="D10" s="75"/>
      <c r="E10" s="75"/>
      <c r="F10" s="75"/>
      <c r="G10" s="75"/>
      <c r="H10" s="66"/>
      <c r="I10" s="76">
        <f t="shared" si="0"/>
        <v>0</v>
      </c>
    </row>
    <row r="11" spans="1:9" s="70" customFormat="1" ht="30" customHeight="1">
      <c r="A11" s="52" t="s">
        <v>1</v>
      </c>
      <c r="B11" s="53" t="s">
        <v>227</v>
      </c>
      <c r="C11" s="76">
        <f t="shared" ref="C11:I11" si="2">SUM(C6:C10)</f>
        <v>100000</v>
      </c>
      <c r="D11" s="76">
        <f t="shared" si="2"/>
        <v>0</v>
      </c>
      <c r="E11" s="76">
        <f t="shared" si="2"/>
        <v>0</v>
      </c>
      <c r="F11" s="76">
        <f t="shared" si="2"/>
        <v>0</v>
      </c>
      <c r="G11" s="76">
        <f t="shared" si="2"/>
        <v>0</v>
      </c>
      <c r="H11" s="76">
        <f t="shared" si="2"/>
        <v>0</v>
      </c>
      <c r="I11" s="76">
        <f t="shared" si="2"/>
        <v>100000</v>
      </c>
    </row>
    <row r="12" spans="1:9" s="68" customFormat="1" ht="20.100000000000001" customHeight="1">
      <c r="A12" s="51">
        <v>1</v>
      </c>
      <c r="B12" s="54" t="s">
        <v>121</v>
      </c>
      <c r="C12" s="75"/>
      <c r="D12" s="75"/>
      <c r="E12" s="75"/>
      <c r="F12" s="75"/>
      <c r="G12" s="75"/>
      <c r="H12" s="71">
        <f>'Te ardhura e shpenzime'!E25</f>
        <v>0</v>
      </c>
      <c r="I12" s="76">
        <f>SUM(C12:H12)</f>
        <v>0</v>
      </c>
    </row>
    <row r="13" spans="1:9" s="68" customFormat="1" ht="20.100000000000001" customHeight="1">
      <c r="A13" s="51">
        <v>2</v>
      </c>
      <c r="B13" s="54" t="s">
        <v>120</v>
      </c>
      <c r="C13" s="75"/>
      <c r="D13" s="75"/>
      <c r="E13" s="75"/>
      <c r="F13" s="75"/>
      <c r="G13" s="75"/>
      <c r="I13" s="76">
        <f>SUM(C13:H13)</f>
        <v>0</v>
      </c>
    </row>
    <row r="14" spans="1:9" s="68" customFormat="1" ht="20.100000000000001" customHeight="1">
      <c r="A14" s="51">
        <v>3</v>
      </c>
      <c r="B14" s="54" t="s">
        <v>188</v>
      </c>
      <c r="C14" s="75"/>
      <c r="D14" s="75"/>
      <c r="E14" s="75"/>
      <c r="F14" s="75"/>
      <c r="G14" s="75"/>
      <c r="H14" s="73"/>
      <c r="I14" s="76">
        <f>SUM(C14:H14)</f>
        <v>0</v>
      </c>
    </row>
    <row r="15" spans="1:9" s="68" customFormat="1" ht="20.100000000000001" customHeight="1">
      <c r="A15" s="51">
        <v>3</v>
      </c>
      <c r="B15" s="54" t="s">
        <v>190</v>
      </c>
      <c r="C15" s="75"/>
      <c r="D15" s="75"/>
      <c r="E15" s="75"/>
      <c r="F15" s="75"/>
      <c r="G15" s="75"/>
      <c r="H15" s="71"/>
      <c r="I15" s="76">
        <f>SUM(C15:H15)</f>
        <v>0</v>
      </c>
    </row>
    <row r="16" spans="1:9" s="68" customFormat="1" ht="20.100000000000001" customHeight="1">
      <c r="A16" s="51">
        <v>4</v>
      </c>
      <c r="B16" s="54" t="s">
        <v>191</v>
      </c>
      <c r="C16" s="75"/>
      <c r="D16" s="75"/>
      <c r="E16" s="75"/>
      <c r="F16" s="75"/>
      <c r="G16" s="75"/>
      <c r="H16" s="71"/>
      <c r="I16" s="76">
        <f>SUM(C16:H16)</f>
        <v>0</v>
      </c>
    </row>
    <row r="17" spans="1:9" s="70" customFormat="1" ht="30" customHeight="1">
      <c r="A17" s="52" t="s">
        <v>2</v>
      </c>
      <c r="B17" s="53" t="s">
        <v>230</v>
      </c>
      <c r="C17" s="76">
        <f>SUM(C11:C16)</f>
        <v>100000</v>
      </c>
      <c r="D17" s="76">
        <f t="shared" ref="D17:I17" si="3">SUM(D11:D16)</f>
        <v>0</v>
      </c>
      <c r="E17" s="76">
        <f t="shared" si="3"/>
        <v>0</v>
      </c>
      <c r="F17" s="76">
        <f t="shared" si="3"/>
        <v>0</v>
      </c>
      <c r="G17" s="76">
        <f t="shared" si="3"/>
        <v>0</v>
      </c>
      <c r="H17" s="72">
        <f>SUM(H11:H16)</f>
        <v>0</v>
      </c>
      <c r="I17" s="76">
        <f t="shared" si="3"/>
        <v>100000</v>
      </c>
    </row>
    <row r="18" spans="1:9" s="68" customFormat="1" ht="20.100000000000001" customHeight="1">
      <c r="A18" s="51">
        <v>1</v>
      </c>
      <c r="B18" s="54" t="s">
        <v>121</v>
      </c>
      <c r="C18" s="75"/>
      <c r="D18" s="75"/>
      <c r="E18" s="75"/>
      <c r="F18" s="75"/>
      <c r="G18" s="75"/>
      <c r="H18" s="71">
        <f>'Aktivet e detajuara'!I92</f>
        <v>0</v>
      </c>
      <c r="I18" s="76">
        <f>SUM(C18:H18)</f>
        <v>0</v>
      </c>
    </row>
    <row r="19" spans="1:9" s="68" customFormat="1" ht="20.100000000000001" customHeight="1">
      <c r="A19" s="51">
        <v>2</v>
      </c>
      <c r="B19" s="54" t="s">
        <v>120</v>
      </c>
      <c r="C19" s="75"/>
      <c r="D19" s="75"/>
      <c r="E19" s="75"/>
      <c r="F19" s="75"/>
      <c r="G19" s="75"/>
      <c r="I19" s="76">
        <f>SUM(C19:H19)</f>
        <v>0</v>
      </c>
    </row>
    <row r="20" spans="1:9" s="68" customFormat="1" ht="20.100000000000001" customHeight="1">
      <c r="A20" s="51">
        <v>3</v>
      </c>
      <c r="B20" s="54" t="s">
        <v>188</v>
      </c>
      <c r="C20" s="75"/>
      <c r="D20" s="75"/>
      <c r="E20" s="75"/>
      <c r="F20" s="75"/>
      <c r="G20" s="75"/>
      <c r="H20" s="73"/>
      <c r="I20" s="76">
        <f>SUM(C20:H20)</f>
        <v>0</v>
      </c>
    </row>
    <row r="21" spans="1:9" s="68" customFormat="1" ht="20.100000000000001" customHeight="1">
      <c r="A21" s="51">
        <v>3</v>
      </c>
      <c r="B21" s="54" t="s">
        <v>190</v>
      </c>
      <c r="C21" s="75"/>
      <c r="D21" s="75"/>
      <c r="E21" s="75"/>
      <c r="F21" s="75"/>
      <c r="G21" s="75"/>
      <c r="H21" s="71"/>
      <c r="I21" s="76">
        <f>SUM(C21:H21)</f>
        <v>0</v>
      </c>
    </row>
    <row r="22" spans="1:9" s="68" customFormat="1" ht="20.100000000000001" customHeight="1">
      <c r="A22" s="51">
        <v>4</v>
      </c>
      <c r="B22" s="54" t="s">
        <v>191</v>
      </c>
      <c r="C22" s="75"/>
      <c r="D22" s="75"/>
      <c r="E22" s="75"/>
      <c r="F22" s="75"/>
      <c r="G22" s="75"/>
      <c r="H22" s="71"/>
      <c r="I22" s="76">
        <f>SUM(C22:H22)</f>
        <v>0</v>
      </c>
    </row>
    <row r="23" spans="1:9" s="70" customFormat="1" ht="30" customHeight="1">
      <c r="A23" s="52" t="s">
        <v>2</v>
      </c>
      <c r="B23" s="53" t="s">
        <v>237</v>
      </c>
      <c r="C23" s="76">
        <f t="shared" ref="C23:I23" si="4">SUM(C17:C22)</f>
        <v>100000</v>
      </c>
      <c r="D23" s="76">
        <f t="shared" si="4"/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2">
        <f t="shared" si="4"/>
        <v>0</v>
      </c>
      <c r="I23" s="76">
        <f t="shared" si="4"/>
        <v>100000</v>
      </c>
    </row>
    <row r="24" spans="1:9" ht="14.1" customHeight="1"/>
    <row r="25" spans="1:9" ht="14.1" customHeight="1"/>
    <row r="26" spans="1:9" ht="14.1" customHeight="1"/>
    <row r="27" spans="1:9" ht="14.1" customHeight="1"/>
    <row r="28" spans="1:9" ht="14.1" customHeight="1"/>
    <row r="29" spans="1:9" ht="14.1" customHeight="1"/>
    <row r="30" spans="1:9" ht="14.1" customHeight="1"/>
    <row r="31" spans="1:9" ht="14.1" customHeight="1"/>
    <row r="32" spans="1:9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</sheetData>
  <mergeCells count="1">
    <mergeCell ref="A1:I1"/>
  </mergeCells>
  <phoneticPr fontId="30" type="noConversion"/>
  <printOptions horizontalCentered="1"/>
  <pageMargins left="0" right="0" top="1.36" bottom="0.31496062992126" header="0.511811023622047" footer="0.511811023622047"/>
  <pageSetup paperSize="9" orientation="landscape" r:id="rId1"/>
  <headerFooter alignWithMargins="0">
    <oddHeader>&amp;C&amp;"Arial,Bold"&amp;12ARAMERAS shpk</oddHeader>
  </headerFooter>
  <ignoredErrors>
    <ignoredError sqref="I11 I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2:I59"/>
  <sheetViews>
    <sheetView tabSelected="1" topLeftCell="A28" workbookViewId="0">
      <selection activeCell="I46" sqref="I46"/>
    </sheetView>
  </sheetViews>
  <sheetFormatPr defaultColWidth="9" defaultRowHeight="12.75"/>
  <cols>
    <col min="1" max="1" width="5.140625" style="106" customWidth="1"/>
    <col min="2" max="2" width="26.5703125" style="104" customWidth="1"/>
    <col min="3" max="3" width="16.85546875" style="112" bestFit="1" customWidth="1"/>
    <col min="4" max="4" width="13.7109375" style="104" customWidth="1"/>
    <col min="5" max="5" width="13.85546875" style="104" customWidth="1"/>
    <col min="6" max="6" width="15.28515625" style="104" customWidth="1"/>
    <col min="7" max="7" width="15.85546875" style="104" customWidth="1"/>
    <col min="8" max="16384" width="9" style="104"/>
  </cols>
  <sheetData>
    <row r="2" spans="1:9">
      <c r="B2" s="155" t="s">
        <v>202</v>
      </c>
      <c r="C2" s="155"/>
      <c r="D2" s="155"/>
      <c r="E2" s="155"/>
      <c r="F2" s="155"/>
      <c r="G2" s="155"/>
    </row>
    <row r="3" spans="1:9" ht="23.25" customHeight="1">
      <c r="A3" s="107">
        <v>1</v>
      </c>
      <c r="B3" s="154" t="s">
        <v>201</v>
      </c>
      <c r="C3" s="154"/>
      <c r="D3" s="154"/>
      <c r="E3" s="154"/>
      <c r="F3" s="154"/>
      <c r="G3" s="154"/>
    </row>
    <row r="4" spans="1:9" ht="55.5" customHeight="1">
      <c r="A4" s="108"/>
      <c r="B4" s="154" t="s">
        <v>218</v>
      </c>
      <c r="C4" s="154"/>
      <c r="D4" s="154"/>
      <c r="E4" s="154"/>
      <c r="F4" s="154"/>
      <c r="G4" s="154"/>
      <c r="H4" s="111"/>
    </row>
    <row r="5" spans="1:9" ht="18" customHeight="1">
      <c r="A5" s="108"/>
      <c r="B5" s="154" t="s">
        <v>219</v>
      </c>
      <c r="C5" s="154"/>
      <c r="D5" s="154"/>
      <c r="E5" s="154"/>
      <c r="F5" s="154"/>
      <c r="G5" s="154"/>
      <c r="H5" s="111"/>
    </row>
    <row r="6" spans="1:9" ht="35.25" customHeight="1">
      <c r="A6" s="108"/>
      <c r="B6" s="154" t="s">
        <v>197</v>
      </c>
      <c r="C6" s="154"/>
      <c r="D6" s="154"/>
      <c r="E6" s="154"/>
      <c r="F6" s="154"/>
      <c r="G6" s="154"/>
      <c r="H6" s="111"/>
    </row>
    <row r="7" spans="1:9" ht="78.75" customHeight="1">
      <c r="A7" s="108"/>
      <c r="B7" s="154" t="s">
        <v>198</v>
      </c>
      <c r="C7" s="154"/>
      <c r="D7" s="154"/>
      <c r="E7" s="154"/>
      <c r="F7" s="154"/>
      <c r="G7" s="154"/>
      <c r="H7" s="111"/>
    </row>
    <row r="8" spans="1:9" ht="15.95" customHeight="1">
      <c r="A8" s="108"/>
      <c r="B8" s="154" t="s">
        <v>199</v>
      </c>
      <c r="C8" s="154"/>
      <c r="D8" s="154"/>
      <c r="E8" s="154"/>
      <c r="F8" s="154"/>
      <c r="G8" s="154"/>
      <c r="H8" s="111"/>
    </row>
    <row r="9" spans="1:9" ht="15.95" customHeight="1">
      <c r="A9" s="108"/>
      <c r="B9" s="154"/>
      <c r="C9" s="154"/>
      <c r="D9" s="154"/>
      <c r="E9" s="154"/>
      <c r="F9" s="154"/>
      <c r="G9" s="154"/>
      <c r="H9" s="111"/>
    </row>
    <row r="10" spans="1:9" ht="15.95" customHeight="1">
      <c r="A10" s="108"/>
      <c r="B10" s="111" t="s">
        <v>167</v>
      </c>
      <c r="C10" s="111" t="s">
        <v>238</v>
      </c>
      <c r="D10" s="111"/>
      <c r="E10" s="111"/>
      <c r="F10" s="111"/>
      <c r="G10" s="111"/>
    </row>
    <row r="11" spans="1:9" ht="15.95" customHeight="1">
      <c r="A11" s="108"/>
      <c r="B11" s="111" t="s">
        <v>200</v>
      </c>
      <c r="C11" s="111">
        <v>140.19999999999999</v>
      </c>
      <c r="D11" s="111"/>
      <c r="E11" s="111"/>
      <c r="F11" s="111"/>
      <c r="G11" s="111"/>
    </row>
    <row r="12" spans="1:9" ht="15.95" customHeight="1">
      <c r="A12" s="108"/>
      <c r="B12" s="111"/>
      <c r="C12" s="111"/>
      <c r="D12" s="111"/>
      <c r="E12" s="111"/>
      <c r="F12" s="111"/>
      <c r="G12" s="111"/>
    </row>
    <row r="13" spans="1:9">
      <c r="F13" s="113"/>
      <c r="G13" s="113"/>
      <c r="H13" s="113"/>
      <c r="I13" s="113"/>
    </row>
    <row r="14" spans="1:9" ht="25.5">
      <c r="A14" s="106">
        <v>2</v>
      </c>
      <c r="B14" s="120" t="s">
        <v>163</v>
      </c>
      <c r="C14" s="121" t="s">
        <v>241</v>
      </c>
      <c r="D14" s="121" t="s">
        <v>240</v>
      </c>
      <c r="E14" s="121" t="s">
        <v>245</v>
      </c>
      <c r="F14" s="121" t="s">
        <v>242</v>
      </c>
      <c r="G14" s="120"/>
      <c r="H14" s="113"/>
      <c r="I14" s="113"/>
    </row>
    <row r="15" spans="1:9">
      <c r="B15" s="104" t="s">
        <v>232</v>
      </c>
      <c r="C15" s="122">
        <v>-28.14</v>
      </c>
      <c r="D15" s="122">
        <v>140.19999999999999</v>
      </c>
      <c r="E15" s="122">
        <v>231239.98</v>
      </c>
      <c r="F15" s="122">
        <f>C15*D15+E15</f>
        <v>227294.75200000001</v>
      </c>
      <c r="G15" s="113"/>
      <c r="H15" s="113"/>
      <c r="I15" s="113"/>
    </row>
    <row r="16" spans="1:9">
      <c r="B16" s="123" t="s">
        <v>231</v>
      </c>
      <c r="C16" s="122"/>
      <c r="D16" s="122"/>
      <c r="E16" s="122">
        <v>-10414.51</v>
      </c>
      <c r="F16" s="122">
        <f>C16*D16+E16</f>
        <v>-10414.51</v>
      </c>
      <c r="G16" s="113"/>
      <c r="H16" s="113"/>
      <c r="I16" s="113"/>
    </row>
    <row r="17" spans="1:9">
      <c r="A17" s="109"/>
      <c r="B17" s="104" t="s">
        <v>210</v>
      </c>
      <c r="C17" s="122">
        <v>14.36</v>
      </c>
      <c r="D17" s="122">
        <v>140.19999999999999</v>
      </c>
      <c r="E17" s="122">
        <v>373382.52</v>
      </c>
      <c r="F17" s="122">
        <f>C17*D17+E17</f>
        <v>375395.79200000002</v>
      </c>
      <c r="G17" s="113"/>
      <c r="H17" s="113"/>
      <c r="I17" s="113"/>
    </row>
    <row r="18" spans="1:9">
      <c r="B18" s="104" t="s">
        <v>233</v>
      </c>
      <c r="C18" s="124">
        <f>SUM(C15:C17)</f>
        <v>-13.780000000000001</v>
      </c>
      <c r="D18" s="124"/>
      <c r="E18" s="124">
        <f>SUM(E15:E17)</f>
        <v>594207.99</v>
      </c>
      <c r="F18" s="124">
        <f>SUM(F15:F17)</f>
        <v>592276.03399999999</v>
      </c>
      <c r="G18" s="113"/>
      <c r="H18" s="113"/>
      <c r="I18" s="113"/>
    </row>
    <row r="19" spans="1:9">
      <c r="F19" s="113"/>
      <c r="G19" s="113"/>
      <c r="H19" s="113"/>
      <c r="I19" s="113"/>
    </row>
    <row r="20" spans="1:9">
      <c r="A20" s="106">
        <v>3</v>
      </c>
      <c r="B20" s="117" t="s">
        <v>196</v>
      </c>
      <c r="C20" s="114"/>
    </row>
    <row r="21" spans="1:9">
      <c r="B21" s="104" t="s">
        <v>220</v>
      </c>
      <c r="C21" s="131">
        <v>9390661</v>
      </c>
      <c r="E21" s="115"/>
    </row>
    <row r="22" spans="1:9">
      <c r="B22" s="104" t="s">
        <v>203</v>
      </c>
      <c r="C22" s="131">
        <v>32817</v>
      </c>
    </row>
    <row r="23" spans="1:9">
      <c r="C23" s="124">
        <f>SUM(C21:C22)</f>
        <v>9423478</v>
      </c>
      <c r="D23" s="115"/>
    </row>
    <row r="24" spans="1:9">
      <c r="C24" s="116"/>
    </row>
    <row r="25" spans="1:9">
      <c r="C25" s="116"/>
    </row>
    <row r="26" spans="1:9">
      <c r="A26" s="110">
        <v>4</v>
      </c>
      <c r="B26" s="102" t="s">
        <v>211</v>
      </c>
      <c r="C26" s="90"/>
      <c r="D26" s="91"/>
      <c r="E26" s="90"/>
      <c r="F26" s="90"/>
      <c r="G26" s="89"/>
    </row>
    <row r="27" spans="1:9">
      <c r="A27" s="110"/>
      <c r="B27" s="90"/>
      <c r="C27" s="90"/>
      <c r="D27" s="91"/>
      <c r="E27" s="90"/>
      <c r="F27" s="90"/>
      <c r="G27" s="89"/>
    </row>
    <row r="28" spans="1:9" ht="30.75" customHeight="1" thickBot="1">
      <c r="A28" s="110"/>
      <c r="B28" s="90"/>
      <c r="C28" s="134" t="s">
        <v>212</v>
      </c>
      <c r="D28" s="135" t="s">
        <v>221</v>
      </c>
      <c r="E28" s="136" t="s">
        <v>213</v>
      </c>
      <c r="F28" s="134" t="s">
        <v>256</v>
      </c>
      <c r="G28" s="136" t="s">
        <v>214</v>
      </c>
    </row>
    <row r="29" spans="1:9" ht="13.5" thickTop="1">
      <c r="A29" s="110"/>
      <c r="B29" s="90" t="s">
        <v>215</v>
      </c>
      <c r="C29" s="131">
        <v>47549631</v>
      </c>
      <c r="D29" s="132">
        <v>0</v>
      </c>
      <c r="E29" s="132">
        <v>0</v>
      </c>
      <c r="F29" s="132">
        <v>0</v>
      </c>
      <c r="G29" s="131">
        <f>C29+D29-E29-F29</f>
        <v>47549631</v>
      </c>
    </row>
    <row r="30" spans="1:9">
      <c r="A30" s="110"/>
      <c r="B30" s="90" t="s">
        <v>216</v>
      </c>
      <c r="C30" s="131">
        <v>12617500</v>
      </c>
      <c r="D30" s="112"/>
      <c r="E30" s="132">
        <v>0</v>
      </c>
      <c r="F30" s="132">
        <v>0</v>
      </c>
      <c r="G30" s="131">
        <f>C30+D30-E30-F30</f>
        <v>12617500</v>
      </c>
    </row>
    <row r="31" spans="1:9">
      <c r="A31" s="110"/>
      <c r="B31" s="90" t="s">
        <v>217</v>
      </c>
      <c r="C31" s="131">
        <v>9166650</v>
      </c>
      <c r="D31" s="112"/>
      <c r="E31" s="132">
        <v>0</v>
      </c>
      <c r="F31" s="132">
        <v>0</v>
      </c>
      <c r="G31" s="131">
        <f>C31+D31-E31-F31</f>
        <v>9166650</v>
      </c>
    </row>
    <row r="32" spans="1:9" s="117" customFormat="1">
      <c r="A32" s="110"/>
      <c r="B32" s="102"/>
      <c r="C32" s="133">
        <f>SUM(C29:C31)</f>
        <v>69333781</v>
      </c>
      <c r="D32" s="118">
        <f>SUM(D29:D31)</f>
        <v>0</v>
      </c>
      <c r="E32" s="118">
        <f>SUM(E29:E31)</f>
        <v>0</v>
      </c>
      <c r="F32" s="118">
        <f>SUM(F29:F31)</f>
        <v>0</v>
      </c>
      <c r="G32" s="133">
        <f>C32+D32-E32-F32</f>
        <v>69333781</v>
      </c>
    </row>
    <row r="33" spans="1:7">
      <c r="A33" s="110"/>
      <c r="B33" s="105"/>
      <c r="C33" s="118"/>
      <c r="D33" s="132"/>
      <c r="E33" s="132"/>
      <c r="F33" s="132"/>
      <c r="G33" s="118"/>
    </row>
    <row r="34" spans="1:7">
      <c r="C34" s="116"/>
    </row>
    <row r="35" spans="1:7">
      <c r="B35" s="125"/>
      <c r="C35" s="113"/>
      <c r="D35" s="116"/>
      <c r="E35" s="116"/>
      <c r="F35" s="116"/>
      <c r="G35" s="116"/>
    </row>
    <row r="36" spans="1:7">
      <c r="A36" s="106">
        <v>5</v>
      </c>
      <c r="B36" s="126" t="s">
        <v>194</v>
      </c>
      <c r="D36" s="112"/>
      <c r="E36" s="112"/>
      <c r="F36" s="112"/>
    </row>
    <row r="37" spans="1:7">
      <c r="B37" s="104" t="s">
        <v>258</v>
      </c>
      <c r="C37" s="131">
        <v>15000</v>
      </c>
    </row>
    <row r="38" spans="1:7">
      <c r="B38" s="104" t="s">
        <v>257</v>
      </c>
      <c r="C38" s="131">
        <v>2089</v>
      </c>
    </row>
    <row r="39" spans="1:7">
      <c r="B39" s="104" t="s">
        <v>239</v>
      </c>
      <c r="C39" s="131">
        <v>20000</v>
      </c>
    </row>
    <row r="40" spans="1:7">
      <c r="C40" s="133">
        <f>SUM(C37:C39)</f>
        <v>37089</v>
      </c>
      <c r="D40" s="115"/>
    </row>
    <row r="42" spans="1:7">
      <c r="C42" s="104"/>
    </row>
    <row r="43" spans="1:7">
      <c r="A43" s="106">
        <v>6</v>
      </c>
      <c r="B43" s="123" t="s">
        <v>193</v>
      </c>
      <c r="C43" s="112">
        <f>+'Aktivet e detajuara'!I76</f>
        <v>194291312.87</v>
      </c>
      <c r="D43" s="112"/>
    </row>
    <row r="44" spans="1:7">
      <c r="B44" s="123"/>
      <c r="D44" s="112"/>
    </row>
    <row r="45" spans="1:7" ht="26.25" thickBot="1">
      <c r="B45" s="127" t="s">
        <v>204</v>
      </c>
      <c r="C45" s="128" t="s">
        <v>243</v>
      </c>
      <c r="D45" s="129" t="s">
        <v>240</v>
      </c>
      <c r="E45" s="128" t="s">
        <v>244</v>
      </c>
      <c r="F45" s="128" t="s">
        <v>246</v>
      </c>
    </row>
    <row r="46" spans="1:7">
      <c r="B46" s="130" t="s">
        <v>254</v>
      </c>
      <c r="C46" s="131">
        <v>140200</v>
      </c>
      <c r="D46" s="131">
        <v>140.19999999999999</v>
      </c>
      <c r="E46" s="131">
        <v>5620000</v>
      </c>
      <c r="F46" s="131">
        <f>C46*D46+E46</f>
        <v>25276040</v>
      </c>
    </row>
    <row r="47" spans="1:7">
      <c r="B47" s="130" t="s">
        <v>253</v>
      </c>
      <c r="C47" s="131">
        <v>135000</v>
      </c>
      <c r="D47" s="131">
        <v>140.19999999999999</v>
      </c>
      <c r="E47" s="131">
        <v>5620000</v>
      </c>
      <c r="F47" s="131">
        <f t="shared" ref="F47:F53" si="0">C47*D47+E47</f>
        <v>24547000</v>
      </c>
    </row>
    <row r="48" spans="1:7">
      <c r="B48" s="130" t="s">
        <v>251</v>
      </c>
      <c r="C48" s="131">
        <v>125000</v>
      </c>
      <c r="D48" s="131">
        <v>140.19999999999999</v>
      </c>
      <c r="E48" s="131">
        <v>5120000</v>
      </c>
      <c r="F48" s="131">
        <f t="shared" si="0"/>
        <v>22645000</v>
      </c>
    </row>
    <row r="49" spans="2:7">
      <c r="B49" s="130" t="s">
        <v>252</v>
      </c>
      <c r="C49" s="131">
        <v>135616.34</v>
      </c>
      <c r="D49" s="131">
        <v>140.19999999999999</v>
      </c>
      <c r="E49" s="131">
        <v>5620000</v>
      </c>
      <c r="F49" s="131">
        <f t="shared" si="0"/>
        <v>24633410.867999997</v>
      </c>
    </row>
    <row r="50" spans="2:7">
      <c r="B50" s="130" t="s">
        <v>249</v>
      </c>
      <c r="C50" s="131">
        <v>128000</v>
      </c>
      <c r="D50" s="131">
        <v>140.19999999999999</v>
      </c>
      <c r="E50" s="131">
        <v>5700000</v>
      </c>
      <c r="F50" s="131">
        <f t="shared" si="0"/>
        <v>23645600</v>
      </c>
    </row>
    <row r="51" spans="2:7">
      <c r="B51" s="130" t="s">
        <v>259</v>
      </c>
      <c r="C51" s="131">
        <v>135000</v>
      </c>
      <c r="D51" s="131">
        <v>140.19999999999999</v>
      </c>
      <c r="E51" s="131">
        <v>5620000</v>
      </c>
      <c r="F51" s="131">
        <f t="shared" si="0"/>
        <v>24547000</v>
      </c>
    </row>
    <row r="52" spans="2:7">
      <c r="B52" s="130" t="s">
        <v>255</v>
      </c>
      <c r="C52" s="131">
        <v>135310</v>
      </c>
      <c r="D52" s="131">
        <v>140.19999999999999</v>
      </c>
      <c r="E52" s="131">
        <v>5620000</v>
      </c>
      <c r="F52" s="131">
        <f t="shared" si="0"/>
        <v>24590462</v>
      </c>
    </row>
    <row r="53" spans="2:7">
      <c r="B53" s="130" t="s">
        <v>250</v>
      </c>
      <c r="C53" s="131">
        <v>134000</v>
      </c>
      <c r="D53" s="131">
        <v>140.19999999999999</v>
      </c>
      <c r="E53" s="131">
        <v>5620000</v>
      </c>
      <c r="F53" s="131">
        <f t="shared" si="0"/>
        <v>24406800</v>
      </c>
    </row>
    <row r="54" spans="2:7">
      <c r="C54" s="112">
        <f>SUM(C46:C53)</f>
        <v>1068126.3399999999</v>
      </c>
      <c r="D54" s="112"/>
      <c r="E54" s="112">
        <f>SUM(E46:E53)</f>
        <v>44540000</v>
      </c>
      <c r="F54" s="131">
        <f>SUM(F46:F53)</f>
        <v>194291312.868</v>
      </c>
      <c r="G54" s="119"/>
    </row>
    <row r="55" spans="2:7">
      <c r="B55" s="111"/>
      <c r="D55" s="112"/>
    </row>
    <row r="56" spans="2:7">
      <c r="B56" s="111"/>
      <c r="D56" s="112"/>
    </row>
    <row r="57" spans="2:7">
      <c r="B57" s="117" t="s">
        <v>223</v>
      </c>
      <c r="C57" s="116"/>
      <c r="D57" s="112"/>
      <c r="E57" s="117" t="s">
        <v>224</v>
      </c>
    </row>
    <row r="58" spans="2:7">
      <c r="B58" s="104" t="s">
        <v>247</v>
      </c>
      <c r="D58" s="112"/>
      <c r="E58" s="104" t="s">
        <v>225</v>
      </c>
    </row>
    <row r="59" spans="2:7">
      <c r="B59" s="104" t="s">
        <v>248</v>
      </c>
      <c r="D59" s="112"/>
      <c r="E59" s="104" t="s">
        <v>226</v>
      </c>
    </row>
  </sheetData>
  <mergeCells count="8">
    <mergeCell ref="B4:G4"/>
    <mergeCell ref="B9:G9"/>
    <mergeCell ref="B2:G2"/>
    <mergeCell ref="B5:G5"/>
    <mergeCell ref="B6:G6"/>
    <mergeCell ref="B7:G7"/>
    <mergeCell ref="B8:G8"/>
    <mergeCell ref="B3:G3"/>
  </mergeCells>
  <pageMargins left="0.08" right="0.09" top="0.89" bottom="0.45" header="0.3" footer="0.09"/>
  <pageSetup scale="95" orientation="portrait" r:id="rId1"/>
  <headerFooter>
    <oddHeader xml:space="preserve">&amp;C&amp;"Calibri,Bold"&amp;14Shenime per vitin e mbyllur ne 31 Dhjetor 2013
Arameras shpk&amp;"Calibri,Regular"&amp;11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Kapaku</vt:lpstr>
      <vt:lpstr>Aktivet e detajuara</vt:lpstr>
      <vt:lpstr>Te ardhura e shpenzime</vt:lpstr>
      <vt:lpstr>Fluksi 2</vt:lpstr>
      <vt:lpstr>Kapitali 2</vt:lpstr>
      <vt:lpstr>Shenime</vt:lpstr>
      <vt:lpstr>'Aktivet e detajuara'!Print_Area</vt:lpstr>
      <vt:lpstr>'Fluksi 2'!Print_Area</vt:lpstr>
      <vt:lpstr>Kapaku!Print_Area</vt:lpstr>
      <vt:lpstr>Shenime!Print_Area</vt:lpstr>
      <vt:lpstr>'Te ardhura e shpenzime'!Print_Area</vt:lpstr>
    </vt:vector>
  </TitlesOfParts>
  <Company>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Acer</cp:lastModifiedBy>
  <cp:lastPrinted>2014-03-12T13:37:15Z</cp:lastPrinted>
  <dcterms:created xsi:type="dcterms:W3CDTF">2001-01-12T15:48:55Z</dcterms:created>
  <dcterms:modified xsi:type="dcterms:W3CDTF">2014-06-12T11:55:44Z</dcterms:modified>
</cp:coreProperties>
</file>