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5200" windowHeight="11985" tabRatio="823" activeTab="1"/>
  </bookViews>
  <sheets>
    <sheet name="Kop." sheetId="1" r:id="rId1"/>
    <sheet name="Aktivet" sheetId="4" r:id="rId2"/>
    <sheet name="Pasivet" sheetId="14" r:id="rId3"/>
    <sheet name="PASH " sheetId="15" r:id="rId4"/>
    <sheet name="Fluksi  " sheetId="18" r:id="rId5"/>
    <sheet name="Kapitali  " sheetId="25" r:id="rId6"/>
  </sheets>
  <definedNames>
    <definedName name="_xlnm.Print_Area" localSheetId="4">'Fluksi  '!$A$1:$H$46</definedName>
  </definedNames>
  <calcPr calcId="152511"/>
</workbook>
</file>

<file path=xl/calcChain.xml><?xml version="1.0" encoding="utf-8"?>
<calcChain xmlns="http://schemas.openxmlformats.org/spreadsheetml/2006/main">
  <c r="E6" i="14" l="1"/>
  <c r="E20" i="14"/>
  <c r="E40" i="14"/>
  <c r="E54" i="14"/>
  <c r="F28" i="4"/>
  <c r="F21" i="4"/>
  <c r="E17" i="18"/>
  <c r="E29" i="14"/>
  <c r="E15" i="14"/>
  <c r="F23" i="4"/>
  <c r="F43" i="15"/>
  <c r="E16" i="25"/>
  <c r="E27" i="25"/>
  <c r="F16" i="25"/>
  <c r="F27" i="25"/>
  <c r="G16" i="25"/>
  <c r="G27" i="25"/>
  <c r="H16" i="25"/>
  <c r="H27" i="25"/>
  <c r="I16" i="25"/>
  <c r="J16" i="25"/>
  <c r="J27" i="25"/>
  <c r="F45" i="15"/>
  <c r="E18" i="18"/>
  <c r="D27" i="25"/>
  <c r="E11" i="18"/>
  <c r="E38" i="14"/>
  <c r="E19" i="18"/>
  <c r="E10" i="18"/>
  <c r="E37" i="18"/>
  <c r="E41" i="18"/>
  <c r="E8" i="18"/>
  <c r="E45" i="18"/>
  <c r="E36" i="15"/>
  <c r="F36" i="15"/>
  <c r="M16" i="25"/>
  <c r="M27" i="25"/>
  <c r="F52" i="15"/>
  <c r="F25" i="15"/>
  <c r="F43" i="4"/>
  <c r="F59" i="4"/>
  <c r="E24" i="18"/>
  <c r="E29" i="18"/>
  <c r="F14" i="4"/>
  <c r="E16" i="18"/>
  <c r="F6" i="4"/>
  <c r="E52" i="15"/>
  <c r="E45" i="15"/>
  <c r="E25" i="15"/>
  <c r="E16" i="15"/>
  <c r="E12" i="15"/>
  <c r="E43" i="15"/>
  <c r="E50" i="15"/>
  <c r="E46" i="18"/>
  <c r="E44" i="18"/>
  <c r="E49" i="14"/>
  <c r="E40" i="18"/>
  <c r="F57" i="14"/>
  <c r="K8" i="25"/>
  <c r="K16" i="25"/>
  <c r="K23" i="25"/>
  <c r="F50" i="15"/>
  <c r="F59" i="15"/>
  <c r="F68" i="15"/>
  <c r="F70" i="15"/>
  <c r="L16" i="25"/>
  <c r="N16" i="25"/>
  <c r="P16" i="25"/>
  <c r="E50" i="14"/>
  <c r="E59" i="15"/>
  <c r="E68" i="15"/>
  <c r="E70" i="15"/>
  <c r="E7" i="18"/>
  <c r="K20" i="25"/>
  <c r="E52" i="14"/>
  <c r="E20" i="18"/>
  <c r="E43" i="18"/>
  <c r="E50" i="18"/>
  <c r="F33" i="4"/>
  <c r="F60" i="4"/>
  <c r="E57" i="14"/>
  <c r="I23" i="25"/>
  <c r="I27" i="25"/>
  <c r="L27" i="25"/>
  <c r="N27" i="25"/>
  <c r="P27" i="25"/>
  <c r="K27" i="25"/>
</calcChain>
</file>

<file path=xl/sharedStrings.xml><?xml version="1.0" encoding="utf-8"?>
<sst xmlns="http://schemas.openxmlformats.org/spreadsheetml/2006/main" count="318" uniqueCount="228">
  <si>
    <t>Data e krijimit</t>
  </si>
  <si>
    <t>Nr. i  Regjistrit  Tregetar</t>
  </si>
  <si>
    <t>Nr</t>
  </si>
  <si>
    <t>I</t>
  </si>
  <si>
    <t>II</t>
  </si>
  <si>
    <t>Adresa e Selise</t>
  </si>
  <si>
    <t>P A S Q Y R A T     F I N A N C I A R E</t>
  </si>
  <si>
    <t>A   K   T   I   V   E   T</t>
  </si>
  <si>
    <t>Aktivet  monetare</t>
  </si>
  <si>
    <t>Banka</t>
  </si>
  <si>
    <t>Arka</t>
  </si>
  <si>
    <t>Veprimtaria  Kryesore</t>
  </si>
  <si>
    <t>Ligjit Nr. 9228 Date 29.04.2004     Per Kontabilitetin dhe Pasqyrat Financiare  )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</si>
  <si>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</si>
  <si>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</si>
  <si>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</si>
  <si>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</si>
  <si>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</si>
  <si>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</si>
  <si>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</si>
  <si>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</si>
  <si>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</si>
  <si>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Pershkrimi  i  Elementeve</t>
  </si>
  <si>
    <t>Emertimi dhe Forma ligjore</t>
  </si>
  <si>
    <t>Totali</t>
  </si>
  <si>
    <t>Investime</t>
  </si>
  <si>
    <t>Te tjera Financiare</t>
  </si>
  <si>
    <t>Në tituj pronësie të njësive ekonomike brenda grupit</t>
  </si>
  <si>
    <t>Aksionet e veta</t>
  </si>
  <si>
    <t>Të drejta të arkëtueshme</t>
  </si>
  <si>
    <t>Nga aktiviteti i shfrytëzimit</t>
  </si>
  <si>
    <t>Nga njësitë ekonomike brenda grupit</t>
  </si>
  <si>
    <t>Nga  njësitë ekonomike ku ka interesa pjesëmarrëse</t>
  </si>
  <si>
    <t xml:space="preserve">Të tjera </t>
  </si>
  <si>
    <t>Kapital i nënshkruar i papaguar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</si>
  <si>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</si>
  <si>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</si>
  <si>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</si>
  <si>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</si>
  <si>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</si>
  <si>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</si>
  <si>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</si>
  <si>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</si>
  <si>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</si>
  <si>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</si>
  <si>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Aktive tatimore të shtyra</t>
  </si>
  <si>
    <t>Kapitali i nënshkruar i papaguar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</si>
  <si>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</si>
  <si>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</si>
  <si>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</si>
  <si>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</si>
  <si>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</si>
  <si>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</si>
  <si>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</si>
  <si>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</si>
  <si>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</si>
  <si>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>Impiante dhe makineri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</si>
  <si>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</si>
  <si>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</si>
  <si>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</si>
  <si>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</si>
  <si>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Koncesione,patenta,liçenca,marka tregtare,të drejta dhe aktive të ngjashme</t>
  </si>
  <si>
    <t>Emri i Mirë</t>
  </si>
  <si>
    <t xml:space="preserve">Parapagime për AAJM                                                                 </t>
  </si>
  <si>
    <t>TOTALI   AKTIVEVE    AFATSHKURTRA</t>
  </si>
  <si>
    <t>Aktivet Afatshkurtra</t>
  </si>
  <si>
    <t>TOTALI   AKTIVEVE    AFATGJATA</t>
  </si>
  <si>
    <t>Aktivet Afatgjata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</si>
  <si>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</si>
  <si>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</si>
  <si>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</si>
  <si>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</si>
  <si>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</si>
  <si>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</si>
  <si>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</si>
  <si>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</si>
  <si>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</si>
  <si>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</si>
  <si>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detyrimet tatimore</t>
  </si>
  <si>
    <t>Të pagueshme për shpenzime të konstatuara</t>
  </si>
  <si>
    <t xml:space="preserve">Të ardhura të shtyra </t>
  </si>
  <si>
    <t>Provizione</t>
  </si>
  <si>
    <t>A K T I V E    T O T A L E</t>
  </si>
  <si>
    <t>D E T Y R I M E T     T O T A L E</t>
  </si>
  <si>
    <t>Detyrime afatgjata:</t>
  </si>
  <si>
    <t xml:space="preserve">Arkëtimet në avancë për porosi </t>
  </si>
  <si>
    <t>Të tjera të pagueshme</t>
  </si>
  <si>
    <t xml:space="preserve">Të pagueshme për shpenzime të konstatuara </t>
  </si>
  <si>
    <t>Të ardhura të shtyra</t>
  </si>
  <si>
    <t>Provizione:</t>
  </si>
  <si>
    <t>►</t>
  </si>
  <si>
    <t xml:space="preserve">Provizione  për pensionet </t>
  </si>
  <si>
    <t>Provizione të tjera</t>
  </si>
  <si>
    <t>Detyrime tatimore të shtyra</t>
  </si>
  <si>
    <t>Totali  i  Detyrimeve    afatshkurtera</t>
  </si>
  <si>
    <t>Totali  i  Detyrimeve    afatgjata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</si>
  <si>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</si>
  <si>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</si>
  <si>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</si>
  <si>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</si>
  <si>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</si>
  <si>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</si>
  <si>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</si>
  <si>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</si>
  <si>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</si>
  <si>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</si>
  <si>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</si>
  <si>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Pasqyra e Performancës</t>
  </si>
  <si>
    <t>(Pasqyra e të ardhurave dhe shpenzimeve)</t>
  </si>
  <si>
    <t>Formati 1 – Shpenzimet e shfrytëzimit të klasifikuara sipas natyrës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</si>
  <si>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</si>
  <si>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</si>
  <si>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</si>
  <si>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</si>
  <si>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</si>
  <si>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</si>
  <si>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</si>
  <si>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</si>
  <si>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</si>
  <si>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</si>
  <si>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</si>
  <si>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</si>
  <si>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</si>
  <si>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</si>
  <si>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</si>
  <si>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</si>
  <si>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</si>
  <si>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 xml:space="preserve">Interesa të arkëtueshëm dhe të ardhura të tjera të ngjashme (paraqitur </t>
  </si>
  <si>
    <t>veçmas të ardhurat nga njësitë ekonomike brenda grupit)</t>
  </si>
  <si>
    <t>(paraqitur 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</si>
  <si>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</si>
  <si>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</si>
  <si>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financiare</t>
  </si>
  <si>
    <t>Shpenzime të tjera financiare</t>
  </si>
  <si>
    <t>Shpenzime interesi dhe shpenzime  të ngjashme (paraqitur veçmas</t>
  </si>
  <si>
    <t>shpenzimet për t'u paguar tek njësitë ekonomike brenda grupit)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</si>
  <si>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</si>
  <si>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</si>
  <si>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</si>
  <si>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</si>
  <si>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</si>
  <si>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</si>
  <si>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</si>
  <si>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</si>
  <si>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</si>
  <si>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</si>
  <si>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</si>
  <si>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</si>
  <si>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</si>
  <si>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</si>
  <si>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</si>
  <si>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</si>
  <si>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</si>
  <si>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</si>
  <si>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</si>
  <si>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Pasqyra   e   Fluksit   te Mjeteve   Monetare</t>
  </si>
  <si>
    <t>Fluksi i Mjeteve Monetare nga/(përdorur në) aktivitetin e shfrytëzimit</t>
  </si>
  <si>
    <t>Interes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</si>
  <si>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</si>
  <si>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</si>
  <si>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</si>
  <si>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</si>
  <si>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</si>
  <si>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</si>
  <si>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</si>
  <si>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</si>
  <si>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</si>
  <si>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</si>
  <si>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</si>
  <si>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</si>
  <si>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</si>
  <si>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</si>
  <si>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</si>
  <si>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</si>
  <si>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</si>
  <si>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</si>
  <si>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</si>
  <si>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</si>
  <si>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</si>
  <si>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Rritje/(rënie) neto në mjete monetare dhe ekuivalentë të mjeteve monetare</t>
  </si>
  <si>
    <t>Mjete monetare dhe ekuivalentë të mjeteve monetare më 1 janar</t>
  </si>
  <si>
    <t>Efekti i luhatjeve të kursit të këmbimit të mjeteve monetare</t>
  </si>
  <si>
    <t>Mjete monetare dhe ekuivalentë të mjeteve monetare më 31 dhjetor</t>
  </si>
  <si>
    <t>(metoda indirekte)</t>
  </si>
  <si>
    <t>Fitim / Humbja e vitit</t>
  </si>
  <si>
    <t>Rregullimet për shpenzimet jomonetare:</t>
  </si>
  <si>
    <t>Shpenzimet financiare jomonetare</t>
  </si>
  <si>
    <t>Shpenzimet për tatimin mbi fitimin jomonetar</t>
  </si>
  <si>
    <t>Fluksi i mjeteve monetare i përfshirë në aktivitetet investuese:</t>
  </si>
  <si>
    <t>Fitim nga shitja e aktiveve afatgjata materiale</t>
  </si>
  <si>
    <t>Ndryshimet në aktivet dhe detyrimet e shfrytëzimit:</t>
  </si>
  <si>
    <t>Rënie/(rritje) në të drejtat e arkëtueshme dhe të tjera</t>
  </si>
  <si>
    <t>Rënie/(rritje) në inventarë</t>
  </si>
  <si>
    <t>Rritje/(rënie) në detyrimet e pagueshme</t>
  </si>
  <si>
    <t>Rritje/(rënie) në detyrime për punonjësit</t>
  </si>
  <si>
    <t>Totali i transaksioneve me pronarët e njësisë ekonomike</t>
  </si>
  <si>
    <t>Emetimi i kapitalit të nënshkruar</t>
  </si>
  <si>
    <t>Transaksionet me pronarët e njësisë ekonomike të njohura direkt në kapital:</t>
  </si>
  <si>
    <t>Të ardhura totale gjithëpërfshirëse për vitin:</t>
  </si>
  <si>
    <t>Të ardhura të tjera gjithëpërfshirëse:</t>
  </si>
  <si>
    <t>Fitimi / Humbja e vitit</t>
  </si>
  <si>
    <t>Totali i të ardhura gjithëpërfshirëse për vitin:</t>
  </si>
  <si>
    <t>Efekti i ndryshimeve në politikat kontabël</t>
  </si>
  <si>
    <t>Interesa Jo-Kontrollues</t>
  </si>
  <si>
    <t>Fitimet e Pashpërndara</t>
  </si>
  <si>
    <t>Rezerva Statutore</t>
  </si>
  <si>
    <t>Rezerva Ligjore</t>
  </si>
  <si>
    <t>Rezerva Rivlerësimi</t>
  </si>
  <si>
    <t>Kapitali i nënshkruar</t>
  </si>
  <si>
    <t>Pasqyra e Ndryshimeve në Kapitalin Neto</t>
  </si>
  <si>
    <t xml:space="preserve">(  Ne zbatim te Standartit Kombetar te Kontabilitetit Nr.2 te Permiresuar dhe </t>
  </si>
  <si>
    <t>Pasqyra e Pozicionit Financiar (Bilanci)</t>
  </si>
  <si>
    <t>Tirane</t>
  </si>
  <si>
    <t>2018</t>
  </si>
  <si>
    <t>Pozicioni financiar i rideklaruar më 1 janar 2018</t>
  </si>
  <si>
    <t>TRE VELLEZERIT SH.P.K</t>
  </si>
  <si>
    <t>K31519060G</t>
  </si>
  <si>
    <t>Rr.Tufa, Ndertesa Nr.29, Nr.31, Lunder, Farke</t>
  </si>
  <si>
    <t>05.02.1996</t>
  </si>
  <si>
    <t>Prodhim pije alkolike</t>
  </si>
  <si>
    <t>2019</t>
  </si>
  <si>
    <t>Pozicioni financiar më 31 dhjetor 2019</t>
  </si>
  <si>
    <t>Pozicioni financiar i rideklaruar më 1 janar 2019</t>
  </si>
  <si>
    <t>Pozicioni financiar i rideklaruar më 31 dhjetor 2018</t>
  </si>
  <si>
    <t>Pozicioni financiar më 31 dhjetor 2017</t>
  </si>
  <si>
    <t>Viti   2019</t>
  </si>
  <si>
    <t>01.01.2019</t>
  </si>
  <si>
    <t>31.12.2019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</si>
</sst>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3" formatCode="_(* #,##0.00_);_(* \(#,##0.00\);_(* &quot;-&quot;??_);_(@_)"/>
    <numFmt numFmtId="171" formatCode="_-* #,##0.00_-;\-* #,##0.00_-;_-* &quot;-&quot;??_-;_-@_-"/>
    <numFmt numFmtId="193" formatCode="_-* #,##0.00_L_e_k_-;\-* #,##0.00_L_e_k_-;_-* &quot;-&quot;??_L_e_k_-;_-@_-"/>
    <numFmt numFmtId="196" formatCode="_-* #,##0_L_e_k_-;\-* #,##0_L_e_k_-;_-* &quot;-&quot;??_L_e_k_-;_-@_-"/>
    <numFmt numFmtId="201" formatCode="_(* #,##0_);_(* \(#,##0\);_(* &quot;-&quot;??_);_(@_)"/>
    <numFmt numFmtId="202" formatCode="#,##0.0000000000000"/>
    <numFmt numFmtId="204" formatCode="_(* #,##0.00_);_(* \(#,##0.00\);_(* &quot;-&quot;_);_(@_)"/>
  </numFmts>
  <fonts count="26" x14ac:knownFonts="1">
    <font>
      <sz val="10"/>
      <name val="Arial"/>
    </font>
    <font>
      <sz val="10"/>
      <name val="Arial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b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i/>
      <sz val="12"/>
      <name val="Arial"/>
      <family val="2"/>
    </font>
    <font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93" fontId="1" fillId="0" borderId="0" applyFont="0" applyFill="0" applyBorder="0" applyAlignment="0" applyProtection="0"/>
    <xf numFmtId="0" fontId="22" fillId="0" borderId="0"/>
  </cellStyleXfs>
  <cellXfs count="221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 applyBorder="1"/>
    <xf numFmtId="0" fontId="4" fillId="0" borderId="2" xfId="0" applyFont="1" applyBorder="1"/>
    <xf numFmtId="0" fontId="4" fillId="0" borderId="0" xfId="0" applyFont="1"/>
    <xf numFmtId="0" fontId="4" fillId="0" borderId="0" xfId="0" applyFont="1" applyBorder="1" applyAlignment="1">
      <alignment vertical="center"/>
    </xf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8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3" fontId="4" fillId="0" borderId="0" xfId="0" applyNumberFormat="1" applyFont="1"/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0" borderId="0" xfId="2" applyFont="1"/>
    <xf numFmtId="0" fontId="24" fillId="0" borderId="0" xfId="2" applyFont="1" applyAlignment="1">
      <alignment vertical="center"/>
    </xf>
    <xf numFmtId="0" fontId="24" fillId="0" borderId="7" xfId="2" applyFont="1" applyBorder="1"/>
    <xf numFmtId="0" fontId="14" fillId="0" borderId="7" xfId="2" applyFont="1" applyBorder="1" applyAlignment="1">
      <alignment vertical="center" textRotation="90" wrapText="1"/>
    </xf>
    <xf numFmtId="0" fontId="15" fillId="0" borderId="7" xfId="2" applyFont="1" applyBorder="1" applyAlignment="1">
      <alignment horizontal="center" vertical="center" textRotation="90"/>
    </xf>
    <xf numFmtId="0" fontId="15" fillId="0" borderId="7" xfId="2" applyFont="1" applyBorder="1" applyAlignment="1">
      <alignment horizontal="center" vertical="center" textRotation="90" wrapText="1"/>
    </xf>
    <xf numFmtId="0" fontId="16" fillId="0" borderId="7" xfId="0" applyFont="1" applyBorder="1" applyAlignment="1">
      <alignment horizontal="center" vertical="center"/>
    </xf>
    <xf numFmtId="0" fontId="15" fillId="0" borderId="7" xfId="2" applyFont="1" applyBorder="1" applyAlignment="1">
      <alignment vertical="center" wrapText="1"/>
    </xf>
    <xf numFmtId="0" fontId="14" fillId="0" borderId="7" xfId="2" applyFont="1" applyBorder="1" applyAlignment="1">
      <alignment vertical="center" wrapText="1"/>
    </xf>
    <xf numFmtId="0" fontId="6" fillId="0" borderId="5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8" fillId="0" borderId="4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3" fontId="4" fillId="0" borderId="0" xfId="0" applyNumberFormat="1" applyFont="1" applyBorder="1"/>
    <xf numFmtId="0" fontId="6" fillId="0" borderId="0" xfId="0" applyFont="1"/>
    <xf numFmtId="0" fontId="6" fillId="0" borderId="8" xfId="0" applyFont="1" applyBorder="1" applyAlignment="1">
      <alignment horizontal="center" vertical="center"/>
    </xf>
    <xf numFmtId="0" fontId="4" fillId="0" borderId="6" xfId="0" applyFont="1" applyBorder="1"/>
    <xf numFmtId="0" fontId="4" fillId="0" borderId="12" xfId="0" applyFont="1" applyBorder="1"/>
    <xf numFmtId="0" fontId="4" fillId="0" borderId="10" xfId="0" applyFont="1" applyBorder="1"/>
    <xf numFmtId="0" fontId="18" fillId="0" borderId="1" xfId="0" applyFont="1" applyBorder="1"/>
    <xf numFmtId="0" fontId="18" fillId="0" borderId="0" xfId="0" applyFont="1" applyBorder="1"/>
    <xf numFmtId="0" fontId="18" fillId="0" borderId="13" xfId="0" applyFont="1" applyBorder="1"/>
    <xf numFmtId="0" fontId="18" fillId="0" borderId="13" xfId="0" applyFont="1" applyBorder="1" applyAlignment="1">
      <alignment horizontal="right"/>
    </xf>
    <xf numFmtId="0" fontId="18" fillId="0" borderId="13" xfId="0" applyFont="1" applyBorder="1" applyAlignment="1">
      <alignment horizontal="center"/>
    </xf>
    <xf numFmtId="0" fontId="18" fillId="0" borderId="2" xfId="0" applyFont="1" applyBorder="1"/>
    <xf numFmtId="0" fontId="18" fillId="0" borderId="0" xfId="0" applyFont="1"/>
    <xf numFmtId="0" fontId="18" fillId="0" borderId="12" xfId="0" applyFont="1" applyBorder="1" applyAlignment="1">
      <alignment horizontal="right"/>
    </xf>
    <xf numFmtId="0" fontId="18" fillId="0" borderId="12" xfId="0" applyFont="1" applyBorder="1" applyAlignment="1">
      <alignment horizontal="center"/>
    </xf>
    <xf numFmtId="0" fontId="18" fillId="0" borderId="12" xfId="0" applyFont="1" applyBorder="1"/>
    <xf numFmtId="0" fontId="18" fillId="0" borderId="4" xfId="0" applyFont="1" applyBorder="1"/>
    <xf numFmtId="0" fontId="18" fillId="0" borderId="4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0" xfId="0" applyFont="1"/>
    <xf numFmtId="0" fontId="4" fillId="0" borderId="9" xfId="0" applyFont="1" applyBorder="1"/>
    <xf numFmtId="0" fontId="4" fillId="0" borderId="13" xfId="0" applyFont="1" applyBorder="1"/>
    <xf numFmtId="0" fontId="4" fillId="0" borderId="11" xfId="0" applyFont="1" applyBorder="1"/>
    <xf numFmtId="0" fontId="2" fillId="0" borderId="0" xfId="0" applyFont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4" fontId="4" fillId="0" borderId="0" xfId="0" applyNumberFormat="1" applyFont="1" applyAlignment="1">
      <alignment horizontal="center" vertical="center"/>
    </xf>
    <xf numFmtId="4" fontId="4" fillId="0" borderId="0" xfId="0" applyNumberFormat="1" applyFont="1"/>
    <xf numFmtId="4" fontId="4" fillId="0" borderId="7" xfId="0" applyNumberFormat="1" applyFont="1" applyBorder="1"/>
    <xf numFmtId="4" fontId="10" fillId="0" borderId="0" xfId="0" applyNumberFormat="1" applyFont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1" fontId="6" fillId="2" borderId="10" xfId="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vertical="center"/>
    </xf>
    <xf numFmtId="193" fontId="4" fillId="0" borderId="0" xfId="1" applyFont="1"/>
    <xf numFmtId="193" fontId="4" fillId="0" borderId="0" xfId="1" applyFont="1" applyAlignment="1">
      <alignment vertical="center"/>
    </xf>
    <xf numFmtId="39" fontId="4" fillId="0" borderId="0" xfId="0" applyNumberFormat="1" applyFont="1" applyAlignment="1">
      <alignment vertical="center"/>
    </xf>
    <xf numFmtId="43" fontId="4" fillId="0" borderId="7" xfId="0" applyNumberFormat="1" applyFont="1" applyBorder="1" applyAlignment="1">
      <alignment vertical="center"/>
    </xf>
    <xf numFmtId="41" fontId="4" fillId="0" borderId="7" xfId="0" applyNumberFormat="1" applyFont="1" applyBorder="1" applyAlignment="1">
      <alignment vertical="center"/>
    </xf>
    <xf numFmtId="43" fontId="6" fillId="0" borderId="7" xfId="0" applyNumberFormat="1" applyFont="1" applyBorder="1" applyAlignment="1">
      <alignment horizontal="center" vertical="center"/>
    </xf>
    <xf numFmtId="43" fontId="4" fillId="0" borderId="7" xfId="0" applyNumberFormat="1" applyFont="1" applyBorder="1"/>
    <xf numFmtId="201" fontId="15" fillId="0" borderId="7" xfId="1" applyNumberFormat="1" applyFont="1" applyBorder="1" applyAlignment="1">
      <alignment horizontal="center" vertical="center" wrapText="1"/>
    </xf>
    <xf numFmtId="201" fontId="15" fillId="0" borderId="7" xfId="2" applyNumberFormat="1" applyFont="1" applyBorder="1" applyAlignment="1">
      <alignment horizontal="center" vertical="center" wrapText="1"/>
    </xf>
    <xf numFmtId="201" fontId="14" fillId="0" borderId="7" xfId="2" applyNumberFormat="1" applyFont="1" applyBorder="1" applyAlignment="1">
      <alignment horizontal="center" vertical="center" wrapText="1"/>
    </xf>
    <xf numFmtId="201" fontId="14" fillId="0" borderId="7" xfId="1" applyNumberFormat="1" applyFont="1" applyBorder="1" applyAlignment="1">
      <alignment horizontal="center" vertical="center" wrapText="1"/>
    </xf>
    <xf numFmtId="202" fontId="10" fillId="0" borderId="0" xfId="0" applyNumberFormat="1" applyFont="1" applyAlignment="1">
      <alignment horizontal="center"/>
    </xf>
    <xf numFmtId="204" fontId="4" fillId="0" borderId="0" xfId="0" applyNumberFormat="1" applyFont="1" applyAlignment="1">
      <alignment horizontal="center" vertical="center"/>
    </xf>
    <xf numFmtId="204" fontId="4" fillId="0" borderId="0" xfId="0" applyNumberFormat="1" applyFont="1"/>
    <xf numFmtId="204" fontId="4" fillId="0" borderId="7" xfId="0" applyNumberFormat="1" applyFont="1" applyBorder="1" applyAlignment="1">
      <alignment vertical="center"/>
    </xf>
    <xf numFmtId="204" fontId="4" fillId="0" borderId="0" xfId="0" applyNumberFormat="1" applyFont="1" applyBorder="1" applyAlignment="1">
      <alignment vertical="center"/>
    </xf>
    <xf numFmtId="14" fontId="18" fillId="0" borderId="13" xfId="0" applyNumberFormat="1" applyFont="1" applyBorder="1"/>
    <xf numFmtId="41" fontId="4" fillId="0" borderId="7" xfId="0" applyNumberFormat="1" applyFont="1" applyBorder="1" applyAlignment="1">
      <alignment vertical="top"/>
    </xf>
    <xf numFmtId="0" fontId="5" fillId="2" borderId="7" xfId="0" applyFont="1" applyFill="1" applyBorder="1" applyAlignment="1">
      <alignment vertical="center"/>
    </xf>
    <xf numFmtId="201" fontId="4" fillId="0" borderId="7" xfId="0" applyNumberFormat="1" applyFont="1" applyBorder="1" applyAlignment="1">
      <alignment vertical="center"/>
    </xf>
    <xf numFmtId="201" fontId="4" fillId="0" borderId="7" xfId="1" applyNumberFormat="1" applyFont="1" applyBorder="1" applyAlignment="1">
      <alignment vertical="center"/>
    </xf>
    <xf numFmtId="201" fontId="6" fillId="0" borderId="7" xfId="0" applyNumberFormat="1" applyFont="1" applyBorder="1" applyAlignment="1">
      <alignment horizontal="center" vertical="center"/>
    </xf>
    <xf numFmtId="201" fontId="4" fillId="0" borderId="7" xfId="0" applyNumberFormat="1" applyFont="1" applyBorder="1"/>
    <xf numFmtId="201" fontId="6" fillId="0" borderId="7" xfId="0" applyNumberFormat="1" applyFont="1" applyFill="1" applyBorder="1" applyAlignment="1">
      <alignment horizontal="center" vertical="center"/>
    </xf>
    <xf numFmtId="201" fontId="4" fillId="0" borderId="14" xfId="0" applyNumberFormat="1" applyFont="1" applyBorder="1" applyAlignment="1">
      <alignment vertical="center"/>
    </xf>
    <xf numFmtId="201" fontId="4" fillId="0" borderId="14" xfId="0" applyNumberFormat="1" applyFont="1" applyBorder="1" applyAlignment="1">
      <alignment horizontal="center" vertical="center"/>
    </xf>
    <xf numFmtId="201" fontId="4" fillId="0" borderId="7" xfId="1" applyNumberFormat="1" applyFont="1" applyBorder="1" applyAlignment="1">
      <alignment horizontal="center" vertical="center"/>
    </xf>
    <xf numFmtId="201" fontId="6" fillId="0" borderId="7" xfId="1" applyNumberFormat="1" applyFont="1" applyBorder="1" applyAlignment="1">
      <alignment horizontal="center" vertical="center"/>
    </xf>
    <xf numFmtId="41" fontId="4" fillId="0" borderId="0" xfId="0" applyNumberFormat="1" applyFont="1" applyAlignment="1">
      <alignment vertical="center"/>
    </xf>
    <xf numFmtId="201" fontId="4" fillId="0" borderId="0" xfId="0" applyNumberFormat="1" applyFont="1" applyAlignment="1">
      <alignment vertical="center"/>
    </xf>
    <xf numFmtId="201" fontId="25" fillId="0" borderId="7" xfId="1" applyNumberFormat="1" applyFont="1" applyBorder="1" applyAlignment="1">
      <alignment horizontal="center" vertical="center"/>
    </xf>
    <xf numFmtId="204" fontId="4" fillId="0" borderId="0" xfId="0" applyNumberFormat="1" applyFont="1" applyAlignment="1">
      <alignment vertical="center"/>
    </xf>
    <xf numFmtId="171" fontId="4" fillId="0" borderId="0" xfId="0" applyNumberFormat="1" applyFont="1" applyAlignment="1">
      <alignment vertical="center"/>
    </xf>
    <xf numFmtId="201" fontId="4" fillId="0" borderId="7" xfId="1" applyNumberFormat="1" applyFont="1" applyFill="1" applyBorder="1" applyAlignment="1">
      <alignment horizontal="center" vertical="center"/>
    </xf>
    <xf numFmtId="201" fontId="6" fillId="0" borderId="7" xfId="1" applyNumberFormat="1" applyFont="1" applyFill="1" applyBorder="1" applyAlignment="1">
      <alignment horizontal="center" vertical="center"/>
    </xf>
    <xf numFmtId="201" fontId="6" fillId="0" borderId="7" xfId="0" applyNumberFormat="1" applyFont="1" applyBorder="1" applyAlignment="1">
      <alignment vertical="center"/>
    </xf>
    <xf numFmtId="201" fontId="4" fillId="0" borderId="7" xfId="1" applyNumberFormat="1" applyFont="1" applyBorder="1" applyAlignment="1">
      <alignment horizontal="justify" vertical="top" wrapText="1"/>
    </xf>
    <xf numFmtId="193" fontId="4" fillId="0" borderId="0" xfId="0" applyNumberFormat="1" applyFont="1" applyAlignment="1">
      <alignment vertical="center"/>
    </xf>
    <xf numFmtId="196" fontId="4" fillId="0" borderId="0" xfId="1" applyNumberFormat="1" applyFont="1" applyAlignment="1">
      <alignment horizontal="center" vertical="center"/>
    </xf>
    <xf numFmtId="196" fontId="4" fillId="0" borderId="0" xfId="1" applyNumberFormat="1" applyFont="1"/>
    <xf numFmtId="196" fontId="4" fillId="0" borderId="7" xfId="1" applyNumberFormat="1" applyFont="1" applyBorder="1" applyAlignment="1">
      <alignment vertical="center"/>
    </xf>
    <xf numFmtId="196" fontId="5" fillId="0" borderId="7" xfId="1" applyNumberFormat="1" applyFont="1" applyBorder="1" applyAlignment="1">
      <alignment vertical="center"/>
    </xf>
    <xf numFmtId="196" fontId="4" fillId="0" borderId="7" xfId="1" applyNumberFormat="1" applyFont="1" applyFill="1" applyBorder="1" applyAlignment="1">
      <alignment vertical="center"/>
    </xf>
    <xf numFmtId="196" fontId="5" fillId="2" borderId="7" xfId="1" applyNumberFormat="1" applyFont="1" applyFill="1" applyBorder="1" applyAlignment="1">
      <alignment vertical="center"/>
    </xf>
    <xf numFmtId="196" fontId="4" fillId="0" borderId="0" xfId="1" applyNumberFormat="1" applyFont="1" applyBorder="1" applyAlignment="1">
      <alignment vertical="center"/>
    </xf>
    <xf numFmtId="196" fontId="6" fillId="0" borderId="7" xfId="1" applyNumberFormat="1" applyFont="1" applyBorder="1" applyAlignment="1">
      <alignment vertical="center"/>
    </xf>
    <xf numFmtId="196" fontId="6" fillId="2" borderId="7" xfId="1" applyNumberFormat="1" applyFont="1" applyFill="1" applyBorder="1" applyAlignment="1">
      <alignment vertical="center"/>
    </xf>
    <xf numFmtId="196" fontId="4" fillId="0" borderId="0" xfId="1" applyNumberFormat="1" applyFont="1" applyBorder="1"/>
    <xf numFmtId="201" fontId="6" fillId="2" borderId="7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10" xfId="1" applyNumberFormat="1" applyFont="1" applyFill="1" applyBorder="1" applyAlignment="1">
      <alignment horizontal="center" vertical="center"/>
    </xf>
    <xf numFmtId="49" fontId="6" fillId="2" borderId="10" xfId="1" applyNumberFormat="1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 vertical="center"/>
    </xf>
    <xf numFmtId="0" fontId="6" fillId="2" borderId="10" xfId="0" applyNumberFormat="1" applyFont="1" applyFill="1" applyBorder="1" applyAlignment="1">
      <alignment horizontal="center" vertical="center"/>
    </xf>
    <xf numFmtId="193" fontId="4" fillId="0" borderId="0" xfId="1" applyNumberFormat="1" applyFont="1" applyBorder="1" applyAlignment="1">
      <alignment vertical="center"/>
    </xf>
    <xf numFmtId="201" fontId="6" fillId="0" borderId="8" xfId="1" applyNumberFormat="1" applyFont="1" applyBorder="1" applyAlignment="1">
      <alignment horizontal="justify" vertical="top" wrapText="1"/>
    </xf>
    <xf numFmtId="201" fontId="6" fillId="0" borderId="7" xfId="1" applyNumberFormat="1" applyFont="1" applyBorder="1" applyAlignment="1">
      <alignment horizontal="justify" vertical="top" wrapText="1"/>
    </xf>
    <xf numFmtId="201" fontId="4" fillId="0" borderId="7" xfId="1" applyNumberFormat="1" applyFont="1" applyBorder="1" applyAlignment="1">
      <alignment vertical="top" wrapText="1"/>
    </xf>
    <xf numFmtId="201" fontId="4" fillId="0" borderId="7" xfId="1" applyNumberFormat="1" applyFont="1" applyBorder="1" applyAlignment="1">
      <alignment horizontal="center" vertical="center" wrapText="1"/>
    </xf>
    <xf numFmtId="196" fontId="4" fillId="0" borderId="0" xfId="0" applyNumberFormat="1" applyFont="1" applyAlignment="1">
      <alignment vertical="center"/>
    </xf>
    <xf numFmtId="201" fontId="24" fillId="0" borderId="0" xfId="2" applyNumberFormat="1" applyFont="1"/>
    <xf numFmtId="171" fontId="10" fillId="0" borderId="0" xfId="0" applyNumberFormat="1" applyFont="1" applyAlignment="1">
      <alignment horizontal="center" vertical="center"/>
    </xf>
    <xf numFmtId="0" fontId="21" fillId="0" borderId="0" xfId="0" applyFont="1"/>
    <xf numFmtId="0" fontId="21" fillId="0" borderId="13" xfId="0" applyFont="1" applyBorder="1"/>
    <xf numFmtId="0" fontId="21" fillId="0" borderId="4" xfId="0" applyFont="1" applyBorder="1"/>
    <xf numFmtId="14" fontId="21" fillId="0" borderId="0" xfId="0" quotePrefix="1" applyNumberFormat="1" applyFont="1" applyAlignment="1">
      <alignment horizontal="left"/>
    </xf>
    <xf numFmtId="0" fontId="19" fillId="0" borderId="1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46" fontId="18" fillId="0" borderId="0" xfId="0" applyNumberFormat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21" fontId="18" fillId="0" borderId="0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201" fontId="6" fillId="0" borderId="14" xfId="0" applyNumberFormat="1" applyFont="1" applyBorder="1" applyAlignment="1">
      <alignment horizontal="center" vertical="center"/>
    </xf>
    <xf numFmtId="201" fontId="6" fillId="0" borderId="8" xfId="0" applyNumberFormat="1" applyFont="1" applyBorder="1" applyAlignment="1">
      <alignment horizontal="center" vertical="center"/>
    </xf>
    <xf numFmtId="201" fontId="4" fillId="0" borderId="14" xfId="0" applyNumberFormat="1" applyFont="1" applyBorder="1" applyAlignment="1">
      <alignment horizontal="center" vertical="center"/>
    </xf>
    <xf numFmtId="201" fontId="4" fillId="0" borderId="8" xfId="0" applyNumberFormat="1" applyFont="1" applyBorder="1" applyAlignment="1">
      <alignment horizontal="center" vertical="center"/>
    </xf>
    <xf numFmtId="201" fontId="4" fillId="0" borderId="14" xfId="0" applyNumberFormat="1" applyFont="1" applyFill="1" applyBorder="1" applyAlignment="1">
      <alignment horizontal="center" vertical="center"/>
    </xf>
    <xf numFmtId="201" fontId="4" fillId="0" borderId="8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1" fillId="0" borderId="1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3" fillId="0" borderId="0" xfId="2" applyFont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8"/>
  <sheetViews>
    <sheetView workbookViewId="0">
      <selection activeCell="H60" sqref="H60"/>
    </sheetView>
  </sheetViews>
  <sheetFormatPr defaultRowHeight="12.75" x14ac:dyDescent="0.2"/>
  <cols>
    <col min="1" max="1" width="5" style="6" customWidth="1"/>
    <col min="2" max="3" width="9.140625" style="6"/>
    <col min="4" max="4" width="9.28515625" style="6" customWidth="1"/>
    <col min="5" max="5" width="11.42578125" style="6" customWidth="1"/>
    <col min="6" max="6" width="12.85546875" style="6" customWidth="1"/>
    <col min="7" max="7" width="5.42578125" style="6" customWidth="1"/>
    <col min="8" max="8" width="9.85546875" style="6" bestFit="1" customWidth="1"/>
    <col min="9" max="9" width="9.140625" style="6"/>
    <col min="10" max="10" width="3.140625" style="6" customWidth="1"/>
    <col min="11" max="11" width="9.140625" style="6"/>
    <col min="12" max="12" width="1.85546875" style="6" customWidth="1"/>
    <col min="13" max="16384" width="9.140625" style="6"/>
  </cols>
  <sheetData>
    <row r="1" spans="2:11" ht="6.75" customHeight="1" x14ac:dyDescent="0.2"/>
    <row r="2" spans="2:11" x14ac:dyDescent="0.2">
      <c r="B2" s="71"/>
      <c r="C2" s="72"/>
      <c r="D2" s="72"/>
      <c r="E2" s="72"/>
      <c r="F2" s="72"/>
      <c r="G2" s="72"/>
      <c r="H2" s="72"/>
      <c r="I2" s="72"/>
      <c r="J2" s="72"/>
      <c r="K2" s="73"/>
    </row>
    <row r="3" spans="2:11" s="80" customFormat="1" ht="14.1" customHeight="1" x14ac:dyDescent="0.2">
      <c r="B3" s="74"/>
      <c r="C3" s="75" t="s">
        <v>23</v>
      </c>
      <c r="D3" s="75"/>
      <c r="E3" s="75"/>
      <c r="F3" s="178" t="s">
        <v>215</v>
      </c>
      <c r="G3" s="77"/>
      <c r="H3" s="78"/>
      <c r="I3" s="76"/>
      <c r="J3" s="75"/>
      <c r="K3" s="79"/>
    </row>
    <row r="4" spans="2:11" s="80" customFormat="1" ht="14.1" customHeight="1" x14ac:dyDescent="0.2">
      <c r="B4" s="74"/>
      <c r="C4" s="75" t="s">
        <v>13</v>
      </c>
      <c r="D4" s="75"/>
      <c r="E4" s="75"/>
      <c r="F4" s="179" t="s">
        <v>216</v>
      </c>
      <c r="G4" s="81"/>
      <c r="H4" s="82"/>
      <c r="I4" s="83"/>
      <c r="J4" s="83"/>
      <c r="K4" s="79"/>
    </row>
    <row r="5" spans="2:11" s="80" customFormat="1" ht="14.1" customHeight="1" x14ac:dyDescent="0.2">
      <c r="B5" s="74"/>
      <c r="C5" s="75" t="s">
        <v>5</v>
      </c>
      <c r="D5" s="75"/>
      <c r="E5" s="75"/>
      <c r="F5" s="178" t="s">
        <v>217</v>
      </c>
      <c r="G5" s="76"/>
      <c r="H5" s="76"/>
      <c r="I5" s="76"/>
      <c r="J5" s="76"/>
      <c r="K5" s="79"/>
    </row>
    <row r="6" spans="2:11" s="80" customFormat="1" ht="14.1" customHeight="1" x14ac:dyDescent="0.2">
      <c r="B6" s="74"/>
      <c r="C6" s="75"/>
      <c r="D6" s="75"/>
      <c r="E6" s="75"/>
      <c r="F6" s="75"/>
      <c r="G6" s="75"/>
      <c r="H6" s="85" t="s">
        <v>212</v>
      </c>
      <c r="I6" s="85"/>
      <c r="J6" s="83"/>
      <c r="K6" s="79"/>
    </row>
    <row r="7" spans="2:11" s="80" customFormat="1" ht="14.1" customHeight="1" x14ac:dyDescent="0.2">
      <c r="B7" s="74"/>
      <c r="C7" s="75" t="s">
        <v>0</v>
      </c>
      <c r="D7" s="75"/>
      <c r="E7" s="75"/>
      <c r="F7" s="180" t="s">
        <v>218</v>
      </c>
      <c r="G7" s="180"/>
      <c r="H7" s="75"/>
      <c r="I7" s="75"/>
      <c r="J7" s="75"/>
      <c r="K7" s="79"/>
    </row>
    <row r="8" spans="2:11" s="80" customFormat="1" ht="14.1" customHeight="1" x14ac:dyDescent="0.2">
      <c r="B8" s="74"/>
      <c r="C8" s="75" t="s">
        <v>1</v>
      </c>
      <c r="D8" s="75"/>
      <c r="E8" s="75"/>
      <c r="F8" s="84"/>
      <c r="G8" s="86"/>
      <c r="H8" s="75"/>
      <c r="I8" s="75"/>
      <c r="J8" s="75"/>
      <c r="K8" s="79"/>
    </row>
    <row r="9" spans="2:11" s="80" customFormat="1" ht="14.1" customHeight="1" x14ac:dyDescent="0.2">
      <c r="B9" s="74"/>
      <c r="C9" s="75"/>
      <c r="D9" s="75"/>
      <c r="E9" s="75"/>
      <c r="F9" s="75"/>
      <c r="G9" s="75"/>
      <c r="H9" s="75"/>
      <c r="I9" s="75"/>
      <c r="J9" s="75"/>
      <c r="K9" s="79"/>
    </row>
    <row r="10" spans="2:11" s="80" customFormat="1" ht="14.1" customHeight="1" x14ac:dyDescent="0.2">
      <c r="B10" s="74"/>
      <c r="C10" s="75" t="s">
        <v>11</v>
      </c>
      <c r="D10" s="75"/>
      <c r="E10" s="75"/>
      <c r="F10" s="177" t="s">
        <v>219</v>
      </c>
      <c r="G10" s="76"/>
      <c r="H10" s="76"/>
      <c r="I10" s="76"/>
      <c r="J10" s="76"/>
      <c r="K10" s="79"/>
    </row>
    <row r="11" spans="2:11" s="80" customFormat="1" ht="14.1" customHeight="1" x14ac:dyDescent="0.2">
      <c r="B11" s="74"/>
      <c r="C11" s="75"/>
      <c r="D11" s="75"/>
      <c r="E11" s="75"/>
      <c r="F11" s="84"/>
      <c r="G11" s="84"/>
      <c r="H11" s="84"/>
      <c r="I11" s="84"/>
      <c r="J11" s="84"/>
      <c r="K11" s="79"/>
    </row>
    <row r="12" spans="2:11" s="80" customFormat="1" ht="14.1" customHeight="1" x14ac:dyDescent="0.2">
      <c r="B12" s="74"/>
      <c r="C12" s="75"/>
      <c r="D12" s="75"/>
      <c r="E12" s="75"/>
      <c r="F12" s="84"/>
      <c r="G12" s="84"/>
      <c r="H12" s="84"/>
      <c r="I12" s="84"/>
      <c r="J12" s="84"/>
      <c r="K12" s="79"/>
    </row>
    <row r="13" spans="2:11" x14ac:dyDescent="0.2">
      <c r="B13" s="3"/>
      <c r="C13" s="4"/>
      <c r="D13" s="4"/>
      <c r="E13" s="4"/>
      <c r="F13" s="4"/>
      <c r="G13" s="4"/>
      <c r="H13" s="4"/>
      <c r="I13" s="4"/>
      <c r="J13" s="4"/>
      <c r="K13" s="5"/>
    </row>
    <row r="14" spans="2:11" x14ac:dyDescent="0.2">
      <c r="B14" s="3"/>
      <c r="C14" s="4"/>
      <c r="D14" s="4"/>
      <c r="E14" s="4"/>
      <c r="F14" s="4"/>
      <c r="G14" s="4"/>
      <c r="H14" s="4"/>
      <c r="I14" s="4"/>
      <c r="J14" s="4"/>
      <c r="K14" s="5"/>
    </row>
    <row r="15" spans="2:11" x14ac:dyDescent="0.2">
      <c r="B15" s="3"/>
      <c r="C15" s="4"/>
      <c r="D15" s="4"/>
      <c r="E15" s="4"/>
      <c r="F15" s="4"/>
      <c r="G15" s="4"/>
      <c r="H15" s="4"/>
      <c r="I15" s="4"/>
      <c r="J15" s="4"/>
      <c r="K15" s="5"/>
    </row>
    <row r="16" spans="2:11" x14ac:dyDescent="0.2">
      <c r="B16" s="3"/>
      <c r="C16" s="4"/>
      <c r="D16" s="4"/>
      <c r="E16" s="4"/>
      <c r="F16" s="4"/>
      <c r="G16" s="4"/>
      <c r="H16" s="4"/>
      <c r="I16" s="4"/>
      <c r="J16" s="4"/>
      <c r="K16" s="5"/>
    </row>
    <row r="17" spans="2:11" x14ac:dyDescent="0.2">
      <c r="B17" s="3"/>
      <c r="C17" s="4"/>
      <c r="D17" s="4"/>
      <c r="E17" s="4"/>
      <c r="F17" s="4"/>
      <c r="G17" s="4"/>
      <c r="H17" s="4"/>
      <c r="I17" s="4"/>
      <c r="J17" s="4"/>
      <c r="K17" s="5"/>
    </row>
    <row r="18" spans="2:11" x14ac:dyDescent="0.2">
      <c r="B18" s="3"/>
      <c r="C18" s="4"/>
      <c r="D18" s="4"/>
      <c r="E18" s="4"/>
      <c r="F18" s="4"/>
      <c r="G18" s="4"/>
      <c r="H18" s="4"/>
      <c r="I18" s="4"/>
      <c r="J18" s="4"/>
      <c r="K18" s="5"/>
    </row>
    <row r="19" spans="2:11" x14ac:dyDescent="0.2">
      <c r="B19" s="3"/>
      <c r="C19" s="4"/>
      <c r="D19" s="4"/>
      <c r="E19" s="4"/>
      <c r="F19" s="4"/>
      <c r="G19" s="4"/>
      <c r="H19" s="4"/>
      <c r="I19" s="4"/>
      <c r="J19" s="4"/>
      <c r="K19" s="5"/>
    </row>
    <row r="20" spans="2:11" x14ac:dyDescent="0.2">
      <c r="B20" s="3"/>
      <c r="C20" s="4"/>
      <c r="D20" s="4"/>
      <c r="E20" s="4"/>
      <c r="F20" s="4"/>
      <c r="G20" s="4"/>
      <c r="H20" s="4"/>
      <c r="I20" s="4"/>
      <c r="J20" s="4"/>
      <c r="K20" s="5"/>
    </row>
    <row r="21" spans="2:11" x14ac:dyDescent="0.2">
      <c r="B21" s="3"/>
      <c r="D21" s="4"/>
      <c r="E21" s="4"/>
      <c r="F21" s="4"/>
      <c r="G21" s="4"/>
      <c r="H21" s="4"/>
      <c r="I21" s="4"/>
      <c r="J21" s="4"/>
      <c r="K21" s="5"/>
    </row>
    <row r="22" spans="2:11" x14ac:dyDescent="0.2">
      <c r="B22" s="3"/>
      <c r="C22" s="4"/>
      <c r="D22" s="4"/>
      <c r="E22" s="4"/>
      <c r="F22" s="4"/>
      <c r="G22" s="4"/>
      <c r="H22" s="4"/>
      <c r="I22" s="4"/>
      <c r="J22" s="4"/>
      <c r="K22" s="5"/>
    </row>
    <row r="23" spans="2:11" x14ac:dyDescent="0.2">
      <c r="B23" s="3"/>
      <c r="C23" s="4"/>
      <c r="D23" s="4"/>
      <c r="E23" s="4"/>
      <c r="F23" s="4"/>
      <c r="G23" s="4"/>
      <c r="H23" s="4"/>
      <c r="I23" s="4"/>
      <c r="J23" s="4"/>
      <c r="K23" s="5"/>
    </row>
    <row r="24" spans="2:11" x14ac:dyDescent="0.2">
      <c r="B24" s="3"/>
      <c r="C24" s="4"/>
      <c r="D24" s="4"/>
      <c r="E24" s="4"/>
      <c r="F24" s="4"/>
      <c r="G24" s="4"/>
      <c r="H24" s="4"/>
      <c r="I24" s="4"/>
      <c r="J24" s="4"/>
      <c r="K24" s="5"/>
    </row>
    <row r="25" spans="2:11" ht="33.75" x14ac:dyDescent="0.5">
      <c r="B25" s="181" t="s">
        <v>6</v>
      </c>
      <c r="C25" s="182"/>
      <c r="D25" s="182"/>
      <c r="E25" s="182"/>
      <c r="F25" s="182"/>
      <c r="G25" s="182"/>
      <c r="H25" s="182"/>
      <c r="I25" s="182"/>
      <c r="J25" s="182"/>
      <c r="K25" s="183"/>
    </row>
    <row r="26" spans="2:11" x14ac:dyDescent="0.2">
      <c r="B26" s="3"/>
      <c r="C26" s="184" t="s">
        <v>210</v>
      </c>
      <c r="D26" s="184"/>
      <c r="E26" s="184"/>
      <c r="F26" s="184"/>
      <c r="G26" s="184"/>
      <c r="H26" s="184"/>
      <c r="I26" s="184"/>
      <c r="J26" s="184"/>
      <c r="K26" s="5"/>
    </row>
    <row r="27" spans="2:11" x14ac:dyDescent="0.2">
      <c r="B27" s="3"/>
      <c r="C27" s="184" t="s">
        <v>12</v>
      </c>
      <c r="D27" s="184"/>
      <c r="E27" s="184"/>
      <c r="F27" s="184"/>
      <c r="G27" s="184"/>
      <c r="H27" s="184"/>
      <c r="I27" s="184"/>
      <c r="J27" s="184"/>
      <c r="K27" s="5"/>
    </row>
    <row r="28" spans="2:11" x14ac:dyDescent="0.2">
      <c r="B28" s="3"/>
      <c r="C28" s="4"/>
      <c r="D28" s="4"/>
      <c r="E28" s="4"/>
      <c r="F28" s="4"/>
      <c r="G28" s="4"/>
      <c r="H28" s="4"/>
      <c r="I28" s="4"/>
      <c r="J28" s="4"/>
      <c r="K28" s="5"/>
    </row>
    <row r="29" spans="2:11" x14ac:dyDescent="0.2">
      <c r="B29" s="3"/>
      <c r="C29" s="4"/>
      <c r="D29" s="4"/>
      <c r="E29" s="4"/>
      <c r="F29" s="4"/>
      <c r="G29" s="4"/>
      <c r="H29" s="4"/>
      <c r="I29" s="4"/>
      <c r="J29" s="4"/>
      <c r="K29" s="5"/>
    </row>
    <row r="30" spans="2:11" ht="33.75" x14ac:dyDescent="0.5">
      <c r="B30" s="3"/>
      <c r="C30" s="4"/>
      <c r="D30" s="4"/>
      <c r="E30" s="4"/>
      <c r="F30" s="87" t="s">
        <v>225</v>
      </c>
      <c r="G30" s="4"/>
      <c r="H30" s="4"/>
      <c r="I30" s="4"/>
      <c r="J30" s="4"/>
      <c r="K30" s="5"/>
    </row>
    <row r="31" spans="2:11" x14ac:dyDescent="0.2">
      <c r="B31" s="3"/>
      <c r="C31" s="4"/>
      <c r="D31" s="4"/>
      <c r="E31" s="4"/>
      <c r="F31" s="4"/>
      <c r="G31" s="4"/>
      <c r="H31" s="4"/>
      <c r="I31" s="4"/>
      <c r="J31" s="4"/>
      <c r="K31" s="5"/>
    </row>
    <row r="32" spans="2:11" x14ac:dyDescent="0.2">
      <c r="B32" s="3"/>
      <c r="C32" s="4"/>
      <c r="D32" s="4"/>
      <c r="E32" s="4"/>
      <c r="F32" s="4"/>
      <c r="G32" s="4"/>
      <c r="H32" s="4"/>
      <c r="I32" s="4"/>
      <c r="J32" s="4"/>
      <c r="K32" s="5"/>
    </row>
    <row r="33" spans="2:11" x14ac:dyDescent="0.2">
      <c r="B33" s="3"/>
      <c r="C33" s="4"/>
      <c r="D33" s="4"/>
      <c r="E33" s="4"/>
      <c r="F33" s="4"/>
      <c r="G33" s="4"/>
      <c r="H33" s="4"/>
      <c r="I33" s="4"/>
      <c r="J33" s="4"/>
      <c r="K33" s="5"/>
    </row>
    <row r="34" spans="2:11" x14ac:dyDescent="0.2">
      <c r="B34" s="3"/>
      <c r="C34" s="4"/>
      <c r="D34" s="4"/>
      <c r="E34" s="4"/>
      <c r="F34" s="4"/>
      <c r="G34" s="4"/>
      <c r="H34" s="4"/>
      <c r="I34" s="4"/>
      <c r="J34" s="4"/>
      <c r="K34" s="5"/>
    </row>
    <row r="35" spans="2:11" x14ac:dyDescent="0.2">
      <c r="B35" s="3"/>
      <c r="C35" s="4"/>
      <c r="D35" s="4"/>
      <c r="E35" s="4"/>
      <c r="F35" s="4"/>
      <c r="G35" s="4"/>
      <c r="H35" s="4"/>
      <c r="I35" s="4"/>
      <c r="J35" s="4"/>
      <c r="K35" s="5"/>
    </row>
    <row r="36" spans="2:11" x14ac:dyDescent="0.2">
      <c r="B36" s="3"/>
      <c r="C36" s="4"/>
      <c r="D36" s="4"/>
      <c r="E36" s="4"/>
      <c r="F36" s="4"/>
      <c r="G36" s="4"/>
      <c r="H36" s="4"/>
      <c r="I36" s="4"/>
      <c r="J36" s="4"/>
      <c r="K36" s="5"/>
    </row>
    <row r="37" spans="2:11" x14ac:dyDescent="0.2">
      <c r="B37" s="3"/>
      <c r="C37" s="4"/>
      <c r="D37" s="4"/>
      <c r="E37" s="4"/>
      <c r="F37" s="4"/>
      <c r="G37" s="4"/>
      <c r="H37" s="4"/>
      <c r="I37" s="4"/>
      <c r="J37" s="4"/>
      <c r="K37" s="5"/>
    </row>
    <row r="38" spans="2:11" x14ac:dyDescent="0.2">
      <c r="B38" s="3"/>
      <c r="C38" s="4"/>
      <c r="D38" s="4"/>
      <c r="E38" s="4"/>
      <c r="F38" s="4"/>
      <c r="G38" s="4"/>
      <c r="H38" s="4"/>
      <c r="I38" s="4"/>
      <c r="J38" s="4"/>
      <c r="K38" s="5"/>
    </row>
    <row r="39" spans="2:11" x14ac:dyDescent="0.2">
      <c r="B39" s="3"/>
      <c r="C39" s="4"/>
      <c r="D39" s="4"/>
      <c r="E39" s="4"/>
      <c r="F39" s="4"/>
      <c r="G39" s="4"/>
      <c r="H39" s="4"/>
      <c r="I39" s="4"/>
      <c r="J39" s="4"/>
      <c r="K39" s="5"/>
    </row>
    <row r="40" spans="2:11" x14ac:dyDescent="0.2">
      <c r="B40" s="3"/>
      <c r="C40" s="4"/>
      <c r="D40" s="4"/>
      <c r="E40" s="4"/>
      <c r="F40" s="4"/>
      <c r="G40" s="4"/>
      <c r="H40" s="4"/>
      <c r="I40" s="4"/>
      <c r="J40" s="4"/>
      <c r="K40" s="5"/>
    </row>
    <row r="41" spans="2:11" x14ac:dyDescent="0.2">
      <c r="B41" s="3"/>
      <c r="C41" s="4"/>
      <c r="D41" s="4"/>
      <c r="E41" s="4"/>
      <c r="F41" s="4"/>
      <c r="G41" s="4"/>
      <c r="H41" s="4"/>
      <c r="I41" s="4"/>
      <c r="J41" s="4"/>
      <c r="K41" s="5"/>
    </row>
    <row r="42" spans="2:11" x14ac:dyDescent="0.2">
      <c r="B42" s="3"/>
      <c r="C42" s="4"/>
      <c r="D42" s="4"/>
      <c r="E42" s="4"/>
      <c r="F42" s="4"/>
      <c r="G42" s="4"/>
      <c r="H42" s="4"/>
      <c r="I42" s="4"/>
      <c r="J42" s="4"/>
      <c r="K42" s="5"/>
    </row>
    <row r="43" spans="2:11" x14ac:dyDescent="0.2">
      <c r="B43" s="3"/>
      <c r="C43" s="4"/>
      <c r="D43" s="4"/>
      <c r="E43" s="4"/>
      <c r="F43" s="4"/>
      <c r="G43" s="4"/>
      <c r="H43" s="4"/>
      <c r="I43" s="4"/>
      <c r="J43" s="4"/>
      <c r="K43" s="5"/>
    </row>
    <row r="44" spans="2:11" x14ac:dyDescent="0.2">
      <c r="B44" s="3"/>
      <c r="C44" s="4"/>
      <c r="D44" s="4"/>
      <c r="E44" s="4"/>
      <c r="F44" s="4"/>
      <c r="G44" s="4"/>
      <c r="H44" s="4"/>
      <c r="I44" s="4"/>
      <c r="J44" s="4"/>
      <c r="K44" s="5"/>
    </row>
    <row r="45" spans="2:11" ht="9" customHeight="1" x14ac:dyDescent="0.2">
      <c r="B45" s="3"/>
      <c r="C45" s="4"/>
      <c r="D45" s="4"/>
      <c r="E45" s="4"/>
      <c r="F45" s="4"/>
      <c r="G45" s="4"/>
      <c r="H45" s="4"/>
      <c r="I45" s="4"/>
      <c r="J45" s="4"/>
      <c r="K45" s="5"/>
    </row>
    <row r="46" spans="2:11" x14ac:dyDescent="0.2">
      <c r="B46" s="3"/>
      <c r="C46" s="4"/>
      <c r="D46" s="4"/>
      <c r="E46" s="4"/>
      <c r="F46" s="4"/>
      <c r="G46" s="4"/>
      <c r="H46" s="4"/>
      <c r="I46" s="4"/>
      <c r="J46" s="4"/>
      <c r="K46" s="5"/>
    </row>
    <row r="47" spans="2:11" x14ac:dyDescent="0.2">
      <c r="B47" s="3"/>
      <c r="C47" s="4"/>
      <c r="D47" s="4"/>
      <c r="E47" s="4"/>
      <c r="F47" s="4"/>
      <c r="G47" s="4"/>
      <c r="H47" s="4"/>
      <c r="I47" s="4"/>
      <c r="J47" s="4"/>
      <c r="K47" s="5"/>
    </row>
    <row r="48" spans="2:11" s="80" customFormat="1" ht="12.95" customHeight="1" x14ac:dyDescent="0.2">
      <c r="B48" s="74"/>
      <c r="C48" s="75" t="s">
        <v>19</v>
      </c>
      <c r="D48" s="75"/>
      <c r="E48" s="75"/>
      <c r="F48" s="75"/>
      <c r="G48" s="75"/>
      <c r="H48" s="185"/>
      <c r="I48" s="185"/>
      <c r="J48" s="75"/>
      <c r="K48" s="79"/>
    </row>
    <row r="49" spans="2:11" s="80" customFormat="1" ht="12.95" customHeight="1" x14ac:dyDescent="0.2">
      <c r="B49" s="74"/>
      <c r="C49" s="75" t="s">
        <v>20</v>
      </c>
      <c r="D49" s="75"/>
      <c r="E49" s="75"/>
      <c r="F49" s="75"/>
      <c r="G49" s="75"/>
      <c r="H49" s="187"/>
      <c r="I49" s="187"/>
      <c r="J49" s="75"/>
      <c r="K49" s="79"/>
    </row>
    <row r="50" spans="2:11" s="80" customFormat="1" ht="12.95" customHeight="1" x14ac:dyDescent="0.2">
      <c r="B50" s="74"/>
      <c r="C50" s="75" t="s">
        <v>14</v>
      </c>
      <c r="D50" s="75"/>
      <c r="E50" s="75"/>
      <c r="F50" s="75"/>
      <c r="G50" s="75"/>
      <c r="H50" s="187"/>
      <c r="I50" s="187"/>
      <c r="J50" s="75"/>
      <c r="K50" s="79"/>
    </row>
    <row r="51" spans="2:11" s="80" customFormat="1" ht="12.95" customHeight="1" x14ac:dyDescent="0.2">
      <c r="B51" s="74"/>
      <c r="C51" s="75" t="s">
        <v>15</v>
      </c>
      <c r="D51" s="75"/>
      <c r="E51" s="75"/>
      <c r="F51" s="75"/>
      <c r="G51" s="75"/>
      <c r="H51" s="187"/>
      <c r="I51" s="187"/>
      <c r="J51" s="75"/>
      <c r="K51" s="79"/>
    </row>
    <row r="52" spans="2:11" x14ac:dyDescent="0.2">
      <c r="B52" s="3"/>
      <c r="C52" s="4"/>
      <c r="D52" s="4"/>
      <c r="E52" s="4"/>
      <c r="F52" s="4"/>
      <c r="G52" s="4"/>
      <c r="H52" s="4"/>
      <c r="I52" s="4"/>
      <c r="J52" s="4"/>
      <c r="K52" s="5"/>
    </row>
    <row r="53" spans="2:11" s="91" customFormat="1" ht="12.95" customHeight="1" x14ac:dyDescent="0.2">
      <c r="B53" s="88"/>
      <c r="C53" s="75" t="s">
        <v>21</v>
      </c>
      <c r="D53" s="75"/>
      <c r="E53" s="75"/>
      <c r="F53" s="75"/>
      <c r="G53" s="86" t="s">
        <v>16</v>
      </c>
      <c r="H53" s="188" t="s">
        <v>226</v>
      </c>
      <c r="I53" s="184"/>
      <c r="J53" s="89"/>
      <c r="K53" s="90"/>
    </row>
    <row r="54" spans="2:11" s="91" customFormat="1" ht="12.95" customHeight="1" x14ac:dyDescent="0.2">
      <c r="B54" s="88"/>
      <c r="C54" s="75"/>
      <c r="D54" s="75"/>
      <c r="E54" s="75"/>
      <c r="F54" s="75"/>
      <c r="G54" s="86" t="s">
        <v>17</v>
      </c>
      <c r="H54" s="186" t="s">
        <v>227</v>
      </c>
      <c r="I54" s="184"/>
      <c r="J54" s="89"/>
      <c r="K54" s="90"/>
    </row>
    <row r="55" spans="2:11" s="91" customFormat="1" ht="7.5" customHeight="1" x14ac:dyDescent="0.2">
      <c r="B55" s="88"/>
      <c r="C55" s="75"/>
      <c r="D55" s="75"/>
      <c r="E55" s="75"/>
      <c r="F55" s="75"/>
      <c r="G55" s="86"/>
      <c r="H55" s="86"/>
      <c r="I55" s="86"/>
      <c r="J55" s="89"/>
      <c r="K55" s="90"/>
    </row>
    <row r="56" spans="2:11" s="91" customFormat="1" ht="12.95" customHeight="1" x14ac:dyDescent="0.2">
      <c r="B56" s="88"/>
      <c r="C56" s="75" t="s">
        <v>18</v>
      </c>
      <c r="D56" s="75"/>
      <c r="E56" s="75"/>
      <c r="F56" s="86"/>
      <c r="G56" s="75"/>
      <c r="H56" s="129">
        <v>43886</v>
      </c>
      <c r="I56" s="76"/>
      <c r="J56" s="89"/>
      <c r="K56" s="90"/>
    </row>
    <row r="57" spans="2:11" ht="22.5" customHeight="1" x14ac:dyDescent="0.2">
      <c r="B57" s="92"/>
      <c r="C57" s="93"/>
      <c r="D57" s="93"/>
      <c r="E57" s="93"/>
      <c r="F57" s="93"/>
      <c r="G57" s="93"/>
      <c r="H57" s="93"/>
      <c r="I57" s="93"/>
      <c r="J57" s="93"/>
      <c r="K57" s="94"/>
    </row>
    <row r="58" spans="2:11" ht="6.75" customHeight="1" x14ac:dyDescent="0.2"/>
  </sheetData>
  <mergeCells count="10">
    <mergeCell ref="F7:G7"/>
    <mergeCell ref="B25:K25"/>
    <mergeCell ref="C26:J26"/>
    <mergeCell ref="C27:J27"/>
    <mergeCell ref="H48:I48"/>
    <mergeCell ref="H54:I54"/>
    <mergeCell ref="H49:I49"/>
    <mergeCell ref="H50:I50"/>
    <mergeCell ref="H51:I51"/>
    <mergeCell ref="H53:I53"/>
  </mergeCells>
  <phoneticPr fontId="0" type="noConversion"/>
  <printOptions horizontalCentered="1" verticalCentered="1"/>
  <pageMargins left="0" right="0" top="0" bottom="0" header="0.511811023622047" footer="0.511811023622047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62"/>
  <sheetViews>
    <sheetView tabSelected="1" topLeftCell="A37" workbookViewId="0">
      <selection activeCell="I50" sqref="I50"/>
    </sheetView>
  </sheetViews>
  <sheetFormatPr defaultRowHeight="12.75" x14ac:dyDescent="0.2"/>
  <cols>
    <col min="1" max="1" width="0.28515625" style="6" customWidth="1"/>
    <col min="2" max="3" width="3.7109375" style="2" customWidth="1"/>
    <col min="4" max="4" width="4" style="2" customWidth="1"/>
    <col min="5" max="5" width="63" style="6" customWidth="1"/>
    <col min="6" max="6" width="17" style="152" bestFit="1" customWidth="1"/>
    <col min="7" max="7" width="15.7109375" style="126" bestFit="1" customWidth="1"/>
    <col min="8" max="8" width="1.42578125" style="6" customWidth="1"/>
    <col min="9" max="9" width="13.42578125" style="6" bestFit="1" customWidth="1"/>
    <col min="10" max="10" width="14" style="6" bestFit="1" customWidth="1"/>
    <col min="11" max="16384" width="9.140625" style="6"/>
  </cols>
  <sheetData>
    <row r="1" spans="2:10" s="20" customFormat="1" ht="9" customHeight="1" x14ac:dyDescent="0.2">
      <c r="B1" s="1"/>
      <c r="C1" s="16"/>
      <c r="D1" s="16"/>
      <c r="E1" s="17"/>
      <c r="F1" s="151"/>
      <c r="G1" s="125"/>
    </row>
    <row r="2" spans="2:10" s="20" customFormat="1" ht="18" customHeight="1" x14ac:dyDescent="0.2">
      <c r="B2" s="192" t="s">
        <v>211</v>
      </c>
      <c r="C2" s="192"/>
      <c r="D2" s="192"/>
      <c r="E2" s="192"/>
      <c r="F2" s="192"/>
      <c r="G2" s="192"/>
    </row>
    <row r="3" spans="2:10" ht="6.75" customHeight="1" x14ac:dyDescent="0.2"/>
    <row r="4" spans="2:10" s="69" customFormat="1" ht="21" customHeight="1" x14ac:dyDescent="0.2">
      <c r="B4" s="112" t="s">
        <v>2</v>
      </c>
      <c r="C4" s="199" t="s">
        <v>7</v>
      </c>
      <c r="D4" s="200"/>
      <c r="E4" s="201"/>
      <c r="F4" s="166" t="s">
        <v>220</v>
      </c>
      <c r="G4" s="168" t="s">
        <v>213</v>
      </c>
    </row>
    <row r="5" spans="2:10" s="20" customFormat="1" ht="12.75" customHeight="1" x14ac:dyDescent="0.2">
      <c r="B5" s="37"/>
      <c r="C5" s="193" t="s">
        <v>65</v>
      </c>
      <c r="D5" s="194"/>
      <c r="E5" s="195"/>
      <c r="F5" s="153"/>
      <c r="G5" s="127"/>
    </row>
    <row r="6" spans="2:10" s="20" customFormat="1" ht="12.75" customHeight="1" x14ac:dyDescent="0.2">
      <c r="B6" s="37"/>
      <c r="C6" s="57" t="s">
        <v>90</v>
      </c>
      <c r="D6" s="58" t="s">
        <v>8</v>
      </c>
      <c r="E6" s="59"/>
      <c r="F6" s="154">
        <f>F7+F8</f>
        <v>2193202.9300000002</v>
      </c>
      <c r="G6" s="154">
        <v>929300.08</v>
      </c>
      <c r="J6" s="141"/>
    </row>
    <row r="7" spans="2:10" s="20" customFormat="1" ht="12.75" customHeight="1" x14ac:dyDescent="0.2">
      <c r="B7" s="37"/>
      <c r="C7" s="38"/>
      <c r="D7" s="49">
        <v>1</v>
      </c>
      <c r="E7" s="11" t="s">
        <v>9</v>
      </c>
      <c r="F7" s="153">
        <v>1572444.1</v>
      </c>
      <c r="G7" s="117">
        <v>915801.99</v>
      </c>
    </row>
    <row r="8" spans="2:10" s="20" customFormat="1" ht="12.75" customHeight="1" x14ac:dyDescent="0.2">
      <c r="B8" s="37"/>
      <c r="C8" s="38"/>
      <c r="D8" s="49">
        <v>2</v>
      </c>
      <c r="E8" s="11" t="s">
        <v>10</v>
      </c>
      <c r="F8" s="153">
        <v>620758.82999999996</v>
      </c>
      <c r="G8" s="130">
        <v>13498.09</v>
      </c>
    </row>
    <row r="9" spans="2:10" s="20" customFormat="1" ht="12.75" customHeight="1" x14ac:dyDescent="0.2">
      <c r="B9" s="37"/>
      <c r="C9" s="57" t="s">
        <v>90</v>
      </c>
      <c r="D9" s="58" t="s">
        <v>25</v>
      </c>
      <c r="E9" s="11"/>
      <c r="F9" s="153"/>
      <c r="G9" s="117"/>
    </row>
    <row r="10" spans="2:10" s="20" customFormat="1" ht="12.75" customHeight="1" x14ac:dyDescent="0.2">
      <c r="B10" s="37"/>
      <c r="C10" s="38"/>
      <c r="D10" s="49">
        <v>1</v>
      </c>
      <c r="E10" s="11" t="s">
        <v>27</v>
      </c>
      <c r="F10" s="153"/>
      <c r="G10" s="117"/>
    </row>
    <row r="11" spans="2:10" s="20" customFormat="1" ht="12.75" customHeight="1" x14ac:dyDescent="0.2">
      <c r="B11" s="37"/>
      <c r="C11" s="38"/>
      <c r="D11" s="49">
        <v>2</v>
      </c>
      <c r="E11" s="11" t="s">
        <v>28</v>
      </c>
      <c r="F11" s="153"/>
      <c r="G11" s="117"/>
    </row>
    <row r="12" spans="2:10" s="20" customFormat="1" ht="12.75" customHeight="1" x14ac:dyDescent="0.2">
      <c r="B12" s="37"/>
      <c r="C12" s="38"/>
      <c r="D12" s="49">
        <v>3</v>
      </c>
      <c r="E12" s="11" t="s">
        <v>26</v>
      </c>
      <c r="F12" s="153"/>
      <c r="G12" s="117"/>
    </row>
    <row r="13" spans="2:10" s="20" customFormat="1" ht="12.75" customHeight="1" x14ac:dyDescent="0.2">
      <c r="B13" s="37"/>
      <c r="C13" s="38"/>
      <c r="D13" s="49"/>
      <c r="E13" s="11"/>
      <c r="F13" s="153"/>
      <c r="G13" s="117"/>
    </row>
    <row r="14" spans="2:10" s="20" customFormat="1" ht="12.75" customHeight="1" x14ac:dyDescent="0.2">
      <c r="B14" s="37"/>
      <c r="C14" s="57" t="s">
        <v>90</v>
      </c>
      <c r="D14" s="58" t="s">
        <v>29</v>
      </c>
      <c r="E14" s="11"/>
      <c r="F14" s="154">
        <f>F15+F16+F17+F18+F19</f>
        <v>21912606.050000001</v>
      </c>
      <c r="G14" s="154">
        <v>17558007.52</v>
      </c>
      <c r="J14" s="141"/>
    </row>
    <row r="15" spans="2:10" s="20" customFormat="1" ht="12.75" customHeight="1" x14ac:dyDescent="0.2">
      <c r="B15" s="37"/>
      <c r="C15" s="38"/>
      <c r="D15" s="49">
        <v>1</v>
      </c>
      <c r="E15" s="11" t="s">
        <v>30</v>
      </c>
      <c r="F15" s="153">
        <v>20122808.350000001</v>
      </c>
      <c r="G15" s="149">
        <v>16510822.32</v>
      </c>
    </row>
    <row r="16" spans="2:10" s="20" customFormat="1" ht="12.75" customHeight="1" x14ac:dyDescent="0.2">
      <c r="B16" s="37"/>
      <c r="C16" s="38"/>
      <c r="D16" s="49">
        <v>2</v>
      </c>
      <c r="E16" s="11" t="s">
        <v>31</v>
      </c>
      <c r="F16" s="153"/>
      <c r="G16" s="117"/>
    </row>
    <row r="17" spans="2:10" s="20" customFormat="1" ht="12.75" customHeight="1" x14ac:dyDescent="0.2">
      <c r="B17" s="37"/>
      <c r="C17" s="38"/>
      <c r="D17" s="49">
        <v>3</v>
      </c>
      <c r="E17" s="11" t="s">
        <v>32</v>
      </c>
      <c r="F17" s="153"/>
      <c r="G17" s="117"/>
    </row>
    <row r="18" spans="2:10" s="20" customFormat="1" ht="12.75" customHeight="1" x14ac:dyDescent="0.2">
      <c r="B18" s="37"/>
      <c r="C18" s="38"/>
      <c r="D18" s="49">
        <v>4</v>
      </c>
      <c r="E18" s="11" t="s">
        <v>33</v>
      </c>
      <c r="F18" s="153">
        <v>1789797.7</v>
      </c>
      <c r="G18" s="173">
        <v>1047185.2</v>
      </c>
      <c r="J18" s="174"/>
    </row>
    <row r="19" spans="2:10" s="20" customFormat="1" ht="12.75" customHeight="1" x14ac:dyDescent="0.2">
      <c r="B19" s="37"/>
      <c r="C19" s="38"/>
      <c r="D19" s="49">
        <v>5</v>
      </c>
      <c r="E19" s="11" t="s">
        <v>34</v>
      </c>
      <c r="F19" s="153"/>
      <c r="G19" s="127"/>
    </row>
    <row r="20" spans="2:10" s="20" customFormat="1" ht="12.75" customHeight="1" x14ac:dyDescent="0.2">
      <c r="B20" s="37"/>
      <c r="C20" s="38"/>
      <c r="D20" s="49"/>
      <c r="E20" s="11"/>
      <c r="F20" s="153"/>
      <c r="G20" s="127"/>
    </row>
    <row r="21" spans="2:10" s="20" customFormat="1" ht="12.75" customHeight="1" x14ac:dyDescent="0.2">
      <c r="B21" s="37"/>
      <c r="C21" s="57" t="s">
        <v>90</v>
      </c>
      <c r="D21" s="58" t="s">
        <v>35</v>
      </c>
      <c r="E21" s="59"/>
      <c r="F21" s="154">
        <f>SUM(F22:F28)</f>
        <v>60812923.529999994</v>
      </c>
      <c r="G21" s="154">
        <v>50962601.109999999</v>
      </c>
      <c r="J21" s="145"/>
    </row>
    <row r="22" spans="2:10" s="20" customFormat="1" ht="12.75" customHeight="1" x14ac:dyDescent="0.2">
      <c r="B22" s="37"/>
      <c r="C22" s="60"/>
      <c r="D22" s="49">
        <v>1</v>
      </c>
      <c r="E22" s="11" t="s">
        <v>36</v>
      </c>
      <c r="F22" s="155">
        <v>15472981.220000001</v>
      </c>
      <c r="G22" s="149">
        <v>4767556.75</v>
      </c>
    </row>
    <row r="23" spans="2:10" s="20" customFormat="1" ht="12.75" customHeight="1" x14ac:dyDescent="0.2">
      <c r="B23" s="37"/>
      <c r="C23" s="60"/>
      <c r="D23" s="49">
        <v>2</v>
      </c>
      <c r="E23" s="11" t="s">
        <v>37</v>
      </c>
      <c r="F23" s="153">
        <f>27035122.15</f>
        <v>27035122.149999999</v>
      </c>
      <c r="G23" s="127">
        <v>36392829.350000001</v>
      </c>
    </row>
    <row r="24" spans="2:10" s="20" customFormat="1" ht="12.75" customHeight="1" x14ac:dyDescent="0.2">
      <c r="B24" s="37"/>
      <c r="C24" s="60"/>
      <c r="D24" s="49">
        <v>3</v>
      </c>
      <c r="E24" s="11" t="s">
        <v>38</v>
      </c>
      <c r="F24" s="153">
        <v>12449243.439999999</v>
      </c>
      <c r="G24" s="127">
        <v>9802215.0099999998</v>
      </c>
    </row>
    <row r="25" spans="2:10" s="20" customFormat="1" ht="12.75" customHeight="1" x14ac:dyDescent="0.2">
      <c r="B25" s="37"/>
      <c r="C25" s="60"/>
      <c r="D25" s="49">
        <v>4</v>
      </c>
      <c r="E25" s="11" t="s">
        <v>39</v>
      </c>
      <c r="F25" s="153"/>
      <c r="G25" s="127"/>
      <c r="J25" s="144"/>
    </row>
    <row r="26" spans="2:10" s="20" customFormat="1" ht="12.75" customHeight="1" x14ac:dyDescent="0.2">
      <c r="B26" s="37"/>
      <c r="C26" s="60"/>
      <c r="D26" s="49">
        <v>5</v>
      </c>
      <c r="E26" s="11" t="s">
        <v>40</v>
      </c>
      <c r="F26" s="153"/>
      <c r="G26" s="127"/>
    </row>
    <row r="27" spans="2:10" s="20" customFormat="1" ht="12.75" customHeight="1" x14ac:dyDescent="0.2">
      <c r="B27" s="37"/>
      <c r="C27" s="60"/>
      <c r="D27" s="49">
        <v>6</v>
      </c>
      <c r="E27" s="11" t="s">
        <v>41</v>
      </c>
      <c r="F27" s="153"/>
      <c r="G27" s="127"/>
    </row>
    <row r="28" spans="2:10" s="20" customFormat="1" ht="12.75" customHeight="1" x14ac:dyDescent="0.2">
      <c r="B28" s="37"/>
      <c r="C28" s="60"/>
      <c r="D28" s="49">
        <v>7</v>
      </c>
      <c r="E28" s="11" t="s">
        <v>42</v>
      </c>
      <c r="F28" s="153">
        <f>3500000+2355576.72</f>
        <v>5855576.7200000007</v>
      </c>
      <c r="G28" s="127"/>
    </row>
    <row r="29" spans="2:10" s="20" customFormat="1" ht="12.75" customHeight="1" x14ac:dyDescent="0.2">
      <c r="B29" s="37"/>
      <c r="C29" s="60"/>
      <c r="D29" s="49"/>
      <c r="E29" s="11"/>
      <c r="F29" s="153"/>
      <c r="G29" s="127"/>
    </row>
    <row r="30" spans="2:10" s="20" customFormat="1" ht="12.75" customHeight="1" x14ac:dyDescent="0.2">
      <c r="B30" s="37"/>
      <c r="C30" s="57" t="s">
        <v>90</v>
      </c>
      <c r="D30" s="58" t="s">
        <v>43</v>
      </c>
      <c r="E30" s="59"/>
      <c r="F30" s="158"/>
      <c r="G30" s="127"/>
    </row>
    <row r="31" spans="2:10" s="20" customFormat="1" ht="12.75" customHeight="1" x14ac:dyDescent="0.2">
      <c r="B31" s="37"/>
      <c r="C31" s="57" t="s">
        <v>90</v>
      </c>
      <c r="D31" s="58" t="s">
        <v>44</v>
      </c>
      <c r="E31" s="59"/>
      <c r="F31" s="153"/>
      <c r="G31" s="127"/>
    </row>
    <row r="32" spans="2:10" s="20" customFormat="1" ht="12.75" customHeight="1" x14ac:dyDescent="0.2">
      <c r="B32" s="44"/>
      <c r="C32" s="38"/>
      <c r="D32" s="58"/>
      <c r="E32" s="59"/>
      <c r="F32" s="153"/>
      <c r="G32" s="127"/>
    </row>
    <row r="33" spans="2:10" s="20" customFormat="1" ht="12.75" customHeight="1" x14ac:dyDescent="0.2">
      <c r="B33" s="70" t="s">
        <v>3</v>
      </c>
      <c r="C33" s="189" t="s">
        <v>64</v>
      </c>
      <c r="D33" s="190"/>
      <c r="E33" s="191"/>
      <c r="F33" s="154">
        <f>F6+F14+F21+F30</f>
        <v>84918732.50999999</v>
      </c>
      <c r="G33" s="154">
        <v>69449908.709999993</v>
      </c>
    </row>
    <row r="34" spans="2:10" s="20" customFormat="1" ht="12.75" customHeight="1" x14ac:dyDescent="0.2">
      <c r="B34" s="37"/>
      <c r="C34" s="193" t="s">
        <v>67</v>
      </c>
      <c r="D34" s="194"/>
      <c r="E34" s="195"/>
      <c r="F34" s="153"/>
      <c r="G34" s="127"/>
    </row>
    <row r="35" spans="2:10" s="20" customFormat="1" ht="12.75" customHeight="1" x14ac:dyDescent="0.2">
      <c r="B35" s="37"/>
      <c r="C35" s="57" t="s">
        <v>90</v>
      </c>
      <c r="D35" s="58" t="s">
        <v>47</v>
      </c>
      <c r="E35" s="59"/>
      <c r="F35" s="153"/>
      <c r="G35" s="127"/>
    </row>
    <row r="36" spans="2:10" s="20" customFormat="1" ht="12.75" customHeight="1" x14ac:dyDescent="0.2">
      <c r="B36" s="37"/>
      <c r="C36" s="60"/>
      <c r="D36" s="49">
        <v>1</v>
      </c>
      <c r="E36" s="11" t="s">
        <v>48</v>
      </c>
      <c r="F36" s="153"/>
      <c r="G36" s="127"/>
    </row>
    <row r="37" spans="2:10" s="20" customFormat="1" ht="12.75" customHeight="1" x14ac:dyDescent="0.2">
      <c r="B37" s="37"/>
      <c r="C37" s="60"/>
      <c r="D37" s="49">
        <v>2</v>
      </c>
      <c r="E37" s="11" t="s">
        <v>49</v>
      </c>
      <c r="F37" s="153"/>
      <c r="G37" s="127"/>
    </row>
    <row r="38" spans="2:10" s="20" customFormat="1" ht="12.75" customHeight="1" x14ac:dyDescent="0.2">
      <c r="B38" s="37"/>
      <c r="C38" s="60"/>
      <c r="D38" s="49">
        <v>3</v>
      </c>
      <c r="E38" s="11" t="s">
        <v>50</v>
      </c>
      <c r="F38" s="153"/>
      <c r="G38" s="127"/>
    </row>
    <row r="39" spans="2:10" s="20" customFormat="1" ht="12.75" customHeight="1" x14ac:dyDescent="0.2">
      <c r="B39" s="37"/>
      <c r="C39" s="60"/>
      <c r="D39" s="49">
        <v>4</v>
      </c>
      <c r="E39" s="11" t="s">
        <v>51</v>
      </c>
      <c r="F39" s="153"/>
      <c r="G39" s="127"/>
    </row>
    <row r="40" spans="2:10" s="20" customFormat="1" ht="12.75" customHeight="1" x14ac:dyDescent="0.2">
      <c r="B40" s="37"/>
      <c r="C40" s="60"/>
      <c r="D40" s="49">
        <v>5</v>
      </c>
      <c r="E40" s="11" t="s">
        <v>52</v>
      </c>
      <c r="F40" s="153"/>
      <c r="G40" s="127"/>
    </row>
    <row r="41" spans="2:10" s="20" customFormat="1" ht="12.75" customHeight="1" x14ac:dyDescent="0.2">
      <c r="B41" s="37"/>
      <c r="C41" s="60"/>
      <c r="D41" s="49">
        <v>6</v>
      </c>
      <c r="E41" s="11" t="s">
        <v>53</v>
      </c>
      <c r="F41" s="153"/>
      <c r="G41" s="127"/>
    </row>
    <row r="42" spans="2:10" s="20" customFormat="1" ht="12.75" customHeight="1" x14ac:dyDescent="0.2">
      <c r="B42" s="37"/>
      <c r="C42" s="60"/>
      <c r="D42" s="49"/>
      <c r="E42" s="59"/>
      <c r="F42" s="153"/>
      <c r="G42" s="127"/>
    </row>
    <row r="43" spans="2:10" s="20" customFormat="1" ht="12.75" customHeight="1" x14ac:dyDescent="0.2">
      <c r="B43" s="37"/>
      <c r="C43" s="57" t="s">
        <v>90</v>
      </c>
      <c r="D43" s="58" t="s">
        <v>54</v>
      </c>
      <c r="E43" s="36"/>
      <c r="F43" s="154">
        <f>F44+F45+F46+F47</f>
        <v>34588621.460000001</v>
      </c>
      <c r="G43" s="154">
        <v>36692491.100000001</v>
      </c>
      <c r="I43" s="174"/>
      <c r="J43" s="19"/>
    </row>
    <row r="44" spans="2:10" s="20" customFormat="1" ht="12.75" customHeight="1" x14ac:dyDescent="0.2">
      <c r="B44" s="37"/>
      <c r="C44" s="38"/>
      <c r="D44" s="49">
        <v>1</v>
      </c>
      <c r="E44" s="11" t="s">
        <v>55</v>
      </c>
      <c r="F44" s="153">
        <v>3967491.21</v>
      </c>
      <c r="G44" s="117">
        <v>3858187.5</v>
      </c>
    </row>
    <row r="45" spans="2:10" s="20" customFormat="1" ht="12.75" customHeight="1" x14ac:dyDescent="0.2">
      <c r="B45" s="37"/>
      <c r="C45" s="38"/>
      <c r="D45" s="49">
        <v>2</v>
      </c>
      <c r="E45" s="11" t="s">
        <v>56</v>
      </c>
      <c r="F45" s="153">
        <v>28762970.379999999</v>
      </c>
      <c r="G45" s="149">
        <v>32178483.280000001</v>
      </c>
      <c r="I45" s="142"/>
    </row>
    <row r="46" spans="2:10" s="20" customFormat="1" ht="12.75" customHeight="1" x14ac:dyDescent="0.2">
      <c r="B46" s="37"/>
      <c r="C46" s="38"/>
      <c r="D46" s="49">
        <v>3</v>
      </c>
      <c r="E46" s="11" t="s">
        <v>57</v>
      </c>
      <c r="F46" s="153">
        <v>1858159.87</v>
      </c>
      <c r="G46" s="149">
        <v>655820.31999999995</v>
      </c>
      <c r="J46" s="141"/>
    </row>
    <row r="47" spans="2:10" s="20" customFormat="1" ht="12.75" customHeight="1" x14ac:dyDescent="0.2">
      <c r="B47" s="37"/>
      <c r="C47" s="38"/>
      <c r="D47" s="49">
        <v>4</v>
      </c>
      <c r="E47" s="11" t="s">
        <v>58</v>
      </c>
      <c r="F47" s="153"/>
      <c r="G47" s="127"/>
    </row>
    <row r="48" spans="2:10" s="20" customFormat="1" ht="12.75" customHeight="1" x14ac:dyDescent="0.2">
      <c r="B48" s="37"/>
      <c r="C48" s="38"/>
      <c r="D48" s="49"/>
      <c r="E48" s="36"/>
      <c r="F48" s="153"/>
      <c r="G48" s="127"/>
    </row>
    <row r="49" spans="2:10" s="20" customFormat="1" ht="12.75" customHeight="1" x14ac:dyDescent="0.2">
      <c r="B49" s="37"/>
      <c r="C49" s="57" t="s">
        <v>90</v>
      </c>
      <c r="D49" s="58" t="s">
        <v>59</v>
      </c>
      <c r="E49" s="59"/>
      <c r="F49" s="153"/>
      <c r="G49" s="127"/>
    </row>
    <row r="50" spans="2:10" s="20" customFormat="1" ht="12.75" customHeight="1" x14ac:dyDescent="0.2">
      <c r="B50" s="37"/>
      <c r="C50" s="38"/>
      <c r="D50" s="58"/>
      <c r="E50" s="59"/>
      <c r="F50" s="153"/>
      <c r="G50" s="127"/>
    </row>
    <row r="51" spans="2:10" s="20" customFormat="1" ht="12.75" customHeight="1" x14ac:dyDescent="0.2">
      <c r="B51" s="37"/>
      <c r="C51" s="57" t="s">
        <v>90</v>
      </c>
      <c r="D51" s="58" t="s">
        <v>60</v>
      </c>
      <c r="E51" s="59"/>
      <c r="F51" s="153"/>
      <c r="G51" s="127"/>
    </row>
    <row r="52" spans="2:10" s="20" customFormat="1" ht="12.75" customHeight="1" x14ac:dyDescent="0.2">
      <c r="B52" s="37"/>
      <c r="C52" s="38"/>
      <c r="D52" s="49">
        <v>1</v>
      </c>
      <c r="E52" s="59" t="s">
        <v>61</v>
      </c>
      <c r="F52" s="153"/>
      <c r="G52" s="127"/>
    </row>
    <row r="53" spans="2:10" s="20" customFormat="1" ht="12.75" customHeight="1" x14ac:dyDescent="0.2">
      <c r="B53" s="37"/>
      <c r="C53" s="38"/>
      <c r="D53" s="49">
        <v>2</v>
      </c>
      <c r="E53" s="11" t="s">
        <v>62</v>
      </c>
      <c r="F53" s="153"/>
      <c r="G53" s="127"/>
    </row>
    <row r="54" spans="2:10" s="20" customFormat="1" ht="12.75" customHeight="1" x14ac:dyDescent="0.2">
      <c r="B54" s="37"/>
      <c r="C54" s="38"/>
      <c r="D54" s="49">
        <v>3</v>
      </c>
      <c r="E54" s="11" t="s">
        <v>63</v>
      </c>
      <c r="F54" s="153"/>
      <c r="G54" s="127"/>
    </row>
    <row r="55" spans="2:10" s="20" customFormat="1" ht="12.75" customHeight="1" x14ac:dyDescent="0.2">
      <c r="B55" s="37"/>
      <c r="C55" s="38"/>
      <c r="D55" s="49"/>
      <c r="E55" s="59"/>
      <c r="F55" s="153"/>
      <c r="G55" s="127"/>
    </row>
    <row r="56" spans="2:10" s="20" customFormat="1" ht="12.75" customHeight="1" x14ac:dyDescent="0.2">
      <c r="B56" s="37"/>
      <c r="C56" s="57" t="s">
        <v>90</v>
      </c>
      <c r="D56" s="58" t="s">
        <v>45</v>
      </c>
      <c r="E56" s="59"/>
      <c r="F56" s="153"/>
      <c r="G56" s="127"/>
    </row>
    <row r="57" spans="2:10" s="20" customFormat="1" ht="12.75" customHeight="1" x14ac:dyDescent="0.2">
      <c r="B57" s="37"/>
      <c r="C57" s="57" t="s">
        <v>90</v>
      </c>
      <c r="D57" s="58" t="s">
        <v>46</v>
      </c>
      <c r="E57" s="59"/>
      <c r="F57" s="153"/>
      <c r="G57" s="127"/>
    </row>
    <row r="58" spans="2:10" s="20" customFormat="1" ht="12.75" customHeight="1" x14ac:dyDescent="0.2">
      <c r="B58" s="37"/>
      <c r="C58" s="189"/>
      <c r="D58" s="190"/>
      <c r="E58" s="191"/>
      <c r="F58" s="153"/>
      <c r="G58" s="127"/>
    </row>
    <row r="59" spans="2:10" s="20" customFormat="1" ht="12.75" customHeight="1" x14ac:dyDescent="0.2">
      <c r="B59" s="50" t="s">
        <v>4</v>
      </c>
      <c r="C59" s="189" t="s">
        <v>66</v>
      </c>
      <c r="D59" s="190"/>
      <c r="E59" s="191"/>
      <c r="F59" s="154">
        <f>F43</f>
        <v>34588621.460000001</v>
      </c>
      <c r="G59" s="154">
        <v>36692491.100000001</v>
      </c>
    </row>
    <row r="60" spans="2:10" s="20" customFormat="1" ht="30" customHeight="1" x14ac:dyDescent="0.2">
      <c r="B60" s="131"/>
      <c r="C60" s="196" t="s">
        <v>82</v>
      </c>
      <c r="D60" s="197"/>
      <c r="E60" s="198"/>
      <c r="F60" s="156">
        <f>F33+F59</f>
        <v>119507353.97</v>
      </c>
      <c r="G60" s="156">
        <v>106142399.81</v>
      </c>
      <c r="J60" s="19"/>
    </row>
    <row r="61" spans="2:10" s="20" customFormat="1" ht="9.75" customHeight="1" x14ac:dyDescent="0.2">
      <c r="B61" s="63"/>
      <c r="C61" s="63"/>
      <c r="D61" s="63"/>
      <c r="E61" s="63"/>
      <c r="F61" s="157"/>
      <c r="G61" s="128"/>
    </row>
    <row r="62" spans="2:10" s="20" customFormat="1" ht="15.95" customHeight="1" x14ac:dyDescent="0.2">
      <c r="B62" s="63"/>
      <c r="C62" s="63"/>
      <c r="D62" s="63"/>
      <c r="E62" s="63"/>
      <c r="F62" s="157"/>
      <c r="G62" s="128"/>
    </row>
  </sheetData>
  <mergeCells count="8">
    <mergeCell ref="C33:E33"/>
    <mergeCell ref="C58:E58"/>
    <mergeCell ref="B2:G2"/>
    <mergeCell ref="C34:E34"/>
    <mergeCell ref="C60:E60"/>
    <mergeCell ref="C5:E5"/>
    <mergeCell ref="C59:E59"/>
    <mergeCell ref="C4:E4"/>
  </mergeCells>
  <phoneticPr fontId="0" type="noConversion"/>
  <printOptions horizontalCentered="1" verticalCentered="1"/>
  <pageMargins left="0.25" right="0.25" top="0.75" bottom="0.75" header="0.3" footer="0.3"/>
  <pageSetup paperSize="9" scale="94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65"/>
  <sheetViews>
    <sheetView topLeftCell="A16" workbookViewId="0">
      <selection activeCell="E50" sqref="E50"/>
    </sheetView>
  </sheetViews>
  <sheetFormatPr defaultRowHeight="12.75" x14ac:dyDescent="0.2"/>
  <cols>
    <col min="1" max="1" width="3.7109375" style="2" customWidth="1"/>
    <col min="2" max="2" width="4" style="2" customWidth="1"/>
    <col min="3" max="3" width="3.42578125" style="2" customWidth="1"/>
    <col min="4" max="4" width="56.5703125" style="6" customWidth="1"/>
    <col min="5" max="5" width="15.7109375" style="152" bestFit="1" customWidth="1"/>
    <col min="6" max="6" width="15.5703125" style="22" customWidth="1"/>
    <col min="7" max="7" width="1.42578125" style="6" customWidth="1"/>
    <col min="8" max="8" width="11.85546875" style="6" bestFit="1" customWidth="1"/>
    <col min="9" max="9" width="18.140625" style="6" bestFit="1" customWidth="1"/>
    <col min="10" max="10" width="11.7109375" style="6" bestFit="1" customWidth="1"/>
    <col min="11" max="16384" width="9.140625" style="6"/>
  </cols>
  <sheetData>
    <row r="2" spans="1:9" s="20" customFormat="1" ht="6" customHeight="1" x14ac:dyDescent="0.2">
      <c r="A2" s="1"/>
      <c r="B2" s="16"/>
      <c r="C2" s="16"/>
      <c r="D2" s="17"/>
      <c r="E2" s="151"/>
      <c r="F2" s="18"/>
    </row>
    <row r="3" spans="1:9" s="20" customFormat="1" ht="18" customHeight="1" x14ac:dyDescent="0.2">
      <c r="A3" s="192" t="s">
        <v>211</v>
      </c>
      <c r="B3" s="192"/>
      <c r="C3" s="192"/>
      <c r="D3" s="192"/>
      <c r="E3" s="192"/>
      <c r="F3" s="192"/>
    </row>
    <row r="4" spans="1:9" ht="6.75" customHeight="1" x14ac:dyDescent="0.2"/>
    <row r="5" spans="1:9" s="12" customFormat="1" ht="21" customHeight="1" x14ac:dyDescent="0.2">
      <c r="A5" s="112" t="s">
        <v>2</v>
      </c>
      <c r="B5" s="202" t="s">
        <v>68</v>
      </c>
      <c r="C5" s="203"/>
      <c r="D5" s="204"/>
      <c r="E5" s="166" t="s">
        <v>220</v>
      </c>
      <c r="F5" s="106" t="s">
        <v>213</v>
      </c>
    </row>
    <row r="6" spans="1:9" s="20" customFormat="1" ht="12.75" customHeight="1" x14ac:dyDescent="0.2">
      <c r="A6" s="37"/>
      <c r="B6" s="57" t="s">
        <v>90</v>
      </c>
      <c r="C6" s="58" t="s">
        <v>69</v>
      </c>
      <c r="D6" s="59"/>
      <c r="E6" s="158">
        <f>E7+E8+E9+E10+E11+E12+E13+E14+E15+E16</f>
        <v>17141056.480000004</v>
      </c>
      <c r="F6" s="158">
        <v>7483650.1600000001</v>
      </c>
      <c r="H6" s="142"/>
    </row>
    <row r="7" spans="1:9" s="20" customFormat="1" ht="12.75" customHeight="1" x14ac:dyDescent="0.2">
      <c r="A7" s="37"/>
      <c r="B7" s="38"/>
      <c r="C7" s="49">
        <v>1</v>
      </c>
      <c r="D7" s="11" t="s">
        <v>70</v>
      </c>
      <c r="E7" s="153"/>
      <c r="F7" s="132"/>
    </row>
    <row r="8" spans="1:9" s="20" customFormat="1" ht="12.75" customHeight="1" x14ac:dyDescent="0.2">
      <c r="A8" s="37"/>
      <c r="B8" s="38"/>
      <c r="C8" s="49">
        <v>2</v>
      </c>
      <c r="D8" s="11" t="s">
        <v>71</v>
      </c>
      <c r="E8" s="153">
        <v>0</v>
      </c>
      <c r="F8" s="132">
        <v>0</v>
      </c>
      <c r="I8" s="142"/>
    </row>
    <row r="9" spans="1:9" s="20" customFormat="1" ht="12.75" customHeight="1" x14ac:dyDescent="0.2">
      <c r="A9" s="37"/>
      <c r="B9" s="38"/>
      <c r="C9" s="49">
        <v>3</v>
      </c>
      <c r="D9" s="11" t="s">
        <v>72</v>
      </c>
      <c r="E9" s="153">
        <v>1196653.1499999999</v>
      </c>
      <c r="F9" s="149"/>
    </row>
    <row r="10" spans="1:9" s="20" customFormat="1" ht="12.75" customHeight="1" x14ac:dyDescent="0.2">
      <c r="A10" s="37"/>
      <c r="B10" s="38"/>
      <c r="C10" s="49">
        <v>4</v>
      </c>
      <c r="D10" s="11" t="s">
        <v>73</v>
      </c>
      <c r="E10" s="153">
        <v>15407463.41</v>
      </c>
      <c r="F10" s="149">
        <v>6427472.1799999997</v>
      </c>
    </row>
    <row r="11" spans="1:9" s="20" customFormat="1" ht="12.75" customHeight="1" x14ac:dyDescent="0.2">
      <c r="A11" s="37"/>
      <c r="B11" s="38"/>
      <c r="C11" s="49">
        <v>5</v>
      </c>
      <c r="D11" s="11" t="s">
        <v>74</v>
      </c>
      <c r="E11" s="153"/>
      <c r="F11" s="132"/>
    </row>
    <row r="12" spans="1:9" s="20" customFormat="1" ht="12.75" customHeight="1" x14ac:dyDescent="0.2">
      <c r="A12" s="37"/>
      <c r="B12" s="38"/>
      <c r="C12" s="49">
        <v>6</v>
      </c>
      <c r="D12" s="11" t="s">
        <v>75</v>
      </c>
      <c r="E12" s="153"/>
      <c r="F12" s="132"/>
    </row>
    <row r="13" spans="1:9" s="20" customFormat="1" ht="12.75" customHeight="1" x14ac:dyDescent="0.2">
      <c r="A13" s="37"/>
      <c r="B13" s="38"/>
      <c r="C13" s="49">
        <v>7</v>
      </c>
      <c r="D13" s="11" t="s">
        <v>76</v>
      </c>
      <c r="E13" s="153"/>
      <c r="F13" s="132"/>
    </row>
    <row r="14" spans="1:9" s="20" customFormat="1" ht="12.75" customHeight="1" x14ac:dyDescent="0.2">
      <c r="A14" s="37"/>
      <c r="B14" s="38"/>
      <c r="C14" s="49">
        <v>8</v>
      </c>
      <c r="D14" s="11" t="s">
        <v>77</v>
      </c>
      <c r="E14" s="153">
        <v>351927</v>
      </c>
      <c r="F14" s="149">
        <v>578270</v>
      </c>
    </row>
    <row r="15" spans="1:9" s="20" customFormat="1" ht="12.75" customHeight="1" x14ac:dyDescent="0.2">
      <c r="A15" s="37"/>
      <c r="B15" s="38"/>
      <c r="C15" s="49">
        <v>9</v>
      </c>
      <c r="D15" s="11" t="s">
        <v>78</v>
      </c>
      <c r="E15" s="153">
        <f>181343+3669.92</f>
        <v>185012.92</v>
      </c>
      <c r="F15" s="132">
        <v>477907.98</v>
      </c>
    </row>
    <row r="16" spans="1:9" s="20" customFormat="1" ht="12.75" customHeight="1" x14ac:dyDescent="0.2">
      <c r="A16" s="37"/>
      <c r="B16" s="38"/>
      <c r="C16" s="49">
        <v>10</v>
      </c>
      <c r="D16" s="11" t="s">
        <v>86</v>
      </c>
      <c r="E16" s="153"/>
      <c r="F16" s="132"/>
    </row>
    <row r="17" spans="1:10" s="20" customFormat="1" ht="12.75" customHeight="1" x14ac:dyDescent="0.2">
      <c r="A17" s="37"/>
      <c r="B17" s="57" t="s">
        <v>90</v>
      </c>
      <c r="C17" s="58" t="s">
        <v>79</v>
      </c>
      <c r="D17" s="59"/>
      <c r="E17" s="153"/>
      <c r="F17" s="132"/>
    </row>
    <row r="18" spans="1:10" s="20" customFormat="1" ht="12.75" customHeight="1" x14ac:dyDescent="0.2">
      <c r="A18" s="37"/>
      <c r="B18" s="57" t="s">
        <v>90</v>
      </c>
      <c r="C18" s="58" t="s">
        <v>80</v>
      </c>
      <c r="D18" s="11"/>
      <c r="E18" s="153"/>
      <c r="F18" s="132"/>
    </row>
    <row r="19" spans="1:10" s="20" customFormat="1" ht="12.75" customHeight="1" x14ac:dyDescent="0.2">
      <c r="A19" s="37"/>
      <c r="B19" s="57" t="s">
        <v>90</v>
      </c>
      <c r="C19" s="58" t="s">
        <v>81</v>
      </c>
      <c r="D19" s="11"/>
      <c r="E19" s="153"/>
      <c r="F19" s="132"/>
    </row>
    <row r="20" spans="1:10" s="20" customFormat="1" ht="15.95" customHeight="1" x14ac:dyDescent="0.2">
      <c r="A20" s="37"/>
      <c r="B20" s="189" t="s">
        <v>94</v>
      </c>
      <c r="C20" s="190"/>
      <c r="D20" s="191"/>
      <c r="E20" s="158">
        <f>E6+E17+E18+E19</f>
        <v>17141056.480000004</v>
      </c>
      <c r="F20" s="158">
        <v>7483650.1600000001</v>
      </c>
      <c r="I20" s="142"/>
    </row>
    <row r="21" spans="1:10" s="20" customFormat="1" ht="12.75" customHeight="1" x14ac:dyDescent="0.2">
      <c r="A21" s="37"/>
      <c r="B21" s="57" t="s">
        <v>90</v>
      </c>
      <c r="C21" s="58" t="s">
        <v>84</v>
      </c>
      <c r="D21" s="36"/>
      <c r="E21" s="153"/>
      <c r="F21" s="132"/>
      <c r="J21" s="19"/>
    </row>
    <row r="22" spans="1:10" s="20" customFormat="1" ht="12.75" customHeight="1" x14ac:dyDescent="0.2">
      <c r="A22" s="37"/>
      <c r="B22" s="60"/>
      <c r="C22" s="49">
        <v>1</v>
      </c>
      <c r="D22" s="11" t="s">
        <v>70</v>
      </c>
      <c r="E22" s="153"/>
      <c r="F22" s="132"/>
    </row>
    <row r="23" spans="1:10" s="20" customFormat="1" ht="12.75" customHeight="1" x14ac:dyDescent="0.2">
      <c r="A23" s="37"/>
      <c r="B23" s="60"/>
      <c r="C23" s="49">
        <v>2</v>
      </c>
      <c r="D23" s="11" t="s">
        <v>71</v>
      </c>
      <c r="E23" s="153"/>
      <c r="F23" s="132"/>
    </row>
    <row r="24" spans="1:10" s="20" customFormat="1" ht="12.75" customHeight="1" x14ac:dyDescent="0.2">
      <c r="A24" s="37"/>
      <c r="B24" s="60"/>
      <c r="C24" s="49">
        <v>3</v>
      </c>
      <c r="D24" s="11" t="s">
        <v>85</v>
      </c>
      <c r="E24" s="153"/>
      <c r="F24" s="149"/>
    </row>
    <row r="25" spans="1:10" s="20" customFormat="1" ht="12.75" customHeight="1" x14ac:dyDescent="0.2">
      <c r="A25" s="37"/>
      <c r="B25" s="60"/>
      <c r="C25" s="49">
        <v>4</v>
      </c>
      <c r="D25" s="11" t="s">
        <v>73</v>
      </c>
      <c r="E25" s="153"/>
      <c r="F25" s="132"/>
    </row>
    <row r="26" spans="1:10" s="20" customFormat="1" ht="12.75" customHeight="1" x14ac:dyDescent="0.2">
      <c r="A26" s="37"/>
      <c r="B26" s="60"/>
      <c r="C26" s="49">
        <v>5</v>
      </c>
      <c r="D26" s="11" t="s">
        <v>74</v>
      </c>
      <c r="E26" s="153"/>
      <c r="F26" s="132"/>
    </row>
    <row r="27" spans="1:10" s="20" customFormat="1" ht="12.75" customHeight="1" x14ac:dyDescent="0.2">
      <c r="A27" s="37"/>
      <c r="B27" s="60"/>
      <c r="C27" s="49">
        <v>6</v>
      </c>
      <c r="D27" s="11" t="s">
        <v>75</v>
      </c>
      <c r="E27" s="153"/>
      <c r="F27" s="132"/>
    </row>
    <row r="28" spans="1:10" s="20" customFormat="1" ht="12.75" customHeight="1" x14ac:dyDescent="0.2">
      <c r="A28" s="37"/>
      <c r="B28" s="60"/>
      <c r="C28" s="49">
        <v>7</v>
      </c>
      <c r="D28" s="11" t="s">
        <v>76</v>
      </c>
      <c r="E28" s="153"/>
      <c r="F28" s="132"/>
    </row>
    <row r="29" spans="1:10" s="20" customFormat="1" ht="12.75" customHeight="1" x14ac:dyDescent="0.2">
      <c r="A29" s="37"/>
      <c r="B29" s="60"/>
      <c r="C29" s="49">
        <v>8</v>
      </c>
      <c r="D29" s="11" t="s">
        <v>86</v>
      </c>
      <c r="E29" s="153">
        <f>103473428-100000</f>
        <v>103373428</v>
      </c>
      <c r="F29" s="149">
        <v>100501148</v>
      </c>
      <c r="H29" s="142"/>
      <c r="I29" s="142"/>
    </row>
    <row r="30" spans="1:10" s="20" customFormat="1" ht="12.75" customHeight="1" x14ac:dyDescent="0.2">
      <c r="A30" s="37"/>
      <c r="B30" s="60"/>
      <c r="C30" s="49"/>
      <c r="D30" s="11"/>
      <c r="E30" s="153"/>
      <c r="F30" s="132"/>
    </row>
    <row r="31" spans="1:10" s="20" customFormat="1" ht="12.75" customHeight="1" x14ac:dyDescent="0.2">
      <c r="A31" s="37"/>
      <c r="B31" s="57" t="s">
        <v>90</v>
      </c>
      <c r="C31" s="58" t="s">
        <v>87</v>
      </c>
      <c r="D31" s="59"/>
      <c r="E31" s="153"/>
      <c r="F31" s="132"/>
    </row>
    <row r="32" spans="1:10" s="20" customFormat="1" ht="12.75" customHeight="1" x14ac:dyDescent="0.2">
      <c r="A32" s="37"/>
      <c r="B32" s="57" t="s">
        <v>90</v>
      </c>
      <c r="C32" s="58" t="s">
        <v>88</v>
      </c>
      <c r="D32" s="59"/>
      <c r="E32" s="153"/>
      <c r="F32" s="132"/>
    </row>
    <row r="33" spans="1:9" s="20" customFormat="1" ht="12.75" customHeight="1" x14ac:dyDescent="0.2">
      <c r="A33" s="37"/>
      <c r="B33" s="57" t="s">
        <v>90</v>
      </c>
      <c r="C33" s="58" t="s">
        <v>89</v>
      </c>
      <c r="D33" s="59"/>
      <c r="E33" s="153"/>
      <c r="F33" s="132"/>
    </row>
    <row r="34" spans="1:9" s="20" customFormat="1" ht="12.75" customHeight="1" x14ac:dyDescent="0.2">
      <c r="A34" s="37"/>
      <c r="B34" s="38"/>
      <c r="C34" s="49">
        <v>1</v>
      </c>
      <c r="D34" s="11" t="s">
        <v>91</v>
      </c>
      <c r="E34" s="153"/>
      <c r="F34" s="132"/>
    </row>
    <row r="35" spans="1:9" s="20" customFormat="1" ht="12.75" customHeight="1" x14ac:dyDescent="0.2">
      <c r="A35" s="37"/>
      <c r="B35" s="38"/>
      <c r="C35" s="49">
        <v>2</v>
      </c>
      <c r="D35" s="11" t="s">
        <v>92</v>
      </c>
      <c r="E35" s="153"/>
      <c r="F35" s="132"/>
    </row>
    <row r="36" spans="1:9" s="20" customFormat="1" ht="12.75" customHeight="1" x14ac:dyDescent="0.2">
      <c r="A36" s="37"/>
      <c r="B36" s="57" t="s">
        <v>90</v>
      </c>
      <c r="C36" s="58" t="s">
        <v>93</v>
      </c>
      <c r="D36" s="59"/>
      <c r="E36" s="153"/>
      <c r="F36" s="132"/>
    </row>
    <row r="37" spans="1:9" s="20" customFormat="1" ht="12.75" customHeight="1" x14ac:dyDescent="0.2">
      <c r="A37" s="37"/>
      <c r="B37" s="38"/>
      <c r="C37" s="58"/>
      <c r="D37" s="59"/>
      <c r="E37" s="153"/>
      <c r="F37" s="132"/>
    </row>
    <row r="38" spans="1:9" s="20" customFormat="1" ht="15.95" customHeight="1" x14ac:dyDescent="0.2">
      <c r="A38" s="37"/>
      <c r="B38" s="189" t="s">
        <v>95</v>
      </c>
      <c r="C38" s="190"/>
      <c r="D38" s="191"/>
      <c r="E38" s="158">
        <f>E24+E29</f>
        <v>103373428</v>
      </c>
      <c r="F38" s="158">
        <v>100501148</v>
      </c>
      <c r="I38" s="150"/>
    </row>
    <row r="39" spans="1:9" s="20" customFormat="1" ht="15.95" customHeight="1" x14ac:dyDescent="0.2">
      <c r="A39" s="37"/>
      <c r="B39" s="38"/>
      <c r="C39" s="58"/>
      <c r="D39" s="59"/>
      <c r="E39" s="153"/>
      <c r="F39" s="132"/>
    </row>
    <row r="40" spans="1:9" s="20" customFormat="1" ht="24.75" customHeight="1" x14ac:dyDescent="0.2">
      <c r="A40" s="37"/>
      <c r="B40" s="189" t="s">
        <v>83</v>
      </c>
      <c r="C40" s="190"/>
      <c r="D40" s="191"/>
      <c r="E40" s="158">
        <f>E20+E38</f>
        <v>120514484.48</v>
      </c>
      <c r="F40" s="158">
        <v>107984798.16</v>
      </c>
    </row>
    <row r="41" spans="1:9" s="20" customFormat="1" ht="12.75" customHeight="1" x14ac:dyDescent="0.2">
      <c r="A41" s="37"/>
      <c r="B41" s="57" t="s">
        <v>90</v>
      </c>
      <c r="C41" s="58" t="s">
        <v>96</v>
      </c>
      <c r="D41" s="59"/>
      <c r="E41" s="153"/>
      <c r="F41" s="132"/>
    </row>
    <row r="42" spans="1:9" s="20" customFormat="1" ht="12.75" customHeight="1" x14ac:dyDescent="0.2">
      <c r="A42" s="37"/>
      <c r="B42" s="57" t="s">
        <v>90</v>
      </c>
      <c r="C42" s="58" t="s">
        <v>97</v>
      </c>
      <c r="D42" s="59"/>
      <c r="E42" s="153">
        <v>100000</v>
      </c>
      <c r="F42" s="149"/>
    </row>
    <row r="43" spans="1:9" s="20" customFormat="1" ht="12.75" customHeight="1" x14ac:dyDescent="0.2">
      <c r="A43" s="37"/>
      <c r="B43" s="57" t="s">
        <v>90</v>
      </c>
      <c r="C43" s="58" t="s">
        <v>98</v>
      </c>
      <c r="D43" s="59"/>
      <c r="E43" s="153"/>
      <c r="F43" s="132"/>
    </row>
    <row r="44" spans="1:9" s="20" customFormat="1" ht="12.75" customHeight="1" x14ac:dyDescent="0.2">
      <c r="A44" s="37"/>
      <c r="B44" s="57" t="s">
        <v>90</v>
      </c>
      <c r="C44" s="58" t="s">
        <v>99</v>
      </c>
      <c r="D44" s="59"/>
      <c r="E44" s="153"/>
      <c r="F44" s="132"/>
    </row>
    <row r="45" spans="1:9" s="20" customFormat="1" ht="12.75" customHeight="1" x14ac:dyDescent="0.2">
      <c r="A45" s="37"/>
      <c r="B45" s="57" t="s">
        <v>90</v>
      </c>
      <c r="C45" s="58" t="s">
        <v>100</v>
      </c>
      <c r="D45" s="59"/>
      <c r="E45" s="153"/>
      <c r="F45" s="132"/>
    </row>
    <row r="46" spans="1:9" s="20" customFormat="1" ht="12.75" customHeight="1" x14ac:dyDescent="0.2">
      <c r="A46" s="37"/>
      <c r="B46" s="61"/>
      <c r="C46" s="49">
        <v>1</v>
      </c>
      <c r="D46" s="11" t="s">
        <v>101</v>
      </c>
      <c r="E46" s="153"/>
      <c r="F46" s="132"/>
    </row>
    <row r="47" spans="1:9" s="20" customFormat="1" ht="12.75" customHeight="1" x14ac:dyDescent="0.2">
      <c r="A47" s="37"/>
      <c r="B47" s="61"/>
      <c r="C47" s="49">
        <v>2</v>
      </c>
      <c r="D47" s="11" t="s">
        <v>102</v>
      </c>
      <c r="E47" s="153"/>
      <c r="F47" s="149"/>
    </row>
    <row r="48" spans="1:9" s="20" customFormat="1" ht="12.75" customHeight="1" x14ac:dyDescent="0.2">
      <c r="A48" s="37"/>
      <c r="B48" s="61"/>
      <c r="C48" s="49">
        <v>3</v>
      </c>
      <c r="D48" s="11" t="s">
        <v>100</v>
      </c>
      <c r="E48" s="153"/>
      <c r="F48" s="132"/>
    </row>
    <row r="49" spans="1:9" s="20" customFormat="1" ht="12.75" customHeight="1" x14ac:dyDescent="0.2">
      <c r="A49" s="37"/>
      <c r="B49" s="57" t="s">
        <v>90</v>
      </c>
      <c r="C49" s="58" t="s">
        <v>103</v>
      </c>
      <c r="D49" s="59"/>
      <c r="E49" s="132">
        <f>F49+F50</f>
        <v>-1842398.3299999945</v>
      </c>
      <c r="F49" s="132">
        <v>-5739964</v>
      </c>
    </row>
    <row r="50" spans="1:9" s="20" customFormat="1" ht="12.75" customHeight="1" x14ac:dyDescent="0.2">
      <c r="A50" s="37"/>
      <c r="B50" s="57" t="s">
        <v>90</v>
      </c>
      <c r="C50" s="58" t="s">
        <v>104</v>
      </c>
      <c r="D50" s="59"/>
      <c r="E50" s="153">
        <f>'PASH '!E50</f>
        <v>735267.83999999892</v>
      </c>
      <c r="F50" s="132">
        <v>3897565.6700000055</v>
      </c>
      <c r="I50" s="19"/>
    </row>
    <row r="51" spans="1:9" s="20" customFormat="1" ht="12.75" customHeight="1" x14ac:dyDescent="0.2">
      <c r="A51" s="37"/>
      <c r="B51" s="62"/>
      <c r="C51" s="58"/>
      <c r="D51" s="59"/>
      <c r="E51" s="153"/>
      <c r="F51" s="132"/>
    </row>
    <row r="52" spans="1:9" s="20" customFormat="1" ht="15.95" customHeight="1" x14ac:dyDescent="0.2">
      <c r="A52" s="37"/>
      <c r="B52" s="189" t="s">
        <v>105</v>
      </c>
      <c r="C52" s="190"/>
      <c r="D52" s="191"/>
      <c r="E52" s="148">
        <f>SUM(E41:E51)</f>
        <v>-1007130.4899999956</v>
      </c>
      <c r="F52" s="148">
        <v>-1842398.3299999945</v>
      </c>
      <c r="H52" s="142"/>
    </row>
    <row r="53" spans="1:9" s="20" customFormat="1" ht="15.95" customHeight="1" x14ac:dyDescent="0.2">
      <c r="A53" s="37"/>
      <c r="B53" s="62"/>
      <c r="C53" s="58"/>
      <c r="D53" s="59"/>
      <c r="E53" s="153"/>
      <c r="F53" s="132"/>
      <c r="I53" s="19"/>
    </row>
    <row r="54" spans="1:9" s="20" customFormat="1" ht="24.75" customHeight="1" x14ac:dyDescent="0.2">
      <c r="A54" s="111"/>
      <c r="B54" s="202" t="s">
        <v>106</v>
      </c>
      <c r="C54" s="203"/>
      <c r="D54" s="204"/>
      <c r="E54" s="159">
        <f>E40+E52</f>
        <v>119507353.99000001</v>
      </c>
      <c r="F54" s="159">
        <v>106142399.83</v>
      </c>
      <c r="H54" s="142"/>
    </row>
    <row r="55" spans="1:9" s="20" customFormat="1" ht="15.95" customHeight="1" x14ac:dyDescent="0.2">
      <c r="A55" s="63"/>
      <c r="B55" s="63"/>
      <c r="C55" s="64"/>
      <c r="D55" s="7"/>
      <c r="E55" s="157"/>
      <c r="F55" s="65"/>
    </row>
    <row r="56" spans="1:9" s="20" customFormat="1" ht="15.95" customHeight="1" x14ac:dyDescent="0.2">
      <c r="A56" s="63"/>
      <c r="B56" s="63"/>
      <c r="C56" s="64"/>
      <c r="D56" s="7"/>
      <c r="E56" s="157"/>
      <c r="F56" s="65"/>
    </row>
    <row r="57" spans="1:9" s="20" customFormat="1" ht="15.95" customHeight="1" x14ac:dyDescent="0.2">
      <c r="A57" s="63"/>
      <c r="B57" s="63"/>
      <c r="C57" s="64"/>
      <c r="D57" s="7"/>
      <c r="E57" s="157">
        <f>Aktivet!F60-Pasivet!E54</f>
        <v>-2.000001072883606E-2</v>
      </c>
      <c r="F57" s="157">
        <f>Aktivet!G60-Pasivet!F54</f>
        <v>-1.9999995827674866E-2</v>
      </c>
    </row>
    <row r="58" spans="1:9" s="20" customFormat="1" ht="15.95" customHeight="1" x14ac:dyDescent="0.2">
      <c r="A58" s="63"/>
      <c r="B58" s="63"/>
      <c r="C58" s="64"/>
      <c r="D58" s="7"/>
      <c r="E58" s="157"/>
      <c r="F58" s="65"/>
    </row>
    <row r="59" spans="1:9" s="20" customFormat="1" ht="15.95" customHeight="1" x14ac:dyDescent="0.2">
      <c r="A59" s="25"/>
      <c r="B59" s="25"/>
      <c r="C59" s="25"/>
      <c r="D59" s="7"/>
      <c r="E59" s="169"/>
      <c r="F59" s="65"/>
    </row>
    <row r="60" spans="1:9" s="20" customFormat="1" ht="15.95" customHeight="1" x14ac:dyDescent="0.2">
      <c r="A60" s="63"/>
      <c r="B60" s="63"/>
      <c r="C60" s="64"/>
      <c r="D60" s="7"/>
      <c r="E60" s="157"/>
      <c r="F60" s="65"/>
    </row>
    <row r="61" spans="1:9" s="20" customFormat="1" ht="15.95" customHeight="1" x14ac:dyDescent="0.2">
      <c r="A61" s="63"/>
      <c r="B61" s="63"/>
      <c r="C61" s="64"/>
      <c r="D61" s="7"/>
      <c r="E61" s="157"/>
      <c r="F61" s="65"/>
    </row>
    <row r="62" spans="1:9" s="20" customFormat="1" ht="15.95" customHeight="1" x14ac:dyDescent="0.2">
      <c r="A62" s="63"/>
      <c r="B62" s="63"/>
      <c r="C62" s="64"/>
      <c r="D62" s="7"/>
      <c r="E62" s="169"/>
      <c r="F62" s="65"/>
    </row>
    <row r="63" spans="1:9" s="20" customFormat="1" ht="15.95" customHeight="1" x14ac:dyDescent="0.2">
      <c r="A63" s="63"/>
      <c r="B63" s="63"/>
      <c r="C63" s="64"/>
      <c r="D63" s="7"/>
      <c r="E63" s="157"/>
      <c r="F63" s="65"/>
    </row>
    <row r="64" spans="1:9" s="20" customFormat="1" ht="15.95" customHeight="1" x14ac:dyDescent="0.2">
      <c r="A64" s="63"/>
      <c r="B64" s="63"/>
      <c r="C64" s="63"/>
      <c r="D64" s="63"/>
      <c r="E64" s="157"/>
      <c r="F64" s="65"/>
    </row>
    <row r="65" spans="1:6" x14ac:dyDescent="0.2">
      <c r="A65" s="66"/>
      <c r="B65" s="66"/>
      <c r="C65" s="67"/>
      <c r="D65" s="4"/>
      <c r="E65" s="160"/>
      <c r="F65" s="68"/>
    </row>
  </sheetData>
  <mergeCells count="7">
    <mergeCell ref="B54:D54"/>
    <mergeCell ref="A3:F3"/>
    <mergeCell ref="B40:D40"/>
    <mergeCell ref="B20:D20"/>
    <mergeCell ref="B38:D38"/>
    <mergeCell ref="B52:D52"/>
    <mergeCell ref="B5:D5"/>
  </mergeCells>
  <phoneticPr fontId="0" type="noConversion"/>
  <printOptions horizontalCentered="1" verticalCentered="1"/>
  <pageMargins left="0.25" right="0" top="0.25" bottom="0.40749890638670166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opLeftCell="A28" workbookViewId="0">
      <selection activeCell="H58" sqref="H58"/>
    </sheetView>
  </sheetViews>
  <sheetFormatPr defaultRowHeight="15" x14ac:dyDescent="0.2"/>
  <cols>
    <col min="1" max="1" width="3.7109375" style="95" customWidth="1"/>
    <col min="2" max="2" width="3.42578125" style="2" customWidth="1"/>
    <col min="3" max="3" width="2.7109375" style="2" customWidth="1"/>
    <col min="4" max="4" width="63.140625" style="6" customWidth="1"/>
    <col min="5" max="5" width="15" style="102" bestFit="1" customWidth="1"/>
    <col min="6" max="6" width="14" style="22" bestFit="1" customWidth="1"/>
    <col min="7" max="7" width="9.140625" style="6"/>
    <col min="8" max="8" width="18" style="23" customWidth="1"/>
    <col min="9" max="9" width="12.85546875" style="6" bestFit="1" customWidth="1"/>
    <col min="10" max="16384" width="9.140625" style="6"/>
  </cols>
  <sheetData>
    <row r="1" spans="1:8" s="20" customFormat="1" ht="7.5" customHeight="1" x14ac:dyDescent="0.2">
      <c r="A1" s="24"/>
      <c r="B1" s="1"/>
      <c r="C1" s="16"/>
      <c r="D1" s="17"/>
      <c r="E1" s="101"/>
      <c r="F1" s="19"/>
      <c r="H1" s="21"/>
    </row>
    <row r="2" spans="1:8" s="20" customFormat="1" ht="17.25" customHeight="1" x14ac:dyDescent="0.2">
      <c r="A2" s="212" t="s">
        <v>107</v>
      </c>
      <c r="B2" s="212"/>
      <c r="C2" s="212"/>
      <c r="D2" s="212"/>
      <c r="E2" s="212"/>
      <c r="F2" s="212"/>
      <c r="H2" s="21"/>
    </row>
    <row r="3" spans="1:8" s="20" customFormat="1" ht="17.25" customHeight="1" x14ac:dyDescent="0.2">
      <c r="A3" s="212" t="s">
        <v>108</v>
      </c>
      <c r="B3" s="212"/>
      <c r="C3" s="212"/>
      <c r="D3" s="212"/>
      <c r="E3" s="212"/>
      <c r="F3" s="212"/>
      <c r="H3" s="21"/>
    </row>
    <row r="4" spans="1:8" s="20" customFormat="1" ht="17.25" customHeight="1" x14ac:dyDescent="0.2">
      <c r="A4" s="215" t="s">
        <v>109</v>
      </c>
      <c r="B4" s="215"/>
      <c r="C4" s="215"/>
      <c r="D4" s="215"/>
      <c r="E4" s="215"/>
      <c r="F4" s="215"/>
      <c r="H4" s="21"/>
    </row>
    <row r="5" spans="1:8" ht="7.5" customHeight="1" x14ac:dyDescent="0.2"/>
    <row r="6" spans="1:8" s="20" customFormat="1" ht="15.95" customHeight="1" x14ac:dyDescent="0.2">
      <c r="A6" s="105" t="s">
        <v>2</v>
      </c>
      <c r="B6" s="202" t="s">
        <v>22</v>
      </c>
      <c r="C6" s="203"/>
      <c r="D6" s="204"/>
      <c r="E6" s="106">
        <v>2019</v>
      </c>
      <c r="F6" s="106">
        <v>2018</v>
      </c>
      <c r="H6" s="21"/>
    </row>
    <row r="7" spans="1:8" s="20" customFormat="1" ht="12.75" customHeight="1" x14ac:dyDescent="0.2">
      <c r="A7" s="96" t="s">
        <v>90</v>
      </c>
      <c r="B7" s="13" t="s">
        <v>110</v>
      </c>
      <c r="C7" s="39"/>
      <c r="D7" s="40"/>
      <c r="E7" s="136">
        <v>31312892.25</v>
      </c>
      <c r="F7" s="170">
        <v>30642308.010000002</v>
      </c>
      <c r="H7" s="176"/>
    </row>
    <row r="8" spans="1:8" s="20" customFormat="1" ht="12.75" customHeight="1" x14ac:dyDescent="0.2">
      <c r="A8" s="96" t="s">
        <v>90</v>
      </c>
      <c r="B8" s="13" t="s">
        <v>111</v>
      </c>
      <c r="C8" s="39"/>
      <c r="D8" s="40"/>
      <c r="E8" s="134">
        <v>-6710678.7699999996</v>
      </c>
      <c r="F8" s="134">
        <v>11249162.859999999</v>
      </c>
      <c r="H8" s="176"/>
    </row>
    <row r="9" spans="1:8" s="20" customFormat="1" ht="12.75" customHeight="1" x14ac:dyDescent="0.2">
      <c r="A9" s="96" t="s">
        <v>90</v>
      </c>
      <c r="B9" s="13" t="s">
        <v>112</v>
      </c>
      <c r="C9" s="39"/>
      <c r="D9" s="40"/>
      <c r="E9" s="134"/>
      <c r="F9" s="134"/>
      <c r="H9" s="176"/>
    </row>
    <row r="10" spans="1:8" s="20" customFormat="1" ht="12.75" customHeight="1" x14ac:dyDescent="0.2">
      <c r="A10" s="96" t="s">
        <v>90</v>
      </c>
      <c r="B10" s="13" t="s">
        <v>113</v>
      </c>
      <c r="C10" s="39"/>
      <c r="D10" s="40"/>
      <c r="E10" s="136">
        <v>1649848</v>
      </c>
      <c r="F10" s="171">
        <v>310958</v>
      </c>
      <c r="H10" s="176"/>
    </row>
    <row r="11" spans="1:8" s="20" customFormat="1" ht="8.25" customHeight="1" x14ac:dyDescent="0.2">
      <c r="A11" s="97"/>
      <c r="B11" s="41"/>
      <c r="C11" s="39"/>
      <c r="D11" s="40"/>
      <c r="E11" s="137"/>
      <c r="F11" s="137"/>
      <c r="H11" s="176"/>
    </row>
    <row r="12" spans="1:8" s="20" customFormat="1" ht="12.75" customHeight="1" x14ac:dyDescent="0.2">
      <c r="A12" s="96" t="s">
        <v>90</v>
      </c>
      <c r="B12" s="13" t="s">
        <v>114</v>
      </c>
      <c r="C12" s="39"/>
      <c r="D12" s="40"/>
      <c r="E12" s="134">
        <f>E13+E14</f>
        <v>-4666959.03</v>
      </c>
      <c r="F12" s="134">
        <v>-18981189.25</v>
      </c>
      <c r="H12" s="176"/>
    </row>
    <row r="13" spans="1:8" s="20" customFormat="1" ht="12.75" customHeight="1" x14ac:dyDescent="0.2">
      <c r="A13" s="97"/>
      <c r="B13" s="41"/>
      <c r="C13" s="51">
        <v>1</v>
      </c>
      <c r="D13" s="52" t="s">
        <v>114</v>
      </c>
      <c r="E13" s="137">
        <v>-4666959.03</v>
      </c>
      <c r="F13" s="149">
        <v>-18981189.25</v>
      </c>
      <c r="H13" s="176"/>
    </row>
    <row r="14" spans="1:8" s="20" customFormat="1" ht="12.75" customHeight="1" x14ac:dyDescent="0.2">
      <c r="A14" s="98"/>
      <c r="B14" s="41"/>
      <c r="C14" s="20">
        <v>2</v>
      </c>
      <c r="D14" s="52" t="s">
        <v>115</v>
      </c>
      <c r="E14" s="137"/>
      <c r="F14" s="137"/>
      <c r="H14" s="176"/>
    </row>
    <row r="15" spans="1:8" s="20" customFormat="1" ht="8.25" customHeight="1" x14ac:dyDescent="0.2">
      <c r="A15" s="98"/>
      <c r="B15" s="41"/>
      <c r="C15" s="39"/>
      <c r="D15" s="40"/>
      <c r="E15" s="137"/>
      <c r="F15" s="137"/>
      <c r="H15" s="176"/>
    </row>
    <row r="16" spans="1:8" s="20" customFormat="1" ht="12.75" customHeight="1" x14ac:dyDescent="0.2">
      <c r="A16" s="96" t="s">
        <v>90</v>
      </c>
      <c r="B16" s="13" t="s">
        <v>116</v>
      </c>
      <c r="C16" s="39"/>
      <c r="D16" s="40"/>
      <c r="E16" s="134">
        <f>E17+E18</f>
        <v>-7568851</v>
      </c>
      <c r="F16" s="134">
        <v>-5836316</v>
      </c>
      <c r="H16" s="176"/>
    </row>
    <row r="17" spans="1:8" s="20" customFormat="1" ht="12.75" customHeight="1" x14ac:dyDescent="0.2">
      <c r="A17" s="98"/>
      <c r="B17" s="41"/>
      <c r="C17" s="42">
        <v>1</v>
      </c>
      <c r="D17" s="11" t="s">
        <v>117</v>
      </c>
      <c r="E17" s="138">
        <v>-6485733</v>
      </c>
      <c r="F17" s="172">
        <v>-5001127</v>
      </c>
      <c r="H17" s="176"/>
    </row>
    <row r="18" spans="1:8" s="20" customFormat="1" ht="12.75" customHeight="1" x14ac:dyDescent="0.2">
      <c r="A18" s="98"/>
      <c r="B18" s="41"/>
      <c r="C18" s="42">
        <v>2</v>
      </c>
      <c r="D18" s="11" t="s">
        <v>118</v>
      </c>
      <c r="E18" s="138">
        <v>-1083118</v>
      </c>
      <c r="F18" s="172">
        <v>-835189</v>
      </c>
      <c r="H18" s="176"/>
    </row>
    <row r="19" spans="1:8" s="20" customFormat="1" ht="12.75" customHeight="1" x14ac:dyDescent="0.2">
      <c r="A19" s="98"/>
      <c r="B19" s="41"/>
      <c r="C19" s="42"/>
      <c r="D19" s="11" t="s">
        <v>119</v>
      </c>
      <c r="E19" s="138"/>
      <c r="F19" s="138"/>
      <c r="H19" s="176"/>
    </row>
    <row r="20" spans="1:8" s="20" customFormat="1" ht="6.75" customHeight="1" x14ac:dyDescent="0.2">
      <c r="A20" s="97"/>
      <c r="B20" s="41"/>
      <c r="C20" s="39"/>
      <c r="D20" s="40"/>
      <c r="E20" s="132"/>
      <c r="F20" s="132"/>
      <c r="H20" s="176"/>
    </row>
    <row r="21" spans="1:8" s="20" customFormat="1" ht="12.75" customHeight="1" x14ac:dyDescent="0.2">
      <c r="A21" s="96" t="s">
        <v>90</v>
      </c>
      <c r="B21" s="13" t="s">
        <v>120</v>
      </c>
      <c r="C21" s="39"/>
      <c r="D21" s="40"/>
      <c r="E21" s="134"/>
      <c r="F21" s="134"/>
      <c r="H21" s="176"/>
    </row>
    <row r="22" spans="1:8" s="20" customFormat="1" ht="12.75" customHeight="1" x14ac:dyDescent="0.2">
      <c r="A22" s="96" t="s">
        <v>90</v>
      </c>
      <c r="B22" s="13" t="s">
        <v>121</v>
      </c>
      <c r="C22" s="39"/>
      <c r="D22" s="40"/>
      <c r="E22" s="134">
        <v>-7224416</v>
      </c>
      <c r="F22" s="171">
        <v>-7844965.9299999997</v>
      </c>
      <c r="H22" s="176"/>
    </row>
    <row r="23" spans="1:8" s="20" customFormat="1" ht="12.75" customHeight="1" x14ac:dyDescent="0.2">
      <c r="A23" s="96" t="s">
        <v>90</v>
      </c>
      <c r="B23" s="13" t="s">
        <v>122</v>
      </c>
      <c r="C23" s="39"/>
      <c r="D23" s="40"/>
      <c r="E23" s="134">
        <v>-5973833.8600000003</v>
      </c>
      <c r="F23" s="171">
        <v>-5872984.0199999996</v>
      </c>
      <c r="H23" s="176"/>
    </row>
    <row r="24" spans="1:8" s="20" customFormat="1" ht="6" customHeight="1" x14ac:dyDescent="0.2">
      <c r="A24" s="97"/>
      <c r="B24" s="41"/>
      <c r="C24" s="39"/>
      <c r="D24" s="40"/>
      <c r="E24" s="132"/>
      <c r="F24" s="132"/>
      <c r="H24" s="176"/>
    </row>
    <row r="25" spans="1:8" s="20" customFormat="1" ht="12.75" customHeight="1" x14ac:dyDescent="0.2">
      <c r="A25" s="96" t="s">
        <v>90</v>
      </c>
      <c r="B25" s="13" t="s">
        <v>123</v>
      </c>
      <c r="C25" s="39"/>
      <c r="D25" s="40"/>
      <c r="E25" s="134">
        <f>E26+E28+E30</f>
        <v>0</v>
      </c>
      <c r="F25" s="134">
        <f>F26+F28+F30</f>
        <v>0</v>
      </c>
      <c r="H25" s="176"/>
    </row>
    <row r="26" spans="1:8" s="20" customFormat="1" ht="12.75" customHeight="1" x14ac:dyDescent="0.2">
      <c r="A26" s="98"/>
      <c r="B26" s="43"/>
      <c r="C26" s="213">
        <v>1</v>
      </c>
      <c r="D26" s="47" t="s">
        <v>124</v>
      </c>
      <c r="E26" s="208"/>
      <c r="F26" s="208"/>
      <c r="H26" s="176"/>
    </row>
    <row r="27" spans="1:8" s="20" customFormat="1" ht="12.75" customHeight="1" x14ac:dyDescent="0.2">
      <c r="A27" s="99"/>
      <c r="B27" s="45"/>
      <c r="C27" s="214"/>
      <c r="D27" s="48" t="s">
        <v>125</v>
      </c>
      <c r="E27" s="209"/>
      <c r="F27" s="209"/>
      <c r="H27" s="176"/>
    </row>
    <row r="28" spans="1:8" s="20" customFormat="1" ht="12.75" customHeight="1" x14ac:dyDescent="0.2">
      <c r="A28" s="98"/>
      <c r="B28" s="43"/>
      <c r="C28" s="213">
        <v>2</v>
      </c>
      <c r="D28" s="47" t="s">
        <v>126</v>
      </c>
      <c r="E28" s="208"/>
      <c r="F28" s="208"/>
      <c r="H28" s="176"/>
    </row>
    <row r="29" spans="1:8" s="20" customFormat="1" ht="12.75" customHeight="1" x14ac:dyDescent="0.2">
      <c r="A29" s="99"/>
      <c r="B29" s="45"/>
      <c r="C29" s="214"/>
      <c r="D29" s="48" t="s">
        <v>129</v>
      </c>
      <c r="E29" s="209"/>
      <c r="F29" s="209"/>
      <c r="H29" s="176"/>
    </row>
    <row r="30" spans="1:8" s="20" customFormat="1" ht="12.75" customHeight="1" x14ac:dyDescent="0.2">
      <c r="A30" s="98"/>
      <c r="B30" s="43"/>
      <c r="C30" s="213">
        <v>3</v>
      </c>
      <c r="D30" s="47" t="s">
        <v>127</v>
      </c>
      <c r="E30" s="210"/>
      <c r="F30" s="208"/>
      <c r="H30" s="176"/>
    </row>
    <row r="31" spans="1:8" s="20" customFormat="1" ht="12.75" customHeight="1" x14ac:dyDescent="0.2">
      <c r="A31" s="99"/>
      <c r="B31" s="45"/>
      <c r="C31" s="214"/>
      <c r="D31" s="48" t="s">
        <v>128</v>
      </c>
      <c r="E31" s="211"/>
      <c r="F31" s="209"/>
      <c r="H31" s="176"/>
    </row>
    <row r="32" spans="1:8" s="20" customFormat="1" ht="9.75" customHeight="1" x14ac:dyDescent="0.2">
      <c r="A32" s="97"/>
      <c r="B32" s="41"/>
      <c r="C32" s="39"/>
      <c r="D32" s="40"/>
      <c r="E32" s="132"/>
      <c r="F32" s="132"/>
      <c r="H32" s="176"/>
    </row>
    <row r="33" spans="1:9" s="20" customFormat="1" ht="12.75" customHeight="1" x14ac:dyDescent="0.2">
      <c r="A33" s="216" t="s">
        <v>90</v>
      </c>
      <c r="B33" s="15" t="s">
        <v>130</v>
      </c>
      <c r="C33" s="53"/>
      <c r="D33" s="54"/>
      <c r="E33" s="206"/>
      <c r="F33" s="206"/>
      <c r="H33" s="176"/>
    </row>
    <row r="34" spans="1:9" s="20" customFormat="1" ht="12.75" customHeight="1" x14ac:dyDescent="0.2">
      <c r="A34" s="217"/>
      <c r="B34" s="46" t="s">
        <v>131</v>
      </c>
      <c r="C34" s="55"/>
      <c r="D34" s="56"/>
      <c r="E34" s="207"/>
      <c r="F34" s="207"/>
      <c r="H34" s="176"/>
    </row>
    <row r="35" spans="1:9" s="20" customFormat="1" ht="9" customHeight="1" x14ac:dyDescent="0.2">
      <c r="A35" s="97"/>
      <c r="B35" s="41"/>
      <c r="C35" s="39"/>
      <c r="D35" s="40"/>
      <c r="E35" s="132"/>
      <c r="F35" s="132"/>
      <c r="H35" s="176"/>
    </row>
    <row r="36" spans="1:9" s="20" customFormat="1" ht="12.75" customHeight="1" x14ac:dyDescent="0.2">
      <c r="A36" s="96" t="s">
        <v>90</v>
      </c>
      <c r="B36" s="13" t="s">
        <v>132</v>
      </c>
      <c r="C36" s="39"/>
      <c r="D36" s="40"/>
      <c r="E36" s="134">
        <f>E37+E39</f>
        <v>86322.17</v>
      </c>
      <c r="F36" s="134">
        <f>F37+F39</f>
        <v>230592</v>
      </c>
      <c r="H36" s="176"/>
    </row>
    <row r="37" spans="1:9" s="20" customFormat="1" ht="12.75" customHeight="1" x14ac:dyDescent="0.2">
      <c r="A37" s="98"/>
      <c r="B37" s="43"/>
      <c r="C37" s="213">
        <v>1</v>
      </c>
      <c r="D37" s="47" t="s">
        <v>134</v>
      </c>
      <c r="E37" s="208">
        <v>54.59</v>
      </c>
      <c r="F37" s="208">
        <v>63.5</v>
      </c>
      <c r="H37" s="176"/>
    </row>
    <row r="38" spans="1:9" s="20" customFormat="1" ht="12.75" customHeight="1" x14ac:dyDescent="0.2">
      <c r="A38" s="99"/>
      <c r="B38" s="45"/>
      <c r="C38" s="214"/>
      <c r="D38" s="48" t="s">
        <v>135</v>
      </c>
      <c r="E38" s="209"/>
      <c r="F38" s="209"/>
      <c r="H38" s="176"/>
    </row>
    <row r="39" spans="1:9" s="20" customFormat="1" ht="12.75" customHeight="1" x14ac:dyDescent="0.2">
      <c r="A39" s="97"/>
      <c r="B39" s="41"/>
      <c r="C39" s="49">
        <v>2</v>
      </c>
      <c r="D39" s="14" t="s">
        <v>133</v>
      </c>
      <c r="E39" s="132">
        <v>86267.58</v>
      </c>
      <c r="F39" s="132">
        <v>230528.5</v>
      </c>
      <c r="H39" s="176"/>
    </row>
    <row r="40" spans="1:9" s="20" customFormat="1" ht="7.5" customHeight="1" x14ac:dyDescent="0.2">
      <c r="A40" s="97"/>
      <c r="B40" s="41"/>
      <c r="C40" s="39"/>
      <c r="D40" s="40"/>
      <c r="E40" s="132"/>
      <c r="F40" s="132"/>
      <c r="H40" s="176"/>
    </row>
    <row r="41" spans="1:9" s="20" customFormat="1" ht="12.75" customHeight="1" x14ac:dyDescent="0.2">
      <c r="A41" s="96" t="s">
        <v>90</v>
      </c>
      <c r="B41" s="13" t="s">
        <v>136</v>
      </c>
      <c r="C41" s="39"/>
      <c r="D41" s="40"/>
      <c r="E41" s="134"/>
      <c r="F41" s="134"/>
      <c r="H41" s="176"/>
    </row>
    <row r="42" spans="1:9" s="20" customFormat="1" ht="8.25" customHeight="1" x14ac:dyDescent="0.2">
      <c r="A42" s="97"/>
      <c r="B42" s="13"/>
      <c r="C42" s="39"/>
      <c r="D42" s="40"/>
      <c r="E42" s="132"/>
      <c r="F42" s="132"/>
      <c r="H42" s="176"/>
    </row>
    <row r="43" spans="1:9" s="20" customFormat="1" ht="12.75" customHeight="1" x14ac:dyDescent="0.2">
      <c r="A43" s="96" t="s">
        <v>90</v>
      </c>
      <c r="B43" s="13" t="s">
        <v>137</v>
      </c>
      <c r="C43" s="39"/>
      <c r="D43" s="40"/>
      <c r="E43" s="134">
        <f>+E7+E8+E10+E12+E16+E22+E23+E36</f>
        <v>904323.75999999896</v>
      </c>
      <c r="F43" s="134">
        <f>+F7+F8+F10+F12+F16+F22+F23+F36</f>
        <v>3897565.6700000055</v>
      </c>
      <c r="H43" s="176"/>
      <c r="I43" s="145"/>
    </row>
    <row r="44" spans="1:9" s="20" customFormat="1" ht="8.25" customHeight="1" x14ac:dyDescent="0.2">
      <c r="A44" s="97"/>
      <c r="B44" s="41"/>
      <c r="C44" s="39"/>
      <c r="D44" s="40"/>
      <c r="E44" s="132"/>
      <c r="F44" s="132"/>
      <c r="H44" s="176"/>
    </row>
    <row r="45" spans="1:9" s="20" customFormat="1" ht="12.75" customHeight="1" x14ac:dyDescent="0.2">
      <c r="A45" s="96" t="s">
        <v>90</v>
      </c>
      <c r="B45" s="13" t="s">
        <v>138</v>
      </c>
      <c r="C45" s="39"/>
      <c r="D45" s="40"/>
      <c r="E45" s="134">
        <f>E46+E47+E48</f>
        <v>-169055.92</v>
      </c>
      <c r="F45" s="134">
        <f>F46+F47+F48</f>
        <v>0</v>
      </c>
      <c r="H45" s="176"/>
    </row>
    <row r="46" spans="1:9" s="20" customFormat="1" ht="12.75" customHeight="1" x14ac:dyDescent="0.2">
      <c r="A46" s="97"/>
      <c r="B46" s="41"/>
      <c r="C46" s="49">
        <v>1</v>
      </c>
      <c r="D46" s="14" t="s">
        <v>139</v>
      </c>
      <c r="E46" s="132">
        <v>-169055.92</v>
      </c>
      <c r="F46" s="132"/>
      <c r="H46" s="176"/>
    </row>
    <row r="47" spans="1:9" s="20" customFormat="1" ht="12.75" customHeight="1" x14ac:dyDescent="0.2">
      <c r="A47" s="97"/>
      <c r="B47" s="41"/>
      <c r="C47" s="49">
        <v>2</v>
      </c>
      <c r="D47" s="14" t="s">
        <v>140</v>
      </c>
      <c r="E47" s="116"/>
      <c r="F47" s="116"/>
      <c r="H47" s="176"/>
    </row>
    <row r="48" spans="1:9" s="20" customFormat="1" ht="12.75" customHeight="1" x14ac:dyDescent="0.2">
      <c r="A48" s="97"/>
      <c r="B48" s="41"/>
      <c r="C48" s="49">
        <v>3</v>
      </c>
      <c r="D48" s="14" t="s">
        <v>141</v>
      </c>
      <c r="E48" s="116"/>
      <c r="F48" s="116"/>
      <c r="H48" s="176"/>
    </row>
    <row r="49" spans="1:8" s="20" customFormat="1" ht="9" customHeight="1" x14ac:dyDescent="0.2">
      <c r="A49" s="97"/>
      <c r="B49" s="41"/>
      <c r="C49" s="39"/>
      <c r="D49" s="40"/>
      <c r="E49" s="116"/>
      <c r="F49" s="116"/>
      <c r="H49" s="176"/>
    </row>
    <row r="50" spans="1:8" s="20" customFormat="1" ht="12.75" customHeight="1" x14ac:dyDescent="0.2">
      <c r="A50" s="107" t="s">
        <v>90</v>
      </c>
      <c r="B50" s="108" t="s">
        <v>142</v>
      </c>
      <c r="C50" s="109"/>
      <c r="D50" s="110"/>
      <c r="E50" s="161">
        <f>E43+E45</f>
        <v>735267.83999999892</v>
      </c>
      <c r="F50" s="161">
        <f>F43+F45</f>
        <v>3897565.6700000055</v>
      </c>
      <c r="H50" s="176"/>
    </row>
    <row r="51" spans="1:8" s="20" customFormat="1" ht="8.25" customHeight="1" x14ac:dyDescent="0.2">
      <c r="A51" s="97"/>
      <c r="B51" s="41"/>
      <c r="C51" s="39"/>
      <c r="D51" s="40"/>
      <c r="E51" s="116"/>
      <c r="F51" s="116"/>
      <c r="H51" s="21"/>
    </row>
    <row r="52" spans="1:8" s="20" customFormat="1" ht="12.75" customHeight="1" x14ac:dyDescent="0.2">
      <c r="A52" s="96" t="s">
        <v>90</v>
      </c>
      <c r="B52" s="13" t="s">
        <v>143</v>
      </c>
      <c r="C52" s="39"/>
      <c r="D52" s="40"/>
      <c r="E52" s="118">
        <f>E53+E54</f>
        <v>0</v>
      </c>
      <c r="F52" s="118">
        <f>F53+F54</f>
        <v>0</v>
      </c>
      <c r="H52" s="104"/>
    </row>
    <row r="53" spans="1:8" s="20" customFormat="1" ht="12.75" customHeight="1" x14ac:dyDescent="0.2">
      <c r="A53" s="97"/>
      <c r="B53" s="41"/>
      <c r="C53" s="39"/>
      <c r="D53" s="14" t="s">
        <v>144</v>
      </c>
      <c r="E53" s="116"/>
      <c r="F53" s="116"/>
      <c r="H53" s="104"/>
    </row>
    <row r="54" spans="1:8" s="20" customFormat="1" ht="12.75" customHeight="1" x14ac:dyDescent="0.2">
      <c r="A54" s="97"/>
      <c r="B54" s="41"/>
      <c r="C54" s="39"/>
      <c r="D54" s="14" t="s">
        <v>145</v>
      </c>
      <c r="E54" s="116"/>
      <c r="F54" s="116"/>
      <c r="H54" s="21"/>
    </row>
    <row r="55" spans="1:8" ht="12.75" customHeight="1" x14ac:dyDescent="0.2">
      <c r="H55" s="124"/>
    </row>
    <row r="56" spans="1:8" ht="12.75" customHeight="1" x14ac:dyDescent="0.2">
      <c r="A56" s="212" t="s">
        <v>146</v>
      </c>
      <c r="B56" s="212"/>
      <c r="C56" s="212"/>
      <c r="D56" s="212"/>
      <c r="E56" s="212"/>
      <c r="F56" s="212"/>
    </row>
    <row r="57" spans="1:8" ht="6.75" customHeight="1" x14ac:dyDescent="0.2">
      <c r="D57" s="2"/>
    </row>
    <row r="58" spans="1:8" ht="12.75" customHeight="1" x14ac:dyDescent="0.2">
      <c r="A58" s="107" t="s">
        <v>2</v>
      </c>
      <c r="B58" s="205" t="s">
        <v>22</v>
      </c>
      <c r="C58" s="205"/>
      <c r="D58" s="205"/>
      <c r="E58" s="167">
        <v>2019</v>
      </c>
      <c r="F58" s="167">
        <v>2018</v>
      </c>
    </row>
    <row r="59" spans="1:8" ht="12.75" customHeight="1" x14ac:dyDescent="0.2">
      <c r="A59" s="96" t="s">
        <v>90</v>
      </c>
      <c r="B59" s="10" t="s">
        <v>142</v>
      </c>
      <c r="C59" s="9"/>
      <c r="D59" s="8"/>
      <c r="E59" s="134">
        <f>E50</f>
        <v>735267.83999999892</v>
      </c>
      <c r="F59" s="134">
        <f>F50</f>
        <v>3897565.6700000055</v>
      </c>
    </row>
    <row r="60" spans="1:8" ht="7.5" customHeight="1" x14ac:dyDescent="0.2">
      <c r="A60" s="100"/>
      <c r="B60" s="10"/>
      <c r="C60" s="9"/>
      <c r="D60" s="8"/>
      <c r="E60" s="135"/>
      <c r="F60" s="135"/>
    </row>
    <row r="61" spans="1:8" ht="12.75" customHeight="1" x14ac:dyDescent="0.2">
      <c r="A61" s="96"/>
      <c r="B61" s="10" t="s">
        <v>147</v>
      </c>
      <c r="C61" s="9"/>
      <c r="D61" s="8"/>
      <c r="E61" s="134">
        <v>0</v>
      </c>
      <c r="F61" s="134">
        <v>0</v>
      </c>
    </row>
    <row r="62" spans="1:8" ht="12.75" customHeight="1" x14ac:dyDescent="0.2">
      <c r="A62" s="100"/>
      <c r="B62" s="10" t="s">
        <v>148</v>
      </c>
      <c r="C62" s="9"/>
      <c r="D62" s="8"/>
      <c r="E62" s="134">
        <v>0</v>
      </c>
      <c r="F62" s="134">
        <v>0</v>
      </c>
    </row>
    <row r="63" spans="1:8" ht="12.75" customHeight="1" x14ac:dyDescent="0.2">
      <c r="A63" s="100"/>
      <c r="B63" s="10" t="s">
        <v>149</v>
      </c>
      <c r="C63" s="9"/>
      <c r="D63" s="8"/>
      <c r="E63" s="134">
        <v>0</v>
      </c>
      <c r="F63" s="134">
        <v>0</v>
      </c>
    </row>
    <row r="64" spans="1:8" ht="12.75" customHeight="1" x14ac:dyDescent="0.2">
      <c r="A64" s="100"/>
      <c r="B64" s="10" t="s">
        <v>150</v>
      </c>
      <c r="C64" s="9"/>
      <c r="D64" s="8"/>
      <c r="E64" s="134">
        <v>0</v>
      </c>
      <c r="F64" s="134">
        <v>0</v>
      </c>
    </row>
    <row r="65" spans="1:6" ht="12.75" customHeight="1" x14ac:dyDescent="0.2">
      <c r="A65" s="100"/>
      <c r="B65" s="10" t="s">
        <v>151</v>
      </c>
      <c r="C65" s="9"/>
      <c r="D65" s="8"/>
      <c r="E65" s="134">
        <v>0</v>
      </c>
      <c r="F65" s="134">
        <v>0</v>
      </c>
    </row>
    <row r="66" spans="1:6" ht="12.75" customHeight="1" x14ac:dyDescent="0.2">
      <c r="A66" s="96" t="s">
        <v>90</v>
      </c>
      <c r="B66" s="10" t="s">
        <v>152</v>
      </c>
      <c r="C66" s="9"/>
      <c r="D66" s="8"/>
      <c r="E66" s="134">
        <v>0</v>
      </c>
      <c r="F66" s="134">
        <v>0</v>
      </c>
    </row>
    <row r="67" spans="1:6" ht="6.75" customHeight="1" x14ac:dyDescent="0.2">
      <c r="A67" s="100"/>
      <c r="B67" s="10"/>
      <c r="C67" s="9"/>
      <c r="D67" s="8"/>
      <c r="E67" s="135"/>
      <c r="F67" s="135"/>
    </row>
    <row r="68" spans="1:6" ht="12.75" customHeight="1" x14ac:dyDescent="0.2">
      <c r="A68" s="96" t="s">
        <v>90</v>
      </c>
      <c r="B68" s="10" t="s">
        <v>153</v>
      </c>
      <c r="C68" s="9"/>
      <c r="D68" s="8"/>
      <c r="E68" s="134">
        <f>E59</f>
        <v>735267.83999999892</v>
      </c>
      <c r="F68" s="134">
        <f>F59</f>
        <v>3897565.6700000055</v>
      </c>
    </row>
    <row r="69" spans="1:6" ht="6" customHeight="1" x14ac:dyDescent="0.2">
      <c r="A69" s="100"/>
      <c r="B69" s="10"/>
      <c r="C69" s="9"/>
      <c r="D69" s="8"/>
      <c r="E69" s="135"/>
      <c r="F69" s="135"/>
    </row>
    <row r="70" spans="1:6" ht="12.75" customHeight="1" x14ac:dyDescent="0.2">
      <c r="A70" s="96" t="s">
        <v>90</v>
      </c>
      <c r="B70" s="10" t="s">
        <v>154</v>
      </c>
      <c r="C70" s="9"/>
      <c r="D70" s="8"/>
      <c r="E70" s="134">
        <f>E68</f>
        <v>735267.83999999892</v>
      </c>
      <c r="F70" s="134">
        <f>F68</f>
        <v>3897565.6700000055</v>
      </c>
    </row>
    <row r="71" spans="1:6" ht="12.75" customHeight="1" x14ac:dyDescent="0.2">
      <c r="A71" s="100"/>
      <c r="B71" s="10"/>
      <c r="C71" s="9"/>
      <c r="D71" s="14" t="s">
        <v>144</v>
      </c>
      <c r="E71" s="119"/>
      <c r="F71" s="119"/>
    </row>
    <row r="72" spans="1:6" ht="12.75" customHeight="1" x14ac:dyDescent="0.2">
      <c r="A72" s="100"/>
      <c r="B72" s="10"/>
      <c r="C72" s="9"/>
      <c r="D72" s="14" t="s">
        <v>145</v>
      </c>
      <c r="E72" s="103"/>
      <c r="F72" s="103"/>
    </row>
  </sheetData>
  <mergeCells count="21">
    <mergeCell ref="A33:A34"/>
    <mergeCell ref="F37:F38"/>
    <mergeCell ref="A56:F56"/>
    <mergeCell ref="C37:C38"/>
    <mergeCell ref="C28:C29"/>
    <mergeCell ref="E26:E27"/>
    <mergeCell ref="F26:F27"/>
    <mergeCell ref="E28:E29"/>
    <mergeCell ref="F30:F31"/>
    <mergeCell ref="A2:F2"/>
    <mergeCell ref="C30:C31"/>
    <mergeCell ref="A4:F4"/>
    <mergeCell ref="A3:F3"/>
    <mergeCell ref="C26:C27"/>
    <mergeCell ref="B6:D6"/>
    <mergeCell ref="B58:D58"/>
    <mergeCell ref="E33:E34"/>
    <mergeCell ref="F33:F34"/>
    <mergeCell ref="F28:F29"/>
    <mergeCell ref="E37:E38"/>
    <mergeCell ref="E30:E31"/>
  </mergeCells>
  <phoneticPr fontId="0" type="noConversion"/>
  <printOptions horizontalCentered="1" verticalCentered="1"/>
  <pageMargins left="0" right="0" top="0" bottom="0" header="0.51181102362204722" footer="0.51181102362204722"/>
  <pageSetup scale="9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50"/>
  <sheetViews>
    <sheetView zoomScaleNormal="100" workbookViewId="0">
      <selection activeCell="I17" sqref="I17"/>
    </sheetView>
  </sheetViews>
  <sheetFormatPr defaultRowHeight="12.75" x14ac:dyDescent="0.2"/>
  <cols>
    <col min="1" max="1" width="3.42578125" style="6" customWidth="1"/>
    <col min="2" max="3" width="3.7109375" style="2" customWidth="1"/>
    <col min="4" max="4" width="65.85546875" style="6" customWidth="1"/>
    <col min="5" max="5" width="18.28515625" style="113" bestFit="1" customWidth="1"/>
    <col min="6" max="6" width="17.5703125" style="22" bestFit="1" customWidth="1"/>
    <col min="7" max="7" width="1.42578125" style="6" customWidth="1"/>
    <col min="8" max="8" width="4.28515625" style="6" customWidth="1"/>
    <col min="9" max="9" width="18.140625" style="113" bestFit="1" customWidth="1"/>
    <col min="10" max="10" width="12.28515625" style="6" bestFit="1" customWidth="1"/>
    <col min="11" max="16384" width="9.140625" style="6"/>
  </cols>
  <sheetData>
    <row r="2" spans="2:9" ht="18" x14ac:dyDescent="0.2">
      <c r="B2" s="218" t="s">
        <v>155</v>
      </c>
      <c r="C2" s="218"/>
      <c r="D2" s="218"/>
      <c r="E2" s="218"/>
    </row>
    <row r="3" spans="2:9" ht="18.75" x14ac:dyDescent="0.2">
      <c r="B3" s="219" t="s">
        <v>183</v>
      </c>
      <c r="C3" s="219"/>
      <c r="D3" s="219"/>
      <c r="E3" s="219"/>
    </row>
    <row r="5" spans="2:9" s="20" customFormat="1" ht="15" x14ac:dyDescent="0.2">
      <c r="B5" s="162"/>
      <c r="C5" s="163"/>
      <c r="D5" s="164"/>
      <c r="E5" s="165">
        <v>2019</v>
      </c>
      <c r="F5" s="165">
        <v>2018</v>
      </c>
      <c r="I5" s="114"/>
    </row>
    <row r="6" spans="2:9" s="20" customFormat="1" ht="15.75" customHeight="1" x14ac:dyDescent="0.2">
      <c r="B6" s="32" t="s">
        <v>90</v>
      </c>
      <c r="C6" s="35" t="s">
        <v>156</v>
      </c>
      <c r="D6" s="11"/>
      <c r="E6" s="133"/>
      <c r="F6" s="133"/>
      <c r="I6" s="114"/>
    </row>
    <row r="7" spans="2:9" s="20" customFormat="1" ht="15.75" customHeight="1" x14ac:dyDescent="0.2">
      <c r="B7" s="37"/>
      <c r="C7" s="35"/>
      <c r="D7" s="11" t="s">
        <v>184</v>
      </c>
      <c r="E7" s="139">
        <f>'PASH '!E43</f>
        <v>904323.75999999896</v>
      </c>
      <c r="F7" s="139">
        <v>3897565.6700000055</v>
      </c>
      <c r="I7" s="114"/>
    </row>
    <row r="8" spans="2:9" s="20" customFormat="1" ht="15.75" customHeight="1" x14ac:dyDescent="0.2">
      <c r="B8" s="37"/>
      <c r="C8" s="35"/>
      <c r="D8" s="11" t="s">
        <v>185</v>
      </c>
      <c r="E8" s="139">
        <f>-'PASH '!E39</f>
        <v>-86267.58</v>
      </c>
      <c r="F8" s="139">
        <v>-230528.5</v>
      </c>
      <c r="I8" s="114"/>
    </row>
    <row r="9" spans="2:9" s="20" customFormat="1" ht="15.75" customHeight="1" x14ac:dyDescent="0.2">
      <c r="B9" s="37"/>
      <c r="C9" s="35"/>
      <c r="D9" s="11" t="s">
        <v>186</v>
      </c>
      <c r="E9" s="139"/>
      <c r="F9" s="139"/>
      <c r="I9" s="114"/>
    </row>
    <row r="10" spans="2:9" s="20" customFormat="1" ht="15.75" customHeight="1" x14ac:dyDescent="0.2">
      <c r="B10" s="37"/>
      <c r="C10" s="35"/>
      <c r="D10" s="11" t="s">
        <v>187</v>
      </c>
      <c r="E10" s="139">
        <f>'PASH '!E46</f>
        <v>-169055.92</v>
      </c>
      <c r="F10" s="139">
        <v>0</v>
      </c>
      <c r="I10" s="114"/>
    </row>
    <row r="11" spans="2:9" s="20" customFormat="1" ht="15.75" customHeight="1" x14ac:dyDescent="0.2">
      <c r="B11" s="37"/>
      <c r="C11" s="35"/>
      <c r="D11" s="11" t="s">
        <v>121</v>
      </c>
      <c r="E11" s="139">
        <f>-'PASH '!E22</f>
        <v>7224416</v>
      </c>
      <c r="F11" s="139">
        <v>7844965.9299999997</v>
      </c>
      <c r="I11" s="114"/>
    </row>
    <row r="12" spans="2:9" s="20" customFormat="1" ht="15.75" customHeight="1" x14ac:dyDescent="0.2">
      <c r="B12" s="37"/>
      <c r="C12" s="35"/>
      <c r="D12" s="11" t="s">
        <v>120</v>
      </c>
      <c r="E12" s="139"/>
      <c r="F12" s="139"/>
      <c r="I12" s="114"/>
    </row>
    <row r="13" spans="2:9" s="20" customFormat="1" ht="15.75" customHeight="1" x14ac:dyDescent="0.2">
      <c r="B13" s="37"/>
      <c r="C13" s="35"/>
      <c r="D13" s="11" t="s">
        <v>188</v>
      </c>
      <c r="E13" s="139"/>
      <c r="F13" s="139"/>
      <c r="I13" s="114"/>
    </row>
    <row r="14" spans="2:9" s="20" customFormat="1" ht="15.75" customHeight="1" x14ac:dyDescent="0.2">
      <c r="B14" s="37"/>
      <c r="C14" s="35"/>
      <c r="D14" s="11" t="s">
        <v>189</v>
      </c>
      <c r="E14" s="139"/>
      <c r="F14" s="139"/>
      <c r="I14" s="114"/>
    </row>
    <row r="15" spans="2:9" s="20" customFormat="1" ht="15.75" customHeight="1" x14ac:dyDescent="0.2">
      <c r="B15" s="37"/>
      <c r="C15" s="35"/>
      <c r="D15" s="11" t="s">
        <v>190</v>
      </c>
      <c r="E15" s="139"/>
      <c r="F15" s="139"/>
      <c r="I15" s="114"/>
    </row>
    <row r="16" spans="2:9" s="20" customFormat="1" ht="15.75" customHeight="1" x14ac:dyDescent="0.2">
      <c r="B16" s="37"/>
      <c r="C16" s="35"/>
      <c r="D16" s="11" t="s">
        <v>191</v>
      </c>
      <c r="E16" s="146">
        <f>Aktivet!G14-Aktivet!F14+Aktivet!G30-Aktivet!F30</f>
        <v>-4354598.5300000012</v>
      </c>
      <c r="F16" s="146">
        <v>737346.48000000045</v>
      </c>
      <c r="I16" s="114"/>
    </row>
    <row r="17" spans="2:9" s="20" customFormat="1" ht="15.75" customHeight="1" x14ac:dyDescent="0.2">
      <c r="B17" s="37"/>
      <c r="C17" s="35"/>
      <c r="D17" s="11" t="s">
        <v>192</v>
      </c>
      <c r="E17" s="146">
        <f>Aktivet!G21-Aktivet!F21</f>
        <v>-9850322.4199999943</v>
      </c>
      <c r="F17" s="146">
        <v>-7557356.1099999994</v>
      </c>
      <c r="I17" s="114"/>
    </row>
    <row r="18" spans="2:9" s="20" customFormat="1" ht="15.75" customHeight="1" x14ac:dyDescent="0.2">
      <c r="B18" s="37"/>
      <c r="C18" s="35"/>
      <c r="D18" s="11" t="s">
        <v>193</v>
      </c>
      <c r="E18" s="139">
        <f>Pasivet!E10+Pasivet!E24+Pasivet!E29-Pasivet!F10-Pasivet!F24-Pasivet!F29+Pasivet!E9-Pasivet!F9</f>
        <v>13048924.37999999</v>
      </c>
      <c r="F18" s="139">
        <v>-1318487.8199999928</v>
      </c>
      <c r="I18" s="114"/>
    </row>
    <row r="19" spans="2:9" s="20" customFormat="1" ht="15.75" customHeight="1" x14ac:dyDescent="0.2">
      <c r="B19" s="37"/>
      <c r="C19" s="35"/>
      <c r="D19" s="11" t="s">
        <v>194</v>
      </c>
      <c r="E19" s="139">
        <f>Pasivet!E14+Pasivet!E15+Pasivet!E16-Pasivet!F14-Pasivet!F15-Pasivet!F16</f>
        <v>-519238.05999999994</v>
      </c>
      <c r="F19" s="139">
        <v>510410.98</v>
      </c>
      <c r="I19" s="114"/>
    </row>
    <row r="20" spans="2:9" s="20" customFormat="1" ht="15.75" customHeight="1" x14ac:dyDescent="0.2">
      <c r="B20" s="37"/>
      <c r="C20" s="35" t="s">
        <v>158</v>
      </c>
      <c r="D20" s="11"/>
      <c r="E20" s="140">
        <f>SUM(E7:E19)</f>
        <v>6198181.6299999934</v>
      </c>
      <c r="F20" s="140">
        <v>3883916.6300000134</v>
      </c>
      <c r="I20" s="114"/>
    </row>
    <row r="21" spans="2:9" s="20" customFormat="1" ht="15.75" customHeight="1" x14ac:dyDescent="0.2">
      <c r="B21" s="32" t="s">
        <v>90</v>
      </c>
      <c r="C21" s="35" t="s">
        <v>159</v>
      </c>
      <c r="D21" s="11"/>
      <c r="E21" s="133"/>
      <c r="F21" s="133"/>
      <c r="I21" s="114"/>
    </row>
    <row r="22" spans="2:9" s="20" customFormat="1" ht="15.75" customHeight="1" x14ac:dyDescent="0.2">
      <c r="B22" s="37"/>
      <c r="C22" s="35"/>
      <c r="D22" s="11" t="s">
        <v>160</v>
      </c>
      <c r="E22" s="139"/>
      <c r="F22" s="139"/>
      <c r="I22" s="114"/>
    </row>
    <row r="23" spans="2:9" s="20" customFormat="1" ht="15.75" customHeight="1" x14ac:dyDescent="0.2">
      <c r="B23" s="37"/>
      <c r="C23" s="35"/>
      <c r="D23" s="11" t="s">
        <v>161</v>
      </c>
      <c r="E23" s="139"/>
      <c r="F23" s="139"/>
      <c r="I23" s="114"/>
    </row>
    <row r="24" spans="2:9" s="20" customFormat="1" ht="15.75" customHeight="1" x14ac:dyDescent="0.2">
      <c r="B24" s="37"/>
      <c r="C24" s="35"/>
      <c r="D24" s="11" t="s">
        <v>162</v>
      </c>
      <c r="E24" s="139">
        <f>Aktivet!G43-Aktivet!F43+'PASH '!E22</f>
        <v>-5120546.3599999994</v>
      </c>
      <c r="F24" s="139">
        <v>-4317579.0300000012</v>
      </c>
      <c r="I24" s="114"/>
    </row>
    <row r="25" spans="2:9" s="20" customFormat="1" ht="15.75" customHeight="1" x14ac:dyDescent="0.2">
      <c r="B25" s="37"/>
      <c r="C25" s="35"/>
      <c r="D25" s="11" t="s">
        <v>163</v>
      </c>
      <c r="E25" s="139"/>
      <c r="F25" s="139"/>
      <c r="I25" s="114"/>
    </row>
    <row r="26" spans="2:9" s="20" customFormat="1" ht="15.75" customHeight="1" x14ac:dyDescent="0.2">
      <c r="B26" s="37"/>
      <c r="C26" s="35"/>
      <c r="D26" s="11" t="s">
        <v>164</v>
      </c>
      <c r="E26" s="139"/>
      <c r="F26" s="139"/>
      <c r="I26" s="114"/>
    </row>
    <row r="27" spans="2:9" s="20" customFormat="1" ht="15.75" customHeight="1" x14ac:dyDescent="0.2">
      <c r="B27" s="37"/>
      <c r="C27" s="35"/>
      <c r="D27" s="11" t="s">
        <v>165</v>
      </c>
      <c r="E27" s="139"/>
      <c r="F27" s="139"/>
      <c r="I27" s="114"/>
    </row>
    <row r="28" spans="2:9" s="20" customFormat="1" ht="15.75" customHeight="1" x14ac:dyDescent="0.2">
      <c r="B28" s="37"/>
      <c r="C28" s="35"/>
      <c r="D28" s="11" t="s">
        <v>166</v>
      </c>
      <c r="E28" s="139"/>
      <c r="F28" s="139"/>
      <c r="I28" s="114"/>
    </row>
    <row r="29" spans="2:9" s="20" customFormat="1" ht="15.75" customHeight="1" x14ac:dyDescent="0.2">
      <c r="B29" s="37"/>
      <c r="C29" s="35" t="s">
        <v>167</v>
      </c>
      <c r="D29" s="11"/>
      <c r="E29" s="140">
        <f>SUM(E22:E28)</f>
        <v>-5120546.3599999994</v>
      </c>
      <c r="F29" s="140">
        <v>-4317579.0300000012</v>
      </c>
      <c r="I29" s="114"/>
    </row>
    <row r="30" spans="2:9" s="20" customFormat="1" ht="15.75" customHeight="1" x14ac:dyDescent="0.2">
      <c r="B30" s="32" t="s">
        <v>90</v>
      </c>
      <c r="C30" s="35" t="s">
        <v>168</v>
      </c>
      <c r="D30" s="11"/>
      <c r="E30" s="133"/>
      <c r="F30" s="133"/>
      <c r="I30" s="114"/>
    </row>
    <row r="31" spans="2:9" s="20" customFormat="1" ht="15.75" customHeight="1" x14ac:dyDescent="0.2">
      <c r="B31" s="37"/>
      <c r="C31" s="35"/>
      <c r="D31" s="11" t="s">
        <v>169</v>
      </c>
      <c r="E31" s="139">
        <v>100000</v>
      </c>
      <c r="F31" s="139"/>
      <c r="I31" s="114"/>
    </row>
    <row r="32" spans="2:9" s="20" customFormat="1" ht="15.75" customHeight="1" x14ac:dyDescent="0.2">
      <c r="B32" s="37"/>
      <c r="C32" s="35"/>
      <c r="D32" s="11" t="s">
        <v>170</v>
      </c>
      <c r="E32" s="139"/>
      <c r="F32" s="139"/>
      <c r="I32" s="114"/>
    </row>
    <row r="33" spans="2:10" s="20" customFormat="1" ht="15.75" customHeight="1" x14ac:dyDescent="0.2">
      <c r="B33" s="37"/>
      <c r="C33" s="35"/>
      <c r="D33" s="11" t="s">
        <v>171</v>
      </c>
      <c r="E33" s="143"/>
      <c r="F33" s="143"/>
      <c r="I33" s="114"/>
    </row>
    <row r="34" spans="2:10" s="20" customFormat="1" ht="15.75" customHeight="1" x14ac:dyDescent="0.2">
      <c r="B34" s="37"/>
      <c r="C34" s="35"/>
      <c r="D34" s="11" t="s">
        <v>172</v>
      </c>
      <c r="E34" s="139"/>
      <c r="F34" s="139"/>
      <c r="I34" s="114"/>
    </row>
    <row r="35" spans="2:10" s="20" customFormat="1" ht="15.75" customHeight="1" x14ac:dyDescent="0.2">
      <c r="B35" s="37"/>
      <c r="C35" s="35"/>
      <c r="D35" s="11" t="s">
        <v>173</v>
      </c>
      <c r="E35" s="139"/>
      <c r="F35" s="139"/>
      <c r="I35" s="114"/>
    </row>
    <row r="36" spans="2:10" s="20" customFormat="1" ht="15.75" customHeight="1" x14ac:dyDescent="0.2">
      <c r="B36" s="37"/>
      <c r="C36" s="35"/>
      <c r="D36" s="11" t="s">
        <v>174</v>
      </c>
      <c r="E36" s="139"/>
      <c r="F36" s="139"/>
      <c r="I36" s="114"/>
    </row>
    <row r="37" spans="2:10" s="20" customFormat="1" ht="15.75" customHeight="1" x14ac:dyDescent="0.2">
      <c r="B37" s="37"/>
      <c r="C37" s="35"/>
      <c r="D37" s="11" t="s">
        <v>175</v>
      </c>
      <c r="E37" s="146">
        <f>Pasivet!E8-Pasivet!F8</f>
        <v>0</v>
      </c>
      <c r="F37" s="146">
        <v>0</v>
      </c>
      <c r="I37" s="114"/>
    </row>
    <row r="38" spans="2:10" s="20" customFormat="1" ht="15.75" customHeight="1" x14ac:dyDescent="0.2">
      <c r="B38" s="37"/>
      <c r="C38" s="35"/>
      <c r="D38" s="11" t="s">
        <v>176</v>
      </c>
      <c r="E38" s="139"/>
      <c r="F38" s="139"/>
      <c r="I38" s="114"/>
    </row>
    <row r="39" spans="2:10" s="20" customFormat="1" ht="15.75" customHeight="1" x14ac:dyDescent="0.2">
      <c r="B39" s="37"/>
      <c r="C39" s="35"/>
      <c r="D39" s="11" t="s">
        <v>157</v>
      </c>
      <c r="E39" s="139"/>
      <c r="F39" s="139"/>
      <c r="I39" s="114"/>
    </row>
    <row r="40" spans="2:10" s="20" customFormat="1" ht="15.75" customHeight="1" x14ac:dyDescent="0.2">
      <c r="B40" s="37"/>
      <c r="C40" s="35"/>
      <c r="D40" s="11" t="s">
        <v>177</v>
      </c>
      <c r="E40" s="139">
        <f>Pasivet!E49-Pasivet!F49-Pasivet!F50</f>
        <v>0</v>
      </c>
      <c r="F40" s="139">
        <v>0</v>
      </c>
      <c r="I40" s="114"/>
    </row>
    <row r="41" spans="2:10" s="20" customFormat="1" ht="15.75" customHeight="1" x14ac:dyDescent="0.2">
      <c r="B41" s="37"/>
      <c r="C41" s="35" t="s">
        <v>178</v>
      </c>
      <c r="D41" s="11"/>
      <c r="E41" s="140">
        <f>SUM(E31:E40)</f>
        <v>100000</v>
      </c>
      <c r="F41" s="140">
        <v>0</v>
      </c>
      <c r="I41" s="114"/>
    </row>
    <row r="42" spans="2:10" s="20" customFormat="1" ht="15.75" customHeight="1" x14ac:dyDescent="0.2">
      <c r="B42" s="37"/>
      <c r="C42" s="35"/>
      <c r="D42" s="11"/>
      <c r="E42" s="133"/>
      <c r="F42" s="133"/>
      <c r="I42" s="114"/>
    </row>
    <row r="43" spans="2:10" s="20" customFormat="1" ht="15.75" customHeight="1" x14ac:dyDescent="0.2">
      <c r="B43" s="37"/>
      <c r="C43" s="35" t="s">
        <v>179</v>
      </c>
      <c r="D43" s="11"/>
      <c r="E43" s="140">
        <f>E20+E29+E41</f>
        <v>1177635.269999994</v>
      </c>
      <c r="F43" s="140">
        <v>-433662.3999999878</v>
      </c>
      <c r="I43" s="114"/>
    </row>
    <row r="44" spans="2:10" s="20" customFormat="1" ht="15.75" customHeight="1" x14ac:dyDescent="0.2">
      <c r="B44" s="37"/>
      <c r="C44" s="35" t="s">
        <v>180</v>
      </c>
      <c r="D44" s="11"/>
      <c r="E44" s="146">
        <f>Aktivet!G6</f>
        <v>929300.08</v>
      </c>
      <c r="F44" s="146">
        <v>1132434</v>
      </c>
      <c r="I44" s="114"/>
    </row>
    <row r="45" spans="2:10" s="20" customFormat="1" ht="15.75" customHeight="1" x14ac:dyDescent="0.2">
      <c r="B45" s="37"/>
      <c r="C45" s="35"/>
      <c r="D45" s="11" t="s">
        <v>181</v>
      </c>
      <c r="E45" s="139">
        <f>-E8</f>
        <v>86267.58</v>
      </c>
      <c r="F45" s="139">
        <v>230528.5</v>
      </c>
      <c r="H45" s="142"/>
      <c r="I45" s="114"/>
    </row>
    <row r="46" spans="2:10" s="20" customFormat="1" ht="15.75" customHeight="1" x14ac:dyDescent="0.2">
      <c r="B46" s="37"/>
      <c r="C46" s="35" t="s">
        <v>182</v>
      </c>
      <c r="D46" s="11"/>
      <c r="E46" s="147">
        <f>Aktivet!F6</f>
        <v>2193202.9300000002</v>
      </c>
      <c r="F46" s="147">
        <v>929300.08</v>
      </c>
      <c r="I46" s="114"/>
      <c r="J46" s="115"/>
    </row>
    <row r="50" spans="5:5" x14ac:dyDescent="0.2">
      <c r="E50" s="113">
        <f>E43+E44+E45-E46</f>
        <v>-6.0535967350006104E-9</v>
      </c>
    </row>
  </sheetData>
  <mergeCells count="2">
    <mergeCell ref="B2:E2"/>
    <mergeCell ref="B3:E3"/>
  </mergeCells>
  <phoneticPr fontId="0" type="noConversion"/>
  <printOptions horizontalCentered="1" verticalCentered="1"/>
  <pageMargins left="0" right="0" top="0" bottom="0" header="0.51181102362204722" footer="0.51181102362204722"/>
  <pageSetup scale="8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2"/>
  <sheetViews>
    <sheetView zoomScale="60" zoomScaleNormal="60" workbookViewId="0">
      <selection activeCell="P20" sqref="P20"/>
    </sheetView>
  </sheetViews>
  <sheetFormatPr defaultRowHeight="15.75" x14ac:dyDescent="0.25"/>
  <cols>
    <col min="1" max="1" width="4.7109375" style="26" customWidth="1"/>
    <col min="2" max="2" width="4" style="26" customWidth="1"/>
    <col min="3" max="3" width="41.85546875" style="27" customWidth="1"/>
    <col min="4" max="4" width="17.5703125" style="27" bestFit="1" customWidth="1"/>
    <col min="5" max="6" width="9.140625" style="27" customWidth="1"/>
    <col min="7" max="7" width="14.42578125" style="27" bestFit="1" customWidth="1"/>
    <col min="8" max="8" width="11.5703125" style="27" customWidth="1"/>
    <col min="9" max="9" width="20.5703125" style="27" customWidth="1"/>
    <col min="10" max="10" width="20.85546875" style="27" bestFit="1" customWidth="1"/>
    <col min="11" max="12" width="20.140625" style="27" bestFit="1" customWidth="1"/>
    <col min="13" max="13" width="9.140625" style="27" customWidth="1"/>
    <col min="14" max="14" width="20.5703125" style="27" bestFit="1" customWidth="1"/>
    <col min="15" max="15" width="2.42578125" style="26" customWidth="1"/>
    <col min="16" max="16" width="17.7109375" style="26" bestFit="1" customWidth="1"/>
    <col min="17" max="16384" width="9.140625" style="26"/>
  </cols>
  <sheetData>
    <row r="1" spans="2:16" ht="18.75" x14ac:dyDescent="0.3">
      <c r="C1" s="220" t="s">
        <v>209</v>
      </c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</row>
    <row r="2" spans="2:16" ht="9.75" customHeight="1" x14ac:dyDescent="0.25"/>
    <row r="3" spans="2:16" ht="137.25" customHeight="1" x14ac:dyDescent="0.25">
      <c r="B3" s="28"/>
      <c r="C3" s="29"/>
      <c r="D3" s="30" t="s">
        <v>208</v>
      </c>
      <c r="E3" s="31" t="s">
        <v>98</v>
      </c>
      <c r="F3" s="31" t="s">
        <v>207</v>
      </c>
      <c r="G3" s="31" t="s">
        <v>206</v>
      </c>
      <c r="H3" s="31" t="s">
        <v>205</v>
      </c>
      <c r="I3" s="31" t="s">
        <v>100</v>
      </c>
      <c r="J3" s="31" t="s">
        <v>204</v>
      </c>
      <c r="K3" s="31" t="s">
        <v>184</v>
      </c>
      <c r="L3" s="31" t="s">
        <v>24</v>
      </c>
      <c r="M3" s="31" t="s">
        <v>203</v>
      </c>
      <c r="N3" s="31" t="s">
        <v>24</v>
      </c>
    </row>
    <row r="4" spans="2:16" ht="32.25" customHeight="1" x14ac:dyDescent="0.25">
      <c r="B4" s="32" t="s">
        <v>90</v>
      </c>
      <c r="C4" s="33" t="s">
        <v>224</v>
      </c>
      <c r="D4" s="120">
        <v>0</v>
      </c>
      <c r="E4" s="121">
        <v>0</v>
      </c>
      <c r="F4" s="121">
        <v>0</v>
      </c>
      <c r="G4" s="121">
        <v>0</v>
      </c>
      <c r="H4" s="121">
        <v>0</v>
      </c>
      <c r="I4" s="121">
        <v>0</v>
      </c>
      <c r="J4" s="121">
        <v>-3533527</v>
      </c>
      <c r="K4" s="120">
        <v>-2206437</v>
      </c>
      <c r="L4" s="121">
        <v>-5739964</v>
      </c>
      <c r="M4" s="121">
        <v>0</v>
      </c>
      <c r="N4" s="121">
        <v>-5739964</v>
      </c>
    </row>
    <row r="5" spans="2:16" x14ac:dyDescent="0.25">
      <c r="B5" s="28"/>
      <c r="C5" s="34" t="s">
        <v>202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</row>
    <row r="6" spans="2:16" ht="31.5" x14ac:dyDescent="0.25">
      <c r="B6" s="32" t="s">
        <v>90</v>
      </c>
      <c r="C6" s="33" t="s">
        <v>214</v>
      </c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</row>
    <row r="7" spans="2:16" ht="31.5" x14ac:dyDescent="0.25">
      <c r="B7" s="28"/>
      <c r="C7" s="33" t="s">
        <v>198</v>
      </c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</row>
    <row r="8" spans="2:16" x14ac:dyDescent="0.25">
      <c r="B8" s="28"/>
      <c r="C8" s="34" t="s">
        <v>200</v>
      </c>
      <c r="D8" s="123"/>
      <c r="E8" s="123"/>
      <c r="F8" s="123"/>
      <c r="G8" s="123"/>
      <c r="H8" s="123"/>
      <c r="I8" s="123"/>
      <c r="J8" s="123"/>
      <c r="K8" s="123">
        <f>'PASH '!F43</f>
        <v>3897565.6700000055</v>
      </c>
      <c r="L8" s="123"/>
      <c r="M8" s="122"/>
      <c r="N8" s="122"/>
    </row>
    <row r="9" spans="2:16" x14ac:dyDescent="0.25">
      <c r="B9" s="28"/>
      <c r="C9" s="33" t="s">
        <v>199</v>
      </c>
      <c r="D9" s="123"/>
      <c r="E9" s="123"/>
      <c r="F9" s="123"/>
      <c r="G9" s="123"/>
      <c r="H9" s="123"/>
      <c r="I9" s="123"/>
      <c r="J9" s="123"/>
      <c r="K9" s="123"/>
      <c r="L9" s="123"/>
      <c r="M9" s="122"/>
      <c r="N9" s="122"/>
    </row>
    <row r="10" spans="2:16" ht="31.5" x14ac:dyDescent="0.25">
      <c r="B10" s="28"/>
      <c r="C10" s="33" t="s">
        <v>201</v>
      </c>
      <c r="D10" s="120"/>
      <c r="E10" s="120"/>
      <c r="F10" s="120"/>
      <c r="G10" s="120"/>
      <c r="H10" s="120"/>
      <c r="I10" s="120"/>
      <c r="J10" s="120"/>
      <c r="K10" s="120"/>
      <c r="L10" s="120"/>
      <c r="M10" s="121"/>
      <c r="N10" s="121"/>
    </row>
    <row r="11" spans="2:16" ht="31.5" x14ac:dyDescent="0.25">
      <c r="B11" s="28"/>
      <c r="C11" s="33" t="s">
        <v>197</v>
      </c>
      <c r="D11" s="123"/>
      <c r="E11" s="123"/>
      <c r="F11" s="123"/>
      <c r="G11" s="123"/>
      <c r="H11" s="123"/>
      <c r="I11" s="123"/>
      <c r="J11" s="123"/>
      <c r="K11" s="123"/>
      <c r="L11" s="123"/>
      <c r="M11" s="122"/>
      <c r="N11" s="122"/>
    </row>
    <row r="12" spans="2:16" ht="18.75" customHeight="1" x14ac:dyDescent="0.25">
      <c r="B12" s="28"/>
      <c r="C12" s="34" t="s">
        <v>196</v>
      </c>
      <c r="D12" s="123"/>
      <c r="E12" s="123"/>
      <c r="F12" s="123"/>
      <c r="G12" s="123"/>
      <c r="H12" s="123"/>
      <c r="I12" s="123"/>
      <c r="J12" s="123"/>
      <c r="K12" s="123"/>
      <c r="L12" s="123"/>
      <c r="M12" s="122"/>
      <c r="N12" s="122"/>
    </row>
    <row r="13" spans="2:16" x14ac:dyDescent="0.25">
      <c r="B13" s="28"/>
      <c r="C13" s="34" t="s">
        <v>177</v>
      </c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</row>
    <row r="14" spans="2:16" ht="31.5" x14ac:dyDescent="0.25">
      <c r="B14" s="28"/>
      <c r="C14" s="33" t="s">
        <v>195</v>
      </c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</row>
    <row r="15" spans="2:16" x14ac:dyDescent="0.25">
      <c r="B15" s="28"/>
      <c r="C15" s="33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</row>
    <row r="16" spans="2:16" ht="31.5" x14ac:dyDescent="0.25">
      <c r="B16" s="32" t="s">
        <v>90</v>
      </c>
      <c r="C16" s="33" t="s">
        <v>223</v>
      </c>
      <c r="D16" s="121"/>
      <c r="E16" s="121">
        <f t="shared" ref="E16:K16" si="0">SUM(E4:E15)</f>
        <v>0</v>
      </c>
      <c r="F16" s="121">
        <f t="shared" si="0"/>
        <v>0</v>
      </c>
      <c r="G16" s="121">
        <f t="shared" si="0"/>
        <v>0</v>
      </c>
      <c r="H16" s="121">
        <f t="shared" si="0"/>
        <v>0</v>
      </c>
      <c r="I16" s="121">
        <f t="shared" si="0"/>
        <v>0</v>
      </c>
      <c r="J16" s="121">
        <f t="shared" si="0"/>
        <v>-3533527</v>
      </c>
      <c r="K16" s="121">
        <f t="shared" si="0"/>
        <v>1691128.6700000055</v>
      </c>
      <c r="L16" s="121">
        <f>SUM(D16:K16)</f>
        <v>-1842398.3299999945</v>
      </c>
      <c r="M16" s="121">
        <f>SUM(M4:M15)</f>
        <v>0</v>
      </c>
      <c r="N16" s="121">
        <f>L16</f>
        <v>-1842398.3299999945</v>
      </c>
      <c r="P16" s="175">
        <f>Pasivet!F52-'Kapitali  '!N16</f>
        <v>0</v>
      </c>
    </row>
    <row r="17" spans="2:16" x14ac:dyDescent="0.25">
      <c r="B17" s="28"/>
      <c r="C17" s="34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</row>
    <row r="18" spans="2:16" ht="31.5" x14ac:dyDescent="0.25">
      <c r="B18" s="32" t="s">
        <v>90</v>
      </c>
      <c r="C18" s="33" t="s">
        <v>222</v>
      </c>
      <c r="D18" s="121">
        <v>100000</v>
      </c>
      <c r="E18" s="121"/>
      <c r="F18" s="121"/>
      <c r="G18" s="121"/>
      <c r="H18" s="121"/>
      <c r="I18" s="121"/>
      <c r="J18" s="121"/>
      <c r="K18" s="121"/>
      <c r="L18" s="121"/>
      <c r="M18" s="121"/>
      <c r="N18" s="121"/>
    </row>
    <row r="19" spans="2:16" ht="31.5" x14ac:dyDescent="0.25">
      <c r="B19" s="28"/>
      <c r="C19" s="33" t="s">
        <v>201</v>
      </c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</row>
    <row r="20" spans="2:16" x14ac:dyDescent="0.25">
      <c r="B20" s="28"/>
      <c r="C20" s="34" t="s">
        <v>200</v>
      </c>
      <c r="D20" s="122"/>
      <c r="E20" s="122"/>
      <c r="F20" s="122"/>
      <c r="G20" s="122"/>
      <c r="H20" s="122"/>
      <c r="I20" s="122"/>
      <c r="J20" s="122"/>
      <c r="K20" s="122">
        <f>Pasivet!E50</f>
        <v>735267.83999999892</v>
      </c>
      <c r="L20" s="122"/>
      <c r="M20" s="122"/>
      <c r="N20" s="122"/>
    </row>
    <row r="21" spans="2:16" x14ac:dyDescent="0.25">
      <c r="B21" s="28"/>
      <c r="C21" s="33" t="s">
        <v>199</v>
      </c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</row>
    <row r="22" spans="2:16" ht="31.5" x14ac:dyDescent="0.25">
      <c r="B22" s="28"/>
      <c r="C22" s="33" t="s">
        <v>198</v>
      </c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</row>
    <row r="23" spans="2:16" ht="31.5" x14ac:dyDescent="0.25">
      <c r="B23" s="28"/>
      <c r="C23" s="33" t="s">
        <v>197</v>
      </c>
      <c r="D23" s="122"/>
      <c r="E23" s="122"/>
      <c r="F23" s="122"/>
      <c r="G23" s="122"/>
      <c r="H23" s="122"/>
      <c r="I23" s="122">
        <f>-K23</f>
        <v>1691128.6700000055</v>
      </c>
      <c r="J23" s="122"/>
      <c r="K23" s="122">
        <f>-K16</f>
        <v>-1691128.6700000055</v>
      </c>
      <c r="L23" s="122"/>
      <c r="M23" s="122"/>
      <c r="N23" s="122"/>
    </row>
    <row r="24" spans="2:16" x14ac:dyDescent="0.25">
      <c r="B24" s="28"/>
      <c r="C24" s="34" t="s">
        <v>196</v>
      </c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</row>
    <row r="25" spans="2:16" x14ac:dyDescent="0.25">
      <c r="B25" s="28"/>
      <c r="C25" s="34" t="s">
        <v>177</v>
      </c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</row>
    <row r="26" spans="2:16" ht="31.5" x14ac:dyDescent="0.25">
      <c r="B26" s="28"/>
      <c r="C26" s="33" t="s">
        <v>195</v>
      </c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</row>
    <row r="27" spans="2:16" ht="39.75" customHeight="1" x14ac:dyDescent="0.25">
      <c r="B27" s="32" t="s">
        <v>90</v>
      </c>
      <c r="C27" s="33" t="s">
        <v>221</v>
      </c>
      <c r="D27" s="121">
        <f>SUM(D16:D26)</f>
        <v>100000</v>
      </c>
      <c r="E27" s="121">
        <f t="shared" ref="E27:K27" si="1">SUM(E16:E26)</f>
        <v>0</v>
      </c>
      <c r="F27" s="121">
        <f t="shared" si="1"/>
        <v>0</v>
      </c>
      <c r="G27" s="121">
        <f t="shared" si="1"/>
        <v>0</v>
      </c>
      <c r="H27" s="121">
        <f t="shared" si="1"/>
        <v>0</v>
      </c>
      <c r="I27" s="121">
        <f t="shared" si="1"/>
        <v>1691128.6700000055</v>
      </c>
      <c r="J27" s="121">
        <f t="shared" si="1"/>
        <v>-3533527</v>
      </c>
      <c r="K27" s="121">
        <f t="shared" si="1"/>
        <v>735267.83999999892</v>
      </c>
      <c r="L27" s="121">
        <f>SUM(D27:K27)</f>
        <v>-1007130.4899999956</v>
      </c>
      <c r="M27" s="121">
        <f>SUM(M16:M26)</f>
        <v>0</v>
      </c>
      <c r="N27" s="121">
        <f>L27</f>
        <v>-1007130.4899999956</v>
      </c>
      <c r="P27" s="175">
        <f>Pasivet!E52-'Kapitali  '!N27</f>
        <v>0</v>
      </c>
    </row>
    <row r="29" spans="2:16" x14ac:dyDescent="0.25">
      <c r="P29" s="175"/>
    </row>
    <row r="32" spans="2:16" x14ac:dyDescent="0.25">
      <c r="P32" s="175"/>
    </row>
  </sheetData>
  <mergeCells count="1">
    <mergeCell ref="C1:N1"/>
  </mergeCells>
  <printOptions horizontalCentered="1"/>
  <pageMargins left="0.26" right="0.33" top="0.19685039370078741" bottom="0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Kop.</vt:lpstr>
      <vt:lpstr>Aktivet</vt:lpstr>
      <vt:lpstr>Pasivet</vt:lpstr>
      <vt:lpstr>PASH </vt:lpstr>
      <vt:lpstr>Fluksi  </vt:lpstr>
      <vt:lpstr>Kapitali  </vt:lpstr>
      <vt:lpstr>'Fluksi  '!Print_Area</vt:lpstr>
    </vt:vector>
  </TitlesOfParts>
  <Company>..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2020-07-30T12:27:36Z</cp:lastPrinted>
  <dcterms:created xsi:type="dcterms:W3CDTF">2002-02-16T18:16:52Z</dcterms:created>
  <dcterms:modified xsi:type="dcterms:W3CDTF">2020-07-30T12:27:45Z</dcterms:modified>
</cp:coreProperties>
</file>