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3"/>
  </bookViews>
  <sheets>
    <sheet name="pash" sheetId="2" r:id="rId1"/>
    <sheet name="bilanci" sheetId="1" r:id="rId2"/>
    <sheet name="fluksi" sheetId="3" r:id="rId3"/>
    <sheet name="kapitali" sheetId="4" r:id="rId4"/>
  </sheets>
  <externalReferences>
    <externalReference r:id="rId5"/>
    <externalReference r:id="rId6"/>
    <externalReference r:id="rId7"/>
    <externalReference r:id="rId8"/>
  </externalReferences>
  <calcPr calcId="125725"/>
</workbook>
</file>

<file path=xl/calcChain.xml><?xml version="1.0" encoding="utf-8"?>
<calcChain xmlns="http://schemas.openxmlformats.org/spreadsheetml/2006/main">
  <c r="D27" i="2"/>
  <c r="D26"/>
  <c r="D29" s="1"/>
  <c r="D17"/>
  <c r="D15"/>
  <c r="D14"/>
  <c r="D13" s="1"/>
  <c r="D12"/>
  <c r="D9"/>
  <c r="D8"/>
  <c r="D11" s="1"/>
  <c r="D18" l="1"/>
  <c r="D19" s="1"/>
  <c r="D30" s="1"/>
  <c r="D31" l="1"/>
  <c r="D32" s="1"/>
  <c r="E41" i="1"/>
  <c r="D41"/>
  <c r="E40"/>
  <c r="E42" s="1"/>
  <c r="E51" s="1"/>
  <c r="D40"/>
  <c r="D39"/>
  <c r="D38"/>
  <c r="D37"/>
  <c r="D42" s="1"/>
  <c r="D51" s="1"/>
  <c r="D27"/>
  <c r="D22"/>
  <c r="E19"/>
  <c r="E24" s="1"/>
  <c r="D19"/>
  <c r="D24" s="1"/>
  <c r="E14"/>
  <c r="E17" s="1"/>
  <c r="D14"/>
  <c r="D17" s="1"/>
  <c r="E7"/>
  <c r="D7"/>
  <c r="E28" l="1"/>
  <c r="E52" s="1"/>
  <c r="D28"/>
  <c r="D52" s="1"/>
</calcChain>
</file>

<file path=xl/sharedStrings.xml><?xml version="1.0" encoding="utf-8"?>
<sst xmlns="http://schemas.openxmlformats.org/spreadsheetml/2006/main" count="291" uniqueCount="217">
  <si>
    <t>BILANCI KONTABEL</t>
  </si>
  <si>
    <t>Për fundvitin 31 Dhjetor 2011 dhe 31 Dhjetor 2010</t>
  </si>
  <si>
    <t>Te gjitha balancat janë në LEKE</t>
  </si>
  <si>
    <t>AKTIVET</t>
  </si>
  <si>
    <t>Shenime</t>
  </si>
  <si>
    <t>PERIUDHA NGA 1 JANARI NE</t>
  </si>
  <si>
    <t>I</t>
  </si>
  <si>
    <t>AKTIVET AFATSHKURTERA</t>
  </si>
  <si>
    <t>Aktive Monetare</t>
  </si>
  <si>
    <t>3.1.1</t>
  </si>
  <si>
    <t>Derivative dhe aktive financiare te mbajtura per tregtim</t>
  </si>
  <si>
    <t>i</t>
  </si>
  <si>
    <t>Derivativet</t>
  </si>
  <si>
    <t>ii</t>
  </si>
  <si>
    <t>Aktive te mbajtura per tregtim</t>
  </si>
  <si>
    <t>Totali 2</t>
  </si>
  <si>
    <t>Aktive te tjera financiare afatshkurtera</t>
  </si>
  <si>
    <t>3.1.2</t>
  </si>
  <si>
    <t>Llogari/kerkesa te arketueshme</t>
  </si>
  <si>
    <t>Llogari/kerkesa te tjera te arketueshme</t>
  </si>
  <si>
    <t>iii</t>
  </si>
  <si>
    <t>Instrumenta te tjera borxhi</t>
  </si>
  <si>
    <t>iv</t>
  </si>
  <si>
    <t>Investime te tjera financiare</t>
  </si>
  <si>
    <t>Totali 3</t>
  </si>
  <si>
    <t>Inventari</t>
  </si>
  <si>
    <t>3.1.3</t>
  </si>
  <si>
    <t>Materiale</t>
  </si>
  <si>
    <t>Prodhim ne proçes</t>
  </si>
  <si>
    <t>Produkte te gateshme</t>
  </si>
  <si>
    <t>Mallra per rishitje</t>
  </si>
  <si>
    <t>v</t>
  </si>
  <si>
    <t>Parapagesat per furnizime</t>
  </si>
  <si>
    <t>Totali 4</t>
  </si>
  <si>
    <t>Aktivet biologjike afatshkurtera</t>
  </si>
  <si>
    <t>Aktivet afatgjata te mbajtura per shitje</t>
  </si>
  <si>
    <t>Parapagimet dhe shpenzimet e shtyra</t>
  </si>
  <si>
    <t>3.1.4</t>
  </si>
  <si>
    <t xml:space="preserve"> TOTAL I AKTIVEVE  AFATSHKURTERA (I)</t>
  </si>
  <si>
    <t>II</t>
  </si>
  <si>
    <t>AKTIVET AFATGJATA</t>
  </si>
  <si>
    <t>Investimet financiare afatgjata</t>
  </si>
  <si>
    <t>Pjesmarje te tjera ne njesi te kontrolluara</t>
  </si>
  <si>
    <t>Aksione dhe investime te tjera ne pjesmarje</t>
  </si>
  <si>
    <t>Aksione dhe letra te tjera me vlere</t>
  </si>
  <si>
    <t>Llogari/kerkesa te arketueshme afatgjata</t>
  </si>
  <si>
    <t>Totali 1</t>
  </si>
  <si>
    <t>Aktive afatgjata materiale</t>
  </si>
  <si>
    <t>3.2.1</t>
  </si>
  <si>
    <t>Toka</t>
  </si>
  <si>
    <t>Ndertesa</t>
  </si>
  <si>
    <t>Makineri dhe paisje</t>
  </si>
  <si>
    <t>Aktive te tjera afatgjata materiale mjete transporti</t>
  </si>
  <si>
    <t>Aktive te tjera afatgjata materiale p.zyre e informatike</t>
  </si>
  <si>
    <t>Aktivet biologjike afatgjata</t>
  </si>
  <si>
    <t>Aktivet afatgjata jomateriale</t>
  </si>
  <si>
    <t>3.2.2</t>
  </si>
  <si>
    <t>Emri i mire</t>
  </si>
  <si>
    <t>Shpenzimet e zhvillimit</t>
  </si>
  <si>
    <t>Aktive te tjera afatgjata jomateriale</t>
  </si>
  <si>
    <t>Kapitali aksionar i papaguar</t>
  </si>
  <si>
    <t xml:space="preserve">Aktive te tjera afatgjata </t>
  </si>
  <si>
    <t>TOTALI I AKTIVEVE AFATGJATA (II)</t>
  </si>
  <si>
    <t>TOTALI I AKTIVEVE  (I+II)</t>
  </si>
  <si>
    <t>Nr</t>
  </si>
  <si>
    <t>DETYRIMET DHE KAPITALI</t>
  </si>
  <si>
    <t>Huamarjet</t>
  </si>
  <si>
    <t>3.3.1</t>
  </si>
  <si>
    <t>Hua nga bankat dhe obligacione afatshkurtera</t>
  </si>
  <si>
    <t>Kthimet/ripagesat e huave afatgjata</t>
  </si>
  <si>
    <t>Bono tè konvertueshme</t>
  </si>
  <si>
    <t>Huat dhe parapagimet</t>
  </si>
  <si>
    <t>3.3.2</t>
  </si>
  <si>
    <t>Te pagueshme ndaj furnitoreve</t>
  </si>
  <si>
    <t>Te pagueshme ndaj punonjesve</t>
  </si>
  <si>
    <t>Detyrime tatimore</t>
  </si>
  <si>
    <t>Hua te tjera</t>
  </si>
  <si>
    <t>Parapagimet e arketuara</t>
  </si>
  <si>
    <t>Grantet dhe te ardhurat e shtyra</t>
  </si>
  <si>
    <t>Provizionet afatshkurtera</t>
  </si>
  <si>
    <t>TOTALI I DETYRIMEVE AFATSHKURTERA (I)</t>
  </si>
  <si>
    <t>DETYRIMET  AFATGJATA</t>
  </si>
  <si>
    <t>Huat afatgjata</t>
  </si>
  <si>
    <t>3.4.1</t>
  </si>
  <si>
    <t>Hua nga bankat, bono dhe detyrime nga qeraja financiare</t>
  </si>
  <si>
    <t>Bono te konvertueshme</t>
  </si>
  <si>
    <t>Huamarje te tjera afatgjata</t>
  </si>
  <si>
    <t>3.4.2</t>
  </si>
  <si>
    <t>Provizionet afatgjata</t>
  </si>
  <si>
    <t>Grantet dhe te ardhura te shtyra</t>
  </si>
  <si>
    <t>TOTALI I DETYRIMEVE AFATGJATA (II)</t>
  </si>
  <si>
    <t>TOTALI I DETYRIMEVE (I+II)</t>
  </si>
  <si>
    <t>III</t>
  </si>
  <si>
    <t>KAPITALI</t>
  </si>
  <si>
    <t>Aksionet e pakices (P.F te konsoliduara)</t>
  </si>
  <si>
    <t>Kapitali qe i perket aksionareve te shoqerise meme (P.F te konsoliduara)</t>
  </si>
  <si>
    <t>Kapitali aksionar</t>
  </si>
  <si>
    <t>Primi I aksionit</t>
  </si>
  <si>
    <t>Njesite ose aksionet e thesarit (-)</t>
  </si>
  <si>
    <t>Rezerva statutore</t>
  </si>
  <si>
    <t>Rezerva ligjore</t>
  </si>
  <si>
    <t>Rezerva te tjera</t>
  </si>
  <si>
    <t>Fitim/humbja e akumuluar</t>
  </si>
  <si>
    <t>Fitim/humbja e vitit financiar</t>
  </si>
  <si>
    <t>TOTALI I KAPITALIT (III)</t>
  </si>
  <si>
    <t>TOTALI I DETYRIMEVE DHE KAPITALIT (I+II+III)</t>
  </si>
  <si>
    <t>DETYRIMET AFATSHKURTER</t>
  </si>
  <si>
    <t>PASQYRA E TE ARDHURAVE DHE SHPENZIMEVE (sipas funksionit)</t>
  </si>
  <si>
    <t>Për periudhen 31 Dhjetor 2011 dhe 31 Dhjetor 2010</t>
  </si>
  <si>
    <t>Pershkrimi i Elementeve</t>
  </si>
  <si>
    <t>SHENIME</t>
  </si>
  <si>
    <t>A</t>
  </si>
  <si>
    <t>SHITJET NETO</t>
  </si>
  <si>
    <t xml:space="preserve">Shitjet </t>
  </si>
  <si>
    <t>5.1.1</t>
  </si>
  <si>
    <t>Te ardhura te tjera nga veprimtarite e shfrytezimit</t>
  </si>
  <si>
    <t>5.1.2</t>
  </si>
  <si>
    <t>Ndryshime ne inventarin e produkteve te gateshme dhe PP(+-)</t>
  </si>
  <si>
    <t>Totali I te ardhurave</t>
  </si>
  <si>
    <t>Materialet e konsumuara</t>
  </si>
  <si>
    <t>5.2.1+5.2.2</t>
  </si>
  <si>
    <t>Kosto e punes</t>
  </si>
  <si>
    <t>5.2.3</t>
  </si>
  <si>
    <t>-</t>
  </si>
  <si>
    <t>Pagat e personelit</t>
  </si>
  <si>
    <t>Shpenzimet per sigurimet shoqerore dhe shendetesore</t>
  </si>
  <si>
    <t>Amortizimi dhe zhvleresimet</t>
  </si>
  <si>
    <t>5.2.4</t>
  </si>
  <si>
    <t>Shpenzime te tjera nga veprimtarite e shfrytezimit</t>
  </si>
  <si>
    <t>5.2.5</t>
  </si>
  <si>
    <t>Totali i shpenzimeve (4-8)</t>
  </si>
  <si>
    <t>Fitimi/(Humbja) nga veprimtaria kryesore</t>
  </si>
  <si>
    <t>Te ardhurat dhe shpenzimet financiare nga pjesmarjet</t>
  </si>
  <si>
    <t>Te ardhurat dhe shpenzimet financiare nga njesite e kontrolluara</t>
  </si>
  <si>
    <t>Totali i te ardhurave dhe shpenzimeve nga pjesmarje e kontroll</t>
  </si>
  <si>
    <t>Te ardhura dhe shpenzime financiare</t>
  </si>
  <si>
    <t>Te ardhurat dhe shpenzimet nga investime te tjera financiare AGJ</t>
  </si>
  <si>
    <t>Te ardhurat dhe shpenzimet nga interesi</t>
  </si>
  <si>
    <t>Fitim/(humbjet)  nga kursi i kembimit</t>
  </si>
  <si>
    <t>Te ardhura dhe shpenzime te tjera financiare</t>
  </si>
  <si>
    <t>Totali i te ardhurave dhe shpenzimeve financiare</t>
  </si>
  <si>
    <t>5.1.3</t>
  </si>
  <si>
    <t xml:space="preserve">FITIMI/(HUMBJA) para tatimit </t>
  </si>
  <si>
    <t>Shpenzimet e tatimit mbi fitimin</t>
  </si>
  <si>
    <t>FITIM/(HUMBJA) neto e vitit financiar</t>
  </si>
  <si>
    <t>Pjesa e fitimit neto per aksioneret e shoqerise meme</t>
  </si>
  <si>
    <t>Pjesa e fitimit neto per aksioneret e pakices</t>
  </si>
  <si>
    <t>PASQYRA E FLUKSEVE TE PARASE</t>
  </si>
  <si>
    <t>FLUKSET</t>
  </si>
  <si>
    <t>Shënime</t>
  </si>
  <si>
    <t>Periudha qe perfundon ne</t>
  </si>
  <si>
    <t>Fluksi i parave nga veprimtarite e shfrytezimit</t>
  </si>
  <si>
    <t>a</t>
  </si>
  <si>
    <t>Fitimi para tatimit</t>
  </si>
  <si>
    <t>b</t>
  </si>
  <si>
    <t>Rregullime per:</t>
  </si>
  <si>
    <t>c</t>
  </si>
  <si>
    <t>Amortizimi dhe zhvleresimi</t>
  </si>
  <si>
    <t>Vlera kontabel e AAGJM te shitura</t>
  </si>
  <si>
    <t>Vlera e mallit te demtuar</t>
  </si>
  <si>
    <t>d</t>
  </si>
  <si>
    <t>Humbje nga kembimet valutore</t>
  </si>
  <si>
    <t>e</t>
  </si>
  <si>
    <t>Te ardhura nga investimet</t>
  </si>
  <si>
    <t>f</t>
  </si>
  <si>
    <t>Shpenzime per interesa</t>
  </si>
  <si>
    <t>g</t>
  </si>
  <si>
    <t>(Rritje)/renie ne tepricen e kerkesave te arketueshme nga aktiviteti</t>
  </si>
  <si>
    <t>h</t>
  </si>
  <si>
    <t>(Rritje)/renie ne tepricen e kerkesave te arketueshme te tjera</t>
  </si>
  <si>
    <t>(Rritje)/renie ne tepricen e inventarit</t>
  </si>
  <si>
    <t>i/1</t>
  </si>
  <si>
    <t>(Rritje)/renie ne Shpenzimet e Shtyra</t>
  </si>
  <si>
    <t>j</t>
  </si>
  <si>
    <t>Rritje/(renie) ne tepricen e llog pag furnit, per t'u paguar nga aktiviteti</t>
  </si>
  <si>
    <t>j/1</t>
  </si>
  <si>
    <t>Ritje/(renie) ne tep e llog pag te tjera</t>
  </si>
  <si>
    <t>j/2</t>
  </si>
  <si>
    <t>Rritje/(renie) ne tep e  huamarrjeve af shk</t>
  </si>
  <si>
    <t>k</t>
  </si>
  <si>
    <t>Parate e perftuara nga aktivitetet (a-j/3)</t>
  </si>
  <si>
    <t>l</t>
  </si>
  <si>
    <t>Interesi i paguar</t>
  </si>
  <si>
    <t>J</t>
  </si>
  <si>
    <t xml:space="preserve">Tatimi mbi fitimin e njohur ne PASH </t>
  </si>
  <si>
    <t>Paraja neto nga veprimtarite e shfrytezimit</t>
  </si>
  <si>
    <t>Paraja neto nga veprimtarite investuese</t>
  </si>
  <si>
    <t>Blerje e kompanise___ (-) parate e arketuara</t>
  </si>
  <si>
    <t>Blerje e Aktiveve afatgjata materiale (-)</t>
  </si>
  <si>
    <t>Te ardhura nga shitja e pajisjeve</t>
  </si>
  <si>
    <t>Interesi I arketuar</t>
  </si>
  <si>
    <t>Dividentet e arketuar</t>
  </si>
  <si>
    <t>Fluksi I parave nga veprimtarite financiare</t>
  </si>
  <si>
    <t>Te ardhura nga emetimi I kapitalit aksionar</t>
  </si>
  <si>
    <t>Rritje/(pakesime) nga huamarje afatgjata</t>
  </si>
  <si>
    <t>Pagesat e detyrimeve te qerase financiare</t>
  </si>
  <si>
    <t>Dividente te paguar</t>
  </si>
  <si>
    <t>Paraja neto nga veprimtarite financiare</t>
  </si>
  <si>
    <t>Rritja/(renia) neto e mjeteve monetare</t>
  </si>
  <si>
    <t>Humbje nga diferencat e kembimit nga arka e banka e furnit</t>
  </si>
  <si>
    <t>Mjete monetare në fillim të periudhës kontabël</t>
  </si>
  <si>
    <t>Mjete monetare në fund të periudhës</t>
  </si>
  <si>
    <t>PASQYRA E NDRYSHIMEVE NE KAPITAL</t>
  </si>
  <si>
    <t>Struktura</t>
  </si>
  <si>
    <t>Aksionet e thesarit</t>
  </si>
  <si>
    <t>Rezerva</t>
  </si>
  <si>
    <t xml:space="preserve">Fitimi I pashpernd. </t>
  </si>
  <si>
    <t>Totali</t>
  </si>
  <si>
    <t>Pozicioni ne 31/12/2010.</t>
  </si>
  <si>
    <t>Efekti I ndryshimeve ne politikat kontabel</t>
  </si>
  <si>
    <t>Pozicioni I rregulluar</t>
  </si>
  <si>
    <t>Fitimi neto per periudhen kontabel</t>
  </si>
  <si>
    <t xml:space="preserve">Dividentet e paguar </t>
  </si>
  <si>
    <t>Rritja e rezerves se kapitalit</t>
  </si>
  <si>
    <t>Emetimi I aksioneve</t>
  </si>
  <si>
    <t>Aksione te thesarit te riblera</t>
  </si>
  <si>
    <t>Pozicioni ne 31/12/2011.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</si>
</sst>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(* #,##0_);_(* \(#,##0\);_(* &quot;-&quot;_);_(@_)"/>
  </numFmts>
  <fonts count="10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125"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4" fontId="2" fillId="2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3" fillId="0" borderId="5" xfId="0" applyFont="1" applyFill="1" applyBorder="1" applyAlignment="1">
      <alignment horizontal="center"/>
    </xf>
    <xf numFmtId="164" fontId="4" fillId="0" borderId="2" xfId="0" applyNumberFormat="1" applyFont="1" applyBorder="1"/>
    <xf numFmtId="164" fontId="3" fillId="0" borderId="2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164" fontId="2" fillId="0" borderId="7" xfId="0" applyNumberFormat="1" applyFont="1" applyFill="1" applyBorder="1"/>
    <xf numFmtId="164" fontId="3" fillId="0" borderId="8" xfId="0" applyNumberFormat="1" applyFont="1" applyFill="1" applyBorder="1" applyAlignment="1">
      <alignment horizontal="center"/>
    </xf>
    <xf numFmtId="3" fontId="5" fillId="0" borderId="2" xfId="0" applyNumberFormat="1" applyFont="1" applyFill="1" applyBorder="1"/>
    <xf numFmtId="164" fontId="6" fillId="0" borderId="2" xfId="0" applyNumberFormat="1" applyFont="1" applyBorder="1"/>
    <xf numFmtId="164" fontId="2" fillId="0" borderId="7" xfId="0" applyNumberFormat="1" applyFont="1" applyFill="1" applyBorder="1" applyAlignment="1">
      <alignment shrinkToFit="1"/>
    </xf>
    <xf numFmtId="3" fontId="7" fillId="0" borderId="2" xfId="0" applyNumberFormat="1" applyFont="1" applyBorder="1"/>
    <xf numFmtId="164" fontId="8" fillId="0" borderId="7" xfId="0" applyNumberFormat="1" applyFont="1" applyFill="1" applyBorder="1"/>
    <xf numFmtId="3" fontId="7" fillId="0" borderId="2" xfId="0" applyNumberFormat="1" applyFont="1" applyFill="1" applyBorder="1"/>
    <xf numFmtId="3" fontId="5" fillId="0" borderId="2" xfId="0" applyNumberFormat="1" applyFont="1" applyBorder="1"/>
    <xf numFmtId="164" fontId="2" fillId="0" borderId="8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/>
    <xf numFmtId="164" fontId="1" fillId="0" borderId="8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shrinkToFit="1"/>
    </xf>
    <xf numFmtId="164" fontId="2" fillId="0" borderId="2" xfId="0" applyNumberFormat="1" applyFont="1" applyFill="1" applyBorder="1"/>
    <xf numFmtId="164" fontId="0" fillId="0" borderId="0" xfId="0" applyNumberFormat="1"/>
    <xf numFmtId="164" fontId="7" fillId="0" borderId="2" xfId="0" applyNumberFormat="1" applyFont="1" applyBorder="1"/>
    <xf numFmtId="0" fontId="7" fillId="0" borderId="2" xfId="0" applyFont="1" applyBorder="1"/>
    <xf numFmtId="164" fontId="7" fillId="0" borderId="0" xfId="0" applyNumberFormat="1" applyFont="1" applyBorder="1"/>
    <xf numFmtId="164" fontId="5" fillId="0" borderId="2" xfId="0" applyNumberFormat="1" applyFont="1" applyBorder="1"/>
    <xf numFmtId="14" fontId="5" fillId="0" borderId="2" xfId="0" applyNumberFormat="1" applyFont="1" applyBorder="1"/>
    <xf numFmtId="164" fontId="9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shrinkToFit="1"/>
    </xf>
    <xf numFmtId="0" fontId="3" fillId="0" borderId="2" xfId="0" applyFont="1" applyBorder="1" applyAlignment="1">
      <alignment horizontal="center"/>
    </xf>
    <xf numFmtId="14" fontId="5" fillId="4" borderId="0" xfId="0" applyNumberFormat="1" applyFont="1" applyFill="1"/>
    <xf numFmtId="14" fontId="6" fillId="5" borderId="2" xfId="0" applyNumberFormat="1" applyFont="1" applyFill="1" applyBorder="1"/>
    <xf numFmtId="0" fontId="2" fillId="0" borderId="3" xfId="0" applyFont="1" applyBorder="1"/>
    <xf numFmtId="0" fontId="2" fillId="0" borderId="4" xfId="0" applyFont="1" applyFill="1" applyBorder="1" applyAlignment="1">
      <alignment shrinkToFit="1"/>
    </xf>
    <xf numFmtId="0" fontId="4" fillId="0" borderId="2" xfId="0" applyFont="1" applyBorder="1"/>
    <xf numFmtId="164" fontId="2" fillId="0" borderId="2" xfId="0" applyNumberFormat="1" applyFont="1" applyBorder="1"/>
    <xf numFmtId="0" fontId="2" fillId="0" borderId="6" xfId="0" applyFont="1" applyBorder="1"/>
    <xf numFmtId="0" fontId="2" fillId="0" borderId="7" xfId="0" applyFont="1" applyFill="1" applyBorder="1" applyAlignment="1">
      <alignment shrinkToFit="1"/>
    </xf>
    <xf numFmtId="0" fontId="3" fillId="0" borderId="8" xfId="0" applyFont="1" applyFill="1" applyBorder="1" applyAlignment="1">
      <alignment horizontal="center"/>
    </xf>
    <xf numFmtId="0" fontId="3" fillId="0" borderId="6" xfId="0" applyFont="1" applyBorder="1"/>
    <xf numFmtId="0" fontId="8" fillId="0" borderId="8" xfId="0" applyFont="1" applyFill="1" applyBorder="1" applyAlignment="1">
      <alignment horizontal="center" shrinkToFit="1"/>
    </xf>
    <xf numFmtId="164" fontId="4" fillId="0" borderId="2" xfId="0" applyNumberFormat="1" applyFont="1" applyFill="1" applyBorder="1"/>
    <xf numFmtId="0" fontId="8" fillId="0" borderId="7" xfId="0" applyFont="1" applyFill="1" applyBorder="1" applyAlignment="1">
      <alignment shrinkToFit="1"/>
    </xf>
    <xf numFmtId="0" fontId="8" fillId="0" borderId="8" xfId="0" applyFont="1" applyFill="1" applyBorder="1" applyAlignment="1">
      <alignment horizontal="center"/>
    </xf>
    <xf numFmtId="164" fontId="6" fillId="5" borderId="2" xfId="0" applyNumberFormat="1" applyFont="1" applyFill="1" applyBorder="1"/>
    <xf numFmtId="0" fontId="2" fillId="0" borderId="0" xfId="0" applyFont="1" applyAlignment="1">
      <alignment shrinkToFit="1"/>
    </xf>
    <xf numFmtId="0" fontId="3" fillId="0" borderId="7" xfId="0" applyFont="1" applyFill="1" applyBorder="1" applyAlignment="1">
      <alignment shrinkToFit="1"/>
    </xf>
    <xf numFmtId="9" fontId="3" fillId="0" borderId="8" xfId="0" applyNumberFormat="1" applyFont="1" applyFill="1" applyBorder="1" applyAlignment="1">
      <alignment horizontal="center"/>
    </xf>
    <xf numFmtId="0" fontId="2" fillId="0" borderId="9" xfId="0" applyFont="1" applyBorder="1"/>
    <xf numFmtId="0" fontId="3" fillId="0" borderId="10" xfId="0" applyFont="1" applyFill="1" applyBorder="1" applyAlignment="1">
      <alignment shrinkToFit="1"/>
    </xf>
    <xf numFmtId="0" fontId="3" fillId="0" borderId="11" xfId="0" applyFont="1" applyFill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5" fillId="0" borderId="2" xfId="0" applyFont="1" applyBorder="1"/>
    <xf numFmtId="41" fontId="7" fillId="0" borderId="2" xfId="0" applyNumberFormat="1" applyFont="1" applyBorder="1"/>
    <xf numFmtId="41" fontId="5" fillId="0" borderId="2" xfId="0" applyNumberFormat="1" applyFont="1" applyBorder="1"/>
    <xf numFmtId="0" fontId="5" fillId="0" borderId="2" xfId="0" applyFont="1" applyBorder="1" applyAlignment="1">
      <alignment wrapText="1"/>
    </xf>
    <xf numFmtId="0" fontId="0" fillId="0" borderId="0" xfId="0" applyAlignment="1">
      <alignment wrapText="1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/>
    <xf numFmtId="164" fontId="3" fillId="0" borderId="1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shrinkToFit="1"/>
    </xf>
    <xf numFmtId="0" fontId="2" fillId="3" borderId="2" xfId="0" applyFont="1" applyFill="1" applyBorder="1" applyAlignment="1">
      <alignment horizontal="center" shrinkToFit="1"/>
    </xf>
    <xf numFmtId="164" fontId="2" fillId="3" borderId="2" xfId="0" applyNumberFormat="1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log%206-82%20v.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log%201-581%20v.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h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ient/Desktop/Teuta%20Durres%20shpk%20pf%202010/TEUTA%20Durres%20PF%202010%20EXC/Bilanc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p te tjera e detajuar"/>
      <sheetName val="llog 667 e detajuar"/>
      <sheetName val="llog kl 7 e detajuar"/>
      <sheetName val="konsumi i materialeve"/>
      <sheetName val="shp paga e amortiz"/>
      <sheetName val="6-82 perfundimtare"/>
    </sheetNames>
    <sheetDataSet>
      <sheetData sheetId="0">
        <row r="8">
          <cell r="G8">
            <v>774353.5</v>
          </cell>
        </row>
        <row r="9">
          <cell r="G9">
            <v>2281952.61</v>
          </cell>
        </row>
        <row r="10">
          <cell r="G10">
            <v>93188</v>
          </cell>
        </row>
        <row r="11">
          <cell r="G11">
            <v>10692448.99</v>
          </cell>
        </row>
        <row r="14">
          <cell r="G14">
            <v>4400</v>
          </cell>
        </row>
        <row r="15">
          <cell r="G15">
            <v>1400646.23</v>
          </cell>
        </row>
        <row r="16">
          <cell r="G16">
            <v>92166</v>
          </cell>
        </row>
        <row r="17">
          <cell r="G17">
            <v>154409.17000000001</v>
          </cell>
        </row>
        <row r="18">
          <cell r="G18">
            <v>111057</v>
          </cell>
        </row>
        <row r="19">
          <cell r="G19">
            <v>216666</v>
          </cell>
        </row>
        <row r="20">
          <cell r="G20">
            <v>490000</v>
          </cell>
        </row>
        <row r="21">
          <cell r="G21">
            <v>3721782.04</v>
          </cell>
        </row>
        <row r="22">
          <cell r="G22">
            <v>827875.1</v>
          </cell>
        </row>
        <row r="23">
          <cell r="G23">
            <v>48984.03</v>
          </cell>
        </row>
        <row r="24">
          <cell r="G24">
            <v>431799.5</v>
          </cell>
        </row>
        <row r="25">
          <cell r="G25">
            <v>15240</v>
          </cell>
        </row>
        <row r="26">
          <cell r="G26">
            <v>9145499.9900000002</v>
          </cell>
        </row>
        <row r="27">
          <cell r="G27">
            <v>1288193</v>
          </cell>
        </row>
        <row r="28">
          <cell r="G28">
            <v>1025158.3</v>
          </cell>
        </row>
        <row r="29">
          <cell r="G29">
            <v>2232224.62</v>
          </cell>
        </row>
        <row r="30">
          <cell r="G30">
            <v>29400</v>
          </cell>
        </row>
        <row r="31">
          <cell r="G31">
            <v>437000</v>
          </cell>
        </row>
        <row r="32">
          <cell r="G32">
            <v>88040</v>
          </cell>
        </row>
        <row r="33">
          <cell r="G33">
            <v>4609046.47</v>
          </cell>
        </row>
        <row r="34">
          <cell r="G34">
            <v>565770</v>
          </cell>
        </row>
        <row r="35">
          <cell r="G35">
            <v>152805.85</v>
          </cell>
        </row>
        <row r="36">
          <cell r="G36">
            <v>584436.05000000005</v>
          </cell>
        </row>
        <row r="37">
          <cell r="G37">
            <v>1635500.75</v>
          </cell>
        </row>
        <row r="38">
          <cell r="G38">
            <v>34136262.109999999</v>
          </cell>
        </row>
        <row r="40">
          <cell r="G40">
            <v>7948366</v>
          </cell>
        </row>
        <row r="41">
          <cell r="G41">
            <v>427733</v>
          </cell>
        </row>
        <row r="42">
          <cell r="G42">
            <v>521008</v>
          </cell>
        </row>
        <row r="43">
          <cell r="G43">
            <v>30200</v>
          </cell>
        </row>
        <row r="44">
          <cell r="G44">
            <v>47577413.299999997</v>
          </cell>
        </row>
        <row r="45">
          <cell r="G45">
            <v>16342657</v>
          </cell>
        </row>
        <row r="46">
          <cell r="G46">
            <v>2849836</v>
          </cell>
        </row>
        <row r="47">
          <cell r="G47">
            <v>103750</v>
          </cell>
        </row>
        <row r="48">
          <cell r="G48">
            <v>33100</v>
          </cell>
        </row>
        <row r="49">
          <cell r="G49">
            <v>7375862.9500000002</v>
          </cell>
        </row>
        <row r="50">
          <cell r="G50">
            <v>3858064.22</v>
          </cell>
        </row>
        <row r="53">
          <cell r="G53">
            <v>1655377.64</v>
          </cell>
        </row>
        <row r="54">
          <cell r="G54">
            <v>1429451.89</v>
          </cell>
        </row>
        <row r="55">
          <cell r="G55">
            <v>9087286.0099999998</v>
          </cell>
        </row>
        <row r="56">
          <cell r="G56">
            <v>1724527.09</v>
          </cell>
        </row>
        <row r="57">
          <cell r="G57">
            <v>7754620.1299999999</v>
          </cell>
        </row>
        <row r="58">
          <cell r="G58">
            <v>5335119.8099999996</v>
          </cell>
        </row>
        <row r="59">
          <cell r="G59">
            <v>1089121.69</v>
          </cell>
        </row>
        <row r="60">
          <cell r="G60">
            <v>76498.8</v>
          </cell>
        </row>
        <row r="61">
          <cell r="G61">
            <v>140858.66</v>
          </cell>
        </row>
        <row r="66">
          <cell r="G66">
            <v>8</v>
          </cell>
        </row>
        <row r="67">
          <cell r="G67">
            <v>-1273725006.3900001</v>
          </cell>
        </row>
        <row r="68">
          <cell r="G68">
            <v>-165188</v>
          </cell>
        </row>
        <row r="69">
          <cell r="G69">
            <v>-38.950000000000003</v>
          </cell>
        </row>
        <row r="70">
          <cell r="G70">
            <v>-784.04</v>
          </cell>
        </row>
        <row r="71">
          <cell r="G71">
            <v>-57792743.600000001</v>
          </cell>
        </row>
        <row r="72">
          <cell r="G72">
            <v>-749410.98</v>
          </cell>
        </row>
        <row r="81">
          <cell r="G81">
            <v>30357.599999999999</v>
          </cell>
        </row>
        <row r="84">
          <cell r="G84">
            <v>430513.59</v>
          </cell>
        </row>
        <row r="85">
          <cell r="G85">
            <v>-1221474.6000000001</v>
          </cell>
        </row>
      </sheetData>
      <sheetData sheetId="1">
        <row r="45">
          <cell r="H45">
            <v>3858064.22</v>
          </cell>
        </row>
      </sheetData>
      <sheetData sheetId="2"/>
      <sheetData sheetId="3"/>
      <sheetData sheetId="4">
        <row r="15">
          <cell r="H15">
            <v>1039274125.4200001</v>
          </cell>
        </row>
      </sheetData>
      <sheetData sheetId="5"/>
      <sheetData sheetId="6">
        <row r="39">
          <cell r="G39">
            <v>5152104.6500000004</v>
          </cell>
        </row>
        <row r="60">
          <cell r="G60">
            <v>62820224.979999997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perfundimtare 1-581"/>
      <sheetName val="Sheet3"/>
    </sheetNames>
    <sheetDataSet>
      <sheetData sheetId="0">
        <row r="4">
          <cell r="H4">
            <v>-34100000</v>
          </cell>
        </row>
        <row r="8">
          <cell r="H8">
            <v>30433074.25</v>
          </cell>
        </row>
        <row r="24">
          <cell r="H24">
            <v>26861288.59</v>
          </cell>
        </row>
        <row r="35">
          <cell r="H35">
            <v>8865433</v>
          </cell>
        </row>
        <row r="36">
          <cell r="H36">
            <v>259295454.30000001</v>
          </cell>
        </row>
        <row r="37">
          <cell r="H37">
            <v>-81</v>
          </cell>
        </row>
        <row r="38">
          <cell r="H38">
            <v>-254152142.66</v>
          </cell>
        </row>
        <row r="41">
          <cell r="H41">
            <v>157498.35999999999</v>
          </cell>
        </row>
      </sheetData>
      <sheetData sheetId="1">
        <row r="9">
          <cell r="H9">
            <v>37905679</v>
          </cell>
        </row>
        <row r="10">
          <cell r="H10">
            <v>383240</v>
          </cell>
        </row>
        <row r="11">
          <cell r="H11">
            <v>110066822.28</v>
          </cell>
        </row>
        <row r="12">
          <cell r="H12">
            <v>31951675.25</v>
          </cell>
        </row>
        <row r="13">
          <cell r="H13">
            <v>1785732.36</v>
          </cell>
        </row>
        <row r="14">
          <cell r="H14">
            <v>37554689.600000001</v>
          </cell>
        </row>
        <row r="15">
          <cell r="H15">
            <v>1659208</v>
          </cell>
        </row>
        <row r="16">
          <cell r="H16">
            <v>5415507.3300000001</v>
          </cell>
        </row>
        <row r="17">
          <cell r="H17">
            <v>3962306</v>
          </cell>
        </row>
        <row r="18">
          <cell r="H18">
            <v>24523</v>
          </cell>
        </row>
        <row r="19">
          <cell r="H19">
            <v>394120</v>
          </cell>
        </row>
        <row r="20">
          <cell r="H20">
            <v>-7790643</v>
          </cell>
        </row>
        <row r="21">
          <cell r="H21">
            <v>-70767719</v>
          </cell>
        </row>
        <row r="22">
          <cell r="H22">
            <v>-13083235</v>
          </cell>
        </row>
        <row r="23">
          <cell r="H23">
            <v>-3933300</v>
          </cell>
        </row>
        <row r="25">
          <cell r="H25">
            <v>240021685.84</v>
          </cell>
        </row>
        <row r="34">
          <cell r="H34">
            <v>4493543</v>
          </cell>
        </row>
        <row r="45">
          <cell r="H45">
            <v>440000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">
          <cell r="D12">
            <v>-1039274125.42</v>
          </cell>
        </row>
        <row r="31">
          <cell r="D31">
            <v>-3715821.9040000122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ilanci"/>
      <sheetName val="pash"/>
      <sheetName val="fluksi"/>
      <sheetName val="kapitali"/>
    </sheetNames>
    <sheetDataSet>
      <sheetData sheetId="0" refreshError="1"/>
      <sheetData sheetId="1" refreshError="1">
        <row r="30">
          <cell r="D30">
            <v>24316385.909999967</v>
          </cell>
        </row>
        <row r="52">
          <cell r="D52">
            <v>1464319.2090000031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opLeftCell="A16" workbookViewId="0">
      <selection activeCell="J21" sqref="J21"/>
    </sheetView>
  </sheetViews>
  <sheetFormatPr defaultRowHeight="15"/>
  <cols>
    <col min="1" max="1" width="3.85546875" customWidth="1"/>
    <col min="2" max="2" width="46.7109375" customWidth="1"/>
    <col min="3" max="3" width="10" customWidth="1"/>
    <col min="4" max="4" width="14.28515625" customWidth="1"/>
    <col min="5" max="5" width="15" customWidth="1"/>
  </cols>
  <sheetData>
    <row r="1" spans="1:5">
      <c r="A1" s="64" t="s">
        <v>107</v>
      </c>
      <c r="B1" s="64"/>
      <c r="C1" s="64"/>
      <c r="D1" s="64"/>
      <c r="E1" s="64"/>
    </row>
    <row r="2" spans="1:5">
      <c r="A2" s="65" t="s">
        <v>108</v>
      </c>
      <c r="B2" s="65"/>
      <c r="C2" s="65"/>
      <c r="D2" s="65"/>
      <c r="E2" s="65"/>
    </row>
    <row r="3" spans="1:5">
      <c r="A3" s="66" t="s">
        <v>2</v>
      </c>
      <c r="B3" s="66"/>
      <c r="C3" s="66"/>
      <c r="D3" s="66"/>
      <c r="E3" s="66"/>
    </row>
    <row r="4" spans="1:5">
      <c r="A4" s="30"/>
      <c r="B4" s="31"/>
      <c r="C4" s="32"/>
      <c r="D4" s="30"/>
      <c r="E4" s="30"/>
    </row>
    <row r="5" spans="1:5">
      <c r="A5" s="67" t="s">
        <v>64</v>
      </c>
      <c r="B5" s="68" t="s">
        <v>109</v>
      </c>
      <c r="C5" s="69" t="s">
        <v>110</v>
      </c>
      <c r="D5" s="70" t="s">
        <v>5</v>
      </c>
      <c r="E5" s="70"/>
    </row>
    <row r="6" spans="1:5">
      <c r="A6" s="67"/>
      <c r="B6" s="68"/>
      <c r="C6" s="69"/>
      <c r="D6" s="33">
        <v>40908</v>
      </c>
      <c r="E6" s="34">
        <v>40543</v>
      </c>
    </row>
    <row r="7" spans="1:5">
      <c r="A7" s="35" t="s">
        <v>111</v>
      </c>
      <c r="B7" s="36" t="s">
        <v>112</v>
      </c>
      <c r="C7" s="4"/>
      <c r="D7" s="37"/>
      <c r="E7" s="38"/>
    </row>
    <row r="8" spans="1:5">
      <c r="A8" s="39">
        <v>1</v>
      </c>
      <c r="B8" s="40" t="s">
        <v>113</v>
      </c>
      <c r="C8" s="41" t="s">
        <v>114</v>
      </c>
      <c r="D8" s="5">
        <f>-[1]Sheet1!$G$67-[1]Sheet1!$G$66</f>
        <v>1273724998.3900001</v>
      </c>
      <c r="E8" s="5">
        <v>859661919.78999996</v>
      </c>
    </row>
    <row r="9" spans="1:5">
      <c r="A9" s="39">
        <v>2</v>
      </c>
      <c r="B9" s="40" t="s">
        <v>115</v>
      </c>
      <c r="C9" s="41" t="s">
        <v>116</v>
      </c>
      <c r="D9" s="5">
        <f>-[1]Sheet1!$G$68-[1]Sheet1!$G$69-[1]Sheet1!$G$72-[1]Sheet1!$G$85</f>
        <v>2136112.5300000003</v>
      </c>
      <c r="E9" s="5">
        <v>3302378.92</v>
      </c>
    </row>
    <row r="10" spans="1:5">
      <c r="A10" s="39">
        <v>3</v>
      </c>
      <c r="B10" s="40" t="s">
        <v>117</v>
      </c>
      <c r="C10" s="41"/>
      <c r="D10" s="5">
        <v>0</v>
      </c>
      <c r="E10" s="5">
        <v>0</v>
      </c>
    </row>
    <row r="11" spans="1:5">
      <c r="A11" s="39"/>
      <c r="B11" s="40" t="s">
        <v>118</v>
      </c>
      <c r="C11" s="41"/>
      <c r="D11" s="11">
        <f>SUM(D8:D10)</f>
        <v>1275861110.9200001</v>
      </c>
      <c r="E11" s="11">
        <v>862964298.70999992</v>
      </c>
    </row>
    <row r="12" spans="1:5">
      <c r="A12" s="42">
        <v>4</v>
      </c>
      <c r="B12" s="40" t="s">
        <v>119</v>
      </c>
      <c r="C12" s="43" t="s">
        <v>120</v>
      </c>
      <c r="D12" s="44">
        <f>-'[1]konsumi i materialeve'!$H$15</f>
        <v>-1039274125.4200001</v>
      </c>
      <c r="E12" s="5">
        <v>-681108358</v>
      </c>
    </row>
    <row r="13" spans="1:5">
      <c r="A13" s="39">
        <v>5</v>
      </c>
      <c r="B13" s="40" t="s">
        <v>121</v>
      </c>
      <c r="C13" s="41" t="s">
        <v>122</v>
      </c>
      <c r="D13" s="11">
        <f>+D14+D15</f>
        <v>-19192493</v>
      </c>
      <c r="E13" s="11">
        <v>-18105350</v>
      </c>
    </row>
    <row r="14" spans="1:5">
      <c r="A14" s="42" t="s">
        <v>123</v>
      </c>
      <c r="B14" s="45" t="s">
        <v>124</v>
      </c>
      <c r="C14" s="46"/>
      <c r="D14" s="5">
        <f>-[1]Sheet1!$G$45</f>
        <v>-16342657</v>
      </c>
      <c r="E14" s="5">
        <v>-15505052</v>
      </c>
    </row>
    <row r="15" spans="1:5">
      <c r="A15" s="42" t="s">
        <v>123</v>
      </c>
      <c r="B15" s="45" t="s">
        <v>125</v>
      </c>
      <c r="C15" s="46"/>
      <c r="D15" s="5">
        <f>-[1]Sheet1!$G$46</f>
        <v>-2849836</v>
      </c>
      <c r="E15" s="5">
        <v>-2600298</v>
      </c>
    </row>
    <row r="16" spans="1:5">
      <c r="A16" s="39">
        <v>6</v>
      </c>
      <c r="B16" s="40" t="s">
        <v>126</v>
      </c>
      <c r="C16" s="41" t="s">
        <v>127</v>
      </c>
      <c r="D16" s="11"/>
      <c r="E16" s="11">
        <v>-10185489.799999999</v>
      </c>
    </row>
    <row r="17" spans="1:5">
      <c r="A17" s="39">
        <v>7</v>
      </c>
      <c r="B17" s="40" t="s">
        <v>128</v>
      </c>
      <c r="C17" s="41" t="s">
        <v>129</v>
      </c>
      <c r="D17" s="22">
        <f>-[1]Sheet1!$G$8-[1]Sheet1!$G$9-[1]Sheet1!$G$10-[1]Sheet1!$G$11-[1]Sheet1!$G$14-[1]Sheet1!$G$15-[1]Sheet1!$G$16-[1]Sheet1!$G$17-[1]Sheet1!$G$18-[1]Sheet1!$G$19-[1]Sheet1!$G$20-[1]Sheet1!$G$21-[1]Sheet1!$G$22-[1]Sheet1!$G$23-[1]Sheet1!$G$24-[1]Sheet1!$G$25-[1]Sheet1!$G$26-[1]Sheet1!$G$27-[1]Sheet1!$G$28-[1]Sheet1!$G$29-[1]Sheet1!$G$30-[1]Sheet1!$G$31-[1]Sheet1!$G$32-[1]Sheet1!$G$33-[1]Sheet1!$G$34-[1]Sheet1!$G$35-[1]Sheet1!$G$36-[1]Sheet1!$G$37-[1]Sheet1!$G$38-'[1]6-82 perfundimtare'!$G$39-[1]Sheet1!$G$40-[1]Sheet1!$G$41-[1]Sheet1!$G$42-[1]Sheet1!$G$43-[1]Sheet1!$G$44-[1]Sheet1!$G$47-[1]Sheet1!$G$48-[1]Sheet1!$G$49-[1]Sheet1!$G$50-[1]Sheet1!$G$81-[1]Sheet1!$G$84</f>
        <v>-150774778.61999997</v>
      </c>
      <c r="E17" s="11">
        <v>-82073845</v>
      </c>
    </row>
    <row r="18" spans="1:5">
      <c r="A18" s="39">
        <v>8</v>
      </c>
      <c r="B18" s="40" t="s">
        <v>130</v>
      </c>
      <c r="C18" s="41"/>
      <c r="D18" s="11">
        <f>+D17+D16+D13+D12</f>
        <v>-1209241397.04</v>
      </c>
      <c r="E18" s="11">
        <v>-791473042.79999995</v>
      </c>
    </row>
    <row r="19" spans="1:5">
      <c r="A19" s="42">
        <v>9</v>
      </c>
      <c r="B19" s="40" t="s">
        <v>131</v>
      </c>
      <c r="C19" s="46"/>
      <c r="D19" s="47">
        <f>+D11+D18</f>
        <v>66619713.880000114</v>
      </c>
      <c r="E19" s="47">
        <v>71491255.909999967</v>
      </c>
    </row>
    <row r="20" spans="1:5">
      <c r="A20" s="42">
        <v>10</v>
      </c>
      <c r="B20" s="48" t="s">
        <v>132</v>
      </c>
      <c r="C20" s="46"/>
      <c r="D20" s="5"/>
      <c r="E20" s="5"/>
    </row>
    <row r="21" spans="1:5">
      <c r="A21" s="42" t="s">
        <v>123</v>
      </c>
      <c r="B21" s="49" t="s">
        <v>133</v>
      </c>
      <c r="C21" s="41"/>
      <c r="D21" s="5"/>
      <c r="E21" s="5"/>
    </row>
    <row r="22" spans="1:5">
      <c r="A22" s="42" t="s">
        <v>123</v>
      </c>
      <c r="B22" s="49" t="s">
        <v>132</v>
      </c>
      <c r="C22" s="41"/>
      <c r="D22" s="5"/>
      <c r="E22" s="5"/>
    </row>
    <row r="23" spans="1:5">
      <c r="A23" s="42"/>
      <c r="B23" s="40" t="s">
        <v>134</v>
      </c>
      <c r="C23" s="41"/>
      <c r="D23" s="5"/>
      <c r="E23" s="5"/>
    </row>
    <row r="24" spans="1:5">
      <c r="A24" s="39">
        <v>12</v>
      </c>
      <c r="B24" s="40" t="s">
        <v>135</v>
      </c>
      <c r="C24" s="41"/>
      <c r="D24" s="5"/>
      <c r="E24" s="5"/>
    </row>
    <row r="25" spans="1:5">
      <c r="A25" s="42">
        <v>12.1</v>
      </c>
      <c r="B25" s="49" t="s">
        <v>136</v>
      </c>
      <c r="C25" s="41"/>
      <c r="D25" s="5"/>
      <c r="E25" s="5"/>
    </row>
    <row r="26" spans="1:5">
      <c r="A26" s="42">
        <v>12.2</v>
      </c>
      <c r="B26" s="49" t="s">
        <v>137</v>
      </c>
      <c r="C26" s="41"/>
      <c r="D26" s="5">
        <f>-[1]Sheet1!$G$53-[1]Sheet1!$G$54-[1]Sheet1!$G$55-[1]Sheet1!$G$56-[1]Sheet1!$G$57-[1]Sheet1!$G$58-[1]Sheet1!$G$59-[1]Sheet1!$G$60-[1]Sheet1!$G$61-[1]Sheet1!$G$70</f>
        <v>-28292077.68</v>
      </c>
      <c r="E26" s="5">
        <v>-24592660</v>
      </c>
    </row>
    <row r="27" spans="1:5">
      <c r="A27" s="42">
        <v>12.3</v>
      </c>
      <c r="B27" s="49" t="s">
        <v>138</v>
      </c>
      <c r="C27" s="41"/>
      <c r="D27" s="44">
        <f>-[1]Sheet1!$G$71-'[1]6-82 perfundimtare'!$G$60</f>
        <v>-5027481.3799999952</v>
      </c>
      <c r="E27" s="5">
        <v>-22582210</v>
      </c>
    </row>
    <row r="28" spans="1:5">
      <c r="A28" s="42">
        <v>12.4</v>
      </c>
      <c r="B28" s="49" t="s">
        <v>139</v>
      </c>
      <c r="C28" s="41"/>
      <c r="D28" s="5"/>
      <c r="E28" s="5">
        <v>0</v>
      </c>
    </row>
    <row r="29" spans="1:5">
      <c r="A29" s="39">
        <v>13</v>
      </c>
      <c r="B29" s="40" t="s">
        <v>140</v>
      </c>
      <c r="C29" s="41" t="s">
        <v>141</v>
      </c>
      <c r="D29" s="11">
        <f>SUM(D25:D28)</f>
        <v>-33319559.059999995</v>
      </c>
      <c r="E29" s="11">
        <v>-47174870</v>
      </c>
    </row>
    <row r="30" spans="1:5">
      <c r="A30" s="39">
        <v>14</v>
      </c>
      <c r="B30" s="40" t="s">
        <v>142</v>
      </c>
      <c r="C30" s="41"/>
      <c r="D30" s="27">
        <f>+D19+D29</f>
        <v>33300154.82000012</v>
      </c>
      <c r="E30" s="11">
        <v>24316385.909999967</v>
      </c>
    </row>
    <row r="31" spans="1:5">
      <c r="A31" s="39">
        <v>15</v>
      </c>
      <c r="B31" s="40" t="s">
        <v>143</v>
      </c>
      <c r="C31" s="50"/>
      <c r="D31" s="11">
        <f>-(D30+'[1]shp te tjera e detajuar'!$H$45)*0.1</f>
        <v>-3715821.9040000122</v>
      </c>
      <c r="E31" s="11">
        <v>-3438930.7909999969</v>
      </c>
    </row>
    <row r="32" spans="1:5">
      <c r="A32" s="39">
        <v>16</v>
      </c>
      <c r="B32" s="40" t="s">
        <v>144</v>
      </c>
      <c r="C32" s="41"/>
      <c r="D32" s="47">
        <f>SUM(D30:D31)</f>
        <v>29584332.916000105</v>
      </c>
      <c r="E32" s="47">
        <v>20877455.118999969</v>
      </c>
    </row>
    <row r="33" spans="1:5">
      <c r="A33" s="39" t="s">
        <v>123</v>
      </c>
      <c r="B33" s="49" t="s">
        <v>145</v>
      </c>
      <c r="C33" s="41"/>
      <c r="D33" s="5"/>
      <c r="E33" s="38"/>
    </row>
    <row r="34" spans="1:5">
      <c r="A34" s="51" t="s">
        <v>123</v>
      </c>
      <c r="B34" s="52" t="s">
        <v>146</v>
      </c>
      <c r="C34" s="53"/>
      <c r="D34" s="5"/>
      <c r="E34" s="38"/>
    </row>
  </sheetData>
  <sheetProtection password="A08F" sheet="1" objects="1" scenarios="1" selectLockedCells="1"/>
  <mergeCells count="7">
    <mergeCell ref="A1:E1"/>
    <mergeCell ref="A2:E2"/>
    <mergeCell ref="A3:E3"/>
    <mergeCell ref="A5:A6"/>
    <mergeCell ref="B5:B6"/>
    <mergeCell ref="C5:C6"/>
    <mergeCell ref="D5:E5"/>
  </mergeCells>
  <pageMargins left="0.7" right="0.2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8"/>
  <sheetViews>
    <sheetView workbookViewId="0">
      <selection activeCell="I45" sqref="I45"/>
    </sheetView>
  </sheetViews>
  <sheetFormatPr defaultRowHeight="15"/>
  <cols>
    <col min="1" max="1" width="3.85546875" customWidth="1"/>
    <col min="2" max="2" width="39.85546875" customWidth="1"/>
    <col min="3" max="3" width="8.140625" customWidth="1"/>
    <col min="4" max="4" width="15.7109375" customWidth="1"/>
    <col min="5" max="5" width="13.5703125" customWidth="1"/>
  </cols>
  <sheetData>
    <row r="1" spans="1:5">
      <c r="A1" s="64" t="s">
        <v>0</v>
      </c>
      <c r="B1" s="64"/>
      <c r="C1" s="64"/>
      <c r="D1" s="64"/>
      <c r="E1" s="64"/>
    </row>
    <row r="2" spans="1:5">
      <c r="A2" s="65" t="s">
        <v>1</v>
      </c>
      <c r="B2" s="65"/>
      <c r="C2" s="65"/>
      <c r="D2" s="65"/>
      <c r="E2" s="65"/>
    </row>
    <row r="3" spans="1:5">
      <c r="A3" s="66" t="s">
        <v>2</v>
      </c>
      <c r="B3" s="66"/>
      <c r="C3" s="66"/>
      <c r="D3" s="66"/>
      <c r="E3" s="66"/>
    </row>
    <row r="4" spans="1:5">
      <c r="A4" s="71"/>
      <c r="B4" s="72" t="s">
        <v>3</v>
      </c>
      <c r="C4" s="71" t="s">
        <v>4</v>
      </c>
      <c r="D4" s="73" t="s">
        <v>5</v>
      </c>
      <c r="E4" s="73"/>
    </row>
    <row r="5" spans="1:5">
      <c r="A5" s="71"/>
      <c r="B5" s="72"/>
      <c r="C5" s="71"/>
      <c r="D5" s="1">
        <v>40908</v>
      </c>
      <c r="E5" s="1">
        <v>40543</v>
      </c>
    </row>
    <row r="6" spans="1:5">
      <c r="A6" s="2" t="s">
        <v>6</v>
      </c>
      <c r="B6" s="3" t="s">
        <v>7</v>
      </c>
      <c r="C6" s="4"/>
      <c r="D6" s="5"/>
      <c r="E6" s="6"/>
    </row>
    <row r="7" spans="1:5">
      <c r="A7" s="7">
        <v>1</v>
      </c>
      <c r="B7" s="8" t="s">
        <v>8</v>
      </c>
      <c r="C7" s="9" t="s">
        <v>9</v>
      </c>
      <c r="D7" s="10">
        <f>+(20442685.3+(2119388.08)+(3082.1*107.54)+9041780.77+192418.05+972161.6)-2</f>
        <v>33099880.834000006</v>
      </c>
      <c r="E7" s="11">
        <f>15599405+26856903+8587093+2021186</f>
        <v>53064587</v>
      </c>
    </row>
    <row r="8" spans="1:5">
      <c r="A8" s="7">
        <v>2</v>
      </c>
      <c r="B8" s="12" t="s">
        <v>10</v>
      </c>
      <c r="C8" s="9"/>
      <c r="D8" s="13"/>
      <c r="E8" s="5"/>
    </row>
    <row r="9" spans="1:5">
      <c r="A9" s="7" t="s">
        <v>11</v>
      </c>
      <c r="B9" s="14" t="s">
        <v>12</v>
      </c>
      <c r="C9" s="9"/>
      <c r="D9" s="13"/>
      <c r="E9" s="5"/>
    </row>
    <row r="10" spans="1:5">
      <c r="A10" s="7" t="s">
        <v>13</v>
      </c>
      <c r="B10" s="14" t="s">
        <v>14</v>
      </c>
      <c r="C10" s="9"/>
      <c r="D10" s="13"/>
      <c r="E10" s="5"/>
    </row>
    <row r="11" spans="1:5">
      <c r="A11" s="7"/>
      <c r="B11" s="8" t="s">
        <v>15</v>
      </c>
      <c r="C11" s="9"/>
      <c r="D11" s="13"/>
      <c r="E11" s="5"/>
    </row>
    <row r="12" spans="1:5">
      <c r="A12" s="7">
        <v>3</v>
      </c>
      <c r="B12" s="8" t="s">
        <v>16</v>
      </c>
      <c r="C12" s="9" t="s">
        <v>17</v>
      </c>
      <c r="D12" s="13"/>
      <c r="E12" s="5"/>
    </row>
    <row r="13" spans="1:5">
      <c r="A13" s="7" t="s">
        <v>11</v>
      </c>
      <c r="B13" s="14" t="s">
        <v>18</v>
      </c>
      <c r="C13" s="9"/>
      <c r="D13" s="15">
        <v>76372815.629999995</v>
      </c>
      <c r="E13" s="5">
        <v>47367975</v>
      </c>
    </row>
    <row r="14" spans="1:5">
      <c r="A14" s="7" t="s">
        <v>13</v>
      </c>
      <c r="B14" s="14" t="s">
        <v>19</v>
      </c>
      <c r="C14" s="9"/>
      <c r="D14" s="15">
        <f>+(797139.3+(229932.95*138.93)+(197959.68*107.54))+[2]Sheet1!$H$35+[2]Sheet1!$H$36+[2]Sheet1!$H$37+[2]Sheet1!$H$38+('[2]perfundimtare 1-581'!$H$34+[3]Sheet1!$D$31)+[2]Sheet1!$H$41</f>
        <v>68974191.126700029</v>
      </c>
      <c r="E14" s="5">
        <f>(865946-207133-10001)+157498+805930+32894228+12201280+[4]pash!D52</f>
        <v>48172067.209000006</v>
      </c>
    </row>
    <row r="15" spans="1:5">
      <c r="A15" s="7" t="s">
        <v>20</v>
      </c>
      <c r="B15" s="14" t="s">
        <v>21</v>
      </c>
      <c r="C15" s="9"/>
      <c r="D15" s="13"/>
      <c r="E15" s="5"/>
    </row>
    <row r="16" spans="1:5">
      <c r="A16" s="7" t="s">
        <v>22</v>
      </c>
      <c r="B16" s="14" t="s">
        <v>23</v>
      </c>
      <c r="C16" s="9"/>
      <c r="D16" s="13"/>
      <c r="E16" s="5"/>
    </row>
    <row r="17" spans="1:5">
      <c r="A17" s="7"/>
      <c r="B17" s="8" t="s">
        <v>24</v>
      </c>
      <c r="C17" s="9"/>
      <c r="D17" s="16">
        <f>SUM(D13:D16)</f>
        <v>145347006.75670004</v>
      </c>
      <c r="E17" s="11">
        <f>SUM(E13:E16)</f>
        <v>95540042.209000006</v>
      </c>
    </row>
    <row r="18" spans="1:5">
      <c r="A18" s="7">
        <v>4</v>
      </c>
      <c r="B18" s="8" t="s">
        <v>25</v>
      </c>
      <c r="C18" s="9" t="s">
        <v>26</v>
      </c>
      <c r="D18" s="13"/>
      <c r="E18" s="5"/>
    </row>
    <row r="19" spans="1:5">
      <c r="A19" s="7" t="s">
        <v>11</v>
      </c>
      <c r="B19" s="14" t="s">
        <v>27</v>
      </c>
      <c r="C19" s="9"/>
      <c r="D19" s="15">
        <f>+[2]Sheet1!$H$24</f>
        <v>26861288.59</v>
      </c>
      <c r="E19" s="5">
        <f>51050546+396959+149687+15000-164686</f>
        <v>51447506</v>
      </c>
    </row>
    <row r="20" spans="1:5">
      <c r="A20" s="7" t="s">
        <v>13</v>
      </c>
      <c r="B20" s="14" t="s">
        <v>28</v>
      </c>
      <c r="C20" s="9"/>
      <c r="D20" s="15"/>
      <c r="E20" s="5"/>
    </row>
    <row r="21" spans="1:5">
      <c r="A21" s="7" t="s">
        <v>20</v>
      </c>
      <c r="B21" s="14" t="s">
        <v>29</v>
      </c>
      <c r="C21" s="9"/>
      <c r="D21" s="15"/>
      <c r="E21" s="5"/>
    </row>
    <row r="22" spans="1:5">
      <c r="A22" s="7" t="s">
        <v>22</v>
      </c>
      <c r="B22" s="14" t="s">
        <v>30</v>
      </c>
      <c r="C22" s="9"/>
      <c r="D22" s="15">
        <f>+'[2]perfundimtare 1-581'!$H$25</f>
        <v>240021685.84</v>
      </c>
      <c r="E22" s="5">
        <v>183717987</v>
      </c>
    </row>
    <row r="23" spans="1:5">
      <c r="A23" s="7" t="s">
        <v>31</v>
      </c>
      <c r="B23" s="14" t="s">
        <v>32</v>
      </c>
      <c r="C23" s="9"/>
      <c r="D23" s="13"/>
      <c r="E23" s="5"/>
    </row>
    <row r="24" spans="1:5">
      <c r="A24" s="7"/>
      <c r="B24" s="8" t="s">
        <v>33</v>
      </c>
      <c r="C24" s="9"/>
      <c r="D24" s="16">
        <f>SUM(D19:D23)</f>
        <v>266882974.43000001</v>
      </c>
      <c r="E24" s="11">
        <f>SUM(E19:E23)</f>
        <v>235165493</v>
      </c>
    </row>
    <row r="25" spans="1:5">
      <c r="A25" s="7">
        <v>5</v>
      </c>
      <c r="B25" s="8" t="s">
        <v>34</v>
      </c>
      <c r="C25" s="17"/>
      <c r="D25" s="13"/>
      <c r="E25" s="5"/>
    </row>
    <row r="26" spans="1:5">
      <c r="A26" s="7">
        <v>6</v>
      </c>
      <c r="B26" s="8" t="s">
        <v>35</v>
      </c>
      <c r="C26" s="9"/>
      <c r="D26" s="13"/>
      <c r="E26" s="5"/>
    </row>
    <row r="27" spans="1:5">
      <c r="A27" s="7">
        <v>7</v>
      </c>
      <c r="B27" s="8" t="s">
        <v>36</v>
      </c>
      <c r="C27" s="9" t="s">
        <v>37</v>
      </c>
      <c r="D27" s="13">
        <f>+'[2]perfundimtare 1-581'!$H$45</f>
        <v>440000</v>
      </c>
      <c r="E27" s="11">
        <v>8770169</v>
      </c>
    </row>
    <row r="28" spans="1:5">
      <c r="A28" s="7"/>
      <c r="B28" s="12" t="s">
        <v>38</v>
      </c>
      <c r="C28" s="9"/>
      <c r="D28" s="16">
        <f>+D27+D24+D17+D11+D7</f>
        <v>445769862.02070004</v>
      </c>
      <c r="E28" s="11">
        <f>+E27+E24+E17+E7</f>
        <v>392540291.20899999</v>
      </c>
    </row>
    <row r="29" spans="1:5">
      <c r="A29" s="7" t="s">
        <v>39</v>
      </c>
      <c r="B29" s="8" t="s">
        <v>40</v>
      </c>
      <c r="C29" s="9">
        <v>3.2</v>
      </c>
      <c r="D29" s="13"/>
      <c r="E29" s="5"/>
    </row>
    <row r="30" spans="1:5">
      <c r="A30" s="7">
        <v>1</v>
      </c>
      <c r="B30" s="18" t="s">
        <v>41</v>
      </c>
      <c r="C30" s="19"/>
      <c r="D30" s="13"/>
      <c r="E30" s="5"/>
    </row>
    <row r="31" spans="1:5">
      <c r="A31" s="7" t="s">
        <v>11</v>
      </c>
      <c r="B31" s="20" t="s">
        <v>42</v>
      </c>
      <c r="C31" s="9"/>
      <c r="D31" s="13"/>
      <c r="E31" s="5"/>
    </row>
    <row r="32" spans="1:5">
      <c r="A32" s="7" t="s">
        <v>13</v>
      </c>
      <c r="B32" s="14" t="s">
        <v>43</v>
      </c>
      <c r="C32" s="9"/>
      <c r="D32" s="13"/>
      <c r="E32" s="5"/>
    </row>
    <row r="33" spans="1:5">
      <c r="A33" s="7" t="s">
        <v>20</v>
      </c>
      <c r="B33" s="14" t="s">
        <v>44</v>
      </c>
      <c r="C33" s="9"/>
      <c r="D33" s="13"/>
      <c r="E33" s="5"/>
    </row>
    <row r="34" spans="1:5">
      <c r="A34" s="7" t="s">
        <v>22</v>
      </c>
      <c r="B34" s="14" t="s">
        <v>45</v>
      </c>
      <c r="C34" s="9"/>
      <c r="D34" s="13"/>
      <c r="E34" s="5"/>
    </row>
    <row r="35" spans="1:5">
      <c r="A35" s="7"/>
      <c r="B35" s="8" t="s">
        <v>46</v>
      </c>
      <c r="C35" s="9"/>
      <c r="D35" s="13"/>
      <c r="E35" s="5"/>
    </row>
    <row r="36" spans="1:5">
      <c r="A36" s="7">
        <v>2</v>
      </c>
      <c r="B36" s="8" t="s">
        <v>47</v>
      </c>
      <c r="C36" s="9" t="s">
        <v>48</v>
      </c>
      <c r="D36" s="13"/>
      <c r="E36" s="5"/>
    </row>
    <row r="37" spans="1:5">
      <c r="A37" s="7" t="s">
        <v>11</v>
      </c>
      <c r="B37" s="14" t="s">
        <v>49</v>
      </c>
      <c r="C37" s="9"/>
      <c r="D37" s="13">
        <f>+[2]Sheet1!$H$8+'[2]perfundimtare 1-581'!$H$10</f>
        <v>30816314.25</v>
      </c>
      <c r="E37" s="5">
        <v>30816314</v>
      </c>
    </row>
    <row r="38" spans="1:5">
      <c r="A38" s="7" t="s">
        <v>13</v>
      </c>
      <c r="B38" s="14" t="s">
        <v>50</v>
      </c>
      <c r="C38" s="9"/>
      <c r="D38" s="13">
        <f>'[2]perfundimtare 1-581'!$H$9+'[2]perfundimtare 1-581'!$H$20</f>
        <v>30115036</v>
      </c>
      <c r="E38" s="5">
        <v>30115036</v>
      </c>
    </row>
    <row r="39" spans="1:5">
      <c r="A39" s="7" t="s">
        <v>20</v>
      </c>
      <c r="B39" s="14" t="s">
        <v>51</v>
      </c>
      <c r="C39" s="17"/>
      <c r="D39" s="13">
        <f>'[2]perfundimtare 1-581'!$H$11+'[2]perfundimtare 1-581'!$H$12+'[2]perfundimtare 1-581'!$H$13+'[2]perfundimtare 1-581'!$H$21</f>
        <v>73036510.890000015</v>
      </c>
      <c r="E39" s="5">
        <v>38909381</v>
      </c>
    </row>
    <row r="40" spans="1:5">
      <c r="A40" s="7" t="s">
        <v>22</v>
      </c>
      <c r="B40" s="21" t="s">
        <v>52</v>
      </c>
      <c r="C40" s="9"/>
      <c r="D40" s="13">
        <f>'[2]perfundimtare 1-581'!$H$14+'[2]perfundimtare 1-581'!$H$15+'[2]perfundimtare 1-581'!$H$22</f>
        <v>26130662.600000001</v>
      </c>
      <c r="E40" s="5">
        <f>22216255</f>
        <v>22216255</v>
      </c>
    </row>
    <row r="41" spans="1:5">
      <c r="A41" s="7" t="s">
        <v>31</v>
      </c>
      <c r="B41" s="21" t="s">
        <v>53</v>
      </c>
      <c r="C41" s="9"/>
      <c r="D41" s="13">
        <f>'[2]perfundimtare 1-581'!$H$16+'[2]perfundimtare 1-581'!$H$17+'[2]perfundimtare 1-581'!$H$18+'[2]perfundimtare 1-581'!$H$19+'[2]perfundimtare 1-581'!$H$23</f>
        <v>5863156.3300000001</v>
      </c>
      <c r="E41" s="5">
        <f>2833781+1863330+394120</f>
        <v>5091231</v>
      </c>
    </row>
    <row r="42" spans="1:5">
      <c r="A42" s="7"/>
      <c r="B42" s="8" t="s">
        <v>15</v>
      </c>
      <c r="C42" s="9"/>
      <c r="D42" s="10">
        <f>SUM(D37:D41)</f>
        <v>165961680.07000002</v>
      </c>
      <c r="E42" s="11">
        <f>SUM(E37:E41)</f>
        <v>127148217</v>
      </c>
    </row>
    <row r="43" spans="1:5">
      <c r="A43" s="7">
        <v>3</v>
      </c>
      <c r="B43" s="8" t="s">
        <v>54</v>
      </c>
      <c r="C43" s="9"/>
      <c r="D43" s="13"/>
      <c r="E43" s="5"/>
    </row>
    <row r="44" spans="1:5">
      <c r="A44" s="7">
        <v>4</v>
      </c>
      <c r="B44" s="8" t="s">
        <v>55</v>
      </c>
      <c r="C44" s="9" t="s">
        <v>56</v>
      </c>
      <c r="D44" s="13"/>
      <c r="E44" s="5"/>
    </row>
    <row r="45" spans="1:5">
      <c r="A45" s="7" t="s">
        <v>11</v>
      </c>
      <c r="B45" s="14" t="s">
        <v>57</v>
      </c>
      <c r="C45" s="9"/>
      <c r="D45" s="13"/>
      <c r="E45" s="5"/>
    </row>
    <row r="46" spans="1:5">
      <c r="A46" s="7" t="s">
        <v>13</v>
      </c>
      <c r="B46" s="14" t="s">
        <v>58</v>
      </c>
      <c r="C46" s="9"/>
      <c r="D46" s="13"/>
      <c r="E46" s="5"/>
    </row>
    <row r="47" spans="1:5">
      <c r="A47" s="7" t="s">
        <v>20</v>
      </c>
      <c r="B47" s="14" t="s">
        <v>59</v>
      </c>
      <c r="C47" s="9"/>
      <c r="D47" s="13"/>
      <c r="E47" s="5"/>
    </row>
    <row r="48" spans="1:5">
      <c r="A48" s="7"/>
      <c r="B48" s="8" t="s">
        <v>33</v>
      </c>
      <c r="C48" s="9"/>
      <c r="D48" s="13"/>
      <c r="E48" s="5"/>
    </row>
    <row r="49" spans="1:5">
      <c r="A49" s="7">
        <v>5</v>
      </c>
      <c r="B49" s="8" t="s">
        <v>60</v>
      </c>
      <c r="C49" s="9"/>
      <c r="D49" s="13"/>
      <c r="E49" s="5"/>
    </row>
    <row r="50" spans="1:5">
      <c r="A50" s="7">
        <v>6</v>
      </c>
      <c r="B50" s="8" t="s">
        <v>61</v>
      </c>
      <c r="C50" s="9"/>
      <c r="D50" s="13"/>
      <c r="E50" s="5"/>
    </row>
    <row r="51" spans="1:5">
      <c r="A51" s="7"/>
      <c r="B51" s="8" t="s">
        <v>62</v>
      </c>
      <c r="C51" s="9"/>
      <c r="D51" s="16">
        <f>+D35+D42+D43+D44+D49+D50</f>
        <v>165961680.07000002</v>
      </c>
      <c r="E51" s="11">
        <f>SUM(E42:E50)</f>
        <v>127148217</v>
      </c>
    </row>
    <row r="52" spans="1:5">
      <c r="A52" s="61"/>
      <c r="B52" s="62" t="s">
        <v>63</v>
      </c>
      <c r="C52" s="63"/>
      <c r="D52" s="16">
        <f>+D51+D28</f>
        <v>611731542.09070003</v>
      </c>
      <c r="E52" s="11">
        <f>+E51+E28</f>
        <v>519688508.20899999</v>
      </c>
    </row>
    <row r="53" spans="1:5">
      <c r="A53" s="26" t="s">
        <v>0</v>
      </c>
      <c r="B53" s="26"/>
      <c r="C53" s="26"/>
      <c r="D53" s="26"/>
      <c r="E53" s="26"/>
    </row>
    <row r="54" spans="1:5">
      <c r="A54" s="26" t="s">
        <v>1</v>
      </c>
      <c r="B54" s="26"/>
      <c r="C54" s="26"/>
      <c r="D54" s="26"/>
      <c r="E54" s="26"/>
    </row>
    <row r="55" spans="1:5">
      <c r="A55" s="26" t="s">
        <v>2</v>
      </c>
      <c r="B55" s="26"/>
      <c r="C55" s="26"/>
      <c r="D55" s="26"/>
      <c r="E55" s="26"/>
    </row>
    <row r="56" spans="1:5">
      <c r="A56" s="27" t="s">
        <v>64</v>
      </c>
      <c r="B56" s="27" t="s">
        <v>65</v>
      </c>
      <c r="C56" s="27" t="s">
        <v>4</v>
      </c>
      <c r="D56" s="27" t="s">
        <v>5</v>
      </c>
      <c r="E56" s="27"/>
    </row>
    <row r="57" spans="1:5">
      <c r="A57" s="27"/>
      <c r="B57" s="27"/>
      <c r="C57" s="27"/>
      <c r="D57" s="28">
        <v>40908</v>
      </c>
      <c r="E57" s="28">
        <v>40543</v>
      </c>
    </row>
    <row r="58" spans="1:5">
      <c r="A58" s="27" t="s">
        <v>6</v>
      </c>
      <c r="B58" s="27" t="s">
        <v>106</v>
      </c>
      <c r="C58" s="24">
        <v>3.3</v>
      </c>
      <c r="D58" s="24"/>
      <c r="E58" s="24"/>
    </row>
    <row r="59" spans="1:5">
      <c r="A59" s="27">
        <v>1</v>
      </c>
      <c r="B59" s="27" t="s">
        <v>12</v>
      </c>
      <c r="C59" s="24"/>
      <c r="D59" s="25"/>
      <c r="E59" s="24">
        <v>0</v>
      </c>
    </row>
    <row r="60" spans="1:5">
      <c r="A60" s="27">
        <v>2</v>
      </c>
      <c r="B60" s="27" t="s">
        <v>66</v>
      </c>
      <c r="C60" s="24" t="s">
        <v>67</v>
      </c>
      <c r="D60" s="25"/>
      <c r="E60" s="24"/>
    </row>
    <row r="61" spans="1:5">
      <c r="A61" s="27" t="s">
        <v>11</v>
      </c>
      <c r="B61" s="24" t="s">
        <v>68</v>
      </c>
      <c r="C61" s="24"/>
      <c r="D61" s="13">
        <v>281561491.10000002</v>
      </c>
      <c r="E61" s="24">
        <v>243908987</v>
      </c>
    </row>
    <row r="62" spans="1:5">
      <c r="A62" s="27" t="s">
        <v>13</v>
      </c>
      <c r="B62" s="24" t="s">
        <v>69</v>
      </c>
      <c r="C62" s="24"/>
      <c r="D62" s="13"/>
      <c r="E62" s="24"/>
    </row>
    <row r="63" spans="1:5">
      <c r="A63" s="27" t="s">
        <v>20</v>
      </c>
      <c r="B63" s="24" t="s">
        <v>70</v>
      </c>
      <c r="C63" s="24"/>
      <c r="D63" s="13"/>
      <c r="E63" s="24"/>
    </row>
    <row r="64" spans="1:5">
      <c r="A64" s="24"/>
      <c r="B64" s="27" t="s">
        <v>15</v>
      </c>
      <c r="C64" s="27"/>
      <c r="D64" s="16">
        <v>281561491.10000002</v>
      </c>
      <c r="E64" s="27">
        <v>243908987</v>
      </c>
    </row>
    <row r="65" spans="1:5">
      <c r="A65" s="27">
        <v>3</v>
      </c>
      <c r="B65" s="27" t="s">
        <v>71</v>
      </c>
      <c r="C65" s="24" t="s">
        <v>72</v>
      </c>
      <c r="D65" s="13"/>
      <c r="E65" s="24"/>
    </row>
    <row r="66" spans="1:5">
      <c r="A66" s="27" t="s">
        <v>11</v>
      </c>
      <c r="B66" s="24" t="s">
        <v>73</v>
      </c>
      <c r="C66" s="24"/>
      <c r="D66" s="13">
        <v>26862758.625400003</v>
      </c>
      <c r="E66" s="24">
        <v>14634510</v>
      </c>
    </row>
    <row r="67" spans="1:5">
      <c r="A67" s="27" t="s">
        <v>13</v>
      </c>
      <c r="B67" s="24" t="s">
        <v>74</v>
      </c>
      <c r="C67" s="24"/>
      <c r="D67" s="13">
        <v>530442</v>
      </c>
      <c r="E67" s="24">
        <v>0</v>
      </c>
    </row>
    <row r="68" spans="1:5">
      <c r="A68" s="27" t="s">
        <v>20</v>
      </c>
      <c r="B68" s="24" t="s">
        <v>75</v>
      </c>
      <c r="C68" s="24"/>
      <c r="D68" s="13">
        <v>977840.2</v>
      </c>
      <c r="E68" s="24">
        <v>5457832</v>
      </c>
    </row>
    <row r="69" spans="1:5">
      <c r="A69" s="27" t="s">
        <v>22</v>
      </c>
      <c r="B69" s="24" t="s">
        <v>76</v>
      </c>
      <c r="C69" s="24"/>
      <c r="D69" s="13"/>
      <c r="E69" s="24">
        <v>0</v>
      </c>
    </row>
    <row r="70" spans="1:5">
      <c r="A70" s="27" t="s">
        <v>31</v>
      </c>
      <c r="B70" s="24" t="s">
        <v>77</v>
      </c>
      <c r="C70" s="24"/>
      <c r="D70" s="13">
        <v>3072279</v>
      </c>
      <c r="E70" s="24">
        <v>4684444</v>
      </c>
    </row>
    <row r="71" spans="1:5">
      <c r="A71" s="24"/>
      <c r="B71" s="27" t="s">
        <v>24</v>
      </c>
      <c r="C71" s="27"/>
      <c r="D71" s="16">
        <v>31443319.825400002</v>
      </c>
      <c r="E71" s="27">
        <v>24776786</v>
      </c>
    </row>
    <row r="72" spans="1:5">
      <c r="A72" s="27">
        <v>4</v>
      </c>
      <c r="B72" s="27" t="s">
        <v>78</v>
      </c>
      <c r="C72" s="27"/>
      <c r="D72" s="16"/>
      <c r="E72" s="27"/>
    </row>
    <row r="73" spans="1:5">
      <c r="A73" s="27">
        <v>5</v>
      </c>
      <c r="B73" s="27" t="s">
        <v>79</v>
      </c>
      <c r="C73" s="27"/>
      <c r="D73" s="16"/>
      <c r="E73" s="27"/>
    </row>
    <row r="74" spans="1:5">
      <c r="A74" s="27"/>
      <c r="B74" s="27" t="s">
        <v>80</v>
      </c>
      <c r="C74" s="27"/>
      <c r="D74" s="16">
        <v>313004810.92540002</v>
      </c>
      <c r="E74" s="27">
        <v>268685773</v>
      </c>
    </row>
    <row r="75" spans="1:5">
      <c r="A75" s="27" t="s">
        <v>39</v>
      </c>
      <c r="B75" s="27" t="s">
        <v>81</v>
      </c>
      <c r="C75" s="27">
        <v>3.4</v>
      </c>
      <c r="D75" s="16"/>
      <c r="E75" s="27"/>
    </row>
    <row r="76" spans="1:5">
      <c r="A76" s="27">
        <v>1</v>
      </c>
      <c r="B76" s="27" t="s">
        <v>82</v>
      </c>
      <c r="C76" s="24" t="s">
        <v>83</v>
      </c>
      <c r="D76" s="13"/>
      <c r="E76" s="24"/>
    </row>
    <row r="77" spans="1:5">
      <c r="A77" s="27" t="s">
        <v>11</v>
      </c>
      <c r="B77" s="29" t="s">
        <v>84</v>
      </c>
      <c r="C77" s="24"/>
      <c r="D77" s="13">
        <v>132340118.65000001</v>
      </c>
      <c r="E77" s="24">
        <v>109543165</v>
      </c>
    </row>
    <row r="78" spans="1:5">
      <c r="A78" s="27" t="s">
        <v>13</v>
      </c>
      <c r="B78" s="24" t="s">
        <v>85</v>
      </c>
      <c r="C78" s="24"/>
      <c r="D78" s="13"/>
      <c r="E78" s="24"/>
    </row>
    <row r="79" spans="1:5">
      <c r="A79" s="24"/>
      <c r="B79" s="27" t="s">
        <v>46</v>
      </c>
      <c r="C79" s="27"/>
      <c r="D79" s="16">
        <v>132340118.65000001</v>
      </c>
      <c r="E79" s="27">
        <v>109543165</v>
      </c>
    </row>
    <row r="80" spans="1:5">
      <c r="A80" s="27">
        <v>2</v>
      </c>
      <c r="B80" s="27" t="s">
        <v>86</v>
      </c>
      <c r="C80" s="24" t="s">
        <v>87</v>
      </c>
      <c r="D80" s="13"/>
      <c r="E80" s="24">
        <v>0</v>
      </c>
    </row>
    <row r="81" spans="1:5">
      <c r="A81" s="27">
        <v>3</v>
      </c>
      <c r="B81" s="27" t="s">
        <v>88</v>
      </c>
      <c r="C81" s="24"/>
      <c r="D81" s="13"/>
      <c r="E81" s="24">
        <v>0</v>
      </c>
    </row>
    <row r="82" spans="1:5">
      <c r="A82" s="27">
        <v>4</v>
      </c>
      <c r="B82" s="27" t="s">
        <v>89</v>
      </c>
      <c r="C82" s="24"/>
      <c r="D82" s="13"/>
      <c r="E82" s="24">
        <v>0</v>
      </c>
    </row>
    <row r="83" spans="1:5">
      <c r="A83" s="24"/>
      <c r="B83" s="27" t="s">
        <v>90</v>
      </c>
      <c r="C83" s="27"/>
      <c r="D83" s="16">
        <v>132340118.65000001</v>
      </c>
      <c r="E83" s="27">
        <v>109543165</v>
      </c>
    </row>
    <row r="84" spans="1:5">
      <c r="A84" s="24"/>
      <c r="B84" s="27" t="s">
        <v>91</v>
      </c>
      <c r="C84" s="27"/>
      <c r="D84" s="16">
        <v>445344929.57539999</v>
      </c>
      <c r="E84" s="27">
        <v>378228938</v>
      </c>
    </row>
    <row r="85" spans="1:5">
      <c r="A85" s="27" t="s">
        <v>92</v>
      </c>
      <c r="B85" s="27" t="s">
        <v>93</v>
      </c>
      <c r="C85" s="27">
        <v>3.5</v>
      </c>
      <c r="D85" s="16"/>
      <c r="E85" s="27"/>
    </row>
    <row r="86" spans="1:5">
      <c r="A86" s="24">
        <v>1</v>
      </c>
      <c r="B86" s="24" t="s">
        <v>94</v>
      </c>
      <c r="C86" s="24"/>
      <c r="D86" s="13"/>
      <c r="E86" s="24">
        <v>0</v>
      </c>
    </row>
    <row r="87" spans="1:5">
      <c r="A87" s="24">
        <v>2</v>
      </c>
      <c r="B87" s="24" t="s">
        <v>95</v>
      </c>
      <c r="C87" s="24"/>
      <c r="D87" s="13"/>
      <c r="E87" s="24">
        <v>0</v>
      </c>
    </row>
    <row r="88" spans="1:5">
      <c r="A88" s="24">
        <v>3</v>
      </c>
      <c r="B88" s="24" t="s">
        <v>96</v>
      </c>
      <c r="C88" s="24"/>
      <c r="D88" s="13">
        <v>34100000</v>
      </c>
      <c r="E88" s="24">
        <v>34100000</v>
      </c>
    </row>
    <row r="89" spans="1:5">
      <c r="A89" s="24">
        <v>4</v>
      </c>
      <c r="B89" s="24" t="s">
        <v>97</v>
      </c>
      <c r="C89" s="24"/>
      <c r="D89" s="13"/>
      <c r="E89" s="24">
        <v>0</v>
      </c>
    </row>
    <row r="90" spans="1:5">
      <c r="A90" s="24">
        <v>5</v>
      </c>
      <c r="B90" s="24" t="s">
        <v>98</v>
      </c>
      <c r="C90" s="24"/>
      <c r="D90" s="13"/>
      <c r="E90" s="24">
        <v>0</v>
      </c>
    </row>
    <row r="91" spans="1:5">
      <c r="A91" s="24">
        <v>6</v>
      </c>
      <c r="B91" s="24" t="s">
        <v>99</v>
      </c>
      <c r="C91" s="24"/>
      <c r="D91" s="13"/>
      <c r="E91" s="24">
        <v>0</v>
      </c>
    </row>
    <row r="92" spans="1:5">
      <c r="A92" s="24">
        <v>7</v>
      </c>
      <c r="B92" s="24" t="s">
        <v>100</v>
      </c>
      <c r="C92" s="24"/>
      <c r="D92" s="13">
        <v>3410000</v>
      </c>
      <c r="E92" s="24">
        <v>3410000</v>
      </c>
    </row>
    <row r="93" spans="1:5">
      <c r="A93" s="24">
        <v>8</v>
      </c>
      <c r="B93" s="24" t="s">
        <v>101</v>
      </c>
      <c r="C93" s="24"/>
      <c r="D93" s="13">
        <v>99292280</v>
      </c>
      <c r="E93" s="24">
        <v>83072115</v>
      </c>
    </row>
    <row r="94" spans="1:5">
      <c r="A94" s="24">
        <v>9</v>
      </c>
      <c r="B94" s="24" t="s">
        <v>102</v>
      </c>
      <c r="C94" s="24"/>
      <c r="D94" s="13"/>
      <c r="E94" s="24">
        <v>0</v>
      </c>
    </row>
    <row r="95" spans="1:5">
      <c r="A95" s="24">
        <v>10</v>
      </c>
      <c r="B95" s="24" t="s">
        <v>103</v>
      </c>
      <c r="C95" s="24"/>
      <c r="D95" s="13">
        <v>29584332.916000105</v>
      </c>
      <c r="E95" s="24">
        <v>20877455.118999969</v>
      </c>
    </row>
    <row r="96" spans="1:5">
      <c r="A96" s="24"/>
      <c r="B96" s="27" t="s">
        <v>104</v>
      </c>
      <c r="C96" s="27"/>
      <c r="D96" s="16">
        <v>166386612.9160001</v>
      </c>
      <c r="E96" s="27">
        <v>141459570.11899996</v>
      </c>
    </row>
    <row r="97" spans="1:5">
      <c r="A97" s="24"/>
      <c r="B97" s="27" t="s">
        <v>105</v>
      </c>
      <c r="C97" s="27"/>
      <c r="D97" s="16">
        <v>611731542.49140012</v>
      </c>
      <c r="E97" s="27">
        <v>519688508.11899996</v>
      </c>
    </row>
    <row r="98" spans="1:5">
      <c r="A98" s="24"/>
      <c r="B98" s="24"/>
      <c r="C98" s="24"/>
      <c r="D98" s="13"/>
      <c r="E98" s="24"/>
    </row>
  </sheetData>
  <sheetProtection password="A08F" sheet="1" objects="1" scenarios="1" selectLockedCells="1"/>
  <mergeCells count="7">
    <mergeCell ref="A1:E1"/>
    <mergeCell ref="A2:E2"/>
    <mergeCell ref="A3:E3"/>
    <mergeCell ref="A4:A5"/>
    <mergeCell ref="B4:B5"/>
    <mergeCell ref="C4:C5"/>
    <mergeCell ref="D4:E4"/>
  </mergeCells>
  <pageMargins left="0.7" right="0.7" top="0.75" bottom="0.27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topLeftCell="A13" workbookViewId="0">
      <selection activeCell="G45" sqref="G45"/>
    </sheetView>
  </sheetViews>
  <sheetFormatPr defaultRowHeight="15"/>
  <cols>
    <col min="1" max="1" width="3.85546875" customWidth="1"/>
    <col min="2" max="2" width="54.140625" customWidth="1"/>
    <col min="3" max="3" width="8.7109375" customWidth="1"/>
    <col min="4" max="4" width="15.28515625" customWidth="1"/>
    <col min="5" max="5" width="14.140625" customWidth="1"/>
    <col min="6" max="6" width="15.5703125" customWidth="1"/>
  </cols>
  <sheetData>
    <row r="1" spans="1:6">
      <c r="A1" s="55" t="s">
        <v>147</v>
      </c>
      <c r="B1" s="55"/>
      <c r="C1" s="54"/>
      <c r="D1" s="54"/>
      <c r="E1" s="54"/>
    </row>
    <row r="2" spans="1:6">
      <c r="A2" s="55" t="s">
        <v>1</v>
      </c>
      <c r="B2" s="55"/>
      <c r="C2" s="54"/>
      <c r="D2" s="54"/>
      <c r="E2" s="54"/>
    </row>
    <row r="3" spans="1:6">
      <c r="A3" s="55" t="s">
        <v>2</v>
      </c>
      <c r="B3" s="55"/>
      <c r="C3" s="54"/>
      <c r="D3" s="54"/>
      <c r="E3" s="54"/>
    </row>
    <row r="4" spans="1:6">
      <c r="A4" s="54"/>
      <c r="B4" s="54"/>
      <c r="C4" s="54"/>
      <c r="D4" s="54"/>
      <c r="E4" s="54"/>
    </row>
    <row r="5" spans="1:6">
      <c r="A5" s="56" t="s">
        <v>148</v>
      </c>
      <c r="B5" s="56"/>
      <c r="C5" s="56" t="s">
        <v>149</v>
      </c>
      <c r="D5" s="27" t="s">
        <v>150</v>
      </c>
      <c r="E5" s="27"/>
      <c r="F5" s="23"/>
    </row>
    <row r="6" spans="1:6">
      <c r="A6" s="56"/>
      <c r="B6" s="56"/>
      <c r="C6" s="56"/>
      <c r="D6" s="28">
        <v>40908</v>
      </c>
      <c r="E6" s="28">
        <v>40543</v>
      </c>
    </row>
    <row r="7" spans="1:6">
      <c r="A7" s="56">
        <v>1</v>
      </c>
      <c r="B7" s="56" t="s">
        <v>151</v>
      </c>
      <c r="C7" s="25"/>
      <c r="D7" s="25"/>
      <c r="E7" s="25"/>
    </row>
    <row r="8" spans="1:6">
      <c r="A8" s="25" t="s">
        <v>152</v>
      </c>
      <c r="B8" s="25" t="s">
        <v>153</v>
      </c>
      <c r="C8" s="25"/>
      <c r="D8" s="13">
        <v>33300154.82000012</v>
      </c>
      <c r="E8" s="24">
        <v>24316385.909999967</v>
      </c>
    </row>
    <row r="9" spans="1:6">
      <c r="A9" s="25" t="s">
        <v>154</v>
      </c>
      <c r="B9" s="25" t="s">
        <v>155</v>
      </c>
      <c r="C9" s="25"/>
      <c r="D9" s="13"/>
      <c r="E9" s="24"/>
    </row>
    <row r="10" spans="1:6">
      <c r="A10" s="25" t="s">
        <v>156</v>
      </c>
      <c r="B10" s="25" t="s">
        <v>157</v>
      </c>
      <c r="C10" s="25"/>
      <c r="D10" s="13">
        <v>0</v>
      </c>
      <c r="E10" s="24">
        <v>10185490</v>
      </c>
    </row>
    <row r="11" spans="1:6">
      <c r="A11" s="25"/>
      <c r="B11" s="25" t="s">
        <v>158</v>
      </c>
      <c r="C11" s="25"/>
      <c r="D11" s="13">
        <v>0</v>
      </c>
      <c r="E11" s="24">
        <v>0</v>
      </c>
    </row>
    <row r="12" spans="1:6">
      <c r="A12" s="25"/>
      <c r="B12" s="25" t="s">
        <v>159</v>
      </c>
      <c r="C12" s="25"/>
      <c r="D12" s="13"/>
      <c r="E12" s="24">
        <v>0</v>
      </c>
    </row>
    <row r="13" spans="1:6">
      <c r="A13" s="25" t="s">
        <v>160</v>
      </c>
      <c r="B13" s="25" t="s">
        <v>161</v>
      </c>
      <c r="C13" s="25"/>
      <c r="D13" s="13"/>
      <c r="E13" s="24">
        <v>22582210</v>
      </c>
    </row>
    <row r="14" spans="1:6">
      <c r="A14" s="25" t="s">
        <v>162</v>
      </c>
      <c r="B14" s="25" t="s">
        <v>163</v>
      </c>
      <c r="C14" s="25"/>
      <c r="D14" s="13">
        <v>0</v>
      </c>
      <c r="E14" s="24">
        <v>0</v>
      </c>
    </row>
    <row r="15" spans="1:6">
      <c r="A15" s="25" t="s">
        <v>164</v>
      </c>
      <c r="B15" s="25" t="s">
        <v>165</v>
      </c>
      <c r="C15" s="25"/>
      <c r="D15" s="13">
        <v>28292077.68</v>
      </c>
      <c r="E15" s="24">
        <v>24642646</v>
      </c>
    </row>
    <row r="16" spans="1:6">
      <c r="A16" s="25" t="s">
        <v>166</v>
      </c>
      <c r="B16" s="25" t="s">
        <v>167</v>
      </c>
      <c r="C16" s="25"/>
      <c r="D16" s="13">
        <v>-29004840.629999995</v>
      </c>
      <c r="E16" s="24">
        <v>-4593717</v>
      </c>
    </row>
    <row r="17" spans="1:5">
      <c r="A17" s="25" t="s">
        <v>168</v>
      </c>
      <c r="B17" s="25" t="s">
        <v>169</v>
      </c>
      <c r="C17" s="25"/>
      <c r="D17" s="13">
        <v>-20802123.917700022</v>
      </c>
      <c r="E17" s="24">
        <v>3925651.2090000063</v>
      </c>
    </row>
    <row r="18" spans="1:5">
      <c r="A18" s="25" t="s">
        <v>11</v>
      </c>
      <c r="B18" s="25" t="s">
        <v>170</v>
      </c>
      <c r="C18" s="25"/>
      <c r="D18" s="13">
        <v>-31717481.430000007</v>
      </c>
      <c r="E18" s="24">
        <v>-4530440</v>
      </c>
    </row>
    <row r="19" spans="1:5">
      <c r="A19" s="25" t="s">
        <v>171</v>
      </c>
      <c r="B19" s="25" t="s">
        <v>172</v>
      </c>
      <c r="C19" s="25"/>
      <c r="D19" s="13">
        <v>8330169</v>
      </c>
      <c r="E19" s="24">
        <v>513357</v>
      </c>
    </row>
    <row r="20" spans="1:5">
      <c r="A20" s="25" t="s">
        <v>173</v>
      </c>
      <c r="B20" s="25" t="s">
        <v>174</v>
      </c>
      <c r="C20" s="25"/>
      <c r="D20" s="13">
        <v>12228248.625400003</v>
      </c>
      <c r="E20" s="24">
        <v>-1960875.7000000011</v>
      </c>
    </row>
    <row r="21" spans="1:5">
      <c r="A21" s="25" t="s">
        <v>175</v>
      </c>
      <c r="B21" s="25" t="s">
        <v>176</v>
      </c>
      <c r="C21" s="25"/>
      <c r="D21" s="13">
        <v>-5561714.7999999998</v>
      </c>
      <c r="E21" s="24">
        <v>-4209765</v>
      </c>
    </row>
    <row r="22" spans="1:5">
      <c r="A22" s="25" t="s">
        <v>177</v>
      </c>
      <c r="B22" s="25" t="s">
        <v>178</v>
      </c>
      <c r="C22" s="25"/>
      <c r="D22" s="13">
        <v>8471848.1000000238</v>
      </c>
      <c r="E22" s="57">
        <v>31795090.073200017</v>
      </c>
    </row>
    <row r="23" spans="1:5">
      <c r="A23" s="56" t="s">
        <v>179</v>
      </c>
      <c r="B23" s="56" t="s">
        <v>180</v>
      </c>
      <c r="C23" s="56"/>
      <c r="D23" s="16">
        <v>3536337.4477001214</v>
      </c>
      <c r="E23" s="27">
        <v>102666032.49219999</v>
      </c>
    </row>
    <row r="24" spans="1:5">
      <c r="A24" s="25" t="s">
        <v>181</v>
      </c>
      <c r="B24" s="25" t="s">
        <v>182</v>
      </c>
      <c r="C24" s="25"/>
      <c r="D24" s="13">
        <v>-28292077.68</v>
      </c>
      <c r="E24" s="24">
        <v>-24642646</v>
      </c>
    </row>
    <row r="25" spans="1:5">
      <c r="A25" s="25" t="s">
        <v>183</v>
      </c>
      <c r="B25" s="25" t="s">
        <v>184</v>
      </c>
      <c r="C25" s="25"/>
      <c r="D25" s="13">
        <v>-3715821.9040000122</v>
      </c>
      <c r="E25" s="24">
        <v>-3438930.7909999969</v>
      </c>
    </row>
    <row r="26" spans="1:5">
      <c r="A26" s="25"/>
      <c r="B26" s="56" t="s">
        <v>185</v>
      </c>
      <c r="C26" s="56"/>
      <c r="D26" s="16">
        <v>-28471562.136299893</v>
      </c>
      <c r="E26" s="27">
        <v>74584455.701199993</v>
      </c>
    </row>
    <row r="27" spans="1:5">
      <c r="A27" s="25"/>
      <c r="B27" s="25"/>
      <c r="C27" s="25"/>
      <c r="D27" s="13"/>
      <c r="E27" s="24"/>
    </row>
    <row r="28" spans="1:5">
      <c r="A28" s="56">
        <v>2</v>
      </c>
      <c r="B28" s="56" t="s">
        <v>186</v>
      </c>
      <c r="C28" s="25"/>
      <c r="D28" s="13"/>
      <c r="E28" s="24"/>
    </row>
    <row r="29" spans="1:5">
      <c r="A29" s="25" t="s">
        <v>152</v>
      </c>
      <c r="B29" s="25" t="s">
        <v>187</v>
      </c>
      <c r="C29" s="25"/>
      <c r="D29" s="13"/>
      <c r="E29" s="24"/>
    </row>
    <row r="30" spans="1:5">
      <c r="A30" s="25" t="s">
        <v>154</v>
      </c>
      <c r="B30" s="25" t="s">
        <v>188</v>
      </c>
      <c r="C30" s="25"/>
      <c r="D30" s="13">
        <v>-38813464</v>
      </c>
      <c r="E30" s="24">
        <v>-50985072</v>
      </c>
    </row>
    <row r="31" spans="1:5">
      <c r="A31" s="25" t="s">
        <v>156</v>
      </c>
      <c r="B31" s="25" t="s">
        <v>189</v>
      </c>
      <c r="C31" s="25"/>
      <c r="D31" s="13">
        <v>0</v>
      </c>
      <c r="E31" s="24">
        <v>240575</v>
      </c>
    </row>
    <row r="32" spans="1:5">
      <c r="A32" s="25" t="s">
        <v>160</v>
      </c>
      <c r="B32" s="25" t="s">
        <v>190</v>
      </c>
      <c r="C32" s="25"/>
      <c r="D32" s="13">
        <v>0</v>
      </c>
      <c r="E32" s="24">
        <v>49986</v>
      </c>
    </row>
    <row r="33" spans="1:6">
      <c r="A33" s="25" t="s">
        <v>162</v>
      </c>
      <c r="B33" s="25" t="s">
        <v>191</v>
      </c>
      <c r="C33" s="25"/>
      <c r="D33" s="13"/>
      <c r="E33" s="24"/>
    </row>
    <row r="34" spans="1:6">
      <c r="A34" s="25"/>
      <c r="B34" s="56" t="s">
        <v>186</v>
      </c>
      <c r="C34" s="56"/>
      <c r="D34" s="16">
        <v>-38813464</v>
      </c>
      <c r="E34" s="27">
        <v>-50694511</v>
      </c>
    </row>
    <row r="35" spans="1:6">
      <c r="A35" s="25"/>
      <c r="B35" s="25"/>
      <c r="C35" s="25"/>
      <c r="D35" s="13"/>
      <c r="E35" s="24"/>
    </row>
    <row r="36" spans="1:6">
      <c r="A36" s="56">
        <v>3</v>
      </c>
      <c r="B36" s="56" t="s">
        <v>192</v>
      </c>
      <c r="C36" s="25"/>
      <c r="D36" s="13"/>
      <c r="E36" s="24"/>
    </row>
    <row r="37" spans="1:6">
      <c r="A37" s="25" t="s">
        <v>152</v>
      </c>
      <c r="B37" s="25" t="s">
        <v>193</v>
      </c>
      <c r="C37" s="25"/>
      <c r="D37" s="13"/>
      <c r="E37" s="24"/>
    </row>
    <row r="38" spans="1:6">
      <c r="A38" s="25" t="s">
        <v>154</v>
      </c>
      <c r="B38" s="25" t="s">
        <v>194</v>
      </c>
      <c r="C38" s="25"/>
      <c r="D38" s="13">
        <v>51977609.650000006</v>
      </c>
      <c r="E38" s="24">
        <v>14389847</v>
      </c>
    </row>
    <row r="39" spans="1:6">
      <c r="A39" s="25" t="s">
        <v>156</v>
      </c>
      <c r="B39" s="25" t="s">
        <v>195</v>
      </c>
      <c r="C39" s="25"/>
      <c r="D39" s="13"/>
      <c r="E39" s="24"/>
    </row>
    <row r="40" spans="1:6">
      <c r="A40" s="25" t="s">
        <v>160</v>
      </c>
      <c r="B40" s="25" t="s">
        <v>196</v>
      </c>
      <c r="C40" s="25"/>
      <c r="D40" s="13">
        <v>-4657290</v>
      </c>
      <c r="E40" s="24">
        <v>-4000000</v>
      </c>
    </row>
    <row r="41" spans="1:6">
      <c r="A41" s="25"/>
      <c r="B41" s="56" t="s">
        <v>197</v>
      </c>
      <c r="C41" s="56"/>
      <c r="D41" s="16">
        <v>47320319.650000006</v>
      </c>
      <c r="E41" s="27">
        <v>10389847</v>
      </c>
    </row>
    <row r="42" spans="1:6">
      <c r="A42" s="25"/>
      <c r="B42" s="25"/>
      <c r="C42" s="25"/>
      <c r="D42" s="13"/>
      <c r="E42" s="24"/>
    </row>
    <row r="43" spans="1:6">
      <c r="A43" s="25"/>
      <c r="B43" s="56" t="s">
        <v>198</v>
      </c>
      <c r="C43" s="56"/>
      <c r="D43" s="16">
        <v>-19964706.486299887</v>
      </c>
      <c r="E43" s="27">
        <v>34279791.701199993</v>
      </c>
    </row>
    <row r="44" spans="1:6">
      <c r="A44" s="25"/>
      <c r="B44" s="25" t="s">
        <v>199</v>
      </c>
      <c r="C44" s="25"/>
      <c r="D44" s="13"/>
      <c r="E44" s="24">
        <v>-13305141</v>
      </c>
    </row>
    <row r="45" spans="1:6">
      <c r="A45" s="25"/>
      <c r="B45" s="56" t="s">
        <v>200</v>
      </c>
      <c r="C45" s="56"/>
      <c r="D45" s="16">
        <v>53064587</v>
      </c>
      <c r="E45" s="27">
        <v>32089936</v>
      </c>
    </row>
    <row r="46" spans="1:6">
      <c r="A46" s="25"/>
      <c r="B46" s="25" t="s">
        <v>201</v>
      </c>
      <c r="C46" s="25"/>
      <c r="D46" s="13"/>
      <c r="E46" s="24">
        <v>66369727.701199993</v>
      </c>
    </row>
    <row r="47" spans="1:6">
      <c r="A47" s="25"/>
      <c r="B47" s="56" t="s">
        <v>201</v>
      </c>
      <c r="C47" s="56"/>
      <c r="D47" s="16">
        <v>33099880.834000006</v>
      </c>
      <c r="E47" s="27">
        <v>53064587</v>
      </c>
    </row>
    <row r="48" spans="1:6">
      <c r="A48" s="25"/>
      <c r="B48" s="25"/>
      <c r="C48" s="25"/>
      <c r="D48" s="13"/>
      <c r="E48" s="13"/>
      <c r="F48" s="23"/>
    </row>
  </sheetData>
  <sheetProtection password="A08F" sheet="1" objects="1" scenarios="1" selectLockedCells="1"/>
  <pageMargins left="0.26" right="0.2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K2" sqref="K2"/>
    </sheetView>
  </sheetViews>
  <sheetFormatPr defaultRowHeight="15"/>
  <cols>
    <col min="1" max="1" width="3.5703125" customWidth="1"/>
    <col min="2" max="2" width="30.42578125" customWidth="1"/>
    <col min="3" max="3" width="12.85546875" customWidth="1"/>
    <col min="4" max="4" width="7.7109375" customWidth="1"/>
    <col min="5" max="5" width="5.5703125" customWidth="1"/>
    <col min="6" max="7" width="12.28515625" customWidth="1"/>
    <col min="8" max="8" width="14.140625" customWidth="1"/>
  </cols>
  <sheetData>
    <row r="1" spans="1:8">
      <c r="A1" s="55" t="s">
        <v>202</v>
      </c>
      <c r="B1" s="55"/>
      <c r="C1" s="54"/>
      <c r="D1" s="54"/>
      <c r="E1" s="54"/>
      <c r="F1" s="54"/>
      <c r="G1" s="54"/>
      <c r="H1" s="54"/>
    </row>
    <row r="2" spans="1:8">
      <c r="A2" s="55" t="s">
        <v>1</v>
      </c>
      <c r="B2" s="55"/>
      <c r="C2" s="54"/>
      <c r="D2" s="54"/>
      <c r="E2" s="54"/>
      <c r="F2" s="54"/>
      <c r="G2" s="54"/>
      <c r="H2" s="54"/>
    </row>
    <row r="3" spans="1:8">
      <c r="A3" s="55" t="s">
        <v>2</v>
      </c>
      <c r="B3" s="55"/>
      <c r="C3" s="54"/>
      <c r="D3" s="54"/>
      <c r="E3" s="54"/>
      <c r="F3" s="54"/>
      <c r="G3" s="54"/>
      <c r="H3" s="54"/>
    </row>
    <row r="4" spans="1:8">
      <c r="A4" s="54"/>
      <c r="B4" s="54"/>
      <c r="C4" s="54"/>
      <c r="D4" s="54"/>
      <c r="E4" s="54"/>
      <c r="F4" s="54"/>
      <c r="G4" s="54"/>
      <c r="H4" s="54"/>
    </row>
    <row r="5" spans="1:8" s="60" customFormat="1" ht="64.5">
      <c r="A5" s="59" t="s">
        <v>64</v>
      </c>
      <c r="B5" s="59" t="s">
        <v>203</v>
      </c>
      <c r="C5" s="59" t="s">
        <v>96</v>
      </c>
      <c r="D5" s="59" t="s">
        <v>97</v>
      </c>
      <c r="E5" s="59" t="s">
        <v>204</v>
      </c>
      <c r="F5" s="59" t="s">
        <v>205</v>
      </c>
      <c r="G5" s="59" t="s">
        <v>206</v>
      </c>
      <c r="H5" s="59" t="s">
        <v>207</v>
      </c>
    </row>
    <row r="6" spans="1:8">
      <c r="A6" s="56">
        <v>1</v>
      </c>
      <c r="B6" s="56" t="s">
        <v>208</v>
      </c>
      <c r="C6" s="27">
        <v>34100000</v>
      </c>
      <c r="D6" s="27"/>
      <c r="E6" s="27"/>
      <c r="F6" s="27">
        <v>86482115</v>
      </c>
      <c r="G6" s="27">
        <v>20877455.118999969</v>
      </c>
      <c r="H6" s="27">
        <v>141459570.11899996</v>
      </c>
    </row>
    <row r="7" spans="1:8">
      <c r="A7" s="25">
        <v>2</v>
      </c>
      <c r="B7" s="25" t="s">
        <v>209</v>
      </c>
      <c r="C7" s="24" t="s">
        <v>123</v>
      </c>
      <c r="D7" s="24" t="s">
        <v>123</v>
      </c>
      <c r="E7" s="24" t="s">
        <v>123</v>
      </c>
      <c r="F7" s="24" t="s">
        <v>123</v>
      </c>
      <c r="G7" s="24" t="s">
        <v>123</v>
      </c>
      <c r="H7" s="24">
        <v>0</v>
      </c>
    </row>
    <row r="8" spans="1:8">
      <c r="A8" s="25">
        <v>3</v>
      </c>
      <c r="B8" s="25" t="s">
        <v>210</v>
      </c>
      <c r="C8" s="24">
        <v>34100000</v>
      </c>
      <c r="D8" s="24"/>
      <c r="E8" s="24"/>
      <c r="F8" s="24">
        <v>86482115</v>
      </c>
      <c r="G8" s="24">
        <v>20877455.118999969</v>
      </c>
      <c r="H8" s="24">
        <v>141459570.11899996</v>
      </c>
    </row>
    <row r="9" spans="1:8">
      <c r="A9" s="25">
        <v>4</v>
      </c>
      <c r="B9" s="25" t="s">
        <v>211</v>
      </c>
      <c r="C9" s="24"/>
      <c r="D9" s="24"/>
      <c r="E9" s="24"/>
      <c r="F9" s="24">
        <v>20877455.118999969</v>
      </c>
      <c r="G9" s="24">
        <v>29584332.916000105</v>
      </c>
      <c r="H9" s="24">
        <v>50461788.035000071</v>
      </c>
    </row>
    <row r="10" spans="1:8">
      <c r="A10" s="25">
        <v>5</v>
      </c>
      <c r="B10" s="25" t="s">
        <v>212</v>
      </c>
      <c r="C10" s="24"/>
      <c r="D10" s="24"/>
      <c r="E10" s="24"/>
      <c r="F10" s="24">
        <v>-4657290</v>
      </c>
      <c r="G10" s="24"/>
      <c r="H10" s="24">
        <v>-4657290</v>
      </c>
    </row>
    <row r="11" spans="1:8">
      <c r="A11" s="25">
        <v>6</v>
      </c>
      <c r="B11" s="25" t="s">
        <v>213</v>
      </c>
      <c r="C11" s="24"/>
      <c r="D11" s="24"/>
      <c r="E11" s="24"/>
      <c r="F11" s="24"/>
      <c r="G11" s="24">
        <v>-20877455.118999969</v>
      </c>
      <c r="H11" s="24">
        <v>-20877455.118999969</v>
      </c>
    </row>
    <row r="12" spans="1:8">
      <c r="A12" s="25">
        <v>7</v>
      </c>
      <c r="B12" s="25" t="s">
        <v>214</v>
      </c>
      <c r="C12" s="24"/>
      <c r="D12" s="24"/>
      <c r="E12" s="24"/>
      <c r="F12" s="24"/>
      <c r="G12" s="24">
        <v>0</v>
      </c>
      <c r="H12" s="24">
        <v>0</v>
      </c>
    </row>
    <row r="13" spans="1:8">
      <c r="A13" s="25">
        <v>8</v>
      </c>
      <c r="B13" s="25" t="s">
        <v>215</v>
      </c>
      <c r="C13" s="24"/>
      <c r="D13" s="24"/>
      <c r="E13" s="24"/>
      <c r="F13" s="24"/>
      <c r="G13" s="24">
        <v>0</v>
      </c>
      <c r="H13" s="24">
        <v>0</v>
      </c>
    </row>
    <row r="14" spans="1:8">
      <c r="A14" s="56">
        <v>9</v>
      </c>
      <c r="B14" s="56" t="s">
        <v>216</v>
      </c>
      <c r="C14" s="27">
        <v>34100000</v>
      </c>
      <c r="D14" s="27">
        <v>0</v>
      </c>
      <c r="E14" s="27">
        <v>0</v>
      </c>
      <c r="F14" s="58">
        <v>102702280</v>
      </c>
      <c r="G14" s="58">
        <v>29584332.916000102</v>
      </c>
      <c r="H14" s="27">
        <v>166386613.03500009</v>
      </c>
    </row>
  </sheetData>
  <sheetProtection password="A08F" sheet="1" objects="1" scenarios="1" selectLockedCells="1"/>
  <pageMargins left="0.22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pash</vt:lpstr>
      <vt:lpstr>bilanci</vt:lpstr>
      <vt:lpstr>fluksi</vt:lpstr>
      <vt:lpstr>kapitali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2012-06-26T11:03:48Z</dcterms:modified>
</cp:coreProperties>
</file>