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40" windowHeight="7755" tabRatio="888" firstSheet="8" activeTab="12"/>
  </bookViews>
  <sheets>
    <sheet name="P0-BILANCI  (Hyrje)" sheetId="15" r:id="rId1"/>
    <sheet name="P1- Aktivi detajuar " sheetId="20" r:id="rId2"/>
    <sheet name="P2- Pasivi i detajuar  " sheetId="21" r:id="rId3"/>
    <sheet name="P3-Fitim- Sipas Natyres-" sheetId="8" r:id="rId4"/>
    <sheet name="P4-Pasq.te Ardh.Gjithperfshirse" sheetId="50" r:id="rId5"/>
    <sheet name="P5- Fluks. mon- indirekte " sheetId="25" r:id="rId6"/>
    <sheet name="P6-Ndryshimi i kapitalit neto " sheetId="36" r:id="rId7"/>
    <sheet name="P7- Pasqyart anekse-  Aktivi" sheetId="28" r:id="rId8"/>
    <sheet name="P8- Pasqyart anekse-  Pasivi" sheetId="30" r:id="rId9"/>
    <sheet name="P9- Shpenz te ardhura analitike" sheetId="31" r:id="rId10"/>
    <sheet name="P10-Levizja AA mat +Amortizim" sheetId="35" r:id="rId11"/>
    <sheet name="P11- Levizja AA jomat+amort" sheetId="37" r:id="rId12"/>
    <sheet name="P12- Shpenzimet e panjohura" sheetId="34" r:id="rId13"/>
    <sheet name="Sheet1" sheetId="54" r:id="rId14"/>
  </sheets>
  <externalReferences>
    <externalReference r:id="rId15"/>
    <externalReference r:id="rId16"/>
  </externalReferences>
  <definedNames>
    <definedName name="_xlnm._FilterDatabase" localSheetId="7" hidden="1">'P7- Pasqyart anekse-  Aktivi'!$G$9:$G$44</definedName>
    <definedName name="_xlnm._FilterDatabase" localSheetId="8" hidden="1">'P8- Pasqyart anekse-  Pasivi'!$F$2:$F$343</definedName>
    <definedName name="_xlnm._FilterDatabase" localSheetId="9" hidden="1">'P9- Shpenz te ardhura analitike'!$F$2:$F$314</definedName>
    <definedName name="_Key1" localSheetId="4" hidden="1">[1]PRODUKTE!#REF!</definedName>
    <definedName name="_Key1" hidden="1">[1]PRODUKTE!#REF!</definedName>
    <definedName name="_Key2" localSheetId="4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'P1- Aktivi detajuar '!$A$1:$F$47</definedName>
    <definedName name="_xlnm.Print_Area" localSheetId="2">'P2- Pasivi i detajuar  '!$A$1:$F$47</definedName>
    <definedName name="_xlnm.Print_Area" localSheetId="3">'P3-Fitim- Sipas Natyres-'!$A$1:$G$47</definedName>
    <definedName name="_xlnm.Print_Area" localSheetId="4">'P4-Pasq.te Ardh.Gjithperfshirse'!$A$2:$F$24</definedName>
    <definedName name="_xlnm.Print_Area" localSheetId="5">'P5- Fluks. mon- indirekte '!$B$1:$F$44</definedName>
    <definedName name="_xlnm.Print_Area" localSheetId="6">'P6-Ndryshimi i kapitalit neto '!$B$4:$N$40</definedName>
  </definedNames>
  <calcPr calcId="124519"/>
</workbook>
</file>

<file path=xl/calcChain.xml><?xml version="1.0" encoding="utf-8"?>
<calcChain xmlns="http://schemas.openxmlformats.org/spreadsheetml/2006/main">
  <c r="I13" i="8"/>
  <c r="I11"/>
  <c r="I9"/>
  <c r="I7"/>
  <c r="G80" i="28"/>
  <c r="J9" i="36"/>
  <c r="K9"/>
  <c r="I9"/>
  <c r="E23" i="25"/>
  <c r="M15" i="35"/>
  <c r="K15"/>
  <c r="M14"/>
  <c r="K14"/>
  <c r="G237" i="31"/>
  <c r="G238" s="1"/>
  <c r="G315" i="28"/>
  <c r="G108"/>
  <c r="F108" i="31"/>
  <c r="G271"/>
  <c r="G265"/>
  <c r="G259" s="1"/>
  <c r="G249"/>
  <c r="G244"/>
  <c r="G223"/>
  <c r="G220"/>
  <c r="G213"/>
  <c r="G204"/>
  <c r="G202"/>
  <c r="G205" s="1"/>
  <c r="G193"/>
  <c r="G186"/>
  <c r="G183"/>
  <c r="G181"/>
  <c r="G173"/>
  <c r="G170"/>
  <c r="G169"/>
  <c r="G168"/>
  <c r="G175" s="1"/>
  <c r="G161"/>
  <c r="G158"/>
  <c r="G156"/>
  <c r="G153"/>
  <c r="G162" s="1"/>
  <c r="G134"/>
  <c r="G128"/>
  <c r="G121"/>
  <c r="G109"/>
  <c r="G135" s="1"/>
  <c r="G108"/>
  <c r="G97"/>
  <c r="G86"/>
  <c r="G78"/>
  <c r="G69"/>
  <c r="G60"/>
  <c r="G54"/>
  <c r="G46" s="1"/>
  <c r="G39"/>
  <c r="G30"/>
  <c r="G23"/>
  <c r="G17"/>
  <c r="G331" i="30"/>
  <c r="G325"/>
  <c r="G319"/>
  <c r="G312"/>
  <c r="G306" s="1"/>
  <c r="G304"/>
  <c r="G297"/>
  <c r="G290"/>
  <c r="G277"/>
  <c r="G270"/>
  <c r="G262"/>
  <c r="G252"/>
  <c r="G245"/>
  <c r="G237"/>
  <c r="G229"/>
  <c r="G221"/>
  <c r="G213"/>
  <c r="G203"/>
  <c r="G200"/>
  <c r="G204" s="1"/>
  <c r="G191"/>
  <c r="G181"/>
  <c r="G178"/>
  <c r="G176"/>
  <c r="G170"/>
  <c r="G167"/>
  <c r="G163"/>
  <c r="G149"/>
  <c r="G142"/>
  <c r="G151" s="1"/>
  <c r="G135"/>
  <c r="G128"/>
  <c r="G119"/>
  <c r="G112"/>
  <c r="G89"/>
  <c r="G84"/>
  <c r="G90" s="1"/>
  <c r="G75"/>
  <c r="G66"/>
  <c r="G58"/>
  <c r="G47"/>
  <c r="G44"/>
  <c r="G35"/>
  <c r="G26"/>
  <c r="G24"/>
  <c r="G22"/>
  <c r="G17"/>
  <c r="G14"/>
  <c r="G10"/>
  <c r="H381" i="28"/>
  <c r="H372"/>
  <c r="H365"/>
  <c r="H353"/>
  <c r="H349"/>
  <c r="H345"/>
  <c r="H354" s="1"/>
  <c r="H335"/>
  <c r="H326"/>
  <c r="H322"/>
  <c r="H327" s="1"/>
  <c r="H314"/>
  <c r="H310"/>
  <c r="H306"/>
  <c r="H304"/>
  <c r="H302"/>
  <c r="H315" s="1"/>
  <c r="H294"/>
  <c r="H283"/>
  <c r="H279"/>
  <c r="H269"/>
  <c r="H259"/>
  <c r="H257"/>
  <c r="H253"/>
  <c r="H270" s="1"/>
  <c r="H245"/>
  <c r="H236"/>
  <c r="H228"/>
  <c r="H221"/>
  <c r="H214"/>
  <c r="H195"/>
  <c r="H189"/>
  <c r="H180"/>
  <c r="H175"/>
  <c r="H170"/>
  <c r="H164"/>
  <c r="H155"/>
  <c r="H142"/>
  <c r="H139"/>
  <c r="H132"/>
  <c r="H143" s="1"/>
  <c r="H122"/>
  <c r="H117"/>
  <c r="H98"/>
  <c r="H91"/>
  <c r="H80"/>
  <c r="H84" s="1"/>
  <c r="H64"/>
  <c r="H69" s="1"/>
  <c r="H59"/>
  <c r="H54"/>
  <c r="H41"/>
  <c r="H38"/>
  <c r="H35"/>
  <c r="H32"/>
  <c r="H29"/>
  <c r="H24"/>
  <c r="H21"/>
  <c r="H17"/>
  <c r="H14"/>
  <c r="H10"/>
  <c r="H13" l="1"/>
  <c r="H28"/>
  <c r="L27" i="36"/>
  <c r="G187" i="31"/>
  <c r="G63"/>
  <c r="G229"/>
  <c r="G230" s="1"/>
  <c r="G255" s="1"/>
  <c r="G256" s="1"/>
  <c r="G336" i="30" s="1"/>
  <c r="G337" s="1"/>
  <c r="G224" i="31"/>
  <c r="G18" i="30"/>
  <c r="G185"/>
  <c r="G30"/>
  <c r="G48"/>
  <c r="G171"/>
  <c r="H284" i="28"/>
  <c r="H20"/>
  <c r="G146" i="31"/>
  <c r="G283" i="30"/>
  <c r="H383" i="28"/>
  <c r="H44" l="1"/>
  <c r="H204" s="1"/>
  <c r="H385" s="1"/>
  <c r="G339" i="30"/>
  <c r="G155"/>
  <c r="G279" s="1"/>
  <c r="G3"/>
  <c r="G153" s="1"/>
  <c r="G281" l="1"/>
  <c r="G341" s="1"/>
  <c r="E40" i="25" l="1"/>
  <c r="M19" i="35"/>
  <c r="K19"/>
  <c r="I19"/>
  <c r="O15"/>
  <c r="G17" i="28" l="1"/>
  <c r="F128" i="31" l="1"/>
  <c r="F121"/>
  <c r="F109"/>
  <c r="F54"/>
  <c r="F17"/>
  <c r="O16" i="35"/>
  <c r="C9"/>
  <c r="I17" l="1"/>
  <c r="O14"/>
  <c r="O17" l="1"/>
  <c r="G12"/>
  <c r="F17" i="34"/>
  <c r="F16"/>
  <c r="O9" i="35" l="1"/>
  <c r="O19" s="1"/>
  <c r="G139" i="28"/>
  <c r="G84"/>
  <c r="E12" i="25"/>
  <c r="G326" i="28" l="1"/>
  <c r="G314" l="1"/>
  <c r="K9" i="37" l="1"/>
  <c r="K10"/>
  <c r="K11"/>
  <c r="F297" i="30" l="1"/>
  <c r="F290"/>
  <c r="F245"/>
  <c r="G365" i="28"/>
  <c r="G353"/>
  <c r="G349"/>
  <c r="G345"/>
  <c r="G335"/>
  <c r="G269"/>
  <c r="G245"/>
  <c r="G236"/>
  <c r="G228"/>
  <c r="G221"/>
  <c r="G214"/>
  <c r="G195"/>
  <c r="G189"/>
  <c r="G175"/>
  <c r="G164"/>
  <c r="G155"/>
  <c r="G122"/>
  <c r="G98"/>
  <c r="F11" i="20"/>
  <c r="G64" i="28"/>
  <c r="G69" s="1"/>
  <c r="G54"/>
  <c r="F8" i="20"/>
  <c r="G59" i="28"/>
  <c r="E8" i="20" s="1"/>
  <c r="G354" i="28" l="1"/>
  <c r="F223" i="31"/>
  <c r="F220"/>
  <c r="G27" i="8"/>
  <c r="F213" i="31"/>
  <c r="F27" i="8" s="1"/>
  <c r="F204" i="31"/>
  <c r="F202"/>
  <c r="F173"/>
  <c r="F186"/>
  <c r="F183"/>
  <c r="F170"/>
  <c r="F168"/>
  <c r="F161"/>
  <c r="F158"/>
  <c r="F156"/>
  <c r="F153"/>
  <c r="F205" l="1"/>
  <c r="F26" i="8" s="1"/>
  <c r="F25" s="1"/>
  <c r="F162" i="31"/>
  <c r="F21" i="8" s="1"/>
  <c r="F224" i="31"/>
  <c r="F28" i="8" s="1"/>
  <c r="G28"/>
  <c r="G26"/>
  <c r="F175" i="31"/>
  <c r="G21" i="8"/>
  <c r="F134" i="31"/>
  <c r="G13" i="8"/>
  <c r="F60" i="31"/>
  <c r="F13" i="8" s="1"/>
  <c r="F44" i="30"/>
  <c r="F181"/>
  <c r="F149"/>
  <c r="F142"/>
  <c r="F32" i="21"/>
  <c r="F270" i="30"/>
  <c r="E32" i="21" s="1"/>
  <c r="F31"/>
  <c r="F262" i="30"/>
  <c r="E31" i="21" s="1"/>
  <c r="F29"/>
  <c r="F252" i="30"/>
  <c r="E29" i="21" s="1"/>
  <c r="F28"/>
  <c r="E28"/>
  <c r="F27"/>
  <c r="F237" i="30"/>
  <c r="E27" i="21" s="1"/>
  <c r="F26"/>
  <c r="F229" i="30"/>
  <c r="E26" i="21" s="1"/>
  <c r="F25"/>
  <c r="F221" i="30"/>
  <c r="E25" i="21" s="1"/>
  <c r="F24"/>
  <c r="F213" i="30"/>
  <c r="E24" i="21" s="1"/>
  <c r="F203" i="30"/>
  <c r="F200"/>
  <c r="F22" i="21"/>
  <c r="F191" i="30"/>
  <c r="E22" i="21" s="1"/>
  <c r="F178" i="30"/>
  <c r="F176"/>
  <c r="F170"/>
  <c r="F167"/>
  <c r="F163"/>
  <c r="F135"/>
  <c r="F14" i="21"/>
  <c r="F119" i="30"/>
  <c r="E14" i="21" s="1"/>
  <c r="F89" i="30"/>
  <c r="F84"/>
  <c r="F171" l="1"/>
  <c r="F185"/>
  <c r="E21" i="21" s="1"/>
  <c r="F21"/>
  <c r="F17"/>
  <c r="F151" i="30"/>
  <c r="E17" i="21" s="1"/>
  <c r="F204" i="30"/>
  <c r="E23" i="21" s="1"/>
  <c r="F23"/>
  <c r="F90" i="30"/>
  <c r="F112"/>
  <c r="F75"/>
  <c r="F10" i="21"/>
  <c r="F66" i="30"/>
  <c r="E10" i="21" s="1"/>
  <c r="F58" i="30"/>
  <c r="E9" i="21" s="1"/>
  <c r="F47" i="30"/>
  <c r="F26"/>
  <c r="F24"/>
  <c r="F22"/>
  <c r="F17"/>
  <c r="F14"/>
  <c r="F10"/>
  <c r="G142" i="28"/>
  <c r="G132"/>
  <c r="G91"/>
  <c r="G259"/>
  <c r="G257"/>
  <c r="G253"/>
  <c r="F18" i="30" l="1"/>
  <c r="F30"/>
  <c r="G143" i="28"/>
  <c r="G270"/>
  <c r="F17" i="20"/>
  <c r="F20" i="21"/>
  <c r="F19" s="1"/>
  <c r="F155" i="30"/>
  <c r="E20" i="21"/>
  <c r="E19" s="1"/>
  <c r="F48" i="30"/>
  <c r="E8" i="21" s="1"/>
  <c r="F7" i="20"/>
  <c r="E7"/>
  <c r="G170" i="28"/>
  <c r="F14" i="20"/>
  <c r="F13"/>
  <c r="E13"/>
  <c r="E11" l="1"/>
  <c r="G41" i="28"/>
  <c r="G38"/>
  <c r="G35"/>
  <c r="G32"/>
  <c r="G29"/>
  <c r="G24"/>
  <c r="G21"/>
  <c r="G14"/>
  <c r="G10"/>
  <c r="G20" l="1"/>
  <c r="G13"/>
  <c r="F46" i="31" l="1"/>
  <c r="F325" i="30"/>
  <c r="F312"/>
  <c r="F304"/>
  <c r="E37" i="21"/>
  <c r="F128" i="30"/>
  <c r="F8" i="21"/>
  <c r="F35" i="30"/>
  <c r="F3" s="1"/>
  <c r="F5" i="20" l="1"/>
  <c r="F153" i="30"/>
  <c r="F39" i="31"/>
  <c r="G283" i="28" l="1"/>
  <c r="G279"/>
  <c r="G381"/>
  <c r="G322"/>
  <c r="G327" s="1"/>
  <c r="E39" i="20" s="1"/>
  <c r="G302" i="28"/>
  <c r="G294"/>
  <c r="G284" l="1"/>
  <c r="M17" i="35"/>
  <c r="G19"/>
  <c r="E19"/>
  <c r="C19"/>
  <c r="D18" i="36" l="1"/>
  <c r="D14"/>
  <c r="E28"/>
  <c r="F28"/>
  <c r="G28"/>
  <c r="H28"/>
  <c r="I28"/>
  <c r="J28"/>
  <c r="K28"/>
  <c r="M28"/>
  <c r="E24"/>
  <c r="F24"/>
  <c r="G24"/>
  <c r="H24"/>
  <c r="I24"/>
  <c r="J24"/>
  <c r="M24"/>
  <c r="D24"/>
  <c r="E18"/>
  <c r="F18"/>
  <c r="G18"/>
  <c r="H18"/>
  <c r="I18"/>
  <c r="J18"/>
  <c r="K18"/>
  <c r="M18"/>
  <c r="E14"/>
  <c r="F14"/>
  <c r="G14"/>
  <c r="H14"/>
  <c r="J14"/>
  <c r="M14"/>
  <c r="E45" i="20" l="1"/>
  <c r="G372" i="28"/>
  <c r="F39" i="20"/>
  <c r="E33"/>
  <c r="E23"/>
  <c r="F22"/>
  <c r="G180" i="28"/>
  <c r="F20" i="20"/>
  <c r="E9"/>
  <c r="F331" i="30"/>
  <c r="F319"/>
  <c r="F306" s="1"/>
  <c r="F277"/>
  <c r="F279" s="1"/>
  <c r="F281" s="1"/>
  <c r="F271" i="31"/>
  <c r="F265"/>
  <c r="F249"/>
  <c r="F244"/>
  <c r="F193"/>
  <c r="F181"/>
  <c r="F187" s="1"/>
  <c r="F146" s="1"/>
  <c r="G18" i="8"/>
  <c r="F97" i="31"/>
  <c r="F18" i="8" s="1"/>
  <c r="E10" i="25" s="1"/>
  <c r="F86" i="31"/>
  <c r="F78"/>
  <c r="F69"/>
  <c r="G19" i="8"/>
  <c r="F30" i="31"/>
  <c r="F23"/>
  <c r="F63" l="1"/>
  <c r="G23" i="8"/>
  <c r="F135" i="31"/>
  <c r="F229" s="1"/>
  <c r="F23" i="8"/>
  <c r="G7"/>
  <c r="F9" i="21"/>
  <c r="F283" i="30"/>
  <c r="F15" i="20"/>
  <c r="E22"/>
  <c r="L23" i="36"/>
  <c r="L17"/>
  <c r="N17" s="1"/>
  <c r="L16"/>
  <c r="L13"/>
  <c r="M10"/>
  <c r="M19" s="1"/>
  <c r="M20" s="1"/>
  <c r="M29" s="1"/>
  <c r="E10"/>
  <c r="E19" s="1"/>
  <c r="E20" s="1"/>
  <c r="F10"/>
  <c r="F19" s="1"/>
  <c r="F20" s="1"/>
  <c r="G10"/>
  <c r="G19" s="1"/>
  <c r="G20" s="1"/>
  <c r="H10"/>
  <c r="H19" s="1"/>
  <c r="H20" s="1"/>
  <c r="J10"/>
  <c r="J19" s="1"/>
  <c r="J20" s="1"/>
  <c r="K10"/>
  <c r="L8"/>
  <c r="F19" i="8" l="1"/>
  <c r="N27" i="36"/>
  <c r="N23"/>
  <c r="H29"/>
  <c r="G29"/>
  <c r="J29"/>
  <c r="F29"/>
  <c r="E29"/>
  <c r="N13"/>
  <c r="N16"/>
  <c r="N18" s="1"/>
  <c r="L18"/>
  <c r="N8"/>
  <c r="F44" i="21"/>
  <c r="E44"/>
  <c r="F33"/>
  <c r="E33"/>
  <c r="E15"/>
  <c r="C106" i="30" l="1"/>
  <c r="C108"/>
  <c r="G33" i="8" l="1"/>
  <c r="F33"/>
  <c r="G32"/>
  <c r="F32"/>
  <c r="G37"/>
  <c r="F37"/>
  <c r="G36"/>
  <c r="F259" i="31"/>
  <c r="G25" i="8"/>
  <c r="G24"/>
  <c r="F24"/>
  <c r="G22"/>
  <c r="F22"/>
  <c r="F20" s="1"/>
  <c r="G17"/>
  <c r="F17"/>
  <c r="G16"/>
  <c r="F16"/>
  <c r="G15"/>
  <c r="F15"/>
  <c r="G12"/>
  <c r="F12"/>
  <c r="G10"/>
  <c r="F10"/>
  <c r="G9"/>
  <c r="F9"/>
  <c r="G8"/>
  <c r="F8"/>
  <c r="F7"/>
  <c r="F43" i="21"/>
  <c r="E43"/>
  <c r="F42"/>
  <c r="E42"/>
  <c r="F41"/>
  <c r="E39"/>
  <c r="F39"/>
  <c r="F38"/>
  <c r="E38"/>
  <c r="F37"/>
  <c r="D26" i="36" s="1"/>
  <c r="D28" l="1"/>
  <c r="L26"/>
  <c r="D10"/>
  <c r="D19" s="1"/>
  <c r="D20" s="1"/>
  <c r="F40" i="21"/>
  <c r="G35" i="8"/>
  <c r="F14"/>
  <c r="F30" i="21"/>
  <c r="F34" s="1"/>
  <c r="G14" i="8"/>
  <c r="G31"/>
  <c r="G30" s="1"/>
  <c r="E41" i="21"/>
  <c r="G20" i="8"/>
  <c r="F36"/>
  <c r="F35" s="1"/>
  <c r="E30" i="21"/>
  <c r="E34" s="1"/>
  <c r="F16"/>
  <c r="E16"/>
  <c r="F15"/>
  <c r="F13"/>
  <c r="E13"/>
  <c r="F7"/>
  <c r="E7"/>
  <c r="F6"/>
  <c r="E6"/>
  <c r="F44" i="20"/>
  <c r="E44"/>
  <c r="F43"/>
  <c r="E43"/>
  <c r="F42"/>
  <c r="E42"/>
  <c r="F40"/>
  <c r="E40"/>
  <c r="F38"/>
  <c r="F37"/>
  <c r="E37"/>
  <c r="F36"/>
  <c r="E36"/>
  <c r="F34"/>
  <c r="E34"/>
  <c r="F33"/>
  <c r="F31"/>
  <c r="E31"/>
  <c r="F30"/>
  <c r="E30"/>
  <c r="E29"/>
  <c r="F29"/>
  <c r="F25"/>
  <c r="E25"/>
  <c r="F24"/>
  <c r="E24"/>
  <c r="F23"/>
  <c r="F21"/>
  <c r="E21"/>
  <c r="E20"/>
  <c r="F19"/>
  <c r="E19"/>
  <c r="F18"/>
  <c r="E18"/>
  <c r="E17"/>
  <c r="E15"/>
  <c r="F12"/>
  <c r="E12"/>
  <c r="F9"/>
  <c r="E6"/>
  <c r="N26" i="36" l="1"/>
  <c r="N28" s="1"/>
  <c r="L28"/>
  <c r="D29"/>
  <c r="P19" i="35"/>
  <c r="F35" i="20"/>
  <c r="F36" i="21"/>
  <c r="E40"/>
  <c r="E36" s="1"/>
  <c r="F41" i="20"/>
  <c r="F45"/>
  <c r="E16"/>
  <c r="F6"/>
  <c r="F10"/>
  <c r="F16"/>
  <c r="E41"/>
  <c r="E12" i="21"/>
  <c r="G11" i="8"/>
  <c r="G29" s="1"/>
  <c r="F5" i="21"/>
  <c r="E5"/>
  <c r="E11"/>
  <c r="F12"/>
  <c r="F11"/>
  <c r="E18" i="25" l="1"/>
  <c r="E16"/>
  <c r="I10" i="36"/>
  <c r="I19" s="1"/>
  <c r="I20" s="1"/>
  <c r="I29" s="1"/>
  <c r="L9"/>
  <c r="G34" i="8"/>
  <c r="F5" i="50" s="1"/>
  <c r="E4" i="21"/>
  <c r="E17" i="25" s="1"/>
  <c r="F4" i="21"/>
  <c r="F18" s="1"/>
  <c r="F35" s="1"/>
  <c r="F26" i="20"/>
  <c r="E18" i="21" l="1"/>
  <c r="N9" i="36"/>
  <c r="L10"/>
  <c r="E32" i="20"/>
  <c r="E28" s="1"/>
  <c r="F32"/>
  <c r="F28" s="1"/>
  <c r="F46" s="1"/>
  <c r="F47" s="1"/>
  <c r="O11" i="35"/>
  <c r="O10"/>
  <c r="C17"/>
  <c r="E12"/>
  <c r="F15" i="34"/>
  <c r="M12" i="35"/>
  <c r="K12"/>
  <c r="G17"/>
  <c r="K17"/>
  <c r="E19" i="37"/>
  <c r="G12"/>
  <c r="G17"/>
  <c r="I12"/>
  <c r="K14"/>
  <c r="K15"/>
  <c r="I17"/>
  <c r="K16"/>
  <c r="E12"/>
  <c r="E17"/>
  <c r="C12"/>
  <c r="C17"/>
  <c r="I19"/>
  <c r="G19"/>
  <c r="C19"/>
  <c r="C12" i="35"/>
  <c r="E17"/>
  <c r="I12"/>
  <c r="I20" s="1"/>
  <c r="N10" i="36" l="1"/>
  <c r="O9"/>
  <c r="E28" i="25"/>
  <c r="E42"/>
  <c r="E35" i="21"/>
  <c r="E20" i="35"/>
  <c r="K20"/>
  <c r="G306" i="28"/>
  <c r="M20" i="35"/>
  <c r="G20"/>
  <c r="G20" i="37"/>
  <c r="G310" i="28"/>
  <c r="K19" i="37"/>
  <c r="E20"/>
  <c r="I20"/>
  <c r="K17"/>
  <c r="C20" i="35"/>
  <c r="E11" i="50"/>
  <c r="O12" i="35"/>
  <c r="C20" i="37"/>
  <c r="F11" i="50"/>
  <c r="K12" i="37"/>
  <c r="E38" i="20" l="1"/>
  <c r="O20" i="35"/>
  <c r="F12" i="50"/>
  <c r="K20" i="37"/>
  <c r="F45" i="21"/>
  <c r="K12" i="36" s="1"/>
  <c r="E35" i="20" l="1"/>
  <c r="E46" s="1"/>
  <c r="G383" i="28"/>
  <c r="F46" i="21"/>
  <c r="P20" i="35"/>
  <c r="F47" i="21" l="1"/>
  <c r="K14" i="36"/>
  <c r="K19" s="1"/>
  <c r="K20" s="1"/>
  <c r="L12"/>
  <c r="L14" l="1"/>
  <c r="L19" s="1"/>
  <c r="L20" s="1"/>
  <c r="N12"/>
  <c r="N14" s="1"/>
  <c r="N19" s="1"/>
  <c r="G28" i="28"/>
  <c r="G44" s="1"/>
  <c r="N20" i="36" l="1"/>
  <c r="O19"/>
  <c r="E5" i="20"/>
  <c r="F11" i="8" l="1"/>
  <c r="F29" l="1"/>
  <c r="E6" i="25" s="1"/>
  <c r="F230" i="31"/>
  <c r="F14" i="34"/>
  <c r="F21" l="1"/>
  <c r="F23" s="1"/>
  <c r="F24" l="1"/>
  <c r="F237" i="31" l="1"/>
  <c r="F238" s="1"/>
  <c r="F31" i="8" s="1"/>
  <c r="E9" i="25" s="1"/>
  <c r="G107" i="28"/>
  <c r="G117" s="1"/>
  <c r="F25" i="34"/>
  <c r="F255" i="31" l="1"/>
  <c r="F256" s="1"/>
  <c r="F336" i="30" s="1"/>
  <c r="F337" s="1"/>
  <c r="F339" s="1"/>
  <c r="F341" s="1"/>
  <c r="E14" i="20"/>
  <c r="E10" s="1"/>
  <c r="G204" i="28"/>
  <c r="G385" s="1"/>
  <c r="F30" i="8"/>
  <c r="F34" s="1"/>
  <c r="E5" i="50" s="1"/>
  <c r="E12" s="1"/>
  <c r="E7" i="25"/>
  <c r="E45" i="21" l="1"/>
  <c r="K22" i="36" s="1"/>
  <c r="E15" i="25"/>
  <c r="E14" s="1"/>
  <c r="E19" s="1"/>
  <c r="E41" s="1"/>
  <c r="E44" s="1"/>
  <c r="E26" i="20"/>
  <c r="E47" s="1"/>
  <c r="E46" i="21" l="1"/>
  <c r="E47" s="1"/>
  <c r="L22" i="36"/>
  <c r="K24"/>
  <c r="K29" s="1"/>
  <c r="N22" l="1"/>
  <c r="N24" s="1"/>
  <c r="N29" s="1"/>
  <c r="O29" s="1"/>
  <c r="L24"/>
  <c r="L29" s="1"/>
</calcChain>
</file>

<file path=xl/sharedStrings.xml><?xml version="1.0" encoding="utf-8"?>
<sst xmlns="http://schemas.openxmlformats.org/spreadsheetml/2006/main" count="1571" uniqueCount="878">
  <si>
    <t>II</t>
  </si>
  <si>
    <t>III</t>
  </si>
  <si>
    <t xml:space="preserve"> </t>
  </si>
  <si>
    <t>I</t>
  </si>
  <si>
    <t>Rezerva ligjore</t>
  </si>
  <si>
    <t>Rezerva statutore</t>
  </si>
  <si>
    <t>Rezerva te tjera</t>
  </si>
  <si>
    <t>AKTIVET</t>
  </si>
  <si>
    <t>Shenime</t>
  </si>
  <si>
    <t>Shpenzimet e zhvillimit</t>
  </si>
  <si>
    <t>Emri i mire</t>
  </si>
  <si>
    <t>Pershkrimi i elementeve</t>
  </si>
  <si>
    <t>Nr.</t>
  </si>
  <si>
    <t>IV</t>
  </si>
  <si>
    <t>V</t>
  </si>
  <si>
    <t>Efekti i ndryshimeve ne politikat kontabel</t>
  </si>
  <si>
    <t>Totali</t>
  </si>
  <si>
    <t>Te dhena identifikuese</t>
  </si>
  <si>
    <t>Te dhena te tjera</t>
  </si>
  <si>
    <t xml:space="preserve"> - Pasqyrat financaire</t>
  </si>
  <si>
    <t>Individuale</t>
  </si>
  <si>
    <t>Te konsoliduara</t>
  </si>
  <si>
    <t xml:space="preserve">PASQYRAT  FINANCIARE </t>
  </si>
  <si>
    <t xml:space="preserve">( Mbeshtetur ne Ligjin nr 9228 date 29.04.2004 " Per Kontabilitetin dhe Pasqyrat  </t>
  </si>
  <si>
    <t xml:space="preserve">Nr </t>
  </si>
  <si>
    <t>Emertimi</t>
  </si>
  <si>
    <t>Vlera ne arke</t>
  </si>
  <si>
    <t>Nr llog.</t>
  </si>
  <si>
    <t>Materiale te para</t>
  </si>
  <si>
    <t xml:space="preserve">Prodhimi ne proces </t>
  </si>
  <si>
    <t>Punime ne proces</t>
  </si>
  <si>
    <t xml:space="preserve">Sherbime ne proces </t>
  </si>
  <si>
    <t xml:space="preserve">Produkte te gatshme </t>
  </si>
  <si>
    <t>Produkte te ndermjeteme</t>
  </si>
  <si>
    <t>Mallra</t>
  </si>
  <si>
    <t>Materiale te tjera</t>
  </si>
  <si>
    <t>Produkte te gatshem</t>
  </si>
  <si>
    <t xml:space="preserve">Toka </t>
  </si>
  <si>
    <t>Mjete transporti</t>
  </si>
  <si>
    <t>Paga dhe shperblime</t>
  </si>
  <si>
    <t>Paradheniet per punonjesit</t>
  </si>
  <si>
    <t>Detyrime te tjera</t>
  </si>
  <si>
    <t>Akciza</t>
  </si>
  <si>
    <t>Tatim mbi te ardhurat personale</t>
  </si>
  <si>
    <t>Tatime te tjera per punonjesit</t>
  </si>
  <si>
    <t>Tatim mbi fitimin</t>
  </si>
  <si>
    <t>Shteti- T.v.sh per tu paguar</t>
  </si>
  <si>
    <t>Te tjera tatime per tu paguar dhe per tu kthyer (teprica kreditore)</t>
  </si>
  <si>
    <t>Tatimi ne burim</t>
  </si>
  <si>
    <t>Te ardhura nga qera</t>
  </si>
  <si>
    <t xml:space="preserve">Rezerva te tjera </t>
  </si>
  <si>
    <t>Fitimet e pashperndara</t>
  </si>
  <si>
    <t xml:space="preserve">Rezultati i ushtrimit </t>
  </si>
  <si>
    <t>Shitjet e produketve</t>
  </si>
  <si>
    <t xml:space="preserve">Shitjet e produketeve te ndermjetem </t>
  </si>
  <si>
    <t>Shitjet e nenprodukteve</t>
  </si>
  <si>
    <t>Shitjet e punimeve dhe sherbimeve</t>
  </si>
  <si>
    <t xml:space="preserve">Komisone </t>
  </si>
  <si>
    <t xml:space="preserve">Transporte per te tretet </t>
  </si>
  <si>
    <t xml:space="preserve">Te tjera </t>
  </si>
  <si>
    <t>Prodhimi i AA  materiale</t>
  </si>
  <si>
    <t>Prodhimi i AA jomateriale</t>
  </si>
  <si>
    <t xml:space="preserve">Blerje /Shpenzime te materialeve </t>
  </si>
  <si>
    <t>Blerje /Shpenzime mallrash ,sherbimesh</t>
  </si>
  <si>
    <t>Blerje /Shpenzime te tjera</t>
  </si>
  <si>
    <t xml:space="preserve">Pagat dhe shperblimet e personelit </t>
  </si>
  <si>
    <t>Kontribute dhe kuota te tjera per personelin</t>
  </si>
  <si>
    <t xml:space="preserve">Sigurimet shoqerore dhe shendetsore </t>
  </si>
  <si>
    <t xml:space="preserve">Sherbime nga te tretet </t>
  </si>
  <si>
    <t xml:space="preserve">Trajtime te pergjithshme </t>
  </si>
  <si>
    <t>Qera</t>
  </si>
  <si>
    <t xml:space="preserve">Mirmbjatje dhe riparime </t>
  </si>
  <si>
    <t xml:space="preserve">Sigurime </t>
  </si>
  <si>
    <t xml:space="preserve">Sherbime te tjera </t>
  </si>
  <si>
    <t>Personel jashte njesise</t>
  </si>
  <si>
    <t xml:space="preserve">Shpenzime per koncesione, patenta, licensa dhe te ngjashme </t>
  </si>
  <si>
    <t>Publicitet, reklama</t>
  </si>
  <si>
    <t xml:space="preserve">Transferime , udhetime,  djeta </t>
  </si>
  <si>
    <t>Shpenzime transporti  per shitjet</t>
  </si>
  <si>
    <t>Shpenzime transporti  per personelin</t>
  </si>
  <si>
    <t xml:space="preserve"> Sherbime bankare</t>
  </si>
  <si>
    <t xml:space="preserve">Shpenzime te tjera </t>
  </si>
  <si>
    <t xml:space="preserve">Shpenzime per pritje dhe perfaqsime </t>
  </si>
  <si>
    <t xml:space="preserve">Gjoba dhe shperblime </t>
  </si>
  <si>
    <t>Fitimi (humbja ) para tatimit mbi fitimin</t>
  </si>
  <si>
    <t xml:space="preserve">Ndryshimi i gjendjes ne inventarin e produkteve dhe prodhimit  ne proces </t>
  </si>
  <si>
    <t>Totali - Shpenzime te tjera ( I+II+III+IV )</t>
  </si>
  <si>
    <t>Nr</t>
  </si>
  <si>
    <t xml:space="preserve">Enertimi </t>
  </si>
  <si>
    <t>Nr.llog.</t>
  </si>
  <si>
    <t xml:space="preserve">Vlera </t>
  </si>
  <si>
    <t>Rezultati ushtrimor</t>
  </si>
  <si>
    <t>Shpenzime te panjohura</t>
  </si>
  <si>
    <t>Amortizme tej normave  fiskale</t>
  </si>
  <si>
    <t xml:space="preserve">Totali </t>
  </si>
  <si>
    <t xml:space="preserve">Rezultati tatimor </t>
  </si>
  <si>
    <t>Minus humbjen fiskale te mbartur</t>
  </si>
  <si>
    <t>Fitimi neto fiskal ( 8+9 )</t>
  </si>
  <si>
    <t>Fitimi humbja ( neto)  fiskal ( 10-11 )</t>
  </si>
  <si>
    <t>E Vlefshme per SHENIMET</t>
  </si>
  <si>
    <t>Toka ,terrene, troje</t>
  </si>
  <si>
    <t>Aktive te Trupezuara</t>
  </si>
  <si>
    <t xml:space="preserve">Shtesa </t>
  </si>
  <si>
    <t>Pakesime</t>
  </si>
  <si>
    <t>Amortizimi</t>
  </si>
  <si>
    <t>Shtesa llogaritur</t>
  </si>
  <si>
    <t>Instalime teknike Makineri Pajisje</t>
  </si>
  <si>
    <t>5</t>
  </si>
  <si>
    <t>6</t>
  </si>
  <si>
    <t>7</t>
  </si>
  <si>
    <t>8</t>
  </si>
  <si>
    <t>Ndertim.Instalime pergjithshme</t>
  </si>
  <si>
    <t xml:space="preserve">Koncesione te drejta te ngjashme livensa dhe te ngjashme </t>
  </si>
  <si>
    <t>Aktive Afatgjata jomateriale  ne proces</t>
  </si>
  <si>
    <t>Taksa dhe tarifa vendore</t>
  </si>
  <si>
    <t>Pajisje informatike</t>
  </si>
  <si>
    <t>Pajisje zyre dhe orendi</t>
  </si>
  <si>
    <t>Fitimi (humbja neto e vitit financiar)</t>
  </si>
  <si>
    <t>Tatim fitimi  15 %</t>
  </si>
  <si>
    <t>Mjetet Monetare</t>
  </si>
  <si>
    <t>Investime:</t>
  </si>
  <si>
    <t>Ne tituj pronësie të njësive ekonomike brenda grupit</t>
  </si>
  <si>
    <t>Aksionet e veta</t>
  </si>
  <si>
    <t>Të tjera financiare</t>
  </si>
  <si>
    <t>Nga aktiviteti i shfrytëzimit</t>
  </si>
  <si>
    <t>Nga njësitë ekonomike brenda grupit</t>
  </si>
  <si>
    <t>Nga njësitë ekonomike ku ka interesa pjesëmarrëse</t>
  </si>
  <si>
    <t>Të tjera</t>
  </si>
  <si>
    <t>Kapital i nënshkruar i papaguar</t>
  </si>
  <si>
    <t>Inventarët:</t>
  </si>
  <si>
    <t>Lëndë e parë dhe materiale të konsumueshme</t>
  </si>
  <si>
    <t>Prodhime në proces dhe gjysëmprodukte</t>
  </si>
  <si>
    <t>Produkte të gatshme</t>
  </si>
  <si>
    <t xml:space="preserve">Mallra </t>
  </si>
  <si>
    <t>Aktive Biologjike (Gjë e gjallë ne rritje e majmëri)</t>
  </si>
  <si>
    <t>Parapagime për inventar</t>
  </si>
  <si>
    <t>Shpenzime të shtyra</t>
  </si>
  <si>
    <t>Të arkëtueshme nga të ardhurat e konstatuara</t>
  </si>
  <si>
    <t xml:space="preserve">Aktive afatgjata </t>
  </si>
  <si>
    <t>Aktive financiare:</t>
  </si>
  <si>
    <t>Tituj pronësie në njësitë ekonomike brenda grupit</t>
  </si>
  <si>
    <t>Tituj pronësie në njësitë ekonomike ku ka interesa pjesëmarrëse</t>
  </si>
  <si>
    <t>Tituj të huadhënies në njësitë ekonomike brenda grupit</t>
  </si>
  <si>
    <t>Tituj të tjerë të mbajtur si aktive afatgjata</t>
  </si>
  <si>
    <t>Tituj të tjerë të huadhënies</t>
  </si>
  <si>
    <t>Aktivet materiale:</t>
  </si>
  <si>
    <t>Toka dhe ndërtesa</t>
  </si>
  <si>
    <t>Impiante dhe makineri</t>
  </si>
  <si>
    <t>Të tjera Instalime dhe pajisje</t>
  </si>
  <si>
    <t>Parapagime për aktive materiale dhe në proces</t>
  </si>
  <si>
    <t>Aktive Biologjike</t>
  </si>
  <si>
    <t>Aktive jo materiale:</t>
  </si>
  <si>
    <t>Emri i Mirë</t>
  </si>
  <si>
    <t>Aktive tatimore të shtyra</t>
  </si>
  <si>
    <t>Titujt e huamarrjes</t>
  </si>
  <si>
    <t>Detyrime ndaj institucioneve të kredisë</t>
  </si>
  <si>
    <t>Arkëtime në avancë për porosi</t>
  </si>
  <si>
    <t>Të pagueshme për aktivitetin e shfrytëzimit</t>
  </si>
  <si>
    <t>Dëftesa të pagueshme</t>
  </si>
  <si>
    <t>Të pagueshme ndaj njësive ekonomike brenda grupit</t>
  </si>
  <si>
    <t>Të pagueshme ndaj njësive ekonomike ku ka interesa pjesëmarrëse</t>
  </si>
  <si>
    <t>Të pagueshme ndaj punonjësve dhe sigurimeve shoqërore/shëndetsore</t>
  </si>
  <si>
    <t xml:space="preserve">Të pagueshme për detyrimet tatimore </t>
  </si>
  <si>
    <t>Të pagueshme për shpenzime të konstatuara</t>
  </si>
  <si>
    <t>Të ardhura të shtyra</t>
  </si>
  <si>
    <t>Provizione</t>
  </si>
  <si>
    <t>Totali i Detyrimeve afatshkurtra</t>
  </si>
  <si>
    <t>Arkëtimet në avancë për porosi</t>
  </si>
  <si>
    <t xml:space="preserve">Të pagueshme ndaj njësive ekonomike brenda grupit </t>
  </si>
  <si>
    <t>Të tjera të pagueshme</t>
  </si>
  <si>
    <t>Provizione:</t>
  </si>
  <si>
    <t>Provizione për pensionet</t>
  </si>
  <si>
    <t>Provizione të tjera</t>
  </si>
  <si>
    <t>Detyrime tatimore të shtyra</t>
  </si>
  <si>
    <t>Totali i Detyrimeve afatgjata</t>
  </si>
  <si>
    <t>Detyrime totale</t>
  </si>
  <si>
    <t>Kapitali i Nënshkruar</t>
  </si>
  <si>
    <t>Primi i lidhur me kapitalin</t>
  </si>
  <si>
    <t>Rezerva rivlerësimi</t>
  </si>
  <si>
    <t>Rezerva të tjera</t>
  </si>
  <si>
    <t>Fitimi i pashpërndarë</t>
  </si>
  <si>
    <t>Fitim / Humbja e Vitit</t>
  </si>
  <si>
    <t>Totali i Kapitalit</t>
  </si>
  <si>
    <t>(Pasqyra e të ardhurave dhe shpenzimeve)</t>
  </si>
  <si>
    <t>Pasqyra e Performancës</t>
  </si>
  <si>
    <t>Pasqyra e Pozicionit Financiar (Bilanci)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</si>
  <si>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</si>
  <si>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</si>
  <si>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</si>
  <si>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</si>
  <si>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</si>
  <si>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Të tjera shpenzime</t>
  </si>
  <si>
    <t>Shpenzime të personelit</t>
  </si>
  <si>
    <t xml:space="preserve">Paga dhe shpërblime </t>
  </si>
  <si>
    <t>Shpenzime të sigurimeve shoqërore/shëndetsore ( paraqitur veçmas nga shpenzimet për pensionet )</t>
  </si>
  <si>
    <t>Zhvlerësimi i aktiveve afatgjata materiale</t>
  </si>
  <si>
    <t>Shpenzime konsumi dhe amortizimi</t>
  </si>
  <si>
    <t>Të ardhura të tjera</t>
  </si>
  <si>
    <t>Të ardhura nga njësitë ekonomike ku ka interesa pjesëmarrëse (paraqitur veçmas të ardhurat nga njësitë ekomomike brenda grupit)</t>
  </si>
  <si>
    <t>Të ardhura nga investimet dhe huatë e tjera pjesë e aktiveve afatgjata (paraqitur veçmas të ardhurat nga njësitë ekonomike brenda grupit)</t>
  </si>
  <si>
    <t>Interesa të arkëtueshëm dhe të ardhura të tjera të ngjashme (paraqitur veçmas te ardhurat nga njësia ekonomike brenda grupit)</t>
  </si>
  <si>
    <t>Zhvlerësimi i aktiveve financiare dhe investimeve financiare të mbajtura si aktive afatshkurtra</t>
  </si>
  <si>
    <t>Shpenzime interesi dhe shpenzime të ngjashme (paraqitur veçmas shpenzimet për t'u paguar tek njësitë ekonomike brenda grupit)</t>
  </si>
  <si>
    <t>Shpenzime të tjera financiare</t>
  </si>
  <si>
    <t>Pjesa e fitimit/humbjes nga pjesëmarrjet</t>
  </si>
  <si>
    <t>Shpenzimi i tatimit mbi fitimin</t>
  </si>
  <si>
    <t>Shpenzimi aktual i tatimit mbi fitimin</t>
  </si>
  <si>
    <t>Shpenzimi i tatim fitimit të shtyrë</t>
  </si>
  <si>
    <t>Pjesa e tatim fitimit të pjesëmarrjeve</t>
  </si>
  <si>
    <t>Fitimi/Humbja e vitit</t>
  </si>
  <si>
    <t>Pronarët e njësisë ekonomike mëmë</t>
  </si>
  <si>
    <t>Interesat jo-kontrolluese</t>
  </si>
  <si>
    <t xml:space="preserve">Pasqyra e te Ardhurave Gjitheperfshirese </t>
  </si>
  <si>
    <t>Formati 1 - Shpenzimet e shfrytëzimit të klasifikuara sipas natyrës</t>
  </si>
  <si>
    <t>Fitimi / humbja e vitit</t>
  </si>
  <si>
    <t>Të ardhura të tjera gjithëpërfshirëse per vitin:</t>
  </si>
  <si>
    <t>Diferencat (+/-) nga përkthimi i monedhës në veprimtari të huaja</t>
  </si>
  <si>
    <t>Diferencat (+/-) nga rivlerësimi i aktiveve afatgjata materiale</t>
  </si>
  <si>
    <t>Diferencat (+/-) nga rivlerësimi i aktiveve financiare të mbajtura për shitje</t>
  </si>
  <si>
    <t>Pjesa e të ardhurave gjithëpërfshirëse nga pjesëmarrjet</t>
  </si>
  <si>
    <t>Totali i te ardhurave / humbjeve gjithëpërfshirëse për: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</si>
  <si>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</si>
  <si>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</si>
  <si>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</si>
  <si>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</si>
  <si>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</si>
  <si>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</si>
  <si>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 xml:space="preserve">Rënie / (rritje) në të drejtat e arkëtueshme dhe të tjera </t>
  </si>
  <si>
    <t xml:space="preserve">Rënie / (rritje) në inventarë </t>
  </si>
  <si>
    <t>Rritje / (rënie) në detyrimet e pagueshme</t>
  </si>
  <si>
    <t>Rritje / (rënie) në detyrime për punonjësit</t>
  </si>
  <si>
    <t>Fluksi i Mjeteve Monetare nga / (përdorur në) aktivitetin e investimit</t>
  </si>
  <si>
    <t xml:space="preserve">Para neto të perdorura për blerjen e filialeve </t>
  </si>
  <si>
    <t>Para neto të arkëtuara nga shitja e filialeve</t>
  </si>
  <si>
    <t>Pagesa për blerjen e aktiveve afatgjata materiale</t>
  </si>
  <si>
    <t>Arkëtime  nga shitja e aktiveve afatgjata materiale</t>
  </si>
  <si>
    <t>Pagesa për blerjen e investimeve të tjera</t>
  </si>
  <si>
    <t>Arkëtime nga shitja e investimeve të tjera</t>
  </si>
  <si>
    <t>Dividentë të arkëtuar</t>
  </si>
  <si>
    <t>Fluksi i Mjeteve Monetare nga / 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</si>
  <si>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</si>
  <si>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</si>
  <si>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</si>
  <si>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</si>
  <si>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</si>
  <si>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</si>
  <si>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</si>
  <si>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 xml:space="preserve">Pagesë e detyrimeve të qirasë financiare </t>
  </si>
  <si>
    <t xml:space="preserve">Interes i paguar </t>
  </si>
  <si>
    <t>Dividendë të paguar</t>
  </si>
  <si>
    <t>Efekti i luhatjeve të kursit të këmbimit të mjeteve monetare</t>
  </si>
  <si>
    <t>(metoda indirekte)</t>
  </si>
  <si>
    <t xml:space="preserve">Pasqyra e Fluksit të Mjeteve Monetare </t>
  </si>
  <si>
    <t>Fluksi i Mjeteve Monetare nga / (përdorur në) aktivitetin e shfrytëzimit</t>
  </si>
  <si>
    <t>Kapitali i nënshkruar</t>
  </si>
  <si>
    <t>Rezerva Rivlerësimi</t>
  </si>
  <si>
    <t>Rezerva Ligjore</t>
  </si>
  <si>
    <t>Rezerva Statutore</t>
  </si>
  <si>
    <t>Fitimet e pashpërndara</t>
  </si>
  <si>
    <t xml:space="preserve">Interesa Jo-Kontrollues </t>
  </si>
  <si>
    <t>Fitimi / Humbja e vitit</t>
  </si>
  <si>
    <t>Të ardhura të tjera gjithëpërfshirëse:</t>
  </si>
  <si>
    <t>Totali i të ardhurave gjithëpërfshirëse për vitin:</t>
  </si>
  <si>
    <t>Transaksionet me pronarët e njësise ekonomike të njohura direkt në kapital:</t>
  </si>
  <si>
    <t>Emetimi i kapitalit të nënshkruar</t>
  </si>
  <si>
    <t>Mjetet monetare</t>
  </si>
  <si>
    <t>Investime</t>
  </si>
  <si>
    <t>Ne tituj pronesie te njesive ekonomike brenda grupit</t>
  </si>
  <si>
    <t>Te drejta te arketueshme</t>
  </si>
  <si>
    <t>Lende e pare dhe materiale te konsumueshme</t>
  </si>
  <si>
    <t>Prodhimi ne proces  dhe gjysmeprodukte</t>
  </si>
  <si>
    <t>Parapagime per inventar</t>
  </si>
  <si>
    <t>Shpenzime te shtyra</t>
  </si>
  <si>
    <t>Te arketueshme nga te ardhurat e konstatuara</t>
  </si>
  <si>
    <t>Aktive Financiare</t>
  </si>
  <si>
    <t>Tituj te huadhenies ne njesite ekonomike brenda grupit</t>
  </si>
  <si>
    <t>Tituj pronesie ne njesite ekonomike ku ka interesa pjesemarrese</t>
  </si>
  <si>
    <t>Tituj te tjere te huadhenies</t>
  </si>
  <si>
    <t>Toka dhe Ndertesa</t>
  </si>
  <si>
    <t>Pajisje Prodhimi, Makineri e mjete te tjera</t>
  </si>
  <si>
    <t>Amortizimi per Pajisje Prodhimi dhe Makineri e mjete te tjera</t>
  </si>
  <si>
    <t>Te tjera Instalime dhe Pajisje</t>
  </si>
  <si>
    <t>Pajisje Informative</t>
  </si>
  <si>
    <t>Mjete Transporti</t>
  </si>
  <si>
    <t>Amortizimi per Mjetet e Transportit</t>
  </si>
  <si>
    <t>Amortizimi per Pajisje Informative</t>
  </si>
  <si>
    <t>Parapagime per Aktive Materiale dhe ne Proçes</t>
  </si>
  <si>
    <t>Impiante dhe Makineri</t>
  </si>
  <si>
    <t>Parapagime ne avance per blerjen ose prodhimin e Aktiveve Materiale</t>
  </si>
  <si>
    <t xml:space="preserve">Aktive Biologjike </t>
  </si>
  <si>
    <t>Aktive Jo Materiale</t>
  </si>
  <si>
    <t>Koncesnione</t>
  </si>
  <si>
    <t>Amortizimi   per Koncesione</t>
  </si>
  <si>
    <t>Koncensione, Patenta, liçenca, marka tregtare, te drejta dhe aktive te ngjashme</t>
  </si>
  <si>
    <t xml:space="preserve">Emri i Mire </t>
  </si>
  <si>
    <t>Parapagime per AAJM</t>
  </si>
  <si>
    <t>Aktive Tatimore te Shtyra</t>
  </si>
  <si>
    <t>Aktivet Afatshkurtra</t>
  </si>
  <si>
    <t>Aktive materiale</t>
  </si>
  <si>
    <t>Aktive Totale Afatgjata</t>
  </si>
  <si>
    <t>DETYRIME DHE KAPITALI</t>
  </si>
  <si>
    <t>Detyrime Afatshkurtra</t>
  </si>
  <si>
    <t>Titujt e Huamarrjes</t>
  </si>
  <si>
    <t>Zhvleresimi</t>
  </si>
  <si>
    <t>Detyrime ndaj Institucioneve te Kredise</t>
  </si>
  <si>
    <t>Arketime ne Avance per Porosi</t>
  </si>
  <si>
    <t>Te pagueshme per aktivitetin e shfrytezimit</t>
  </si>
  <si>
    <t>Deftesa te pagueshme</t>
  </si>
  <si>
    <t>Te pagueshme ndaj njesive ekonomike brenda grupit</t>
  </si>
  <si>
    <t>Te pagueshme ndaj njesive ekonomike ku ka interesa pjesemarrese</t>
  </si>
  <si>
    <t>Te pagueshme per shpenzime te konstatuara</t>
  </si>
  <si>
    <t>Kapitali i nenshkuar</t>
  </si>
  <si>
    <t>Rezerva rivleresimi</t>
  </si>
  <si>
    <t>Totali - Deftesa te pagueshme</t>
  </si>
  <si>
    <t>Detyrime per Sigurimet Shoqerore dhe Shendetsore</t>
  </si>
  <si>
    <t>Te pagueshme ndaj punonjesve dhe Sigurimeve Shoqerore dhe Shendetesore</t>
  </si>
  <si>
    <t>Te Pagueshme per Detyrimet Tatimore</t>
  </si>
  <si>
    <t>Totali - Te Pagueshme per Detyrimet Tatimore</t>
  </si>
  <si>
    <t>Totali - Te pagueshme per shpenzime te konstatuara</t>
  </si>
  <si>
    <t>Te Ardhura te Shtyra</t>
  </si>
  <si>
    <t>Totali -Te Ardhura te Shtyra</t>
  </si>
  <si>
    <t>Lenda e pare dhe materiale te konsumueshme</t>
  </si>
  <si>
    <t>Te tjera shpenzime</t>
  </si>
  <si>
    <t>Zhvleresimi i aktiveve afatgjata materiale</t>
  </si>
  <si>
    <t>Financiare " te ndryshuar , dhe ne Standartet Kombetare te Kontabilitetit te permiresuara-SKK2 )</t>
  </si>
  <si>
    <t>Shpenzime te tjera shfrytezimi</t>
  </si>
  <si>
    <t>Te ardhura te tjera te shfrytezimit</t>
  </si>
  <si>
    <t>SHPENZIME FINANCIARE</t>
  </si>
  <si>
    <t>Shpenzime te tjera financiare</t>
  </si>
  <si>
    <t>Ndryshimi ne inventarin e produkteve  te gatshme dhe prodhimit ne proces</t>
  </si>
  <si>
    <t xml:space="preserve">Puna e kryer nga njesia ekonomike dhe e kapitalizuar </t>
  </si>
  <si>
    <t>Te ardhura nga aktiviteti i shfrytezimit</t>
  </si>
  <si>
    <t>Gjendje 31.12.2015</t>
  </si>
  <si>
    <t xml:space="preserve">Te ardhura te tjera </t>
  </si>
  <si>
    <t>Fitimi  (humbja) para tatimit</t>
  </si>
  <si>
    <t>Pjesa e tatim fitimit te pjesemarrjeve</t>
  </si>
  <si>
    <t>Detyrime Afatgjata</t>
  </si>
  <si>
    <t>Totali - Te pagueshme ndaj njesive ekonomike brenda grupit</t>
  </si>
  <si>
    <t>Totali - Te pagueshme ndaj njesive ekonomike ku ka interesa pjesemarrese</t>
  </si>
  <si>
    <t>Detyrime Tatimore te Shtyra</t>
  </si>
  <si>
    <t>Totali -Detyrime Tatimore te Shtyra</t>
  </si>
  <si>
    <t>Totali - Kapitali i nenshkuar</t>
  </si>
  <si>
    <t xml:space="preserve">Prime te lidhura me kapitalin( Arketimet mbi vleren nominale te aksioneve gjate emetimit) </t>
  </si>
  <si>
    <t>Rezerva nga rivlersimi i aktiveve afatgjata materiale</t>
  </si>
  <si>
    <t>Fitimi/Humbja e pashperndare e akumuluar</t>
  </si>
  <si>
    <t xml:space="preserve">Fitimi ( Humbja)   e Vitit </t>
  </si>
  <si>
    <t>Totali  Aktivi</t>
  </si>
  <si>
    <t>Totali  Pasivi</t>
  </si>
  <si>
    <t>Lenda e Pare dhe Materiale te Konsumueshme</t>
  </si>
  <si>
    <t>Shpenzime te Personelit</t>
  </si>
  <si>
    <t>Shpenzime te sigurimeve shoqerore/ shendetsore (paraqitur veçmas nga shpenzimet per pensionet)</t>
  </si>
  <si>
    <t>Te ardhura nga investimet  dhe huate e tjera pjese e aktiveve afatgjata (paraqitur vecmas te ardhurat nga njesite ekonomike brenda grupit)</t>
  </si>
  <si>
    <t>Interesa te arketueshem dhe te ardhura te tjera te ngjashme (paraqitur vecmas te ardhurat nga njesite ekonomike brenda grupit)</t>
  </si>
  <si>
    <t>Zhvleresimi i aktiveve financiare dhe investimeve financiare te mbajtura si aktive afatshkurtra</t>
  </si>
  <si>
    <t>Totali - Zhvleresimi i aktiveve financiare dhe investimeve financiare te mbajtura si aktive afatshkurtra</t>
  </si>
  <si>
    <t xml:space="preserve">Shpenzime interesi dhe shpenzime te ngjashme ( paraqitur vecmas shpenzimet  per t'u paguar tek njesite ekonomike brenda grupit) </t>
  </si>
  <si>
    <t>Shpenzimi i tatim fitimit te shtyre</t>
  </si>
  <si>
    <t>Fitimi (Humbja ) e Vitit</t>
  </si>
  <si>
    <t>Totali - Fitimi (Humbja ) e Vitit</t>
  </si>
  <si>
    <t>Fitim /Humbja per Pronaret e njesise ekonomike meme</t>
  </si>
  <si>
    <t>Pjesa e fitimit te grupit qe u perket aksionereve te shoqerise meme</t>
  </si>
  <si>
    <t>Totali - Fitim /Humbja per Pronaret e njesise ekonomike meme</t>
  </si>
  <si>
    <t>Fitim /Humbja per Interesat jo-kontrolluese</t>
  </si>
  <si>
    <t>Pjesa e fitimit te grupit qe u perket aksionareve te pakices</t>
  </si>
  <si>
    <t>Totali - Fitim /Humbja per Interesat jo-kontrolluese</t>
  </si>
  <si>
    <t xml:space="preserve">Fitim /Humbja per: </t>
  </si>
  <si>
    <t>Aksionet e Veta</t>
  </si>
  <si>
    <t>Te tjera Financiare</t>
  </si>
  <si>
    <t>Nga aktiviteti i Shfrytezimit</t>
  </si>
  <si>
    <t>Nga njesite ekonomike brenda grupit</t>
  </si>
  <si>
    <t>Nga njesite ekonomike ku ka interesa pjesemarrese</t>
  </si>
  <si>
    <t>Te tjera</t>
  </si>
  <si>
    <t>Kapital i nenshkruar i papaguar</t>
  </si>
  <si>
    <t>Inventaret</t>
  </si>
  <si>
    <t>Aktive Biologjike (Gje e gjalle ne rritje e majmeri)</t>
  </si>
  <si>
    <t>Tituj pronesie ne njesite ekonomike brenda grupit</t>
  </si>
  <si>
    <t>Tituj te huadhenies ne njesite ekonomike ku ka interesa pjesemarrese</t>
  </si>
  <si>
    <t>Aktive Totale Afatshkurtra</t>
  </si>
  <si>
    <t>Totali - Shpenzimi i tatim fitimit te shtyre</t>
  </si>
  <si>
    <t>Tituj te tjere te mbajtur si aktive afatgjata</t>
  </si>
  <si>
    <t>1</t>
  </si>
  <si>
    <t>2</t>
  </si>
  <si>
    <t>2.1</t>
  </si>
  <si>
    <t>2.2</t>
  </si>
  <si>
    <t>2.3</t>
  </si>
  <si>
    <t>3</t>
  </si>
  <si>
    <t>3.1</t>
  </si>
  <si>
    <t>3.3</t>
  </si>
  <si>
    <t>3.4</t>
  </si>
  <si>
    <t>3.5</t>
  </si>
  <si>
    <t>3.2</t>
  </si>
  <si>
    <t>4</t>
  </si>
  <si>
    <t>4.1</t>
  </si>
  <si>
    <t>4.2</t>
  </si>
  <si>
    <t>4.3</t>
  </si>
  <si>
    <t>4.4</t>
  </si>
  <si>
    <t>4.5</t>
  </si>
  <si>
    <t>4.6</t>
  </si>
  <si>
    <t>4.7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</si>
  <si>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</si>
  <si>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</si>
  <si>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</si>
  <si>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</si>
  <si>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</si>
  <si>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</si>
  <si>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</si>
  <si>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</si>
  <si>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</si>
  <si>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</si>
  <si>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9</t>
  </si>
  <si>
    <t>10</t>
  </si>
  <si>
    <t>10.1</t>
  </si>
  <si>
    <t>10.2</t>
  </si>
  <si>
    <t>10.3</t>
  </si>
  <si>
    <t>11</t>
  </si>
  <si>
    <t>Detyrime totale  III = ( I+II)</t>
  </si>
  <si>
    <t>Totali i Kapitalit  V = (IV + 25 + 26)</t>
  </si>
  <si>
    <t>VI</t>
  </si>
  <si>
    <t>TOTALI I DETYRIMEVE DHE  KAPITALIT   ( III + V )</t>
  </si>
  <si>
    <t>VII</t>
  </si>
  <si>
    <t>Ndryshimet në aktivet dhe detyrimet e shfrytëzimit:</t>
  </si>
  <si>
    <t>Totali - Pjesa e tatim fitimit te pjesemarrjeve</t>
  </si>
  <si>
    <t>Gjendje ne 31.12.2015</t>
  </si>
  <si>
    <t>Vlera neto 31.12.2015</t>
  </si>
  <si>
    <t>Te ardhura nga njesite ekonomike ku ka interesa pjesemarrese (paraqitur vecmas te ardhurat nga njesiste ekonomike brenda grupit)</t>
  </si>
  <si>
    <t>Totali -Arketime ne Avance per Porosi</t>
  </si>
  <si>
    <t>Tituj të huadhënies në njësitë ekonomike ku ka interesa pjesëmarrëse</t>
  </si>
  <si>
    <t>Totali i Detyrimeve afatshkurtra ( I= 12 + 13 + 14 + 15)</t>
  </si>
  <si>
    <t>AKTIVE  TOTALE  ( I+II )</t>
  </si>
  <si>
    <t>Shpenzime të tjera shfrytëzimi</t>
  </si>
  <si>
    <t xml:space="preserve">Shpenzime financiare </t>
  </si>
  <si>
    <t xml:space="preserve">Fitimi/Humbja për:  </t>
  </si>
  <si>
    <t xml:space="preserve">Shpenzimi i tatimit mbi fitimin  </t>
  </si>
  <si>
    <t>Të ardhura totale gjithëpërfshirëse për vitin :</t>
  </si>
  <si>
    <t>Totali i të ardhurave gjithëpërfshirëse për vitin (5+6)</t>
  </si>
  <si>
    <t>Totali i transaksioneve me pronarët e njësisë ekonomike (9+10)</t>
  </si>
  <si>
    <t>Të ardhura totale gjithëpërfshirëse për vitin ( 15+16)</t>
  </si>
  <si>
    <t>Totali i transaksioneve me pronarët e njësisë ekonomike (19+20)</t>
  </si>
  <si>
    <t>Pershkrimi</t>
  </si>
  <si>
    <t>Koncensione, patenta, liçenca, marka tregt., të drejta, e të ngjashme</t>
  </si>
  <si>
    <t>Totali  (4= 1+2+3)</t>
  </si>
  <si>
    <t>Totali (8= 5+6+7)</t>
  </si>
  <si>
    <t>Totali (4=1+2+3)</t>
  </si>
  <si>
    <t>Totali ( 8 = 5+6+7)</t>
  </si>
  <si>
    <t>Totali ( 3=1+2)</t>
  </si>
  <si>
    <t>Totali - Toka dhe Ndertesa (3+7)</t>
  </si>
  <si>
    <t>Totali  ( 7=4+5+6)</t>
  </si>
  <si>
    <t xml:space="preserve">Kapitali i nenshkruar i paguar </t>
  </si>
  <si>
    <t>Kapitali i nenshkruar i papaguar</t>
  </si>
  <si>
    <t>Rezerva rivleresimi nga diferencat e  kembimit ne rastin e konsolidimit te njesive te huaja te kontrolluara</t>
  </si>
  <si>
    <r>
      <t xml:space="preserve">Detyrime afatgjata: </t>
    </r>
    <r>
      <rPr>
        <sz val="12"/>
        <rFont val="Garamond"/>
        <family val="1"/>
      </rPr>
      <t>(16= 1+2+3+4+5+6+7+8)</t>
    </r>
  </si>
  <si>
    <r>
      <t xml:space="preserve">Totali i Detyrimeve afatgjata </t>
    </r>
    <r>
      <rPr>
        <sz val="12"/>
        <rFont val="Garamond"/>
        <family val="1"/>
      </rPr>
      <t>(16 + 17 + 18 + 19 + 20)</t>
    </r>
  </si>
  <si>
    <r>
      <t xml:space="preserve">Kapitali dhe Rezervat </t>
    </r>
    <r>
      <rPr>
        <sz val="12"/>
        <rFont val="Garamond"/>
        <family val="1"/>
      </rPr>
      <t>(21 +22 +23 + 24)</t>
    </r>
  </si>
  <si>
    <r>
      <t xml:space="preserve">Rezerva të tjera  </t>
    </r>
    <r>
      <rPr>
        <sz val="12"/>
        <rFont val="Garamond"/>
        <family val="1"/>
      </rPr>
      <t>(1+2+3)</t>
    </r>
  </si>
  <si>
    <r>
      <t xml:space="preserve">Aktive totale afatshkurtra </t>
    </r>
    <r>
      <rPr>
        <sz val="12"/>
        <rFont val="Garamond"/>
        <family val="1"/>
      </rPr>
      <t>( I= 1 + 2 + 3 + 4 + 5 + 6)</t>
    </r>
  </si>
  <si>
    <r>
      <t>Aktive totale afatgjata</t>
    </r>
    <r>
      <rPr>
        <sz val="12"/>
        <rFont val="Garamond"/>
        <family val="1"/>
      </rPr>
      <t xml:space="preserve"> (II = 7 + 8 + 9 +10 +11 )</t>
    </r>
  </si>
  <si>
    <r>
      <t xml:space="preserve">Mjete monetare neto nga / (përdorur në) aktivitetin e shfrytëzimit  </t>
    </r>
    <r>
      <rPr>
        <sz val="11"/>
        <rFont val="Garamond"/>
        <family val="1"/>
      </rPr>
      <t>(1 + 2 + 3 + 4)</t>
    </r>
  </si>
  <si>
    <t>Rritje/(rënie) në mjete monetare dhe ekuivalentë të mjeteve monetare  (IV= I+II+III)</t>
  </si>
  <si>
    <t>Fitimi/Humbja para tatimit (1+2+3+4+5+6+7+8+9+10+11+12+13)</t>
  </si>
  <si>
    <r>
      <t xml:space="preserve">Mjete monetare neto nga/(përdorur në) aktivitetin e financimit </t>
    </r>
    <r>
      <rPr>
        <sz val="10"/>
        <rFont val="Garamond"/>
        <family val="1"/>
      </rPr>
      <t>(1+2+3+4+5+6+7+8+9+10)</t>
    </r>
  </si>
  <si>
    <t>KAPITALI DHE REZERVAT (21+22+23+24)</t>
  </si>
  <si>
    <t xml:space="preserve">                                                                                      Aktivet Afatshkurtra</t>
  </si>
  <si>
    <t xml:space="preserve">                                                                       Aktivet Afatgjata</t>
  </si>
  <si>
    <t>12.10</t>
  </si>
  <si>
    <r>
      <t>Detyrime afatshkurtra</t>
    </r>
    <r>
      <rPr>
        <sz val="12"/>
        <rFont val="Garamond"/>
        <family val="1"/>
      </rPr>
      <t xml:space="preserve"> (1+2+3+4+5+6+7+8+9+10)</t>
    </r>
  </si>
  <si>
    <t>A</t>
  </si>
  <si>
    <t>B</t>
  </si>
  <si>
    <t>C</t>
  </si>
  <si>
    <t xml:space="preserve">Totali i të ardhurave gjithëpërfshirëse për vitin (C=A+B) )       </t>
  </si>
  <si>
    <t>Totali i të ardhurave të tjera gjithëpërfshirëse për vitin  (B= 1+2+3+4)</t>
  </si>
  <si>
    <t>Mjete monetare dhe ekuivalentë të mjeteve monetare më 31 dhjetor ( VII= IV+V+VI )</t>
  </si>
  <si>
    <r>
      <t xml:space="preserve">Mjete monetare neto nga / (përdorur në) aktivitetin e investimit </t>
    </r>
    <r>
      <rPr>
        <sz val="11"/>
        <rFont val="Garamond"/>
        <family val="1"/>
      </rPr>
      <t>(1+2+3+4+5+6+7)</t>
    </r>
  </si>
  <si>
    <t>Letra me vlere afateshkurtura (deri ne tre muaj)</t>
  </si>
  <si>
    <t>Letra me vlere,tituj te pronesise ne njesite ekonomike brenda grupit</t>
  </si>
  <si>
    <t>Letra me vlere,tituj te pronesise ne njesite ekonomike ku ka interesa pjesemarrese</t>
  </si>
  <si>
    <t>Vlera monetare ne trazit</t>
  </si>
  <si>
    <t>Vlera monetare ne banke</t>
  </si>
  <si>
    <t>Vlera monetare ne arke</t>
  </si>
  <si>
    <t>Vlera te tjera ne arke</t>
  </si>
  <si>
    <t>Hua dhe letra me vlere te borxhit (deri ne tre muaj)</t>
  </si>
  <si>
    <t>Hua te dhena</t>
  </si>
  <si>
    <t xml:space="preserve">Hua te marra </t>
  </si>
  <si>
    <t>Letra me vlere te blera</t>
  </si>
  <si>
    <t>Letra me vlere te emetuara</t>
  </si>
  <si>
    <t>Zhvleresimi i letrave me vlere</t>
  </si>
  <si>
    <t>Banka dhe institucione te tjera financiare</t>
  </si>
  <si>
    <t xml:space="preserve"> - Vlera monetare ne tranzit, ne leke</t>
  </si>
  <si>
    <t xml:space="preserve"> - Vlera monetare ne tranzit, ne monedha te huaja</t>
  </si>
  <si>
    <t xml:space="preserve"> - Vlera monetare,  ne leke</t>
  </si>
  <si>
    <t xml:space="preserve"> - Vlera monetare , ne monedha te huaja</t>
  </si>
  <si>
    <t xml:space="preserve"> - Vlera monetare, ne leke</t>
  </si>
  <si>
    <t xml:space="preserve"> - Vlera monetare, ne monedha te huaja</t>
  </si>
  <si>
    <t xml:space="preserve"> - Pulla tatimore</t>
  </si>
  <si>
    <t xml:space="preserve"> - Bileta</t>
  </si>
  <si>
    <t xml:space="preserve"> - Vlera te tjera ne arke</t>
  </si>
  <si>
    <t xml:space="preserve"> - Hua ne leke </t>
  </si>
  <si>
    <t xml:space="preserve"> - Hua ne monedha te huaja</t>
  </si>
  <si>
    <t xml:space="preserve"> - Letra me vlere te blera, ne leke</t>
  </si>
  <si>
    <t xml:space="preserve"> - Letra me vlere te blera, ne monedha te huaja</t>
  </si>
  <si>
    <t xml:space="preserve"> - Letra me vlere te emetuara, ne leke</t>
  </si>
  <si>
    <t xml:space="preserve"> - Letra me vlere te emetuara, ne monedha te huaja</t>
  </si>
  <si>
    <t xml:space="preserve"> - Per titujt e huamarrjes / huadhenies</t>
  </si>
  <si>
    <t xml:space="preserve"> - Per titujt e pronesise</t>
  </si>
  <si>
    <t>Totali  mjete monetare   (1+2+3+4)</t>
  </si>
  <si>
    <r>
      <t>Investime me instrumenta financiare</t>
    </r>
    <r>
      <rPr>
        <sz val="10"/>
        <rFont val="Garamond"/>
        <family val="1"/>
      </rPr>
      <t xml:space="preserve"> (letra me vlere me afat mbi 3 muaj deri ne 1 vit)</t>
    </r>
  </si>
  <si>
    <t xml:space="preserve"> - Tituj te pronesise ne njesite ekonomike brenda grupit</t>
  </si>
  <si>
    <t>Aksione te thesarit (rishitja ose anullimi i aksione te thesarit)</t>
  </si>
  <si>
    <t xml:space="preserve">Tituj pronesie ne njesi ekonomike ku ka interesa pjesemarrese </t>
  </si>
  <si>
    <t>Instrumente te tjere financiare</t>
  </si>
  <si>
    <t xml:space="preserve"> - Tituj te huadhenies ne njesite ekonnomike brenda grupit</t>
  </si>
  <si>
    <t xml:space="preserve"> - Tituj te huadhenies ne njesi ekonomike ku ka interesa pjesemarrese</t>
  </si>
  <si>
    <t>Totali te tjera financiare (1+2+3)</t>
  </si>
  <si>
    <t>Kliente per mallra, produkte e sherbime</t>
  </si>
  <si>
    <t xml:space="preserve">Kliente per aktivet afatgjata </t>
  </si>
  <si>
    <t>Te drejta/detyrime ndaj njesive ekonomike ku ka interesa pjesemarrese</t>
  </si>
  <si>
    <t>Te drejta per tu arketuar nga proceset gjyqesore</t>
  </si>
  <si>
    <t>Parapagime te dhena</t>
  </si>
  <si>
    <t>Shteti -TVSH per t'u marre</t>
  </si>
  <si>
    <t>Te tjera tatime per t'u paguar dhe per t'u kthyer</t>
  </si>
  <si>
    <t>Te drejta dhe detyrime ndaj ortakeve dhe aksionereve</t>
  </si>
  <si>
    <t>Te drejta per t'u arketuar nga shitjet e letrave ne vlere</t>
  </si>
  <si>
    <t>Qera financiare (kur eshte afatshkurter)</t>
  </si>
  <si>
    <t>Debitore te tjere, kreditore te tjere</t>
  </si>
  <si>
    <t>Llogari te perkohshme ose ne pritje</t>
  </si>
  <si>
    <t xml:space="preserve">Zhvleresimi i materialeve te tjera </t>
  </si>
  <si>
    <t xml:space="preserve">Nenprodukte dhe produkte mbeturine </t>
  </si>
  <si>
    <t>Aktive afatgjata te mbajtura per shitje</t>
  </si>
  <si>
    <t xml:space="preserve">Materiale te para </t>
  </si>
  <si>
    <t xml:space="preserve">Materiale te tjera </t>
  </si>
  <si>
    <t xml:space="preserve">Produkte te gatshem </t>
  </si>
  <si>
    <t>Mallra  (dhe produkte) per shitje</t>
  </si>
  <si>
    <t xml:space="preserve">Gje e gjalle </t>
  </si>
  <si>
    <t>Interesa te konstatuar te pa arketuar</t>
  </si>
  <si>
    <t>Te ardhura te konstatuara te pa arketuara</t>
  </si>
  <si>
    <t>Totali ne tituj pronesie te njesive ekonomike brenda grupit</t>
  </si>
  <si>
    <t>Tituj pronesie te njesive ekonomike brenda grupit</t>
  </si>
  <si>
    <t>Tituj pronesie te njesive ekonomike ku ka interesa pjesemarrese</t>
  </si>
  <si>
    <t xml:space="preserve">Te tjere tituj pronesie dhe letra me vlere </t>
  </si>
  <si>
    <t>Koncesione (kur marreveshja koncesionare krijon nje aktiv financiar)</t>
  </si>
  <si>
    <t>Te drejta te tjera afatgjate</t>
  </si>
  <si>
    <t xml:space="preserve"> Huadhenie afatgjate ne njesite ekonomike brenda grupit</t>
  </si>
  <si>
    <t xml:space="preserve"> Huadhenie afatgjate ne njesite ekonomike ku ka interesa pjesemarrese</t>
  </si>
  <si>
    <t xml:space="preserve">Zhvlersimi per te drejta te tjera afatgjate </t>
  </si>
  <si>
    <t>Te drejta dhe detyrime ndaj njesive ekonomike brenda grupit</t>
  </si>
  <si>
    <t>Te drejta dhe detyrime ndaj njesive ekonomike ku ka interesa pjesemarrese</t>
  </si>
  <si>
    <t>Totali per te drejta te tjera afatgjate (1+2)</t>
  </si>
  <si>
    <t>Totali per te drejta dhe detyrime ndaj paleve te lidhura (3+4+5)</t>
  </si>
  <si>
    <t>Qera financiare ( te drejta per arketim nga qiraja financiare)</t>
  </si>
  <si>
    <t>Kliente per mallra, produkte e sherbime (arketime me &gt; se 12 muajt e ardhshem)</t>
  </si>
  <si>
    <t>Premtim pagesash te arketueshme (arketime me &gt; se 12 muajt e ardhshem)</t>
  </si>
  <si>
    <t>Kliente per aktivet afatgjata (arketime me &gt; se 12 muajt e ardhshem)</t>
  </si>
  <si>
    <t>Totali te drejta te arketueshme (9+10+11+12+13+14+15+16+17)</t>
  </si>
  <si>
    <t>Te drejta ndaj pronareve per kapitalin e nenshkruar</t>
  </si>
  <si>
    <t xml:space="preserve"> Te drejta/detyrime ndaj njesive ekonomike brenda grupit</t>
  </si>
  <si>
    <t>Shpenzime te periudhave te ardhshme</t>
  </si>
  <si>
    <t xml:space="preserve">Ndertesa </t>
  </si>
  <si>
    <t>Amortizimi per ndertesat</t>
  </si>
  <si>
    <t>Amortizim te tjera</t>
  </si>
  <si>
    <t>Totali (9+10+11)</t>
  </si>
  <si>
    <t>Totali (14+15+16)</t>
  </si>
  <si>
    <t>Totali - Te tjera Instalime dhe Pajisje (4+8+13+17)</t>
  </si>
  <si>
    <t>Mobilje dhe pajisje zyre</t>
  </si>
  <si>
    <t>Amortizimi per Mobilje dhe pajisje zyre</t>
  </si>
  <si>
    <t>Parapagime ne avance per blerjen ose prodhimin e Aktiveve jo Materiale</t>
  </si>
  <si>
    <t>Aktive afatgjata biologjike</t>
  </si>
  <si>
    <t>Amortizimi per Aktive afatgjata biologjike</t>
  </si>
  <si>
    <t>Patenta, liçenca, marka tregtare, te drejta intelektuale dhe aktive te ngjashme</t>
  </si>
  <si>
    <t>Amortizimi per Patenta, liçenca, marka tregtare, te drejta intelektuale dhe aktive te ngjashme</t>
  </si>
  <si>
    <t>Te tjera aktive afatgjata jo materiale</t>
  </si>
  <si>
    <t>Amortizim per te tjera aktive afatgjata jo materiale</t>
  </si>
  <si>
    <t>Totali per te tjera aktive afatgjata jo materiale (12 =9+10+11)</t>
  </si>
  <si>
    <t xml:space="preserve">Amortizimi  per emrin e mire </t>
  </si>
  <si>
    <t>Parapagime te dhena (furnitoreve per aktive afatgjata jo materiale)</t>
  </si>
  <si>
    <t xml:space="preserve">Aktive afatgjata materiale ne proces </t>
  </si>
  <si>
    <t>Aktive afatgjata jo materiale ne proces</t>
  </si>
  <si>
    <t>Totali - per parapagime (1+2)</t>
  </si>
  <si>
    <t>Totali - Parapagime per aktive materiale dhe ne proces (3+7)</t>
  </si>
  <si>
    <t>Aktive Tatimore te Shtyra (teprice debitore)</t>
  </si>
  <si>
    <t>Zhvleresimi per Aktive Tatimore te Shtyra (teprica kreditore)</t>
  </si>
  <si>
    <t>Zhvleresim per emrin e mire  (teprica kreditore)</t>
  </si>
  <si>
    <t>Zhvleresim per aktive afatgjata jo materiale  (teprica kreditore)</t>
  </si>
  <si>
    <t>Zhvleresimi per Patenta, liçenca, marka tregtare, te drejta intelektuale dhe aktive te ngjashme  (teprica kreditore)</t>
  </si>
  <si>
    <t>Zhvleresimi  per Koncesione  (teprica kreditore)</t>
  </si>
  <si>
    <t>Zhvleresimi per Aktive afatgjata biologjike  (teprica kreditore)</t>
  </si>
  <si>
    <t>Zhvleresim per aktivet ne proces  (teprica kreditore)</t>
  </si>
  <si>
    <t>Zhvleresim te tjera  (teprica kreditore)</t>
  </si>
  <si>
    <t>Zhvleresimi per Pajisje Informative  (teprica kreditore)</t>
  </si>
  <si>
    <t>Zhvleresimi per Mobilje dhe pajisje zyre  (teprica kreditore)</t>
  </si>
  <si>
    <t>Zhvleresimi per Mjetet e Transportit  (teprica kreditore)</t>
  </si>
  <si>
    <t>Zhvleresimi per Pajisje Prodhimi dhe Makineri e mjete te tjera  (teprica kreditore)</t>
  </si>
  <si>
    <t>Zhvleresimi per ndertesat  (teprica kreditore)</t>
  </si>
  <si>
    <t>Zhvleresimi per Tokat  (teprica kreditore)</t>
  </si>
  <si>
    <t>Zhvleresim i te drejtave dhe detyrimeve ( i detajuar)  (teprica kreditore)</t>
  </si>
  <si>
    <t>Zhvleresimi i te drejtave dhe detyrimeve  (teprica kreditore)</t>
  </si>
  <si>
    <t>Zhvleresim per tituj te tjere pronesie ose letra me vlere  (teprica kreditore)</t>
  </si>
  <si>
    <t xml:space="preserve"> - Zhvleresimi i letrave me vlere  (teprica kreditore)</t>
  </si>
  <si>
    <t>Totali i materialeve te para (1+2)</t>
  </si>
  <si>
    <t>Inventari i imet dhe amballazhet</t>
  </si>
  <si>
    <t xml:space="preserve"> Materiale ndihmese </t>
  </si>
  <si>
    <t>Lende djegese</t>
  </si>
  <si>
    <t xml:space="preserve"> Pjese nderrimi</t>
  </si>
  <si>
    <t xml:space="preserve"> Materiale ambalazhimi</t>
  </si>
  <si>
    <t>Totali i materialeve te tjera (4+5+6+7+8+9)</t>
  </si>
  <si>
    <t>Totali - Lende e pare dhe materiale te konsumueshme (3+10+13)</t>
  </si>
  <si>
    <t>Totali  inventari te imet dhe amballazhet (11+12)</t>
  </si>
  <si>
    <t>Totali - Prodhimi ne proces  dhe gjysmeprodukte (1+2+3+4)</t>
  </si>
  <si>
    <t>Zhvleresimi i prodhimeve ne proces (teprica kreditore)</t>
  </si>
  <si>
    <t>Totali - Produkte te gatshme (1+2+3+4)</t>
  </si>
  <si>
    <t>Zhvleresimi i produkteve te gatshem  (teprica kreditore)</t>
  </si>
  <si>
    <t>Totali - Mallra (1+2)</t>
  </si>
  <si>
    <t>Totali - Parapagime per inventar (1+2+3+4+5)</t>
  </si>
  <si>
    <t>Totali - Shpenzime te shtyra (1)</t>
  </si>
  <si>
    <t>Totali - Te arketueshme nga te ardhurat e konstatuara (1+2)</t>
  </si>
  <si>
    <t>Totali - Tituj pronesie ne njesite ekonomike brenda grupit (1+2)</t>
  </si>
  <si>
    <t>Totali - Tituj te huadhenies ne njesite ekonomike brenda grupit (1+2)</t>
  </si>
  <si>
    <t>Totali - Tituj pronesie  ne njesite ekonomike ku ka interesa pjesemarrese (1+2)</t>
  </si>
  <si>
    <t>Zhvleresim per huadhenie afatgjate ne njesite ekonomike brenda grupit  (teprica kreditore)</t>
  </si>
  <si>
    <t>Zhvleresim per tituj pronesie te njesive ekonomike brenda grupit  (teprica kreditore)</t>
  </si>
  <si>
    <t>Zhvleresim per tiruj pronesie te njesive ekonomike ku ka interesa pjesemarrese  (teprica kreditore)</t>
  </si>
  <si>
    <t xml:space="preserve"> Zhvleresim huadhenie afatgjate ne njesite ekonomike ku ka interesa pjesemarrese  (teprica kreditore)</t>
  </si>
  <si>
    <t>Totali - Tituj te huadhenies ne njesite ekonomike ku ka interesa pjesemarrese (1+2)</t>
  </si>
  <si>
    <t>Totali - Tituj te tjere te mbajtur si aktive afatgjata (1+2+3)</t>
  </si>
  <si>
    <t>Totali - Tituj te tjere te huadhenies (3+7+9+19)</t>
  </si>
  <si>
    <t>Totali - Aktive Biologjike (1+2+3)</t>
  </si>
  <si>
    <t>Totali - Koncensione, Patenta, liçenca, marka tregtare, te drejta dhe aktive te ngjashme (4+8+12)</t>
  </si>
  <si>
    <t>Totali - Emri i Mire (1+2+3)</t>
  </si>
  <si>
    <t>Totali - Parapagime per AAJM (1)</t>
  </si>
  <si>
    <t>Totali - Aktive Tatimore te Shtyra (1+2)</t>
  </si>
  <si>
    <t>Te tjere tituj- Bono te konvertueshme ( &lt; 12 muaj)</t>
  </si>
  <si>
    <t>Huamarrje afatshkurtera (&lt;12 muaj)</t>
  </si>
  <si>
    <t>Zhvleresim te titujve e huamarrjes</t>
  </si>
  <si>
    <t>Premtim pagese te pagueshme per hua afatshkurter</t>
  </si>
  <si>
    <t>Zhvleresimi te premtim pagesave</t>
  </si>
  <si>
    <t>Zvleresim i detyrimeve per blerjen e letrave me vlere</t>
  </si>
  <si>
    <t>Totali Huamarrje afatshkurtera (1+2+3)</t>
  </si>
  <si>
    <t>Totali Premtim pagesa te pagueshme (5+6+7)</t>
  </si>
  <si>
    <t>Totali - Detyrime per blerjet e letrave me vlere (9+10)</t>
  </si>
  <si>
    <t>Totali - Titujt e Huamarrjes  (4+8+11)</t>
  </si>
  <si>
    <t>Premtim pagesa te pagueshme (&lt;12 muaj)</t>
  </si>
  <si>
    <t>Detyrime per blerjet e letrave me vlere  ( &lt; 12 muaj)</t>
  </si>
  <si>
    <t xml:space="preserve">Qira financiare </t>
  </si>
  <si>
    <t xml:space="preserve"> - Shuma e kesteve te qerase te pagueshem jo me vone se 1 vit </t>
  </si>
  <si>
    <t>Huamarrje afatshkurtra</t>
  </si>
  <si>
    <t xml:space="preserve"> - Bankat (overdraft )</t>
  </si>
  <si>
    <t xml:space="preserve">Huamarrje afatgjata </t>
  </si>
  <si>
    <t xml:space="preserve"> - Shuma e kesteve te huase afatgjate te pagueshem jo me vone se 1vit</t>
  </si>
  <si>
    <t>Zhvleresimi i huave dhe detyrimeve</t>
  </si>
  <si>
    <t>Totali - Detyrime ndaj Institucioneve te Kredise (1+2+3+4)</t>
  </si>
  <si>
    <t>Zhvleresim per te drejta e detyrime</t>
  </si>
  <si>
    <t>Totali - Deftesa te pegueshme</t>
  </si>
  <si>
    <t>Zhvleresimi te drejta/detyrime ndaj njesive ekonomike brenda grupit</t>
  </si>
  <si>
    <t>Zhvleresimi te drejta/detyrime ndaj njesive ekonomike ku ka interesa pjesemarrese</t>
  </si>
  <si>
    <t>Totali - Te pagueshme ndaj Sigurimeve Shoqerore dhe Shendetesore (5+6+7+8)</t>
  </si>
  <si>
    <t>Totali -Te pagueshme ndaj punonjesve dhe Sigurimeve Shoqerore dhe Shendetesore (4+9)</t>
  </si>
  <si>
    <t>Detyrime ndaj Organizmave te tjere shoqerore</t>
  </si>
  <si>
    <t>Tatime te shtyra</t>
  </si>
  <si>
    <t>Zhvleresimi detyrime per sigurimet shoqerore</t>
  </si>
  <si>
    <t>Zhvleresimi per detyrimet e pagave</t>
  </si>
  <si>
    <t>Totali - Te pagueshme ndaj punonjesve (1+2+3)</t>
  </si>
  <si>
    <t>Te tjera te pagueshme</t>
  </si>
  <si>
    <t>Totali Te tjera te pagueshme (1+2)</t>
  </si>
  <si>
    <t>Furnitor per mallra, produkte dhe sherbime (&lt; 12 muaj)</t>
  </si>
  <si>
    <t>Debitore, kreditore te tjere (&lt; 12 muaj)</t>
  </si>
  <si>
    <t>Premtim pagesa te pagueshme per furnizime (&lt; 12 muaj)</t>
  </si>
  <si>
    <t>Te drejta/ detyrime ndaj njesive ekonomike brenda grupit (&lt; 12 muaj)</t>
  </si>
  <si>
    <t>Te tjere tituj- Bono te konvertueshme ( &gt;12 muaj)</t>
  </si>
  <si>
    <t>Premtim pagesa te pagueshme (&gt;12 muaj)</t>
  </si>
  <si>
    <t>Detyrime per blerjet e letrave me vlere  ( &gt;12 muaj)</t>
  </si>
  <si>
    <t xml:space="preserve"> - Shuma e kesteve te qerase te pagueshem ( &gt; 12 muaj)</t>
  </si>
  <si>
    <t xml:space="preserve"> - Shuma e kesteve te huase afatgjate te pagueshem ( &gt; 12 muaj)</t>
  </si>
  <si>
    <t xml:space="preserve"> - Interesa te konstatuara te papaguara per huan afatgjate ( &gt; 12 muaj)</t>
  </si>
  <si>
    <t>Furnitor per mallra, produkte dhe sherbime (&gt; 12 muaj)</t>
  </si>
  <si>
    <t>Parapagimet e marra per porosi ( &gt; 12 muaj)</t>
  </si>
  <si>
    <t>Debitore, kreditore te tjere (&gt;12 muaj)</t>
  </si>
  <si>
    <t>Premtim pagesa te pagueshme per furnizime (&gt;12 muaj)</t>
  </si>
  <si>
    <t>Te drejta/ detyrime ndaj njesive ekonomike brenda grupit (&gt;12 muaj)</t>
  </si>
  <si>
    <t>Te drejta dhe detyrime ndaj ortakeve dhe aksionereve (&gt;12 muaj)</t>
  </si>
  <si>
    <t>Devidente per tu paguar (&gt;12 muaj)</t>
  </si>
  <si>
    <t xml:space="preserve"> - Interesa te konstatuara te papaguara per huan afatgjate (&lt;12 muaj)</t>
  </si>
  <si>
    <t>Parapagimet e marra per porosi (&lt;12 muaj)</t>
  </si>
  <si>
    <t>Te drejta dhe detyrime ndaj ortakeve dhe aksionereve (&lt;12 muaj)</t>
  </si>
  <si>
    <t>Devidente per tu paguar (&lt;12 muaj)</t>
  </si>
  <si>
    <t>Grante afatshkurter (&lt;12 muaj)</t>
  </si>
  <si>
    <t>Shpenzime te konstatuara te pa paguara (&gt;12 muaj)</t>
  </si>
  <si>
    <t>Shpenzime te konstatuara te pa paguara (&lt;12 muaj)</t>
  </si>
  <si>
    <t>Interesa te konstatuar te pa paguar (&lt;12 muaj)</t>
  </si>
  <si>
    <t>Te ardhura te periudhave te ardhshme arketuar ne avance (&lt;12 muaj)</t>
  </si>
  <si>
    <t>Provizionet që lidhen me kontratat me kushte rënduese  (&lt;12 muaj)</t>
  </si>
  <si>
    <t>Grante afatgjata (&gt;12 muaj)</t>
  </si>
  <si>
    <t>Interesa te konstatuara te pa paguara  (&gt;12 muaj)</t>
  </si>
  <si>
    <t>Te ardhura te periudhave te ardhshme arketuar ne avance (&gt;12 muaj)</t>
  </si>
  <si>
    <t>Provizionet per pensionet</t>
  </si>
  <si>
    <t>Provizionet per pensionet (&gt;12 muaj)</t>
  </si>
  <si>
    <t>Totali provizione per pensione (1)</t>
  </si>
  <si>
    <t>Provizionet te tjera</t>
  </si>
  <si>
    <t>Provizionet që lidhen me kontratat me kushte rënduese  (&gt;12 muaj)</t>
  </si>
  <si>
    <t>Provizionet për detyrimet mjedisore  (&gt;12 muaj)</t>
  </si>
  <si>
    <t>Provizionet për kostot e ristrukturimit  (&gt;12 muaj)</t>
  </si>
  <si>
    <t xml:space="preserve">Totali - Provizione te tjera </t>
  </si>
  <si>
    <t>Provizionet per pensionet (&lt;12 muaj)</t>
  </si>
  <si>
    <t>Provizionet për detyrimet mjedisore  (&lt;12 muaj)</t>
  </si>
  <si>
    <t>Provizionet për kostot e ristrukturimit  (&lt;12 muaj)</t>
  </si>
  <si>
    <t>Totali provizione afatshkurtra (15.1 +15.2)</t>
  </si>
  <si>
    <t>Provizione (afatshkurtra)</t>
  </si>
  <si>
    <t>Provizione (afatgjata)</t>
  </si>
  <si>
    <t>Tituj te hua marrjes</t>
  </si>
  <si>
    <t xml:space="preserve"> - Primi i obligacionit </t>
  </si>
  <si>
    <t xml:space="preserve"> - Zbritja e obligacionit</t>
  </si>
  <si>
    <t>Furnitore per aktive afatgjata materiale (&lt; 12 muaj)</t>
  </si>
  <si>
    <t>Furnitore per aktive afatgjata jo materiale (&lt; 12 muaj)</t>
  </si>
  <si>
    <t>Totali - Furnitore per mallra (1+2+3+4)</t>
  </si>
  <si>
    <t>Totali debitore dhe kreditore (6+7)</t>
  </si>
  <si>
    <t>Totalii e pagueshme per aktivitetin e shfrytezimit (5+8)</t>
  </si>
  <si>
    <t xml:space="preserve">Qera financiare </t>
  </si>
  <si>
    <t>Furnitore per aktive afatgjata materiale (&gt;12 muaj)</t>
  </si>
  <si>
    <t>Furnitore per aktive afatgjata jo materiale (&gt; 12 muaj)</t>
  </si>
  <si>
    <t>Te pagueshme ndaj njesive ekonomike ku ka interesa pjesemarrese (afatgjata me vone se 1 vit)</t>
  </si>
  <si>
    <t>Te pagueshme ndaj njesive ekonomike brenda grupit  (afatgjata me vone se 1 vit)</t>
  </si>
  <si>
    <t>Deftesa te pagueshme (afatgjata me vone se 1 vit)</t>
  </si>
  <si>
    <t>Te pagueshme per aktivitetin e shfrytezimit (afatgjata me vone se 1 vit)</t>
  </si>
  <si>
    <t>Arketime ne Avance per Porosi (afatgjata me vone se 1 vit)</t>
  </si>
  <si>
    <t>Detyrime ndaj Institucioneve te Kredise (afatgjata me vone se 1 vit)</t>
  </si>
  <si>
    <t>Titujt e Huamarrjes (afatgjata me vone se 1 vit)</t>
  </si>
  <si>
    <t>Huamarrje afatgjata  (&gt;12 muaj)</t>
  </si>
  <si>
    <t>Zbritje te lidhura me kapitalin</t>
  </si>
  <si>
    <t>Totali - Primi i lidhur me kapitalin (1+2)</t>
  </si>
  <si>
    <t>Totali - Rezerva rivleresimi (1+2)</t>
  </si>
  <si>
    <t>Totali - Rezerva ligjore (1)</t>
  </si>
  <si>
    <t>Totali - Rezerva statutore (1)</t>
  </si>
  <si>
    <t>Totali - Rezerva te tjera (1)</t>
  </si>
  <si>
    <t>Totali - Fitimet e pashperndara (1)</t>
  </si>
  <si>
    <t>Totali - Fitimi ( Humbja)   e Vitit (1)</t>
  </si>
  <si>
    <t xml:space="preserve"> Zhvlersimet e aktiveve afatgjata  (Shpenzimet nga renia ne vlere e aktiveve aktiveve afatgjata materiale dhe te investuara te matura me kosto)</t>
  </si>
  <si>
    <t xml:space="preserve"> Konsumi/amortizimi  i aktiveve afatgjata</t>
  </si>
  <si>
    <t>Kerkime dhe zhvillime</t>
  </si>
  <si>
    <t>Pagesa te ndermjetesve dhe honorare</t>
  </si>
  <si>
    <t>Shpenzime postare dhe telekomunikimi</t>
  </si>
  <si>
    <t>Shpenzime transporti  per blerje</t>
  </si>
  <si>
    <t>Tatime dhe taksa</t>
  </si>
  <si>
    <t xml:space="preserve">Taksa tarifa doganore </t>
  </si>
  <si>
    <t xml:space="preserve">Akciza </t>
  </si>
  <si>
    <t>Taksa  e rregjistrimit</t>
  </si>
  <si>
    <t>Tatime te tjera</t>
  </si>
  <si>
    <t>Sponsorizime, ndihma dhe fiancime te tjera te ngjashme</t>
  </si>
  <si>
    <t xml:space="preserve">Gjoba, kamtevonesa dhe demshperblime </t>
  </si>
  <si>
    <t>Te ardhura financiare nga njesite ekonomike brenda grupit</t>
  </si>
  <si>
    <t>761</t>
  </si>
  <si>
    <t>Shpenzime financiare te njesise ekonomike brenda grupit</t>
  </si>
  <si>
    <t>661</t>
  </si>
  <si>
    <t>Te ardhura financiare ne njesite ku ka interesa pjesemarrese</t>
  </si>
  <si>
    <t>Shpenzime financiare ne njesite ku ka interesa pjesemarrese</t>
  </si>
  <si>
    <t xml:space="preserve">Te ardhura nga dividentet </t>
  </si>
  <si>
    <t>Fitimi nga shitja e letrave me vlere</t>
  </si>
  <si>
    <t>Humbje nga shitja e letrave me vlere</t>
  </si>
  <si>
    <t>Totali - Te ardhura nga aktiviteti i shfrytezimit (1+2+3+4+5)</t>
  </si>
  <si>
    <t>Totali - Ndryshimi ne inventarin e produkteve  te gatshme dhe prodhimit ne proces (1)</t>
  </si>
  <si>
    <t>Totali -Puna e kryer nga njesia ekonomike dhe e kapitalizuar (1+2)</t>
  </si>
  <si>
    <t>Totali - Te ardhura te tjera te shfrytezimit (1+2+3+4)</t>
  </si>
  <si>
    <t>Totali - Lenda e pare dhe materiale te konsumueshme (1+2+3)</t>
  </si>
  <si>
    <t>Totali shpenzime te tjera (1)</t>
  </si>
  <si>
    <t>Totali - Paga dhe shperblime (1)</t>
  </si>
  <si>
    <t>Totali - Sigurimet shoqerore e shendetsore (1+2)</t>
  </si>
  <si>
    <t>Totali - Zhvleresimi i aktiveve afatgjata materiale (1)</t>
  </si>
  <si>
    <t>Totali - Shpenzime konsumi dhe amortizimi (1)</t>
  </si>
  <si>
    <t>Totali - Sherbime nga te tretet (1+2+3+4+5+6)</t>
  </si>
  <si>
    <t>Totali sherbime te tjera (7+8+9+10+11+12+13+14+15+16)</t>
  </si>
  <si>
    <t>Totali - Tatime dhe taksa (17+18+19+20+21)</t>
  </si>
  <si>
    <t>Totali -shpenzime te tjera (22+23+24+25)</t>
  </si>
  <si>
    <t>Totali nga te ardhurat  nga njesite brenda grupit (1+2)</t>
  </si>
  <si>
    <t>Totali nga te ardhurat  nga njesite brenda grupit (3+4)</t>
  </si>
  <si>
    <t>Totali - Te ardhura nga dividentet (5)</t>
  </si>
  <si>
    <t>Totali - Fitim/humbje nga shitja e letrave me vlere (6+7)</t>
  </si>
  <si>
    <t>Totali te ardhura te tjera (I+II+III+IV)</t>
  </si>
  <si>
    <t>Te ardhurat nga grantet</t>
  </si>
  <si>
    <t>Te ardhura nga rivlersimi /Shitja e aktiveve afatgjata</t>
  </si>
  <si>
    <t>Fitim/Humbje neto nga shitja e AAM dhe AAJM</t>
  </si>
  <si>
    <t>Shpenzime te tjera (ketu perfshihen humbjet nga rivlersimi  i aktiveve kur njihen ne rezultat)</t>
  </si>
  <si>
    <t>Totali - Te ardhurat nga grantet (1)</t>
  </si>
  <si>
    <t>Totali -Fitim/Humbje neto nga rivlersimi i aktiveve (3+4)</t>
  </si>
  <si>
    <t>Totali-Fitim/Humbje neto e AAM dhe AAJM (2)</t>
  </si>
  <si>
    <t>Totali - Te ardhura nga investimet  dhe huate e tjera pjese e aktiveve afatgjata (I+II+III)</t>
  </si>
  <si>
    <t>Te ardhurat nga interesat mbi huate dhe  bonot</t>
  </si>
  <si>
    <t>Fitim nga kembimet dhe perkthimet valutore</t>
  </si>
  <si>
    <t>Humbje nga kembimet dhe perkthimet valutore</t>
  </si>
  <si>
    <t>Totali - te ardhurat nga interesat mbi huate dhe bonot (1)</t>
  </si>
  <si>
    <t>Totali -Te ardhura te tjera financiare (2)</t>
  </si>
  <si>
    <t>Totali Interesa te arketueshme dhe te ardhura te tjera te ngjashme (I+II+III)</t>
  </si>
  <si>
    <t>Zhvleresimi, konsum dhe amortizim per aktivet financiare (te matura me kosto ose me kosto te amortizuar)</t>
  </si>
  <si>
    <t>Totali  Fitim neto nga kembimet dhe perkthimet valutore (3+4)</t>
  </si>
  <si>
    <t>Te ardhura te tjera financiare (marreveshjete e qerase financiare dhe hua te tjera te dhena me interes, rimarrje zhvleresimi te aktivit financiar)</t>
  </si>
  <si>
    <t>Shpenzime financiare te tjera (interesa mbi marreveshjet e qerase financiare dhe huate te tjera te marra me interes)</t>
  </si>
  <si>
    <t>Shpenzime per interesa (mbi huate e marra, bonot)</t>
  </si>
  <si>
    <t>Totali - Shpenzime per interesa (1)</t>
  </si>
  <si>
    <t>Totali - Shpenzime finnciare te tjera (2)</t>
  </si>
  <si>
    <t>Totali - Shpenzime interesi dhe shpenzime te ngjashme (I+II)</t>
  </si>
  <si>
    <t>Totali  Humbja neto nga kembimet dhe perkthimet valutore (1+2)</t>
  </si>
  <si>
    <t>Pjesa e fitimit/humbjes nga pjesemarrjet (zbatimi i modelit te kapitalit neto)</t>
  </si>
  <si>
    <t>Totali - Fitimi / humbja nga pjesemarrjet (I+II)</t>
  </si>
  <si>
    <t>Totali - Fitimi  (humbja) para tatimit (1)</t>
  </si>
  <si>
    <t>Shpenzimi  i tatim fitimit te periudhes</t>
  </si>
  <si>
    <t>Shpenzimi  tatim fitimit te periudhes</t>
  </si>
  <si>
    <t>Totali - Shpenzimi i tatim fitimit te periudhes</t>
  </si>
  <si>
    <t>Totali i te drejtave te arketueshme nga aktiviteti i shfrytezimit  (1+2+3+4)</t>
  </si>
  <si>
    <t>Totali - Nga njesite ekonomike ku ka interesa pjesemarrese (1+2)</t>
  </si>
  <si>
    <t>Totali - Nga njesite ekonomike brenda grupit (1+2)</t>
  </si>
  <si>
    <t>Zhvleresimi  letrave me vlere  (teprica kreditore)</t>
  </si>
  <si>
    <t xml:space="preserve"> Zhvleresim i te drejtave dhe detyrimeve ndaj paleve te lidhura  (teprica kreditore)</t>
  </si>
  <si>
    <t>Zhvleresim i te drejtave dhe detyrimeve ndaj njesive ekonomike ku ka interesa pjesemarrese  (teprica kreditore)</t>
  </si>
  <si>
    <t>Zhvleresim i te drejtave dhe detyrimeve (i detajuar)  (teprica kreditore)</t>
  </si>
  <si>
    <t>Zhvlersimi i materialeve te para  (teprica kreditore)</t>
  </si>
  <si>
    <t>Zhvlersimi i  mallrave dhe ( produkteve)  per shitje  (teprica kreditore)</t>
  </si>
  <si>
    <t>Totali - Te tjera (1+2+3+4+5+6+7+8+9+10+11+12+13+14)</t>
  </si>
  <si>
    <t>Totali - Kapital i nenshkruar i papaguar (1)</t>
  </si>
  <si>
    <t>Zhvleresimi i inventarit te imet dhe amballazhit (teprica kreditore)</t>
  </si>
  <si>
    <t>Totali i aksione te vete (1)</t>
  </si>
  <si>
    <t>Totali - Aktive Biologjike  (1)</t>
  </si>
  <si>
    <t>Aktive afatgjata  të mbajtura për shitje</t>
  </si>
  <si>
    <t xml:space="preserve">Aktive afatgjata te mbajtura per shitje </t>
  </si>
  <si>
    <t>Totali - Qera financiare (8)</t>
  </si>
  <si>
    <t>Totali - Impiante dhe Makineri (1+2+3)</t>
  </si>
  <si>
    <t>Totali per aktive afatgjata materiale dhe jo materiale (4+5+6)</t>
  </si>
  <si>
    <t>Parapagime për aktive afatgjata jomateriale (AAJM)</t>
  </si>
  <si>
    <t>Te drejta/detyrime ndaj njesive ekonomike ku ka interesa pjesemarrese                (&gt; 12 muaj)</t>
  </si>
  <si>
    <t>Te drejta/detyrime ndaj njesive ekonomike ku ka interesa pjesemarrese                    (&lt; 12 muaj)</t>
  </si>
  <si>
    <t>Totali te pagueshme per aktivitetin e shfrytezimit (5+8)</t>
  </si>
  <si>
    <t xml:space="preserve">Pasqyra e Performances </t>
  </si>
  <si>
    <t xml:space="preserve">Pasqyra  e te ardhurave dhe shpenzimeve </t>
  </si>
  <si>
    <t xml:space="preserve"> ( Formati 1- Shpenzimet e shfrytezimit klasifikuar sipas natyres )</t>
  </si>
  <si>
    <t>Shitje mallrash</t>
  </si>
  <si>
    <t>Shpenzime per interesa</t>
  </si>
  <si>
    <t xml:space="preserve"> - Te tjera (tepricat debitore e llogarive 50 dhe 54  te arketueshme &gt; se tre muaj deri ne ne vit)</t>
  </si>
  <si>
    <t xml:space="preserve">Mjete monetare dhe ekuivalentë të mjeteve monetare më 1 janar </t>
  </si>
  <si>
    <t xml:space="preserve"> - Nr Rregj.Treg </t>
  </si>
  <si>
    <r>
      <t xml:space="preserve"> - Fusha e veprimtarise:  </t>
    </r>
    <r>
      <rPr>
        <u/>
        <sz val="13"/>
        <rFont val="Garamond"/>
        <family val="1"/>
      </rPr>
      <t xml:space="preserve">   </t>
    </r>
  </si>
  <si>
    <t>x</t>
  </si>
  <si>
    <r>
      <t xml:space="preserve"> - Monedha  ____</t>
    </r>
    <r>
      <rPr>
        <u/>
        <sz val="13"/>
        <rFont val="Garamond"/>
        <family val="1"/>
      </rPr>
      <t>Lek</t>
    </r>
    <r>
      <rPr>
        <sz val="13"/>
        <rFont val="Garamond"/>
        <family val="1"/>
      </rPr>
      <t xml:space="preserve">_________________ </t>
    </r>
  </si>
  <si>
    <t xml:space="preserve"> - Rrumbullakimi  ____________________</t>
  </si>
  <si>
    <t>(Pasqyrë individuale)</t>
  </si>
  <si>
    <t>Pasqyra e Ndryshimeve në Kapitalin Neto</t>
  </si>
  <si>
    <t>Totali - Aktive afatgjata te mbajtura per shitje</t>
  </si>
  <si>
    <t>Totali provizione per pensione</t>
  </si>
  <si>
    <t xml:space="preserve">Te ardhura nga shitja e apartamenteve </t>
  </si>
  <si>
    <t>Të drejta të arkëtueshme:</t>
  </si>
  <si>
    <t>Mbyllje klinete nga rivl.me cmim reference te ap.te shitura</t>
  </si>
  <si>
    <t>Gjendje 31.12.2016</t>
  </si>
  <si>
    <t>Viti 2016</t>
  </si>
  <si>
    <t>Gjendje ne 31.12.2016</t>
  </si>
  <si>
    <t>Vlera neto 31.12.2016</t>
  </si>
  <si>
    <t>Gjendja e Aktiveve Afatgjata Jomateriale ne date 31.12.2016</t>
  </si>
  <si>
    <t>Blerje /Shpenzime te materialeve te tjera</t>
  </si>
  <si>
    <r>
      <t xml:space="preserve"> - Emri:  </t>
    </r>
    <r>
      <rPr>
        <u/>
        <sz val="13"/>
        <rFont val="Garamond"/>
        <family val="1"/>
      </rPr>
      <t xml:space="preserve">     ALPI - COM HOLDING shpk   </t>
    </r>
  </si>
  <si>
    <r>
      <t xml:space="preserve"> - Adresa: </t>
    </r>
    <r>
      <rPr>
        <u/>
        <sz val="11"/>
        <rFont val="Garamond"/>
        <family val="1"/>
      </rPr>
      <t xml:space="preserve">   Rr. Frederik Shiroka, Tirane   </t>
    </r>
  </si>
  <si>
    <t xml:space="preserve">  telekomunikacion </t>
  </si>
  <si>
    <t>Alpi - Com Holding shpk</t>
  </si>
  <si>
    <t xml:space="preserve">Premtim pagesash te arketueshme </t>
  </si>
  <si>
    <t>Tatimi i Shtyre i pagueshem ne periudhat e ardhshme</t>
  </si>
  <si>
    <t>Gjendje ne 01.01.2016</t>
  </si>
  <si>
    <r>
      <t xml:space="preserve"> - NIPT:   </t>
    </r>
    <r>
      <rPr>
        <u/>
        <sz val="13"/>
        <rFont val="Garamond"/>
        <family val="1"/>
      </rPr>
      <t xml:space="preserve">     L32130002D  </t>
    </r>
  </si>
  <si>
    <r>
      <t xml:space="preserve"> - Data e krijimit  </t>
    </r>
    <r>
      <rPr>
        <u/>
        <sz val="13"/>
        <rFont val="Garamond"/>
        <family val="1"/>
      </rPr>
      <t xml:space="preserve">    26.09.2013   </t>
    </r>
  </si>
  <si>
    <r>
      <t xml:space="preserve"> - Periudha kontabel   _____</t>
    </r>
    <r>
      <rPr>
        <u/>
        <sz val="13"/>
        <rFont val="Garamond"/>
        <family val="1"/>
      </rPr>
      <t>2017</t>
    </r>
    <r>
      <rPr>
        <sz val="13"/>
        <rFont val="Garamond"/>
        <family val="1"/>
      </rPr>
      <t>_____</t>
    </r>
    <r>
      <rPr>
        <u/>
        <sz val="13"/>
        <rFont val="Garamond"/>
        <family val="1"/>
      </rPr>
      <t xml:space="preserve">   </t>
    </r>
  </si>
  <si>
    <r>
      <t>Nga __</t>
    </r>
    <r>
      <rPr>
        <u/>
        <sz val="12"/>
        <rFont val="Garamond"/>
        <family val="1"/>
      </rPr>
      <t>01/01/2017</t>
    </r>
    <r>
      <rPr>
        <sz val="12"/>
        <rFont val="Garamond"/>
        <family val="1"/>
      </rPr>
      <t xml:space="preserve">__    </t>
    </r>
  </si>
  <si>
    <r>
      <t>Deri  __</t>
    </r>
    <r>
      <rPr>
        <u/>
        <sz val="12"/>
        <rFont val="Garamond"/>
        <family val="1"/>
      </rPr>
      <t>31/12/2017</t>
    </r>
    <r>
      <rPr>
        <sz val="12"/>
        <rFont val="Garamond"/>
        <family val="1"/>
      </rPr>
      <t>__</t>
    </r>
  </si>
  <si>
    <t>Viti 2017</t>
  </si>
  <si>
    <t>Pozicioni financiar me 31 Dhjetor 2014=5</t>
  </si>
  <si>
    <t>Pozicioni financiar i rideklaruar më 1 janar 2016 (1+2)</t>
  </si>
  <si>
    <t>Pozicioni financiar i rideklaruar më 31 dhjetor 2016 ( 3+7+11)</t>
  </si>
  <si>
    <t>Pozicioni financiar i rideklaruar më 1 janar 2017 (12 = 13)</t>
  </si>
  <si>
    <t>Pozicioni financiar më 31 dhjetor 2017 (13+17+21)</t>
  </si>
  <si>
    <t>Gjendje 31.12.2017</t>
  </si>
  <si>
    <t>Gjendja e Aktiveve Afatgjata Materiale ne date 31.12.2017</t>
  </si>
  <si>
    <t>Gjendje ne 31.12.2017</t>
  </si>
  <si>
    <t>Vlera neto 31.12.2017</t>
  </si>
  <si>
    <r>
      <t xml:space="preserve"> - Data e plotesimit te PF___</t>
    </r>
    <r>
      <rPr>
        <u/>
        <sz val="13"/>
        <rFont val="Garamond"/>
        <family val="1"/>
      </rPr>
      <t>Mars 2018</t>
    </r>
    <r>
      <rPr>
        <sz val="13"/>
        <rFont val="Garamond"/>
        <family val="1"/>
      </rPr>
      <t>___</t>
    </r>
  </si>
  <si>
    <t>Per vitin financiar deri me 31 Dhjetor 2017</t>
  </si>
  <si>
    <t>Per Drejtimin</t>
  </si>
  <si>
    <t xml:space="preserve"> Kontabel i Miratuar </t>
  </si>
  <si>
    <t>Alba Nicoli</t>
  </si>
  <si>
    <t xml:space="preserve">Elvina  Banaj </t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</si>
</sst>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#,##0_ ;\-#,##0\ "/>
    <numFmt numFmtId="168" formatCode="_(* #,##0.0_);_(* \(#,##0.0\);_(* &quot;-&quot;??_);_(@_)"/>
    <numFmt numFmtId="169" formatCode="0.0"/>
    <numFmt numFmtId="170" formatCode="#,##0.0"/>
    <numFmt numFmtId="171" formatCode="_-* #,##0_-;\-* #,##0_-;_-* &quot;-&quot;??_-;_-@_-"/>
    <numFmt numFmtId="172" formatCode="#,##0.0_);\(#,##0.0\)"/>
    <numFmt numFmtId="173" formatCode="0_);\(0\)"/>
    <numFmt numFmtId="174" formatCode="#,##0.000000000_ ;\-#,##0.000000000\ "/>
  </numFmts>
  <fonts count="42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sz val="12"/>
      <name val="Garamond"/>
      <family val="1"/>
    </font>
    <font>
      <sz val="14"/>
      <name val="Garamond"/>
      <family val="1"/>
    </font>
    <font>
      <sz val="36"/>
      <name val="Garamond"/>
      <family val="1"/>
    </font>
    <font>
      <sz val="14"/>
      <name val="Calibri"/>
      <family val="2"/>
    </font>
    <font>
      <sz val="16"/>
      <name val="Garamond"/>
      <family val="1"/>
    </font>
    <font>
      <sz val="10"/>
      <name val="Garamond"/>
      <family val="1"/>
    </font>
    <font>
      <sz val="13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0"/>
      <color indexed="8"/>
      <name val="Garamond"/>
      <family val="1"/>
    </font>
    <font>
      <sz val="10"/>
      <color indexed="8"/>
      <name val="MS Sans Serif"/>
      <family val="2"/>
    </font>
    <font>
      <sz val="10"/>
      <color indexed="8"/>
      <name val="Garamond"/>
      <family val="1"/>
    </font>
    <font>
      <b/>
      <sz val="12"/>
      <name val="Times New Roman"/>
      <family val="1"/>
    </font>
    <font>
      <sz val="8"/>
      <name val="Garamond"/>
      <family val="1"/>
    </font>
    <font>
      <i/>
      <sz val="8"/>
      <name val="Garamond"/>
      <family val="1"/>
    </font>
    <font>
      <b/>
      <sz val="8"/>
      <name val="Garamond"/>
      <family val="1"/>
    </font>
    <font>
      <b/>
      <sz val="10"/>
      <name val="Arial"/>
      <family val="2"/>
    </font>
    <font>
      <b/>
      <sz val="8"/>
      <name val="CG Times"/>
      <family val="1"/>
    </font>
    <font>
      <b/>
      <sz val="8"/>
      <name val="Arial"/>
      <family val="2"/>
    </font>
    <font>
      <sz val="10"/>
      <color theme="3" tint="0.39997558519241921"/>
      <name val="Garamond"/>
      <family val="1"/>
    </font>
    <font>
      <b/>
      <i/>
      <sz val="8"/>
      <name val="Garamond"/>
      <family val="1"/>
    </font>
    <font>
      <sz val="9"/>
      <name val="Garamond"/>
      <family val="1"/>
    </font>
    <font>
      <b/>
      <i/>
      <sz val="12"/>
      <name val="Garamond"/>
      <family val="1"/>
    </font>
    <font>
      <b/>
      <sz val="11"/>
      <color indexed="56"/>
      <name val="Garamond"/>
      <family val="1"/>
    </font>
    <font>
      <i/>
      <sz val="11"/>
      <color indexed="56"/>
      <name val="Garamond"/>
      <family val="1"/>
    </font>
    <font>
      <sz val="12"/>
      <color indexed="8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b/>
      <sz val="10"/>
      <color theme="1"/>
      <name val="Garamond"/>
      <family val="1"/>
    </font>
    <font>
      <sz val="10"/>
      <color indexed="8"/>
      <name val="MS Sans 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Garamond"/>
      <family val="1"/>
    </font>
    <font>
      <u/>
      <sz val="13"/>
      <name val="Garamond"/>
      <family val="1"/>
    </font>
    <font>
      <u/>
      <sz val="11"/>
      <name val="Garamond"/>
      <family val="1"/>
    </font>
    <font>
      <u/>
      <sz val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F2F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0" fontId="35" fillId="0" borderId="0"/>
  </cellStyleXfs>
  <cellXfs count="59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4" xfId="0" applyFont="1" applyBorder="1"/>
    <xf numFmtId="0" fontId="10" fillId="0" borderId="5" xfId="0" applyFont="1" applyBorder="1"/>
    <xf numFmtId="0" fontId="10" fillId="0" borderId="9" xfId="0" applyFont="1" applyBorder="1" applyAlignment="1">
      <alignment horizontal="center"/>
    </xf>
    <xf numFmtId="0" fontId="10" fillId="0" borderId="4" xfId="0" applyFont="1" applyBorder="1"/>
    <xf numFmtId="0" fontId="10" fillId="0" borderId="0" xfId="0" applyFont="1" applyBorder="1"/>
    <xf numFmtId="14" fontId="10" fillId="0" borderId="0" xfId="0" quotePrefix="1" applyNumberFormat="1" applyFont="1" applyBorder="1" applyAlignment="1">
      <alignment horizontal="left"/>
    </xf>
    <xf numFmtId="14" fontId="10" fillId="0" borderId="0" xfId="0" applyNumberFormat="1" applyFont="1" applyBorder="1"/>
    <xf numFmtId="14" fontId="2" fillId="0" borderId="0" xfId="0" applyNumberFormat="1" applyFont="1" applyBorder="1"/>
    <xf numFmtId="0" fontId="3" fillId="0" borderId="0" xfId="0" applyFont="1"/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37" fontId="9" fillId="0" borderId="12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7" fontId="13" fillId="0" borderId="12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37" fontId="9" fillId="0" borderId="12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37" fontId="13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37" fontId="13" fillId="0" borderId="0" xfId="0" applyNumberFormat="1" applyFont="1" applyAlignment="1">
      <alignment horizontal="center" vertical="center" wrapText="1"/>
    </xf>
    <xf numFmtId="37" fontId="9" fillId="0" borderId="0" xfId="0" applyNumberFormat="1" applyFont="1" applyAlignment="1">
      <alignment horizontal="center" vertical="center" wrapText="1"/>
    </xf>
    <xf numFmtId="37" fontId="9" fillId="0" borderId="12" xfId="0" applyNumberFormat="1" applyFont="1" applyBorder="1" applyAlignment="1">
      <alignment horizontal="left" vertical="center" wrapText="1"/>
    </xf>
    <xf numFmtId="37" fontId="13" fillId="0" borderId="12" xfId="0" applyNumberFormat="1" applyFont="1" applyBorder="1" applyAlignment="1">
      <alignment horizontal="left" vertical="center" wrapText="1"/>
    </xf>
    <xf numFmtId="37" fontId="13" fillId="0" borderId="13" xfId="0" applyNumberFormat="1" applyFont="1" applyBorder="1" applyAlignment="1">
      <alignment horizontal="center" vertical="center" wrapText="1"/>
    </xf>
    <xf numFmtId="37" fontId="9" fillId="0" borderId="0" xfId="0" applyNumberFormat="1" applyFont="1" applyBorder="1" applyAlignment="1">
      <alignment horizontal="center" vertical="center" wrapText="1"/>
    </xf>
    <xf numFmtId="37" fontId="13" fillId="0" borderId="0" xfId="0" applyNumberFormat="1" applyFont="1" applyBorder="1" applyAlignment="1">
      <alignment horizontal="right" vertical="center" wrapText="1"/>
    </xf>
    <xf numFmtId="37" fontId="13" fillId="0" borderId="0" xfId="0" applyNumberFormat="1" applyFont="1" applyBorder="1" applyAlignment="1">
      <alignment vertical="center" wrapText="1"/>
    </xf>
    <xf numFmtId="37" fontId="9" fillId="0" borderId="0" xfId="0" applyNumberFormat="1" applyFont="1"/>
    <xf numFmtId="37" fontId="9" fillId="0" borderId="12" xfId="0" applyNumberFormat="1" applyFont="1" applyBorder="1"/>
    <xf numFmtId="37" fontId="13" fillId="0" borderId="0" xfId="0" applyNumberFormat="1" applyFont="1"/>
    <xf numFmtId="37" fontId="9" fillId="0" borderId="12" xfId="0" applyNumberFormat="1" applyFont="1" applyBorder="1" applyAlignment="1">
      <alignment horizontal="right"/>
    </xf>
    <xf numFmtId="37" fontId="13" fillId="0" borderId="12" xfId="0" applyNumberFormat="1" applyFont="1" applyBorder="1"/>
    <xf numFmtId="37" fontId="13" fillId="0" borderId="12" xfId="0" applyNumberFormat="1" applyFont="1" applyBorder="1" applyAlignment="1">
      <alignment horizontal="right"/>
    </xf>
    <xf numFmtId="37" fontId="9" fillId="0" borderId="0" xfId="0" applyNumberFormat="1" applyFont="1" applyBorder="1"/>
    <xf numFmtId="0" fontId="14" fillId="0" borderId="0" xfId="0" applyFont="1"/>
    <xf numFmtId="0" fontId="15" fillId="0" borderId="0" xfId="3" applyFont="1" applyAlignment="1">
      <alignment horizontal="center"/>
    </xf>
    <xf numFmtId="37" fontId="17" fillId="0" borderId="0" xfId="0" applyNumberFormat="1" applyFont="1"/>
    <xf numFmtId="0" fontId="18" fillId="0" borderId="0" xfId="0" applyFont="1"/>
    <xf numFmtId="38" fontId="19" fillId="0" borderId="14" xfId="0" applyNumberFormat="1" applyFont="1" applyBorder="1" applyAlignment="1">
      <alignment horizontal="center" vertical="center"/>
    </xf>
    <xf numFmtId="38" fontId="19" fillId="0" borderId="0" xfId="0" applyNumberFormat="1" applyFont="1" applyBorder="1" applyAlignment="1">
      <alignment horizontal="center" vertical="center"/>
    </xf>
    <xf numFmtId="40" fontId="19" fillId="0" borderId="14" xfId="0" applyNumberFormat="1" applyFont="1" applyBorder="1" applyAlignment="1">
      <alignment horizontal="center" vertical="center" wrapText="1"/>
    </xf>
    <xf numFmtId="40" fontId="19" fillId="0" borderId="0" xfId="0" applyNumberFormat="1" applyFont="1" applyBorder="1" applyAlignment="1">
      <alignment horizontal="center" vertical="center"/>
    </xf>
    <xf numFmtId="40" fontId="19" fillId="0" borderId="14" xfId="0" applyNumberFormat="1" applyFont="1" applyBorder="1" applyAlignment="1">
      <alignment horizontal="center" vertical="center"/>
    </xf>
    <xf numFmtId="38" fontId="20" fillId="0" borderId="0" xfId="0" applyNumberFormat="1" applyFont="1" applyBorder="1"/>
    <xf numFmtId="39" fontId="19" fillId="0" borderId="0" xfId="0" applyNumberFormat="1" applyFont="1" applyBorder="1"/>
    <xf numFmtId="38" fontId="21" fillId="0" borderId="0" xfId="0" applyNumberFormat="1" applyFont="1" applyBorder="1"/>
    <xf numFmtId="39" fontId="21" fillId="0" borderId="0" xfId="0" applyNumberFormat="1" applyFont="1" applyBorder="1"/>
    <xf numFmtId="39" fontId="21" fillId="0" borderId="0" xfId="0" applyNumberFormat="1" applyFont="1" applyBorder="1" applyAlignment="1">
      <alignment horizontal="right"/>
    </xf>
    <xf numFmtId="38" fontId="19" fillId="0" borderId="0" xfId="0" applyNumberFormat="1" applyFont="1" applyBorder="1"/>
    <xf numFmtId="39" fontId="19" fillId="0" borderId="0" xfId="1" applyNumberFormat="1" applyFont="1" applyBorder="1"/>
    <xf numFmtId="39" fontId="19" fillId="0" borderId="0" xfId="1" applyNumberFormat="1" applyFont="1" applyBorder="1" applyAlignment="1">
      <alignment horizontal="right"/>
    </xf>
    <xf numFmtId="39" fontId="21" fillId="0" borderId="14" xfId="0" applyNumberFormat="1" applyFont="1" applyBorder="1"/>
    <xf numFmtId="39" fontId="21" fillId="0" borderId="0" xfId="1" applyNumberFormat="1" applyFont="1" applyBorder="1"/>
    <xf numFmtId="39" fontId="21" fillId="0" borderId="0" xfId="1" applyNumberFormat="1" applyFont="1" applyBorder="1" applyAlignment="1"/>
    <xf numFmtId="39" fontId="19" fillId="0" borderId="0" xfId="1" applyNumberFormat="1" applyFont="1" applyBorder="1" applyAlignment="1"/>
    <xf numFmtId="0" fontId="23" fillId="0" borderId="0" xfId="0" applyFont="1"/>
    <xf numFmtId="0" fontId="24" fillId="0" borderId="0" xfId="0" applyFont="1"/>
    <xf numFmtId="38" fontId="19" fillId="0" borderId="0" xfId="0" applyNumberFormat="1" applyFont="1"/>
    <xf numFmtId="40" fontId="19" fillId="0" borderId="0" xfId="0" applyNumberFormat="1" applyFont="1"/>
    <xf numFmtId="40" fontId="3" fillId="0" borderId="0" xfId="0" applyNumberFormat="1" applyFont="1"/>
    <xf numFmtId="37" fontId="13" fillId="0" borderId="12" xfId="0" applyNumberFormat="1" applyFont="1" applyFill="1" applyBorder="1" applyAlignment="1">
      <alignment horizontal="center" vertical="center" wrapText="1"/>
    </xf>
    <xf numFmtId="39" fontId="3" fillId="0" borderId="0" xfId="0" applyNumberFormat="1" applyFont="1"/>
    <xf numFmtId="37" fontId="19" fillId="0" borderId="0" xfId="0" applyNumberFormat="1" applyFont="1" applyBorder="1"/>
    <xf numFmtId="37" fontId="21" fillId="0" borderId="0" xfId="0" applyNumberFormat="1" applyFont="1" applyBorder="1"/>
    <xf numFmtId="37" fontId="21" fillId="0" borderId="0" xfId="0" applyNumberFormat="1" applyFont="1" applyBorder="1" applyAlignment="1">
      <alignment horizontal="right"/>
    </xf>
    <xf numFmtId="37" fontId="19" fillId="0" borderId="0" xfId="1" applyNumberFormat="1" applyFont="1" applyBorder="1"/>
    <xf numFmtId="37" fontId="19" fillId="0" borderId="0" xfId="1" applyNumberFormat="1" applyFont="1" applyBorder="1" applyAlignment="1">
      <alignment horizontal="right"/>
    </xf>
    <xf numFmtId="37" fontId="21" fillId="0" borderId="14" xfId="0" applyNumberFormat="1" applyFont="1" applyBorder="1"/>
    <xf numFmtId="37" fontId="21" fillId="0" borderId="0" xfId="1" applyNumberFormat="1" applyFont="1" applyBorder="1"/>
    <xf numFmtId="37" fontId="21" fillId="0" borderId="0" xfId="1" applyNumberFormat="1" applyFont="1" applyBorder="1" applyAlignment="1"/>
    <xf numFmtId="37" fontId="19" fillId="0" borderId="0" xfId="1" applyNumberFormat="1" applyFont="1" applyBorder="1" applyAlignment="1"/>
    <xf numFmtId="166" fontId="9" fillId="0" borderId="0" xfId="0" applyNumberFormat="1" applyFont="1" applyFill="1" applyAlignment="1">
      <alignment horizontal="center" vertical="center" wrapText="1"/>
    </xf>
    <xf numFmtId="166" fontId="13" fillId="0" borderId="12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 applyAlignment="1">
      <alignment horizontal="center" vertical="center" wrapText="1"/>
    </xf>
    <xf numFmtId="37" fontId="3" fillId="0" borderId="0" xfId="0" applyNumberFormat="1" applyFont="1"/>
    <xf numFmtId="167" fontId="12" fillId="0" borderId="0" xfId="0" applyNumberFormat="1" applyFont="1" applyAlignment="1">
      <alignment horizontal="center" vertical="center" wrapText="1"/>
    </xf>
    <xf numFmtId="167" fontId="12" fillId="0" borderId="0" xfId="0" applyNumberFormat="1" applyFont="1"/>
    <xf numFmtId="167" fontId="12" fillId="0" borderId="0" xfId="2" applyNumberFormat="1" applyFont="1"/>
    <xf numFmtId="167" fontId="12" fillId="0" borderId="0" xfId="0" applyNumberFormat="1" applyFont="1" applyAlignment="1">
      <alignment horizontal="left" vertical="center" wrapText="1"/>
    </xf>
    <xf numFmtId="37" fontId="9" fillId="0" borderId="0" xfId="0" applyNumberFormat="1" applyFont="1" applyFill="1" applyAlignment="1">
      <alignment horizontal="center" vertical="center" wrapText="1"/>
    </xf>
    <xf numFmtId="37" fontId="9" fillId="0" borderId="12" xfId="0" applyNumberFormat="1" applyFont="1" applyFill="1" applyBorder="1" applyAlignment="1">
      <alignment horizontal="center" vertical="center" wrapText="1"/>
    </xf>
    <xf numFmtId="37" fontId="13" fillId="0" borderId="0" xfId="0" applyNumberFormat="1" applyFont="1" applyFill="1" applyBorder="1" applyAlignment="1">
      <alignment horizontal="center" vertical="center" wrapText="1"/>
    </xf>
    <xf numFmtId="166" fontId="13" fillId="0" borderId="12" xfId="0" applyNumberFormat="1" applyFont="1" applyFill="1" applyBorder="1" applyAlignment="1">
      <alignment horizontal="left" vertical="center" wrapText="1"/>
    </xf>
    <xf numFmtId="166" fontId="9" fillId="0" borderId="12" xfId="0" applyNumberFormat="1" applyFont="1" applyFill="1" applyBorder="1" applyAlignment="1">
      <alignment horizontal="center" vertical="center" wrapText="1"/>
    </xf>
    <xf numFmtId="166" fontId="9" fillId="0" borderId="12" xfId="0" applyNumberFormat="1" applyFont="1" applyFill="1" applyBorder="1" applyAlignment="1">
      <alignment horizontal="left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38" fontId="26" fillId="0" borderId="0" xfId="0" applyNumberFormat="1" applyFont="1" applyBorder="1"/>
    <xf numFmtId="37" fontId="26" fillId="0" borderId="0" xfId="1" applyNumberFormat="1" applyFont="1" applyBorder="1"/>
    <xf numFmtId="37" fontId="26" fillId="0" borderId="14" xfId="1" applyNumberFormat="1" applyFont="1" applyBorder="1"/>
    <xf numFmtId="39" fontId="26" fillId="0" borderId="0" xfId="1" applyNumberFormat="1" applyFont="1" applyBorder="1"/>
    <xf numFmtId="39" fontId="26" fillId="0" borderId="14" xfId="1" applyNumberFormat="1" applyFont="1" applyBorder="1"/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37" fontId="11" fillId="0" borderId="0" xfId="0" applyNumberFormat="1" applyFont="1" applyAlignment="1">
      <alignment horizontal="left" vertical="center" wrapText="1"/>
    </xf>
    <xf numFmtId="37" fontId="9" fillId="0" borderId="12" xfId="0" applyNumberFormat="1" applyFont="1" applyFill="1" applyBorder="1" applyAlignment="1">
      <alignment horizontal="left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37" fontId="9" fillId="0" borderId="0" xfId="0" applyNumberFormat="1" applyFont="1" applyFill="1" applyBorder="1" applyAlignment="1">
      <alignment horizontal="center" vertical="center" wrapText="1"/>
    </xf>
    <xf numFmtId="37" fontId="9" fillId="0" borderId="12" xfId="0" applyNumberFormat="1" applyFont="1" applyBorder="1" applyAlignment="1">
      <alignment horizontal="left" vertical="center"/>
    </xf>
    <xf numFmtId="168" fontId="13" fillId="0" borderId="0" xfId="0" applyNumberFormat="1" applyFont="1" applyFill="1" applyAlignment="1">
      <alignment horizontal="center" vertical="center" wrapText="1"/>
    </xf>
    <xf numFmtId="168" fontId="9" fillId="0" borderId="0" xfId="0" applyNumberFormat="1" applyFont="1" applyFill="1" applyAlignment="1">
      <alignment horizontal="center" vertical="center" wrapText="1"/>
    </xf>
    <xf numFmtId="166" fontId="22" fillId="0" borderId="0" xfId="0" applyNumberFormat="1" applyFont="1" applyFill="1"/>
    <xf numFmtId="168" fontId="22" fillId="0" borderId="0" xfId="0" applyNumberFormat="1" applyFont="1" applyFill="1"/>
    <xf numFmtId="168" fontId="9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2" fillId="0" borderId="0" xfId="0" applyFont="1" applyFill="1"/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37" fontId="13" fillId="0" borderId="0" xfId="0" applyNumberFormat="1" applyFont="1" applyFill="1" applyAlignment="1">
      <alignment horizontal="center" vertical="center" wrapText="1"/>
    </xf>
    <xf numFmtId="37" fontId="12" fillId="0" borderId="0" xfId="0" applyNumberFormat="1" applyFont="1" applyFill="1"/>
    <xf numFmtId="164" fontId="12" fillId="0" borderId="0" xfId="0" applyNumberFormat="1" applyFont="1" applyFill="1"/>
    <xf numFmtId="0" fontId="9" fillId="0" borderId="0" xfId="0" applyFont="1" applyFill="1" applyBorder="1"/>
    <xf numFmtId="0" fontId="12" fillId="0" borderId="0" xfId="0" applyFont="1" applyFill="1" applyAlignment="1">
      <alignment horizontal="center" vertical="center" wrapText="1"/>
    </xf>
    <xf numFmtId="164" fontId="12" fillId="0" borderId="0" xfId="2" applyFont="1" applyFill="1"/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vertical="center" wrapText="1"/>
    </xf>
    <xf numFmtId="164" fontId="9" fillId="0" borderId="0" xfId="2" applyFont="1" applyFill="1"/>
    <xf numFmtId="0" fontId="13" fillId="0" borderId="9" xfId="0" applyFont="1" applyFill="1" applyBorder="1" applyAlignment="1">
      <alignment horizontal="center" vertical="center" wrapText="1"/>
    </xf>
    <xf numFmtId="166" fontId="17" fillId="0" borderId="9" xfId="2" applyNumberFormat="1" applyFont="1" applyFill="1" applyBorder="1"/>
    <xf numFmtId="0" fontId="9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7" fontId="9" fillId="0" borderId="9" xfId="0" applyNumberFormat="1" applyFont="1" applyFill="1" applyBorder="1" applyAlignment="1">
      <alignment horizontal="left" vertical="center" wrapText="1"/>
    </xf>
    <xf numFmtId="167" fontId="13" fillId="0" borderId="9" xfId="0" applyNumberFormat="1" applyFont="1" applyFill="1" applyBorder="1" applyAlignment="1">
      <alignment horizontal="left" vertical="center" wrapText="1"/>
    </xf>
    <xf numFmtId="37" fontId="27" fillId="0" borderId="0" xfId="0" applyNumberFormat="1" applyFont="1" applyFill="1" applyAlignment="1">
      <alignment horizontal="center"/>
    </xf>
    <xf numFmtId="37" fontId="27" fillId="0" borderId="0" xfId="0" applyNumberFormat="1" applyFont="1" applyFill="1"/>
    <xf numFmtId="167" fontId="12" fillId="0" borderId="15" xfId="0" applyNumberFormat="1" applyFont="1" applyBorder="1" applyAlignment="1">
      <alignment horizontal="center" vertical="center" wrapText="1"/>
    </xf>
    <xf numFmtId="167" fontId="12" fillId="0" borderId="16" xfId="0" applyNumberFormat="1" applyFont="1" applyBorder="1" applyAlignment="1">
      <alignment horizontal="center" vertical="center" wrapText="1"/>
    </xf>
    <xf numFmtId="167" fontId="12" fillId="0" borderId="1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8" fillId="0" borderId="0" xfId="0" applyFont="1"/>
    <xf numFmtId="166" fontId="9" fillId="0" borderId="0" xfId="0" applyNumberFormat="1" applyFont="1"/>
    <xf numFmtId="0" fontId="9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38" fontId="26" fillId="0" borderId="14" xfId="0" applyNumberFormat="1" applyFont="1" applyBorder="1"/>
    <xf numFmtId="38" fontId="21" fillId="0" borderId="14" xfId="0" applyNumberFormat="1" applyFont="1" applyBorder="1"/>
    <xf numFmtId="0" fontId="13" fillId="0" borderId="0" xfId="0" applyFont="1" applyFill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/>
    </xf>
    <xf numFmtId="0" fontId="4" fillId="0" borderId="0" xfId="0" applyFont="1" applyFill="1"/>
    <xf numFmtId="0" fontId="14" fillId="0" borderId="15" xfId="0" applyFont="1" applyFill="1" applyBorder="1" applyAlignment="1">
      <alignment horizontal="center"/>
    </xf>
    <xf numFmtId="0" fontId="4" fillId="0" borderId="20" xfId="0" applyFont="1" applyFill="1" applyBorder="1"/>
    <xf numFmtId="0" fontId="4" fillId="0" borderId="11" xfId="0" applyFont="1" applyFill="1" applyBorder="1"/>
    <xf numFmtId="0" fontId="14" fillId="0" borderId="19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4" fillId="0" borderId="11" xfId="0" applyFont="1" applyFill="1" applyBorder="1" applyAlignment="1">
      <alignment wrapText="1"/>
    </xf>
    <xf numFmtId="49" fontId="11" fillId="0" borderId="11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right"/>
    </xf>
    <xf numFmtId="37" fontId="4" fillId="0" borderId="0" xfId="0" applyNumberFormat="1" applyFont="1" applyFill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/>
    <xf numFmtId="0" fontId="14" fillId="0" borderId="0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49" fontId="14" fillId="0" borderId="9" xfId="0" applyNumberFormat="1" applyFont="1" applyFill="1" applyBorder="1" applyAlignment="1">
      <alignment horizontal="center" vertical="center"/>
    </xf>
    <xf numFmtId="164" fontId="14" fillId="0" borderId="9" xfId="2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166" fontId="32" fillId="0" borderId="9" xfId="2" applyNumberFormat="1" applyFont="1" applyFill="1" applyBorder="1"/>
    <xf numFmtId="166" fontId="33" fillId="0" borderId="9" xfId="2" applyNumberFormat="1" applyFont="1" applyFill="1" applyBorder="1"/>
    <xf numFmtId="0" fontId="12" fillId="0" borderId="9" xfId="0" applyFont="1" applyFill="1" applyBorder="1" applyAlignment="1">
      <alignment horizontal="right"/>
    </xf>
    <xf numFmtId="3" fontId="11" fillId="0" borderId="9" xfId="0" applyNumberFormat="1" applyFont="1" applyFill="1" applyBorder="1" applyAlignment="1">
      <alignment horizontal="center" wrapText="1"/>
    </xf>
    <xf numFmtId="3" fontId="11" fillId="0" borderId="9" xfId="0" applyNumberFormat="1" applyFont="1" applyFill="1" applyBorder="1" applyAlignment="1">
      <alignment horizontal="center"/>
    </xf>
    <xf numFmtId="170" fontId="12" fillId="0" borderId="9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/>
    </xf>
    <xf numFmtId="164" fontId="4" fillId="0" borderId="0" xfId="2" applyFont="1" applyFill="1"/>
    <xf numFmtId="0" fontId="1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167" fontId="11" fillId="0" borderId="9" xfId="0" applyNumberFormat="1" applyFont="1" applyBorder="1" applyAlignment="1">
      <alignment horizontal="center" vertical="center" wrapText="1"/>
    </xf>
    <xf numFmtId="167" fontId="12" fillId="0" borderId="9" xfId="0" applyNumberFormat="1" applyFont="1" applyBorder="1" applyAlignment="1">
      <alignment horizontal="right" vertical="center" wrapText="1"/>
    </xf>
    <xf numFmtId="169" fontId="12" fillId="0" borderId="15" xfId="0" applyNumberFormat="1" applyFont="1" applyBorder="1" applyAlignment="1">
      <alignment horizontal="center" vertical="center" wrapText="1"/>
    </xf>
    <xf numFmtId="169" fontId="12" fillId="0" borderId="20" xfId="0" applyNumberFormat="1" applyFont="1" applyBorder="1" applyAlignment="1">
      <alignment horizontal="center" vertical="center" wrapText="1"/>
    </xf>
    <xf numFmtId="167" fontId="12" fillId="0" borderId="11" xfId="0" applyNumberFormat="1" applyFont="1" applyBorder="1" applyAlignment="1">
      <alignment horizontal="left" vertical="center" wrapText="1"/>
    </xf>
    <xf numFmtId="169" fontId="12" fillId="0" borderId="19" xfId="0" applyNumberFormat="1" applyFont="1" applyBorder="1" applyAlignment="1">
      <alignment horizontal="center" vertical="center" wrapText="1"/>
    </xf>
    <xf numFmtId="169" fontId="12" fillId="0" borderId="16" xfId="0" applyNumberFormat="1" applyFont="1" applyBorder="1" applyAlignment="1">
      <alignment horizontal="center" vertical="center" wrapText="1"/>
    </xf>
    <xf numFmtId="169" fontId="12" fillId="0" borderId="9" xfId="0" applyNumberFormat="1" applyFont="1" applyBorder="1" applyAlignment="1">
      <alignment horizontal="right" vertical="center" wrapText="1"/>
    </xf>
    <xf numFmtId="167" fontId="11" fillId="0" borderId="9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37" fontId="31" fillId="4" borderId="9" xfId="2" applyNumberFormat="1" applyFont="1" applyFill="1" applyBorder="1"/>
    <xf numFmtId="49" fontId="11" fillId="4" borderId="9" xfId="0" applyNumberFormat="1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166" fontId="33" fillId="5" borderId="9" xfId="2" applyNumberFormat="1" applyFont="1" applyFill="1" applyBorder="1"/>
    <xf numFmtId="0" fontId="14" fillId="5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/>
    </xf>
    <xf numFmtId="166" fontId="33" fillId="3" borderId="9" xfId="2" applyNumberFormat="1" applyFont="1" applyFill="1" applyBorder="1"/>
    <xf numFmtId="0" fontId="14" fillId="3" borderId="9" xfId="0" applyFont="1" applyFill="1" applyBorder="1" applyAlignment="1">
      <alignment horizontal="center" vertical="center"/>
    </xf>
    <xf numFmtId="167" fontId="11" fillId="3" borderId="9" xfId="0" applyNumberFormat="1" applyFont="1" applyFill="1" applyBorder="1" applyAlignment="1">
      <alignment horizontal="center" vertical="center" wrapText="1"/>
    </xf>
    <xf numFmtId="167" fontId="11" fillId="4" borderId="9" xfId="0" applyNumberFormat="1" applyFont="1" applyFill="1" applyBorder="1" applyAlignment="1">
      <alignment horizontal="center" vertical="center" wrapText="1"/>
    </xf>
    <xf numFmtId="167" fontId="11" fillId="5" borderId="9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167" fontId="13" fillId="5" borderId="16" xfId="0" applyNumberFormat="1" applyFont="1" applyFill="1" applyBorder="1" applyAlignment="1">
      <alignment horizontal="left" vertical="center" wrapText="1"/>
    </xf>
    <xf numFmtId="167" fontId="13" fillId="5" borderId="9" xfId="0" applyNumberFormat="1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167" fontId="13" fillId="3" borderId="9" xfId="0" applyNumberFormat="1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center" vertical="center" wrapText="1"/>
    </xf>
    <xf numFmtId="167" fontId="13" fillId="4" borderId="9" xfId="0" applyNumberFormat="1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166" fontId="17" fillId="3" borderId="9" xfId="2" applyNumberFormat="1" applyFont="1" applyFill="1" applyBorder="1"/>
    <xf numFmtId="166" fontId="15" fillId="5" borderId="9" xfId="2" applyNumberFormat="1" applyFont="1" applyFill="1" applyBorder="1"/>
    <xf numFmtId="0" fontId="13" fillId="0" borderId="0" xfId="0" applyFont="1" applyAlignment="1">
      <alignment horizontal="center" vertical="center" wrapText="1"/>
    </xf>
    <xf numFmtId="37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37" fontId="15" fillId="0" borderId="0" xfId="0" applyNumberFormat="1" applyFont="1" applyFill="1" applyBorder="1" applyAlignment="1">
      <alignment horizontal="center" vertical="center" wrapText="1"/>
    </xf>
    <xf numFmtId="37" fontId="17" fillId="0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0" xfId="0" applyFont="1" applyFill="1" applyBorder="1"/>
    <xf numFmtId="49" fontId="9" fillId="0" borderId="11" xfId="0" applyNumberFormat="1" applyFont="1" applyFill="1" applyBorder="1" applyAlignment="1">
      <alignment horizontal="right"/>
    </xf>
    <xf numFmtId="167" fontId="12" fillId="0" borderId="10" xfId="0" applyNumberFormat="1" applyFont="1" applyFill="1" applyBorder="1" applyAlignment="1">
      <alignment horizontal="left" vertical="center" wrapText="1"/>
    </xf>
    <xf numFmtId="167" fontId="12" fillId="0" borderId="1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7" fontId="13" fillId="0" borderId="0" xfId="0" applyNumberFormat="1" applyFont="1" applyBorder="1" applyAlignment="1">
      <alignment horizontal="left" vertical="center" wrapText="1"/>
    </xf>
    <xf numFmtId="37" fontId="13" fillId="0" borderId="12" xfId="0" applyNumberFormat="1" applyFont="1" applyFill="1" applyBorder="1" applyAlignment="1">
      <alignment horizontal="left" vertical="center" wrapText="1"/>
    </xf>
    <xf numFmtId="37" fontId="13" fillId="0" borderId="13" xfId="0" applyNumberFormat="1" applyFont="1" applyBorder="1" applyAlignment="1">
      <alignment horizontal="left" vertical="center" wrapText="1"/>
    </xf>
    <xf numFmtId="37" fontId="13" fillId="0" borderId="0" xfId="0" applyNumberFormat="1" applyFont="1" applyAlignment="1">
      <alignment horizontal="left" vertical="center" wrapText="1"/>
    </xf>
    <xf numFmtId="37" fontId="9" fillId="0" borderId="0" xfId="0" applyNumberFormat="1" applyFont="1" applyBorder="1" applyAlignment="1">
      <alignment horizontal="left" vertical="center" wrapText="1"/>
    </xf>
    <xf numFmtId="165" fontId="13" fillId="0" borderId="0" xfId="1" applyFont="1" applyBorder="1" applyAlignment="1">
      <alignment horizontal="left" vertical="center" wrapText="1"/>
    </xf>
    <xf numFmtId="37" fontId="13" fillId="0" borderId="12" xfId="0" applyNumberFormat="1" applyFont="1" applyBorder="1" applyAlignment="1">
      <alignment vertical="center" wrapText="1"/>
    </xf>
    <xf numFmtId="39" fontId="13" fillId="0" borderId="0" xfId="0" applyNumberFormat="1" applyFont="1" applyAlignment="1">
      <alignment horizontal="center" vertical="center" wrapText="1"/>
    </xf>
    <xf numFmtId="172" fontId="13" fillId="0" borderId="0" xfId="0" applyNumberFormat="1" applyFont="1" applyAlignment="1">
      <alignment horizontal="center" vertical="center" wrapText="1"/>
    </xf>
    <xf numFmtId="172" fontId="13" fillId="0" borderId="0" xfId="0" applyNumberFormat="1" applyFont="1" applyBorder="1" applyAlignment="1">
      <alignment horizontal="left" vertical="center" wrapText="1"/>
    </xf>
    <xf numFmtId="37" fontId="9" fillId="0" borderId="0" xfId="0" applyNumberFormat="1" applyFont="1" applyBorder="1" applyAlignment="1">
      <alignment horizontal="left" vertical="center"/>
    </xf>
    <xf numFmtId="166" fontId="9" fillId="7" borderId="12" xfId="0" applyNumberFormat="1" applyFont="1" applyFill="1" applyBorder="1" applyAlignment="1">
      <alignment horizontal="center" vertical="center" wrapText="1"/>
    </xf>
    <xf numFmtId="1" fontId="9" fillId="0" borderId="12" xfId="1" applyNumberFormat="1" applyFont="1" applyFill="1" applyBorder="1" applyAlignment="1">
      <alignment horizontal="right" vertical="center" wrapText="1"/>
    </xf>
    <xf numFmtId="1" fontId="9" fillId="7" borderId="12" xfId="0" applyNumberFormat="1" applyFont="1" applyFill="1" applyBorder="1" applyAlignment="1">
      <alignment horizontal="right" vertical="center" wrapText="1"/>
    </xf>
    <xf numFmtId="173" fontId="9" fillId="7" borderId="12" xfId="0" applyNumberFormat="1" applyFont="1" applyFill="1" applyBorder="1" applyAlignment="1">
      <alignment horizontal="right" vertical="center" wrapText="1"/>
    </xf>
    <xf numFmtId="173" fontId="9" fillId="0" borderId="12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left" vertical="center" wrapText="1"/>
    </xf>
    <xf numFmtId="49" fontId="9" fillId="0" borderId="12" xfId="0" applyNumberFormat="1" applyFont="1" applyFill="1" applyBorder="1" applyAlignment="1">
      <alignment horizontal="right" vertical="center" wrapText="1"/>
    </xf>
    <xf numFmtId="166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37" fontId="13" fillId="0" borderId="0" xfId="0" applyNumberFormat="1" applyFont="1" applyBorder="1" applyAlignment="1">
      <alignment horizontal="left" vertical="center" wrapText="1"/>
    </xf>
    <xf numFmtId="41" fontId="13" fillId="0" borderId="12" xfId="0" applyNumberFormat="1" applyFont="1" applyFill="1" applyBorder="1" applyAlignment="1">
      <alignment horizontal="center" vertical="center" wrapText="1"/>
    </xf>
    <xf numFmtId="41" fontId="9" fillId="0" borderId="12" xfId="0" applyNumberFormat="1" applyFont="1" applyFill="1" applyBorder="1" applyAlignment="1">
      <alignment horizontal="center" vertical="center" wrapText="1"/>
    </xf>
    <xf numFmtId="41" fontId="25" fillId="0" borderId="12" xfId="0" applyNumberFormat="1" applyFont="1" applyFill="1" applyBorder="1" applyAlignment="1">
      <alignment horizontal="center" vertical="center" wrapText="1"/>
    </xf>
    <xf numFmtId="41" fontId="17" fillId="0" borderId="12" xfId="0" applyNumberFormat="1" applyFont="1" applyFill="1" applyBorder="1" applyAlignment="1">
      <alignment horizontal="center" vertical="center" wrapText="1"/>
    </xf>
    <xf numFmtId="41" fontId="15" fillId="0" borderId="12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 applyBorder="1" applyAlignment="1">
      <alignment horizontal="left" vertical="center" wrapText="1"/>
    </xf>
    <xf numFmtId="173" fontId="13" fillId="0" borderId="12" xfId="0" applyNumberFormat="1" applyFont="1" applyBorder="1" applyAlignment="1">
      <alignment horizontal="right" vertical="center" wrapText="1"/>
    </xf>
    <xf numFmtId="173" fontId="9" fillId="0" borderId="12" xfId="0" applyNumberFormat="1" applyFont="1" applyBorder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41" fontId="9" fillId="0" borderId="13" xfId="0" applyNumberFormat="1" applyFont="1" applyBorder="1" applyAlignment="1">
      <alignment horizontal="center" vertical="center" wrapText="1"/>
    </xf>
    <xf numFmtId="41" fontId="15" fillId="0" borderId="13" xfId="0" applyNumberFormat="1" applyFont="1" applyFill="1" applyBorder="1" applyAlignment="1">
      <alignment horizontal="center" vertical="center" wrapText="1"/>
    </xf>
    <xf numFmtId="173" fontId="9" fillId="0" borderId="24" xfId="0" applyNumberFormat="1" applyFont="1" applyBorder="1" applyAlignment="1">
      <alignment horizontal="right" vertical="center" wrapText="1"/>
    </xf>
    <xf numFmtId="41" fontId="15" fillId="0" borderId="2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left" vertical="center" wrapText="1"/>
    </xf>
    <xf numFmtId="173" fontId="13" fillId="5" borderId="12" xfId="0" applyNumberFormat="1" applyFont="1" applyFill="1" applyBorder="1" applyAlignment="1">
      <alignment horizontal="right" vertical="center" wrapText="1"/>
    </xf>
    <xf numFmtId="41" fontId="13" fillId="5" borderId="12" xfId="0" applyNumberFormat="1" applyFont="1" applyFill="1" applyBorder="1" applyAlignment="1">
      <alignment horizontal="center" vertical="center" wrapText="1"/>
    </xf>
    <xf numFmtId="37" fontId="13" fillId="5" borderId="12" xfId="0" applyNumberFormat="1" applyFont="1" applyFill="1" applyBorder="1" applyAlignment="1">
      <alignment horizontal="center" vertical="center" wrapText="1"/>
    </xf>
    <xf numFmtId="173" fontId="9" fillId="5" borderId="12" xfId="0" applyNumberFormat="1" applyFont="1" applyFill="1" applyBorder="1" applyAlignment="1">
      <alignment horizontal="right" vertical="center" wrapText="1"/>
    </xf>
    <xf numFmtId="41" fontId="15" fillId="5" borderId="12" xfId="0" applyNumberFormat="1" applyFont="1" applyFill="1" applyBorder="1" applyAlignment="1">
      <alignment horizontal="center" vertical="center" wrapText="1"/>
    </xf>
    <xf numFmtId="37" fontId="25" fillId="0" borderId="0" xfId="0" applyNumberFormat="1" applyFont="1" applyFill="1" applyBorder="1" applyAlignment="1">
      <alignment horizontal="right" vertical="center" wrapText="1"/>
    </xf>
    <xf numFmtId="37" fontId="25" fillId="5" borderId="12" xfId="0" applyNumberFormat="1" applyFont="1" applyFill="1" applyBorder="1" applyAlignment="1">
      <alignment horizontal="right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left" vertical="center" wrapText="1"/>
    </xf>
    <xf numFmtId="37" fontId="15" fillId="0" borderId="23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right" vertical="center" wrapText="1"/>
    </xf>
    <xf numFmtId="1" fontId="13" fillId="0" borderId="12" xfId="0" applyNumberFormat="1" applyFont="1" applyBorder="1" applyAlignment="1">
      <alignment horizontal="right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1" fontId="9" fillId="7" borderId="0" xfId="0" applyNumberFormat="1" applyFont="1" applyFill="1" applyBorder="1" applyAlignment="1">
      <alignment horizontal="right" vertical="center" wrapText="1"/>
    </xf>
    <xf numFmtId="1" fontId="9" fillId="0" borderId="0" xfId="0" applyNumberFormat="1" applyFont="1" applyFill="1" applyBorder="1" applyAlignment="1">
      <alignment horizontal="right" vertical="center" wrapText="1"/>
    </xf>
    <xf numFmtId="1" fontId="9" fillId="0" borderId="21" xfId="0" applyNumberFormat="1" applyFont="1" applyBorder="1" applyAlignment="1">
      <alignment horizontal="right" vertical="center" wrapText="1"/>
    </xf>
    <xf numFmtId="1" fontId="14" fillId="5" borderId="12" xfId="0" applyNumberFormat="1" applyFont="1" applyFill="1" applyBorder="1" applyAlignment="1">
      <alignment horizontal="right" vertical="center" wrapText="1"/>
    </xf>
    <xf numFmtId="1" fontId="9" fillId="5" borderId="12" xfId="0" applyNumberFormat="1" applyFont="1" applyFill="1" applyBorder="1" applyAlignment="1">
      <alignment horizontal="right" vertical="center" wrapText="1"/>
    </xf>
    <xf numFmtId="37" fontId="9" fillId="5" borderId="12" xfId="0" applyNumberFormat="1" applyFont="1" applyFill="1" applyBorder="1" applyAlignment="1">
      <alignment horizontal="center" vertical="center" wrapText="1"/>
    </xf>
    <xf numFmtId="37" fontId="13" fillId="5" borderId="12" xfId="0" applyNumberFormat="1" applyFont="1" applyFill="1" applyBorder="1" applyAlignment="1">
      <alignment horizontal="left" vertical="center" wrapText="1"/>
    </xf>
    <xf numFmtId="1" fontId="13" fillId="5" borderId="12" xfId="0" applyNumberFormat="1" applyFont="1" applyFill="1" applyBorder="1" applyAlignment="1">
      <alignment horizontal="right" vertical="center" wrapText="1"/>
    </xf>
    <xf numFmtId="37" fontId="9" fillId="0" borderId="25" xfId="0" applyNumberFormat="1" applyFont="1" applyBorder="1" applyAlignment="1">
      <alignment horizontal="center" vertical="center" wrapText="1"/>
    </xf>
    <xf numFmtId="37" fontId="13" fillId="0" borderId="25" xfId="0" applyNumberFormat="1" applyFont="1" applyBorder="1" applyAlignment="1">
      <alignment horizontal="left" vertical="center" wrapText="1"/>
    </xf>
    <xf numFmtId="1" fontId="9" fillId="0" borderId="25" xfId="0" applyNumberFormat="1" applyFont="1" applyBorder="1" applyAlignment="1">
      <alignment horizontal="right" vertical="center" wrapText="1"/>
    </xf>
    <xf numFmtId="1" fontId="13" fillId="7" borderId="12" xfId="0" applyNumberFormat="1" applyFont="1" applyFill="1" applyBorder="1" applyAlignment="1">
      <alignment horizontal="right" vertical="center" wrapText="1"/>
    </xf>
    <xf numFmtId="166" fontId="22" fillId="0" borderId="0" xfId="0" applyNumberFormat="1" applyFont="1" applyFill="1" applyAlignment="1">
      <alignment horizontal="center"/>
    </xf>
    <xf numFmtId="166" fontId="1" fillId="0" borderId="0" xfId="0" applyNumberFormat="1" applyFont="1" applyFill="1"/>
    <xf numFmtId="168" fontId="1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166" fontId="13" fillId="0" borderId="0" xfId="0" applyNumberFormat="1" applyFont="1" applyFill="1" applyAlignment="1">
      <alignment horizontal="left" vertical="center" wrapText="1"/>
    </xf>
    <xf numFmtId="166" fontId="1" fillId="0" borderId="0" xfId="0" applyNumberFormat="1" applyFont="1" applyFill="1" applyBorder="1"/>
    <xf numFmtId="166" fontId="1" fillId="0" borderId="0" xfId="0" applyNumberFormat="1" applyFont="1" applyFill="1" applyAlignment="1">
      <alignment horizontal="center"/>
    </xf>
    <xf numFmtId="166" fontId="13" fillId="0" borderId="0" xfId="0" applyNumberFormat="1" applyFont="1" applyFill="1" applyAlignment="1">
      <alignment horizontal="left"/>
    </xf>
    <xf numFmtId="166" fontId="13" fillId="0" borderId="0" xfId="0" applyNumberFormat="1" applyFont="1" applyFill="1" applyBorder="1" applyAlignment="1">
      <alignment horizontal="left"/>
    </xf>
    <xf numFmtId="166" fontId="13" fillId="0" borderId="13" xfId="0" applyNumberFormat="1" applyFont="1" applyFill="1" applyBorder="1" applyAlignment="1">
      <alignment horizontal="left"/>
    </xf>
    <xf numFmtId="166" fontId="13" fillId="0" borderId="12" xfId="0" applyNumberFormat="1" applyFont="1" applyFill="1" applyBorder="1" applyAlignment="1">
      <alignment vertical="center" wrapText="1"/>
    </xf>
    <xf numFmtId="166" fontId="22" fillId="0" borderId="12" xfId="0" applyNumberFormat="1" applyFont="1" applyFill="1" applyBorder="1"/>
    <xf numFmtId="37" fontId="13" fillId="0" borderId="26" xfId="0" applyNumberFormat="1" applyFont="1" applyFill="1" applyBorder="1" applyAlignment="1">
      <alignment horizontal="center" vertical="center" wrapText="1"/>
    </xf>
    <xf numFmtId="41" fontId="13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/>
    </xf>
    <xf numFmtId="37" fontId="9" fillId="0" borderId="0" xfId="0" applyNumberFormat="1" applyFont="1" applyAlignment="1">
      <alignment vertical="center" wrapText="1"/>
    </xf>
    <xf numFmtId="37" fontId="13" fillId="5" borderId="12" xfId="0" applyNumberFormat="1" applyFont="1" applyFill="1" applyBorder="1" applyAlignment="1">
      <alignment vertical="center" wrapText="1"/>
    </xf>
    <xf numFmtId="37" fontId="9" fillId="0" borderId="0" xfId="0" applyNumberFormat="1" applyFont="1" applyBorder="1" applyAlignment="1">
      <alignment vertical="center" wrapText="1"/>
    </xf>
    <xf numFmtId="37" fontId="13" fillId="0" borderId="0" xfId="0" applyNumberFormat="1" applyFont="1" applyFill="1" applyBorder="1" applyAlignment="1">
      <alignment vertical="center" wrapText="1"/>
    </xf>
    <xf numFmtId="37" fontId="9" fillId="0" borderId="22" xfId="0" applyNumberFormat="1" applyFont="1" applyBorder="1" applyAlignment="1">
      <alignment vertical="center" wrapText="1"/>
    </xf>
    <xf numFmtId="171" fontId="9" fillId="0" borderId="0" xfId="1" applyNumberFormat="1" applyFont="1"/>
    <xf numFmtId="171" fontId="13" fillId="0" borderId="9" xfId="1" applyNumberFormat="1" applyFont="1" applyFill="1" applyBorder="1" applyAlignment="1">
      <alignment horizontal="center" vertical="center" wrapText="1"/>
    </xf>
    <xf numFmtId="171" fontId="13" fillId="5" borderId="9" xfId="1" applyNumberFormat="1" applyFont="1" applyFill="1" applyBorder="1"/>
    <xf numFmtId="171" fontId="13" fillId="0" borderId="9" xfId="1" applyNumberFormat="1" applyFont="1" applyBorder="1"/>
    <xf numFmtId="171" fontId="13" fillId="0" borderId="9" xfId="1" applyNumberFormat="1" applyFont="1" applyFill="1" applyBorder="1"/>
    <xf numFmtId="171" fontId="13" fillId="3" borderId="9" xfId="1" applyNumberFormat="1" applyFont="1" applyFill="1" applyBorder="1"/>
    <xf numFmtId="171" fontId="9" fillId="0" borderId="9" xfId="1" applyNumberFormat="1" applyFont="1" applyBorder="1"/>
    <xf numFmtId="171" fontId="9" fillId="3" borderId="9" xfId="1" applyNumberFormat="1" applyFont="1" applyFill="1" applyBorder="1"/>
    <xf numFmtId="171" fontId="9" fillId="4" borderId="9" xfId="1" applyNumberFormat="1" applyFont="1" applyFill="1" applyBorder="1"/>
    <xf numFmtId="3" fontId="36" fillId="0" borderId="0" xfId="0" applyNumberFormat="1" applyFont="1"/>
    <xf numFmtId="3" fontId="37" fillId="0" borderId="0" xfId="0" applyNumberFormat="1" applyFont="1"/>
    <xf numFmtId="171" fontId="4" fillId="0" borderId="0" xfId="1" applyNumberFormat="1" applyFont="1" applyFill="1"/>
    <xf numFmtId="171" fontId="9" fillId="0" borderId="0" xfId="1" applyNumberFormat="1" applyFont="1" applyAlignment="1">
      <alignment horizontal="center" vertical="center" wrapText="1"/>
    </xf>
    <xf numFmtId="165" fontId="12" fillId="0" borderId="0" xfId="1" applyFont="1"/>
    <xf numFmtId="171" fontId="9" fillId="0" borderId="0" xfId="0" applyNumberFormat="1" applyFont="1"/>
    <xf numFmtId="37" fontId="38" fillId="0" borderId="12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41" fontId="32" fillId="0" borderId="9" xfId="2" applyNumberFormat="1" applyFont="1" applyFill="1" applyBorder="1"/>
    <xf numFmtId="41" fontId="38" fillId="0" borderId="12" xfId="0" applyNumberFormat="1" applyFont="1" applyFill="1" applyBorder="1" applyAlignment="1">
      <alignment vertical="center" wrapText="1"/>
    </xf>
    <xf numFmtId="41" fontId="38" fillId="0" borderId="12" xfId="0" applyNumberFormat="1" applyFont="1" applyFill="1" applyBorder="1" applyAlignment="1">
      <alignment horizontal="right" vertical="center" wrapText="1"/>
    </xf>
    <xf numFmtId="41" fontId="34" fillId="0" borderId="12" xfId="0" applyNumberFormat="1" applyFont="1" applyFill="1" applyBorder="1" applyAlignment="1">
      <alignment horizontal="right" vertical="center" wrapText="1"/>
    </xf>
    <xf numFmtId="41" fontId="13" fillId="5" borderId="12" xfId="0" applyNumberFormat="1" applyFont="1" applyFill="1" applyBorder="1" applyAlignment="1">
      <alignment horizontal="right" vertical="center" wrapText="1"/>
    </xf>
    <xf numFmtId="41" fontId="9" fillId="0" borderId="12" xfId="0" applyNumberFormat="1" applyFont="1" applyFill="1" applyBorder="1" applyAlignment="1">
      <alignment horizontal="right" vertical="center" wrapText="1"/>
    </xf>
    <xf numFmtId="41" fontId="15" fillId="5" borderId="12" xfId="0" applyNumberFormat="1" applyFont="1" applyFill="1" applyBorder="1" applyAlignment="1">
      <alignment horizontal="right" vertical="center" wrapText="1"/>
    </xf>
    <xf numFmtId="41" fontId="38" fillId="0" borderId="12" xfId="0" applyNumberFormat="1" applyFont="1" applyFill="1" applyBorder="1" applyAlignment="1">
      <alignment horizontal="center" vertical="center" wrapText="1"/>
    </xf>
    <xf numFmtId="41" fontId="9" fillId="0" borderId="12" xfId="0" applyNumberFormat="1" applyFont="1" applyBorder="1" applyAlignment="1">
      <alignment horizontal="right" vertical="center" wrapText="1"/>
    </xf>
    <xf numFmtId="41" fontId="13" fillId="0" borderId="12" xfId="0" applyNumberFormat="1" applyFont="1" applyBorder="1" applyAlignment="1">
      <alignment horizontal="right" vertical="center" wrapText="1"/>
    </xf>
    <xf numFmtId="41" fontId="13" fillId="0" borderId="0" xfId="0" applyNumberFormat="1" applyFont="1" applyFill="1" applyBorder="1" applyAlignment="1">
      <alignment horizontal="right" vertical="center" wrapText="1"/>
    </xf>
    <xf numFmtId="41" fontId="13" fillId="2" borderId="12" xfId="0" applyNumberFormat="1" applyFont="1" applyFill="1" applyBorder="1" applyAlignment="1">
      <alignment horizontal="right" vertical="center" wrapText="1"/>
    </xf>
    <xf numFmtId="43" fontId="38" fillId="0" borderId="12" xfId="0" applyNumberFormat="1" applyFont="1" applyBorder="1" applyAlignment="1">
      <alignment horizontal="right" vertical="center" wrapText="1"/>
    </xf>
    <xf numFmtId="41" fontId="9" fillId="0" borderId="12" xfId="0" applyNumberFormat="1" applyFont="1" applyFill="1" applyBorder="1" applyAlignment="1">
      <alignment vertical="center" wrapText="1"/>
    </xf>
    <xf numFmtId="41" fontId="9" fillId="0" borderId="12" xfId="0" applyNumberFormat="1" applyFont="1" applyBorder="1" applyAlignment="1">
      <alignment vertical="center" wrapText="1"/>
    </xf>
    <xf numFmtId="41" fontId="13" fillId="0" borderId="12" xfId="0" applyNumberFormat="1" applyFont="1" applyFill="1" applyBorder="1" applyAlignment="1">
      <alignment vertical="center" wrapText="1"/>
    </xf>
    <xf numFmtId="41" fontId="34" fillId="5" borderId="12" xfId="0" applyNumberFormat="1" applyFont="1" applyFill="1" applyBorder="1" applyAlignment="1">
      <alignment horizontal="right" vertical="center" wrapText="1"/>
    </xf>
    <xf numFmtId="41" fontId="38" fillId="0" borderId="12" xfId="0" applyNumberFormat="1" applyFont="1" applyFill="1" applyBorder="1" applyAlignment="1">
      <alignment horizontal="right" vertical="center" wrapText="1" indent="1"/>
    </xf>
    <xf numFmtId="41" fontId="25" fillId="0" borderId="12" xfId="0" applyNumberFormat="1" applyFont="1" applyFill="1" applyBorder="1" applyAlignment="1">
      <alignment horizontal="right" vertical="center" wrapText="1"/>
    </xf>
    <xf numFmtId="41" fontId="17" fillId="0" borderId="12" xfId="0" applyNumberFormat="1" applyFont="1" applyFill="1" applyBorder="1" applyAlignment="1">
      <alignment horizontal="right" vertical="center" wrapText="1"/>
    </xf>
    <xf numFmtId="41" fontId="17" fillId="0" borderId="0" xfId="0" applyNumberFormat="1" applyFont="1" applyFill="1" applyBorder="1" applyAlignment="1">
      <alignment horizontal="right" vertical="center" wrapText="1"/>
    </xf>
    <xf numFmtId="41" fontId="15" fillId="2" borderId="12" xfId="0" applyNumberFormat="1" applyFont="1" applyFill="1" applyBorder="1" applyAlignment="1">
      <alignment horizontal="right" vertical="center" wrapText="1"/>
    </xf>
    <xf numFmtId="41" fontId="31" fillId="0" borderId="9" xfId="2" applyNumberFormat="1" applyFont="1" applyFill="1" applyBorder="1"/>
    <xf numFmtId="41" fontId="33" fillId="0" borderId="9" xfId="2" applyNumberFormat="1" applyFont="1" applyFill="1" applyBorder="1"/>
    <xf numFmtId="41" fontId="11" fillId="4" borderId="9" xfId="0" applyNumberFormat="1" applyFont="1" applyFill="1" applyBorder="1"/>
    <xf numFmtId="41" fontId="13" fillId="5" borderId="12" xfId="0" applyNumberFormat="1" applyFont="1" applyFill="1" applyBorder="1" applyAlignment="1">
      <alignment vertical="center" wrapText="1"/>
    </xf>
    <xf numFmtId="41" fontId="13" fillId="0" borderId="12" xfId="0" applyNumberFormat="1" applyFont="1" applyBorder="1" applyAlignment="1">
      <alignment vertical="center" wrapText="1"/>
    </xf>
    <xf numFmtId="41" fontId="13" fillId="0" borderId="0" xfId="0" applyNumberFormat="1" applyFont="1" applyBorder="1" applyAlignment="1">
      <alignment horizontal="right" vertical="center" wrapText="1"/>
    </xf>
    <xf numFmtId="41" fontId="13" fillId="0" borderId="25" xfId="0" applyNumberFormat="1" applyFont="1" applyBorder="1" applyAlignment="1">
      <alignment vertical="center" wrapText="1"/>
    </xf>
    <xf numFmtId="41" fontId="13" fillId="0" borderId="0" xfId="0" applyNumberFormat="1" applyFont="1" applyBorder="1" applyAlignment="1">
      <alignment vertical="center" wrapText="1"/>
    </xf>
    <xf numFmtId="41" fontId="9" fillId="0" borderId="0" xfId="0" applyNumberFormat="1" applyFont="1" applyAlignment="1">
      <alignment vertical="center" wrapText="1"/>
    </xf>
    <xf numFmtId="166" fontId="13" fillId="0" borderId="12" xfId="0" applyNumberFormat="1" applyFont="1" applyFill="1" applyBorder="1" applyAlignment="1">
      <alignment horizontal="center"/>
    </xf>
    <xf numFmtId="41" fontId="32" fillId="0" borderId="9" xfId="2" applyNumberFormat="1" applyFont="1" applyBorder="1" applyAlignment="1">
      <alignment horizontal="right"/>
    </xf>
    <xf numFmtId="41" fontId="33" fillId="0" borderId="9" xfId="2" applyNumberFormat="1" applyFont="1" applyBorder="1" applyAlignment="1">
      <alignment horizontal="right"/>
    </xf>
    <xf numFmtId="41" fontId="32" fillId="0" borderId="9" xfId="1" applyNumberFormat="1" applyFont="1" applyBorder="1" applyAlignment="1">
      <alignment horizontal="right"/>
    </xf>
    <xf numFmtId="41" fontId="33" fillId="3" borderId="9" xfId="2" applyNumberFormat="1" applyFont="1" applyFill="1" applyBorder="1" applyAlignment="1">
      <alignment horizontal="right"/>
    </xf>
    <xf numFmtId="41" fontId="32" fillId="0" borderId="9" xfId="2" applyNumberFormat="1" applyFont="1" applyFill="1" applyBorder="1" applyAlignment="1">
      <alignment horizontal="right"/>
    </xf>
    <xf numFmtId="41" fontId="33" fillId="5" borderId="9" xfId="2" applyNumberFormat="1" applyFont="1" applyFill="1" applyBorder="1" applyAlignment="1">
      <alignment horizontal="right"/>
    </xf>
    <xf numFmtId="41" fontId="33" fillId="4" borderId="9" xfId="2" applyNumberFormat="1" applyFont="1" applyFill="1" applyBorder="1" applyAlignment="1">
      <alignment horizontal="right"/>
    </xf>
    <xf numFmtId="41" fontId="32" fillId="0" borderId="9" xfId="1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7" fontId="13" fillId="0" borderId="0" xfId="0" applyNumberFormat="1" applyFont="1" applyBorder="1" applyAlignment="1">
      <alignment horizontal="left" vertical="center" wrapText="1"/>
    </xf>
    <xf numFmtId="0" fontId="39" fillId="0" borderId="0" xfId="0" applyFont="1" applyBorder="1"/>
    <xf numFmtId="0" fontId="14" fillId="8" borderId="9" xfId="0" applyFont="1" applyFill="1" applyBorder="1" applyAlignment="1">
      <alignment horizontal="left"/>
    </xf>
    <xf numFmtId="49" fontId="12" fillId="8" borderId="11" xfId="0" applyNumberFormat="1" applyFont="1" applyFill="1" applyBorder="1" applyAlignment="1">
      <alignment horizontal="center"/>
    </xf>
    <xf numFmtId="41" fontId="33" fillId="8" borderId="9" xfId="2" applyNumberFormat="1" applyFont="1" applyFill="1" applyBorder="1"/>
    <xf numFmtId="0" fontId="14" fillId="8" borderId="9" xfId="0" applyFont="1" applyFill="1" applyBorder="1" applyAlignment="1">
      <alignment horizontal="center"/>
    </xf>
    <xf numFmtId="49" fontId="11" fillId="8" borderId="11" xfId="0" applyNumberFormat="1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left" vertical="center" wrapText="1"/>
    </xf>
    <xf numFmtId="41" fontId="34" fillId="8" borderId="12" xfId="0" applyNumberFormat="1" applyFont="1" applyFill="1" applyBorder="1" applyAlignment="1">
      <alignment horizontal="right" vertical="center" wrapText="1" indent="1"/>
    </xf>
    <xf numFmtId="41" fontId="34" fillId="8" borderId="12" xfId="0" applyNumberFormat="1" applyFont="1" applyFill="1" applyBorder="1" applyAlignment="1">
      <alignment vertical="center" wrapText="1"/>
    </xf>
    <xf numFmtId="41" fontId="34" fillId="8" borderId="12" xfId="0" applyNumberFormat="1" applyFont="1" applyFill="1" applyBorder="1" applyAlignment="1">
      <alignment horizontal="right" vertical="center" wrapText="1"/>
    </xf>
    <xf numFmtId="41" fontId="13" fillId="8" borderId="12" xfId="0" applyNumberFormat="1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left" vertical="center" wrapText="1"/>
    </xf>
    <xf numFmtId="43" fontId="13" fillId="8" borderId="12" xfId="0" applyNumberFormat="1" applyFont="1" applyFill="1" applyBorder="1" applyAlignment="1">
      <alignment horizontal="right" vertical="center" wrapText="1"/>
    </xf>
    <xf numFmtId="41" fontId="13" fillId="8" borderId="12" xfId="0" applyNumberFormat="1" applyFont="1" applyFill="1" applyBorder="1" applyAlignment="1">
      <alignment horizontal="right" vertical="center" wrapText="1"/>
    </xf>
    <xf numFmtId="41" fontId="15" fillId="8" borderId="12" xfId="0" applyNumberFormat="1" applyFont="1" applyFill="1" applyBorder="1" applyAlignment="1">
      <alignment horizontal="right" vertical="center" wrapText="1"/>
    </xf>
    <xf numFmtId="41" fontId="15" fillId="8" borderId="12" xfId="0" applyNumberFormat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37" fontId="9" fillId="8" borderId="12" xfId="0" applyNumberFormat="1" applyFont="1" applyFill="1" applyBorder="1" applyAlignment="1">
      <alignment horizontal="center" vertical="center" wrapText="1"/>
    </xf>
    <xf numFmtId="37" fontId="13" fillId="8" borderId="12" xfId="0" applyNumberFormat="1" applyFont="1" applyFill="1" applyBorder="1" applyAlignment="1">
      <alignment horizontal="left" vertical="center" wrapText="1"/>
    </xf>
    <xf numFmtId="1" fontId="9" fillId="8" borderId="12" xfId="0" applyNumberFormat="1" applyFont="1" applyFill="1" applyBorder="1" applyAlignment="1">
      <alignment horizontal="right" vertical="center" wrapText="1"/>
    </xf>
    <xf numFmtId="41" fontId="13" fillId="8" borderId="12" xfId="0" applyNumberFormat="1" applyFont="1" applyFill="1" applyBorder="1" applyAlignment="1">
      <alignment horizontal="center" vertical="center" wrapText="1"/>
    </xf>
    <xf numFmtId="37" fontId="13" fillId="8" borderId="12" xfId="0" applyNumberFormat="1" applyFont="1" applyFill="1" applyBorder="1" applyAlignment="1">
      <alignment horizontal="center" vertical="center" wrapText="1"/>
    </xf>
    <xf numFmtId="37" fontId="13" fillId="8" borderId="12" xfId="0" applyNumberFormat="1" applyFont="1" applyFill="1" applyBorder="1" applyAlignment="1">
      <alignment vertical="center" wrapText="1"/>
    </xf>
    <xf numFmtId="37" fontId="13" fillId="8" borderId="12" xfId="0" applyNumberFormat="1" applyFont="1" applyFill="1" applyBorder="1" applyAlignment="1">
      <alignment horizontal="left" vertical="center"/>
    </xf>
    <xf numFmtId="166" fontId="9" fillId="8" borderId="12" xfId="0" applyNumberFormat="1" applyFont="1" applyFill="1" applyBorder="1" applyAlignment="1">
      <alignment horizontal="center" vertical="center" wrapText="1"/>
    </xf>
    <xf numFmtId="166" fontId="13" fillId="8" borderId="12" xfId="0" applyNumberFormat="1" applyFont="1" applyFill="1" applyBorder="1" applyAlignment="1">
      <alignment horizontal="left" vertical="center" wrapText="1"/>
    </xf>
    <xf numFmtId="166" fontId="13" fillId="8" borderId="12" xfId="0" applyNumberFormat="1" applyFont="1" applyFill="1" applyBorder="1" applyAlignment="1">
      <alignment horizontal="center" vertical="center" wrapText="1"/>
    </xf>
    <xf numFmtId="41" fontId="9" fillId="0" borderId="0" xfId="0" applyNumberFormat="1" applyFont="1" applyAlignment="1">
      <alignment horizontal="center" vertical="center" wrapText="1"/>
    </xf>
    <xf numFmtId="171" fontId="13" fillId="4" borderId="9" xfId="1" applyNumberFormat="1" applyFont="1" applyFill="1" applyBorder="1"/>
    <xf numFmtId="0" fontId="13" fillId="0" borderId="0" xfId="0" applyFont="1"/>
    <xf numFmtId="41" fontId="3" fillId="0" borderId="0" xfId="0" applyNumberFormat="1" applyFont="1"/>
    <xf numFmtId="166" fontId="12" fillId="0" borderId="0" xfId="0" applyNumberFormat="1" applyFont="1" applyFill="1"/>
    <xf numFmtId="171" fontId="9" fillId="0" borderId="0" xfId="1" applyNumberFormat="1" applyFont="1" applyFill="1" applyAlignment="1">
      <alignment horizontal="center" vertical="center" wrapText="1"/>
    </xf>
    <xf numFmtId="171" fontId="9" fillId="0" borderId="0" xfId="1" applyNumberFormat="1" applyFont="1" applyBorder="1" applyAlignment="1">
      <alignment horizontal="center" vertical="center" wrapText="1"/>
    </xf>
    <xf numFmtId="174" fontId="12" fillId="0" borderId="0" xfId="0" applyNumberFormat="1" applyFont="1"/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66" fontId="22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41" fontId="13" fillId="0" borderId="0" xfId="0" applyNumberFormat="1" applyFont="1"/>
    <xf numFmtId="41" fontId="9" fillId="0" borderId="0" xfId="0" applyNumberFormat="1" applyFont="1"/>
    <xf numFmtId="0" fontId="6" fillId="0" borderId="0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9" fillId="0" borderId="5" xfId="0" applyFont="1" applyBorder="1" applyAlignment="1"/>
    <xf numFmtId="0" fontId="10" fillId="0" borderId="0" xfId="0" applyFont="1" applyBorder="1" applyAlignment="1"/>
    <xf numFmtId="0" fontId="10" fillId="0" borderId="4" xfId="0" applyFont="1" applyBorder="1" applyAlignment="1"/>
    <xf numFmtId="0" fontId="39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49" fontId="14" fillId="8" borderId="10" xfId="0" applyNumberFormat="1" applyFont="1" applyFill="1" applyBorder="1" applyAlignment="1"/>
    <xf numFmtId="49" fontId="14" fillId="8" borderId="11" xfId="0" applyNumberFormat="1" applyFont="1" applyFill="1" applyBorder="1" applyAlignment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left"/>
    </xf>
    <xf numFmtId="0" fontId="14" fillId="8" borderId="11" xfId="0" applyFont="1" applyFill="1" applyBorder="1" applyAlignment="1">
      <alignment horizontal="left"/>
    </xf>
    <xf numFmtId="0" fontId="14" fillId="4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left" wrapText="1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167" fontId="11" fillId="0" borderId="10" xfId="0" applyNumberFormat="1" applyFont="1" applyBorder="1" applyAlignment="1">
      <alignment horizontal="left" vertical="center" wrapText="1"/>
    </xf>
    <xf numFmtId="167" fontId="11" fillId="0" borderId="11" xfId="0" applyNumberFormat="1" applyFont="1" applyBorder="1" applyAlignment="1">
      <alignment horizontal="left" vertical="center" wrapText="1"/>
    </xf>
    <xf numFmtId="167" fontId="12" fillId="0" borderId="10" xfId="0" applyNumberFormat="1" applyFont="1" applyBorder="1" applyAlignment="1">
      <alignment horizontal="left" vertical="center" wrapText="1"/>
    </xf>
    <xf numFmtId="167" fontId="12" fillId="0" borderId="11" xfId="0" applyNumberFormat="1" applyFont="1" applyBorder="1" applyAlignment="1">
      <alignment horizontal="left" vertical="center" wrapText="1"/>
    </xf>
    <xf numFmtId="167" fontId="11" fillId="4" borderId="10" xfId="0" applyNumberFormat="1" applyFont="1" applyFill="1" applyBorder="1" applyAlignment="1">
      <alignment horizontal="left" vertical="center" wrapText="1"/>
    </xf>
    <xf numFmtId="167" fontId="11" fillId="4" borderId="11" xfId="0" applyNumberFormat="1" applyFont="1" applyFill="1" applyBorder="1" applyAlignment="1">
      <alignment horizontal="left" vertical="center" wrapText="1"/>
    </xf>
    <xf numFmtId="167" fontId="11" fillId="3" borderId="10" xfId="0" applyNumberFormat="1" applyFont="1" applyFill="1" applyBorder="1" applyAlignment="1">
      <alignment horizontal="left" vertical="center" wrapText="1"/>
    </xf>
    <xf numFmtId="167" fontId="11" fillId="3" borderId="11" xfId="0" applyNumberFormat="1" applyFont="1" applyFill="1" applyBorder="1" applyAlignment="1">
      <alignment horizontal="left" vertical="center" wrapText="1"/>
    </xf>
    <xf numFmtId="167" fontId="11" fillId="5" borderId="10" xfId="0" applyNumberFormat="1" applyFont="1" applyFill="1" applyBorder="1" applyAlignment="1">
      <alignment horizontal="left" vertical="center" wrapText="1"/>
    </xf>
    <xf numFmtId="167" fontId="11" fillId="5" borderId="11" xfId="0" applyNumberFormat="1" applyFont="1" applyFill="1" applyBorder="1" applyAlignment="1">
      <alignment horizontal="left" vertical="center" wrapText="1"/>
    </xf>
    <xf numFmtId="167" fontId="11" fillId="0" borderId="10" xfId="0" applyNumberFormat="1" applyFont="1" applyFill="1" applyBorder="1" applyAlignment="1">
      <alignment horizontal="left" vertical="center" wrapText="1"/>
    </xf>
    <xf numFmtId="167" fontId="11" fillId="0" borderId="11" xfId="0" applyNumberFormat="1" applyFont="1" applyFill="1" applyBorder="1" applyAlignment="1">
      <alignment horizontal="left" vertical="center" wrapText="1"/>
    </xf>
    <xf numFmtId="167" fontId="11" fillId="0" borderId="0" xfId="0" applyNumberFormat="1" applyFont="1" applyBorder="1" applyAlignment="1">
      <alignment horizontal="center" vertical="center" wrapText="1"/>
    </xf>
    <xf numFmtId="167" fontId="12" fillId="0" borderId="7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3" fillId="5" borderId="17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37" fontId="11" fillId="5" borderId="12" xfId="0" applyNumberFormat="1" applyFont="1" applyFill="1" applyBorder="1" applyAlignment="1">
      <alignment horizontal="center" vertical="center" wrapText="1"/>
    </xf>
    <xf numFmtId="37" fontId="13" fillId="0" borderId="17" xfId="0" applyNumberFormat="1" applyFont="1" applyBorder="1" applyAlignment="1">
      <alignment horizontal="left" vertical="center" wrapText="1"/>
    </xf>
    <xf numFmtId="37" fontId="13" fillId="0" borderId="23" xfId="0" applyNumberFormat="1" applyFont="1" applyBorder="1" applyAlignment="1">
      <alignment horizontal="left" vertical="center" wrapText="1"/>
    </xf>
    <xf numFmtId="37" fontId="13" fillId="0" borderId="18" xfId="0" applyNumberFormat="1" applyFont="1" applyBorder="1" applyAlignment="1">
      <alignment horizontal="left" vertical="center" wrapText="1"/>
    </xf>
    <xf numFmtId="37" fontId="13" fillId="5" borderId="12" xfId="0" applyNumberFormat="1" applyFont="1" applyFill="1" applyBorder="1" applyAlignment="1">
      <alignment horizontal="left" vertical="center" wrapText="1"/>
    </xf>
    <xf numFmtId="37" fontId="13" fillId="0" borderId="0" xfId="0" applyNumberFormat="1" applyFont="1" applyBorder="1" applyAlignment="1">
      <alignment horizontal="left" vertical="center" wrapText="1"/>
    </xf>
    <xf numFmtId="37" fontId="13" fillId="0" borderId="0" xfId="0" applyNumberFormat="1" applyFont="1" applyAlignment="1">
      <alignment horizontal="left" vertical="center" wrapText="1"/>
    </xf>
    <xf numFmtId="37" fontId="13" fillId="5" borderId="12" xfId="0" applyNumberFormat="1" applyFont="1" applyFill="1" applyBorder="1" applyAlignment="1">
      <alignment horizontal="left" vertical="center"/>
    </xf>
    <xf numFmtId="37" fontId="13" fillId="0" borderId="13" xfId="0" applyNumberFormat="1" applyFont="1" applyBorder="1" applyAlignment="1">
      <alignment horizontal="left" vertical="center" wrapText="1"/>
    </xf>
    <xf numFmtId="37" fontId="13" fillId="5" borderId="17" xfId="0" applyNumberFormat="1" applyFont="1" applyFill="1" applyBorder="1" applyAlignment="1">
      <alignment horizontal="left" vertical="center"/>
    </xf>
    <xf numFmtId="37" fontId="13" fillId="5" borderId="23" xfId="0" applyNumberFormat="1" applyFont="1" applyFill="1" applyBorder="1" applyAlignment="1">
      <alignment horizontal="left" vertical="center"/>
    </xf>
    <xf numFmtId="37" fontId="13" fillId="5" borderId="18" xfId="0" applyNumberFormat="1" applyFont="1" applyFill="1" applyBorder="1" applyAlignment="1">
      <alignment horizontal="left" vertical="center"/>
    </xf>
    <xf numFmtId="37" fontId="11" fillId="5" borderId="17" xfId="0" applyNumberFormat="1" applyFont="1" applyFill="1" applyBorder="1" applyAlignment="1">
      <alignment horizontal="center" vertical="center" wrapText="1"/>
    </xf>
    <xf numFmtId="37" fontId="11" fillId="5" borderId="23" xfId="0" applyNumberFormat="1" applyFont="1" applyFill="1" applyBorder="1" applyAlignment="1">
      <alignment horizontal="center" vertical="center" wrapText="1"/>
    </xf>
    <xf numFmtId="37" fontId="11" fillId="5" borderId="18" xfId="0" applyNumberFormat="1" applyFont="1" applyFill="1" applyBorder="1" applyAlignment="1">
      <alignment horizontal="center" vertical="center" wrapText="1"/>
    </xf>
    <xf numFmtId="37" fontId="13" fillId="5" borderId="17" xfId="0" applyNumberFormat="1" applyFont="1" applyFill="1" applyBorder="1" applyAlignment="1">
      <alignment horizontal="left" vertical="center" wrapText="1"/>
    </xf>
    <xf numFmtId="37" fontId="13" fillId="5" borderId="18" xfId="0" applyNumberFormat="1" applyFont="1" applyFill="1" applyBorder="1" applyAlignment="1">
      <alignment horizontal="left" vertical="center" wrapText="1"/>
    </xf>
    <xf numFmtId="166" fontId="13" fillId="0" borderId="13" xfId="0" applyNumberFormat="1" applyFont="1" applyFill="1" applyBorder="1" applyAlignment="1">
      <alignment horizontal="left"/>
    </xf>
    <xf numFmtId="166" fontId="13" fillId="0" borderId="0" xfId="0" applyNumberFormat="1" applyFont="1" applyFill="1" applyBorder="1" applyAlignment="1">
      <alignment horizontal="left" vertical="center" wrapText="1"/>
    </xf>
    <xf numFmtId="166" fontId="13" fillId="0" borderId="0" xfId="0" applyNumberFormat="1" applyFont="1" applyFill="1" applyAlignment="1">
      <alignment horizontal="left" wrapText="1"/>
    </xf>
    <xf numFmtId="166" fontId="13" fillId="0" borderId="0" xfId="0" applyNumberFormat="1" applyFont="1" applyFill="1" applyBorder="1" applyAlignment="1">
      <alignment horizontal="left"/>
    </xf>
    <xf numFmtId="166" fontId="13" fillId="0" borderId="13" xfId="0" applyNumberFormat="1" applyFont="1" applyFill="1" applyBorder="1" applyAlignment="1">
      <alignment horizontal="left" vertical="center" wrapText="1"/>
    </xf>
    <xf numFmtId="166" fontId="13" fillId="0" borderId="12" xfId="0" applyNumberFormat="1" applyFont="1" applyFill="1" applyBorder="1" applyAlignment="1">
      <alignment horizontal="left" vertical="center" wrapText="1"/>
    </xf>
    <xf numFmtId="166" fontId="13" fillId="0" borderId="12" xfId="0" applyNumberFormat="1" applyFont="1" applyFill="1" applyBorder="1" applyAlignment="1">
      <alignment horizontal="left"/>
    </xf>
    <xf numFmtId="166" fontId="13" fillId="0" borderId="0" xfId="0" applyNumberFormat="1" applyFont="1" applyFill="1" applyAlignment="1">
      <alignment horizontal="left" vertical="center" wrapText="1"/>
    </xf>
    <xf numFmtId="166" fontId="22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13" fillId="0" borderId="12" xfId="0" applyNumberFormat="1" applyFont="1" applyFill="1" applyBorder="1" applyAlignment="1">
      <alignment horizontal="left" vertical="center"/>
    </xf>
    <xf numFmtId="38" fontId="21" fillId="0" borderId="0" xfId="0" applyNumberFormat="1" applyFont="1" applyAlignment="1">
      <alignment horizontal="center"/>
    </xf>
    <xf numFmtId="37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3" applyFont="1" applyFill="1" applyAlignment="1">
      <alignment horizontal="center"/>
    </xf>
  </cellXfs>
  <cellStyles count="6">
    <cellStyle name="Comma" xfId="1" builtinId="3"/>
    <cellStyle name="Comma [0]" xfId="2" builtinId="6"/>
    <cellStyle name="Normal" xfId="0" builtinId="0"/>
    <cellStyle name="Normal 2" xfId="5"/>
    <cellStyle name="Normal_Bilancio" xfId="3"/>
    <cellStyle name="Normale_BILANCIO FKT 1997" xfId="4"/>
  </cellStyles>
  <dxfs count="0"/>
  <tableStyles count="0" defaultTableStyle="TableStyleMedium9" defaultPivotStyle="PivotStyleLight16"/>
  <colors>
    <mruColors>
      <color rgb="FFE2F2F6"/>
      <color rgb="FFE8F5F8"/>
      <color rgb="FFFFFFCC"/>
      <color rgb="FFFEF2E8"/>
      <color rgb="FFC5E4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ALPI%202016%20FINANCE/BILANCI%20EKSEL/BILANCI%20SKK%20e%20Permiresuara%202016-ALPI%20COM%20HOLDING%20SHPK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0-BILANCI  (Hyrje)"/>
      <sheetName val="P1- Aktivi detajuar "/>
      <sheetName val="P2- Pasivi i detajuar  "/>
      <sheetName val="P3-Fitim- Sipas Natyres-"/>
      <sheetName val="P4-Pasq.te Ardh.Gjithperfshirse"/>
      <sheetName val="P5- Fluks. mon- indirekte "/>
      <sheetName val="P6-Ndryshimi i kapitalit neto "/>
      <sheetName val="P7- Pasqyart anekse-  Aktivi"/>
      <sheetName val="P8- Pasqyart anekse-  Pasivi"/>
      <sheetName val="P9- Shpenz te ardhura analitike"/>
      <sheetName val="P10-Levizja AA mat +Amortizim"/>
      <sheetName val="P11- Levizja AA jomat+amort"/>
      <sheetName val="P12- Shpenzimet e panjohura"/>
      <sheetName val="Sheet1"/>
    </sheetNames>
    <sheetDataSet>
      <sheetData sheetId="0"/>
      <sheetData sheetId="1"/>
      <sheetData sheetId="2">
        <row r="42">
          <cell r="F42">
            <v>715690</v>
          </cell>
        </row>
        <row r="44">
          <cell r="F44">
            <v>1662022</v>
          </cell>
        </row>
        <row r="45">
          <cell r="F45">
            <v>12980192</v>
          </cell>
        </row>
        <row r="46">
          <cell r="E46">
            <v>61172976.922500052</v>
          </cell>
          <cell r="F46">
            <v>15362904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38">
          <cell r="F238">
            <v>-9926848.9275000095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P48"/>
  <sheetViews>
    <sheetView topLeftCell="B37" zoomScale="75" workbookViewId="0">
      <selection activeCell="C50" sqref="C50"/>
    </sheetView>
  </sheetViews>
  <sheetFormatPr defaultColWidth="8.85546875" defaultRowHeight="12.75"/>
  <cols>
    <col min="1" max="1" width="1" style="1" hidden="1" customWidth="1"/>
    <col min="2" max="2" width="4.140625" style="1" customWidth="1"/>
    <col min="3" max="3" width="7" style="1" customWidth="1"/>
    <col min="4" max="5" width="6.7109375" style="1" customWidth="1"/>
    <col min="6" max="6" width="8.42578125" style="1" customWidth="1"/>
    <col min="7" max="7" width="6.7109375" style="1" customWidth="1"/>
    <col min="8" max="8" width="8.85546875" style="1" customWidth="1"/>
    <col min="9" max="9" width="4.140625" style="1" customWidth="1"/>
    <col min="10" max="10" width="8.85546875" style="1" customWidth="1"/>
    <col min="11" max="11" width="8.140625" style="1" customWidth="1"/>
    <col min="12" max="12" width="4.5703125" style="1" customWidth="1"/>
    <col min="13" max="14" width="4.85546875" style="1" customWidth="1"/>
    <col min="15" max="15" width="13.140625" style="1" customWidth="1"/>
    <col min="16" max="16" width="2.7109375" style="1" customWidth="1"/>
    <col min="17" max="17" width="3" style="1" customWidth="1"/>
    <col min="18" max="16384" width="8.85546875" style="1"/>
  </cols>
  <sheetData>
    <row r="1" spans="2:16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2:16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/>
    </row>
    <row r="4" spans="2:16">
      <c r="B4" s="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7"/>
    </row>
    <row r="5" spans="2:16">
      <c r="B5" s="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7"/>
    </row>
    <row r="6" spans="2:16"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7"/>
    </row>
    <row r="7" spans="2:16"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7"/>
    </row>
    <row r="8" spans="2:16"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7"/>
    </row>
    <row r="9" spans="2:16">
      <c r="B9" s="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7"/>
    </row>
    <row r="10" spans="2:16">
      <c r="B10" s="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7"/>
    </row>
    <row r="11" spans="2:16"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7"/>
    </row>
    <row r="12" spans="2:16"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7"/>
    </row>
    <row r="13" spans="2:16">
      <c r="B13" s="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7"/>
    </row>
    <row r="14" spans="2:16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7"/>
    </row>
    <row r="15" spans="2:16">
      <c r="B15" s="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7"/>
    </row>
    <row r="16" spans="2:16"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7"/>
    </row>
    <row r="17" spans="2:16" ht="46.5">
      <c r="B17" s="12"/>
      <c r="C17" s="472" t="s">
        <v>22</v>
      </c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14"/>
    </row>
    <row r="18" spans="2:16" ht="18.75">
      <c r="B18" s="12"/>
      <c r="C18" s="13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3"/>
      <c r="P18" s="14"/>
    </row>
    <row r="19" spans="2:16" ht="18.75">
      <c r="B19" s="479" t="s">
        <v>23</v>
      </c>
      <c r="C19" s="480"/>
      <c r="D19" s="480"/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1"/>
    </row>
    <row r="20" spans="2:16" ht="18.75" customHeight="1">
      <c r="B20" s="482" t="s">
        <v>324</v>
      </c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4"/>
    </row>
    <row r="21" spans="2:16" ht="18.75" customHeight="1">
      <c r="B21" s="482"/>
      <c r="C21" s="483"/>
      <c r="D21" s="483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4"/>
    </row>
    <row r="22" spans="2:16" ht="18.75">
      <c r="B22" s="8"/>
      <c r="C22" s="2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2"/>
      <c r="P22" s="7"/>
    </row>
    <row r="23" spans="2:16" ht="18.75">
      <c r="B23" s="8"/>
      <c r="C23" s="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2"/>
      <c r="P23" s="7"/>
    </row>
    <row r="24" spans="2:16" ht="18.75">
      <c r="B24" s="8"/>
      <c r="C24" s="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2"/>
      <c r="P24" s="7"/>
    </row>
    <row r="25" spans="2:16" ht="18.75">
      <c r="B25" s="8"/>
      <c r="C25" s="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"/>
      <c r="P25" s="7"/>
    </row>
    <row r="26" spans="2:16" ht="18.75">
      <c r="B26" s="8"/>
      <c r="C26" s="2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"/>
      <c r="P26" s="7"/>
    </row>
    <row r="27" spans="2:16" ht="18.75">
      <c r="B27" s="8"/>
      <c r="C27" s="2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2"/>
      <c r="P27" s="7"/>
    </row>
    <row r="28" spans="2:16" ht="18.75">
      <c r="B28" s="8"/>
      <c r="C28" s="2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"/>
      <c r="P28" s="7"/>
    </row>
    <row r="29" spans="2:16" ht="21">
      <c r="B29" s="8"/>
      <c r="C29" s="476" t="s">
        <v>17</v>
      </c>
      <c r="D29" s="477"/>
      <c r="E29" s="477"/>
      <c r="F29" s="477"/>
      <c r="G29" s="477"/>
      <c r="H29" s="478"/>
      <c r="I29" s="15"/>
      <c r="J29" s="476" t="s">
        <v>18</v>
      </c>
      <c r="K29" s="477"/>
      <c r="L29" s="477"/>
      <c r="M29" s="477"/>
      <c r="N29" s="477"/>
      <c r="O29" s="478"/>
      <c r="P29" s="7"/>
    </row>
    <row r="30" spans="2:16" ht="18.75">
      <c r="B30" s="8"/>
      <c r="C30" s="19"/>
      <c r="D30" s="15"/>
      <c r="E30" s="15"/>
      <c r="F30" s="15"/>
      <c r="G30" s="15"/>
      <c r="H30" s="17"/>
      <c r="I30" s="15"/>
      <c r="J30" s="16"/>
      <c r="K30" s="15"/>
      <c r="L30" s="15"/>
      <c r="M30" s="15"/>
      <c r="N30" s="15"/>
      <c r="O30" s="20"/>
      <c r="P30" s="7"/>
    </row>
    <row r="31" spans="2:16" ht="16.5">
      <c r="B31" s="8"/>
      <c r="C31" s="21"/>
      <c r="D31" s="362"/>
      <c r="E31" s="362"/>
      <c r="F31" s="362"/>
      <c r="G31" s="362"/>
      <c r="H31" s="427"/>
      <c r="I31" s="362"/>
      <c r="J31" s="426"/>
      <c r="K31" s="362"/>
      <c r="L31" s="362"/>
      <c r="M31" s="22" t="s">
        <v>834</v>
      </c>
      <c r="N31" s="485" t="s">
        <v>20</v>
      </c>
      <c r="O31" s="486"/>
      <c r="P31" s="7"/>
    </row>
    <row r="32" spans="2:16" ht="16.5">
      <c r="B32" s="8"/>
      <c r="C32" s="473" t="s">
        <v>850</v>
      </c>
      <c r="D32" s="474"/>
      <c r="E32" s="474"/>
      <c r="F32" s="474"/>
      <c r="G32" s="474"/>
      <c r="H32" s="475"/>
      <c r="I32" s="362"/>
      <c r="J32" s="473" t="s">
        <v>19</v>
      </c>
      <c r="K32" s="474"/>
      <c r="L32" s="474"/>
      <c r="M32" s="474"/>
      <c r="N32" s="474"/>
      <c r="O32" s="475"/>
      <c r="P32" s="7"/>
    </row>
    <row r="33" spans="2:16" ht="16.5">
      <c r="B33" s="8"/>
      <c r="C33" s="8"/>
      <c r="D33" s="429"/>
      <c r="E33" s="362"/>
      <c r="F33" s="362"/>
      <c r="G33" s="362"/>
      <c r="H33" s="427"/>
      <c r="I33" s="362"/>
      <c r="J33" s="426"/>
      <c r="K33" s="362"/>
      <c r="L33" s="362"/>
      <c r="M33" s="22"/>
      <c r="N33" s="485" t="s">
        <v>21</v>
      </c>
      <c r="O33" s="486"/>
      <c r="P33" s="7"/>
    </row>
    <row r="34" spans="2:16" ht="16.5">
      <c r="B34" s="8"/>
      <c r="C34" s="473" t="s">
        <v>857</v>
      </c>
      <c r="D34" s="474"/>
      <c r="E34" s="474"/>
      <c r="F34" s="474"/>
      <c r="G34" s="474"/>
      <c r="H34" s="475"/>
      <c r="I34" s="362"/>
      <c r="J34" s="426"/>
      <c r="K34" s="362"/>
      <c r="L34" s="362"/>
      <c r="M34" s="362"/>
      <c r="N34" s="362"/>
      <c r="O34" s="23"/>
      <c r="P34" s="7"/>
    </row>
    <row r="35" spans="2:16" ht="16.5">
      <c r="B35" s="8"/>
      <c r="C35" s="21"/>
      <c r="D35" s="362"/>
      <c r="E35" s="362"/>
      <c r="F35" s="362"/>
      <c r="G35" s="362"/>
      <c r="H35" s="427"/>
      <c r="I35" s="362"/>
      <c r="J35" s="473" t="s">
        <v>835</v>
      </c>
      <c r="K35" s="474"/>
      <c r="L35" s="474"/>
      <c r="M35" s="474"/>
      <c r="N35" s="474"/>
      <c r="O35" s="475"/>
      <c r="P35" s="7"/>
    </row>
    <row r="36" spans="2:16" ht="16.5">
      <c r="B36" s="8"/>
      <c r="C36" s="496" t="s">
        <v>851</v>
      </c>
      <c r="D36" s="497"/>
      <c r="E36" s="497"/>
      <c r="F36" s="497"/>
      <c r="G36" s="497"/>
      <c r="H36" s="498"/>
      <c r="I36" s="362"/>
      <c r="J36" s="426"/>
      <c r="K36" s="362"/>
      <c r="L36" s="362"/>
      <c r="M36" s="362"/>
      <c r="N36" s="362"/>
      <c r="O36" s="23"/>
      <c r="P36" s="7"/>
    </row>
    <row r="37" spans="2:16" ht="16.5">
      <c r="B37" s="8"/>
      <c r="C37" s="21"/>
      <c r="D37" s="362"/>
      <c r="E37" s="362"/>
      <c r="F37" s="362"/>
      <c r="G37" s="362"/>
      <c r="H37" s="427"/>
      <c r="I37" s="362"/>
      <c r="J37" s="473" t="s">
        <v>836</v>
      </c>
      <c r="K37" s="474"/>
      <c r="L37" s="474"/>
      <c r="M37" s="474"/>
      <c r="N37" s="474"/>
      <c r="O37" s="475"/>
      <c r="P37" s="7"/>
    </row>
    <row r="38" spans="2:16" ht="16.5">
      <c r="B38" s="8"/>
      <c r="C38" s="473" t="s">
        <v>858</v>
      </c>
      <c r="D38" s="474"/>
      <c r="E38" s="474"/>
      <c r="F38" s="474"/>
      <c r="G38" s="474"/>
      <c r="H38" s="475"/>
      <c r="I38" s="362"/>
      <c r="J38" s="426"/>
      <c r="K38" s="362"/>
      <c r="L38" s="362"/>
      <c r="M38" s="362"/>
      <c r="N38" s="362"/>
      <c r="O38" s="23"/>
      <c r="P38" s="7"/>
    </row>
    <row r="39" spans="2:16" ht="16.5">
      <c r="B39" s="8"/>
      <c r="C39" s="21"/>
      <c r="D39" s="362"/>
      <c r="E39" s="362"/>
      <c r="F39" s="362"/>
      <c r="G39" s="362"/>
      <c r="H39" s="427"/>
      <c r="I39" s="362"/>
      <c r="J39" s="473" t="s">
        <v>859</v>
      </c>
      <c r="K39" s="474"/>
      <c r="L39" s="474"/>
      <c r="M39" s="474"/>
      <c r="N39" s="474"/>
      <c r="O39" s="475"/>
      <c r="P39" s="7"/>
    </row>
    <row r="40" spans="2:16" ht="16.5">
      <c r="B40" s="8"/>
      <c r="C40" s="473" t="s">
        <v>832</v>
      </c>
      <c r="D40" s="474"/>
      <c r="E40" s="474"/>
      <c r="F40" s="474"/>
      <c r="G40" s="474"/>
      <c r="H40" s="475"/>
      <c r="I40" s="24"/>
      <c r="J40" s="21"/>
      <c r="K40" s="24"/>
      <c r="L40" s="24"/>
      <c r="M40" s="24"/>
      <c r="N40" s="24"/>
      <c r="O40" s="23"/>
      <c r="P40" s="7"/>
    </row>
    <row r="41" spans="2:16" ht="16.5">
      <c r="B41" s="8"/>
      <c r="C41" s="21"/>
      <c r="D41" s="24"/>
      <c r="E41" s="24"/>
      <c r="F41" s="25"/>
      <c r="G41" s="24"/>
      <c r="H41" s="23"/>
      <c r="I41" s="24"/>
      <c r="J41" s="487" t="s">
        <v>860</v>
      </c>
      <c r="K41" s="488"/>
      <c r="L41" s="488"/>
      <c r="M41" s="494" t="s">
        <v>861</v>
      </c>
      <c r="N41" s="494"/>
      <c r="O41" s="495"/>
      <c r="P41" s="7"/>
    </row>
    <row r="42" spans="2:16" ht="16.5">
      <c r="B42" s="8"/>
      <c r="C42" s="473" t="s">
        <v>833</v>
      </c>
      <c r="D42" s="474"/>
      <c r="E42" s="474"/>
      <c r="F42" s="474"/>
      <c r="G42" s="474"/>
      <c r="H42" s="475"/>
      <c r="I42" s="24"/>
      <c r="J42" s="21"/>
      <c r="K42" s="24"/>
      <c r="L42" s="24"/>
      <c r="M42" s="24"/>
      <c r="N42" s="24"/>
      <c r="O42" s="23"/>
      <c r="P42" s="7"/>
    </row>
    <row r="43" spans="2:16" ht="16.5">
      <c r="B43" s="8"/>
      <c r="C43" s="492"/>
      <c r="D43" s="493"/>
      <c r="E43" s="493"/>
      <c r="F43" s="493"/>
      <c r="G43" s="493"/>
      <c r="H43" s="486"/>
      <c r="I43" s="24"/>
      <c r="J43" s="21"/>
      <c r="K43" s="24"/>
      <c r="L43" s="24"/>
      <c r="M43" s="24"/>
      <c r="N43" s="24"/>
      <c r="O43" s="23"/>
      <c r="P43" s="7"/>
    </row>
    <row r="44" spans="2:16" ht="16.5">
      <c r="B44" s="8"/>
      <c r="C44" s="489" t="s">
        <v>852</v>
      </c>
      <c r="D44" s="490"/>
      <c r="E44" s="490"/>
      <c r="F44" s="490"/>
      <c r="G44" s="490"/>
      <c r="H44" s="491"/>
      <c r="I44" s="26"/>
      <c r="J44" s="473" t="s">
        <v>872</v>
      </c>
      <c r="K44" s="474"/>
      <c r="L44" s="474"/>
      <c r="M44" s="474"/>
      <c r="N44" s="474"/>
      <c r="O44" s="475"/>
      <c r="P44" s="7"/>
    </row>
    <row r="45" spans="2:16">
      <c r="B45" s="8"/>
      <c r="C45" s="8"/>
      <c r="D45" s="2"/>
      <c r="E45" s="2"/>
      <c r="F45" s="2"/>
      <c r="G45" s="2"/>
      <c r="H45" s="7"/>
      <c r="I45" s="27"/>
      <c r="J45" s="8"/>
      <c r="K45" s="2"/>
      <c r="L45" s="2"/>
      <c r="M45" s="2"/>
      <c r="N45" s="2"/>
      <c r="O45" s="7"/>
      <c r="P45" s="7"/>
    </row>
    <row r="46" spans="2:16">
      <c r="B46" s="8"/>
      <c r="C46" s="8"/>
      <c r="D46" s="2"/>
      <c r="E46" s="2"/>
      <c r="F46" s="6"/>
      <c r="G46" s="2"/>
      <c r="H46" s="7"/>
      <c r="I46" s="2"/>
      <c r="J46" s="8"/>
      <c r="K46" s="2"/>
      <c r="L46" s="2"/>
      <c r="M46" s="2"/>
      <c r="N46" s="2"/>
      <c r="O46" s="7"/>
      <c r="P46" s="7"/>
    </row>
    <row r="47" spans="2:16">
      <c r="B47" s="8"/>
      <c r="C47" s="9"/>
      <c r="D47" s="10"/>
      <c r="E47" s="10"/>
      <c r="F47" s="10"/>
      <c r="G47" s="10"/>
      <c r="H47" s="11"/>
      <c r="I47" s="2"/>
      <c r="J47" s="9"/>
      <c r="K47" s="10"/>
      <c r="L47" s="10"/>
      <c r="M47" s="10"/>
      <c r="N47" s="10"/>
      <c r="O47" s="11"/>
      <c r="P47" s="7"/>
    </row>
    <row r="48" spans="2:16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1"/>
    </row>
  </sheetData>
  <mergeCells count="22">
    <mergeCell ref="J39:O39"/>
    <mergeCell ref="C32:H32"/>
    <mergeCell ref="M41:O41"/>
    <mergeCell ref="J37:O37"/>
    <mergeCell ref="N33:O33"/>
    <mergeCell ref="C34:H34"/>
    <mergeCell ref="J35:O35"/>
    <mergeCell ref="C36:H36"/>
    <mergeCell ref="J44:O44"/>
    <mergeCell ref="J41:L41"/>
    <mergeCell ref="C40:H40"/>
    <mergeCell ref="C42:H42"/>
    <mergeCell ref="C44:H44"/>
    <mergeCell ref="C43:H43"/>
    <mergeCell ref="C17:O17"/>
    <mergeCell ref="C38:H38"/>
    <mergeCell ref="C29:H29"/>
    <mergeCell ref="J29:O29"/>
    <mergeCell ref="J32:O32"/>
    <mergeCell ref="B19:P19"/>
    <mergeCell ref="B20:P21"/>
    <mergeCell ref="N31:O31"/>
  </mergeCells>
  <phoneticPr fontId="0" type="noConversion"/>
  <pageMargins left="0.34" right="0.25" top="0.38" bottom="0.37" header="0.33" footer="0.2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U314"/>
  <sheetViews>
    <sheetView topLeftCell="A268" workbookViewId="0">
      <selection activeCell="G274" sqref="G274"/>
    </sheetView>
  </sheetViews>
  <sheetFormatPr defaultRowHeight="12.75"/>
  <cols>
    <col min="1" max="1" width="4.5703125" style="350" customWidth="1"/>
    <col min="2" max="2" width="5.85546875" style="350" customWidth="1"/>
    <col min="3" max="3" width="3.7109375" style="349" customWidth="1"/>
    <col min="4" max="4" width="53.140625" style="349" customWidth="1"/>
    <col min="5" max="5" width="7.42578125" style="354" customWidth="1"/>
    <col min="6" max="6" width="14.28515625" style="354" customWidth="1"/>
    <col min="7" max="7" width="14.28515625" style="469" customWidth="1"/>
    <col min="8" max="8" width="9.140625" style="349"/>
    <col min="9" max="9" width="12.85546875" style="349" bestFit="1" customWidth="1"/>
    <col min="10" max="10" width="9.85546875" style="349" bestFit="1" customWidth="1"/>
    <col min="11" max="16384" width="9.140625" style="349"/>
  </cols>
  <sheetData>
    <row r="2" spans="1:7">
      <c r="A2" s="592" t="s">
        <v>825</v>
      </c>
      <c r="B2" s="592"/>
      <c r="C2" s="592"/>
      <c r="D2" s="592"/>
      <c r="E2" s="592"/>
      <c r="F2" s="592"/>
      <c r="G2" s="592"/>
    </row>
    <row r="3" spans="1:7">
      <c r="A3" s="592" t="s">
        <v>826</v>
      </c>
      <c r="B3" s="592"/>
      <c r="C3" s="592"/>
      <c r="D3" s="592"/>
      <c r="E3" s="592"/>
      <c r="F3" s="592"/>
      <c r="G3" s="592"/>
    </row>
    <row r="4" spans="1:7">
      <c r="A4" s="593" t="s">
        <v>827</v>
      </c>
      <c r="B4" s="593"/>
      <c r="C4" s="593"/>
      <c r="D4" s="593"/>
      <c r="E4" s="593"/>
      <c r="F4" s="593"/>
      <c r="G4" s="593"/>
    </row>
    <row r="5" spans="1:7">
      <c r="A5" s="348"/>
      <c r="B5" s="348"/>
      <c r="C5" s="348"/>
      <c r="D5" s="348"/>
      <c r="E5" s="348"/>
      <c r="F5" s="348"/>
      <c r="G5" s="468"/>
    </row>
    <row r="6" spans="1:7">
      <c r="A6" s="348"/>
      <c r="B6" s="348"/>
      <c r="C6" s="348"/>
      <c r="D6" s="348"/>
      <c r="E6" s="348"/>
      <c r="F6" s="348"/>
      <c r="G6" s="468"/>
    </row>
    <row r="8" spans="1:7" ht="12.75" customHeight="1">
      <c r="A8" s="98">
        <v>1</v>
      </c>
      <c r="B8" s="589" t="s">
        <v>331</v>
      </c>
      <c r="C8" s="589"/>
      <c r="D8" s="589"/>
      <c r="E8" s="589"/>
      <c r="F8" s="589"/>
      <c r="G8" s="589"/>
    </row>
    <row r="9" spans="1:7" ht="6.75" customHeight="1">
      <c r="A9" s="97"/>
      <c r="B9" s="97"/>
      <c r="C9" s="97"/>
      <c r="D9" s="97"/>
      <c r="E9" s="97"/>
      <c r="F9" s="97"/>
      <c r="G9" s="97"/>
    </row>
    <row r="10" spans="1:7" ht="33" customHeight="1">
      <c r="A10" s="97"/>
      <c r="B10" s="97"/>
      <c r="C10" s="98" t="s">
        <v>24</v>
      </c>
      <c r="D10" s="98" t="s">
        <v>25</v>
      </c>
      <c r="E10" s="98" t="s">
        <v>27</v>
      </c>
      <c r="F10" s="86" t="s">
        <v>868</v>
      </c>
      <c r="G10" s="86" t="s">
        <v>844</v>
      </c>
    </row>
    <row r="11" spans="1:7" ht="17.25" customHeight="1">
      <c r="A11" s="97"/>
      <c r="B11" s="97"/>
      <c r="C11" s="109">
        <v>1</v>
      </c>
      <c r="D11" s="110" t="s">
        <v>53</v>
      </c>
      <c r="E11" s="109">
        <v>701</v>
      </c>
      <c r="F11" s="109"/>
      <c r="G11" s="109"/>
    </row>
    <row r="12" spans="1:7" ht="17.25" customHeight="1">
      <c r="A12" s="97"/>
      <c r="B12" s="97"/>
      <c r="C12" s="109">
        <v>2</v>
      </c>
      <c r="D12" s="110" t="s">
        <v>54</v>
      </c>
      <c r="E12" s="109">
        <v>702</v>
      </c>
      <c r="F12" s="109"/>
      <c r="G12" s="109"/>
    </row>
    <row r="13" spans="1:7" ht="17.25" customHeight="1">
      <c r="A13" s="97"/>
      <c r="B13" s="97"/>
      <c r="C13" s="109">
        <v>3</v>
      </c>
      <c r="D13" s="110" t="s">
        <v>55</v>
      </c>
      <c r="E13" s="109">
        <v>703</v>
      </c>
      <c r="F13" s="109"/>
      <c r="G13" s="109"/>
    </row>
    <row r="14" spans="1:7" ht="17.25" customHeight="1">
      <c r="A14" s="97"/>
      <c r="B14" s="97"/>
      <c r="C14" s="109">
        <v>4</v>
      </c>
      <c r="D14" s="110" t="s">
        <v>56</v>
      </c>
      <c r="E14" s="109">
        <v>704</v>
      </c>
      <c r="F14" s="109">
        <v>1911530974.45</v>
      </c>
      <c r="G14" s="109">
        <v>3016549986</v>
      </c>
    </row>
    <row r="15" spans="1:7" ht="17.25" customHeight="1">
      <c r="A15" s="97"/>
      <c r="B15" s="97"/>
      <c r="C15" s="109">
        <v>5</v>
      </c>
      <c r="D15" s="110" t="s">
        <v>828</v>
      </c>
      <c r="E15" s="109">
        <v>705</v>
      </c>
      <c r="F15" s="109"/>
      <c r="G15" s="109"/>
    </row>
    <row r="16" spans="1:7" ht="17.25" customHeight="1">
      <c r="A16" s="97"/>
      <c r="B16" s="97"/>
      <c r="C16" s="109">
        <v>6</v>
      </c>
      <c r="D16" s="110" t="s">
        <v>841</v>
      </c>
      <c r="E16" s="109">
        <v>7051</v>
      </c>
      <c r="F16" s="109"/>
      <c r="G16" s="109"/>
    </row>
    <row r="17" spans="1:7" ht="17.25" customHeight="1">
      <c r="A17" s="97"/>
      <c r="B17" s="97"/>
      <c r="C17" s="455">
        <v>7</v>
      </c>
      <c r="D17" s="456" t="s">
        <v>754</v>
      </c>
      <c r="E17" s="455"/>
      <c r="F17" s="457">
        <f>SUM(F11:F16)</f>
        <v>1911530974.45</v>
      </c>
      <c r="G17" s="457">
        <f>SUM(G11:G16)</f>
        <v>3016549986</v>
      </c>
    </row>
    <row r="18" spans="1:7" ht="17.25" customHeight="1">
      <c r="A18" s="97"/>
      <c r="B18" s="97"/>
      <c r="C18" s="111"/>
      <c r="D18" s="305"/>
      <c r="E18" s="111"/>
      <c r="F18" s="295"/>
      <c r="G18" s="295"/>
    </row>
    <row r="19" spans="1:7" ht="12.75" customHeight="1">
      <c r="A19" s="98">
        <v>2</v>
      </c>
      <c r="B19" s="589" t="s">
        <v>329</v>
      </c>
      <c r="C19" s="589"/>
      <c r="D19" s="589"/>
      <c r="E19" s="589"/>
      <c r="F19" s="589"/>
      <c r="G19" s="589"/>
    </row>
    <row r="20" spans="1:7" ht="17.25" customHeight="1">
      <c r="A20" s="97"/>
      <c r="B20" s="97"/>
      <c r="C20" s="97"/>
      <c r="D20" s="97"/>
      <c r="E20" s="97"/>
      <c r="F20" s="97"/>
      <c r="G20" s="97"/>
    </row>
    <row r="21" spans="1:7" ht="25.5">
      <c r="A21" s="97"/>
      <c r="B21" s="97"/>
      <c r="C21" s="98" t="s">
        <v>24</v>
      </c>
      <c r="D21" s="98" t="s">
        <v>25</v>
      </c>
      <c r="E21" s="98" t="s">
        <v>27</v>
      </c>
      <c r="F21" s="86" t="s">
        <v>868</v>
      </c>
      <c r="G21" s="86" t="s">
        <v>844</v>
      </c>
    </row>
    <row r="22" spans="1:7" ht="25.5">
      <c r="A22" s="349"/>
      <c r="B22" s="349"/>
      <c r="C22" s="109">
        <v>1</v>
      </c>
      <c r="D22" s="110" t="s">
        <v>85</v>
      </c>
      <c r="E22" s="109">
        <v>71</v>
      </c>
      <c r="F22" s="109">
        <v>0</v>
      </c>
      <c r="G22" s="109">
        <v>0</v>
      </c>
    </row>
    <row r="23" spans="1:7" ht="33.75" customHeight="1">
      <c r="A23" s="97"/>
      <c r="B23" s="97"/>
      <c r="C23" s="457">
        <v>2</v>
      </c>
      <c r="D23" s="456" t="s">
        <v>755</v>
      </c>
      <c r="E23" s="455"/>
      <c r="F23" s="457">
        <f>SUM(F22)</f>
        <v>0</v>
      </c>
      <c r="G23" s="457">
        <f>SUM(G22)</f>
        <v>0</v>
      </c>
    </row>
    <row r="24" spans="1:7" ht="11.25" customHeight="1">
      <c r="A24" s="97"/>
      <c r="B24" s="97"/>
      <c r="C24" s="111"/>
      <c r="D24" s="305"/>
      <c r="E24" s="111"/>
      <c r="F24" s="295"/>
      <c r="G24" s="295"/>
    </row>
    <row r="25" spans="1:7" ht="12.75" customHeight="1">
      <c r="A25" s="98">
        <v>3</v>
      </c>
      <c r="B25" s="589" t="s">
        <v>330</v>
      </c>
      <c r="C25" s="589"/>
      <c r="D25" s="589"/>
      <c r="E25" s="589"/>
      <c r="F25" s="589"/>
      <c r="G25" s="589"/>
    </row>
    <row r="26" spans="1:7">
      <c r="A26" s="126"/>
      <c r="B26" s="126"/>
      <c r="C26" s="97"/>
      <c r="D26" s="97"/>
      <c r="E26" s="97"/>
      <c r="F26" s="97"/>
      <c r="G26" s="97"/>
    </row>
    <row r="27" spans="1:7" ht="25.5">
      <c r="A27" s="126"/>
      <c r="B27" s="126"/>
      <c r="C27" s="98" t="s">
        <v>24</v>
      </c>
      <c r="D27" s="98" t="s">
        <v>25</v>
      </c>
      <c r="E27" s="98" t="s">
        <v>27</v>
      </c>
      <c r="F27" s="86" t="s">
        <v>868</v>
      </c>
      <c r="G27" s="86" t="s">
        <v>844</v>
      </c>
    </row>
    <row r="28" spans="1:7">
      <c r="C28" s="109">
        <v>1</v>
      </c>
      <c r="D28" s="110" t="s">
        <v>61</v>
      </c>
      <c r="E28" s="109">
        <v>721</v>
      </c>
      <c r="F28" s="109">
        <v>0</v>
      </c>
      <c r="G28" s="109">
        <v>0</v>
      </c>
    </row>
    <row r="29" spans="1:7">
      <c r="A29" s="125"/>
      <c r="B29" s="125"/>
      <c r="C29" s="109">
        <v>2</v>
      </c>
      <c r="D29" s="110" t="s">
        <v>60</v>
      </c>
      <c r="E29" s="109">
        <v>722</v>
      </c>
      <c r="F29" s="109">
        <v>0</v>
      </c>
      <c r="G29" s="109">
        <v>0</v>
      </c>
    </row>
    <row r="30" spans="1:7" ht="25.5">
      <c r="A30" s="126"/>
      <c r="B30" s="126"/>
      <c r="C30" s="457">
        <v>3</v>
      </c>
      <c r="D30" s="456" t="s">
        <v>756</v>
      </c>
      <c r="E30" s="455"/>
      <c r="F30" s="457">
        <f>SUM(F28:F29)</f>
        <v>0</v>
      </c>
      <c r="G30" s="457">
        <f>SUM(G28:G29)</f>
        <v>0</v>
      </c>
    </row>
    <row r="31" spans="1:7" ht="23.25" customHeight="1">
      <c r="A31" s="126"/>
      <c r="B31" s="126"/>
      <c r="C31" s="111"/>
      <c r="D31" s="305"/>
      <c r="E31" s="111"/>
      <c r="F31" s="295"/>
      <c r="G31" s="295"/>
    </row>
    <row r="32" spans="1:7" ht="17.25" customHeight="1">
      <c r="A32" s="98">
        <v>4</v>
      </c>
      <c r="B32" s="589" t="s">
        <v>326</v>
      </c>
      <c r="C32" s="589"/>
      <c r="D32" s="589"/>
      <c r="E32" s="589"/>
      <c r="F32" s="589"/>
      <c r="G32" s="589"/>
    </row>
    <row r="33" spans="1:7" ht="10.5" customHeight="1">
      <c r="A33" s="126"/>
      <c r="B33" s="126"/>
      <c r="C33" s="97"/>
      <c r="D33" s="97"/>
      <c r="E33" s="97"/>
      <c r="F33" s="97"/>
      <c r="G33" s="97"/>
    </row>
    <row r="34" spans="1:7" ht="27.75" customHeight="1">
      <c r="A34" s="126"/>
      <c r="B34" s="126"/>
      <c r="C34" s="98" t="s">
        <v>24</v>
      </c>
      <c r="D34" s="98" t="s">
        <v>25</v>
      </c>
      <c r="E34" s="98" t="s">
        <v>27</v>
      </c>
      <c r="F34" s="86" t="s">
        <v>868</v>
      </c>
      <c r="G34" s="86" t="s">
        <v>844</v>
      </c>
    </row>
    <row r="35" spans="1:7">
      <c r="C35" s="109">
        <v>1</v>
      </c>
      <c r="D35" s="110" t="s">
        <v>49</v>
      </c>
      <c r="E35" s="289">
        <v>7081</v>
      </c>
      <c r="F35" s="109"/>
      <c r="G35" s="109"/>
    </row>
    <row r="36" spans="1:7">
      <c r="A36" s="125"/>
      <c r="B36" s="125"/>
      <c r="C36" s="109">
        <v>2</v>
      </c>
      <c r="D36" s="110" t="s">
        <v>57</v>
      </c>
      <c r="E36" s="289">
        <v>7082</v>
      </c>
      <c r="F36" s="109"/>
      <c r="G36" s="109"/>
    </row>
    <row r="37" spans="1:7">
      <c r="A37" s="126"/>
      <c r="B37" s="126"/>
      <c r="C37" s="109">
        <v>3</v>
      </c>
      <c r="D37" s="110" t="s">
        <v>58</v>
      </c>
      <c r="E37" s="289">
        <v>7083</v>
      </c>
      <c r="F37" s="109"/>
      <c r="G37" s="109"/>
    </row>
    <row r="38" spans="1:7">
      <c r="A38" s="126"/>
      <c r="B38" s="126"/>
      <c r="C38" s="109">
        <v>4</v>
      </c>
      <c r="D38" s="110" t="s">
        <v>59</v>
      </c>
      <c r="E38" s="289">
        <v>7088</v>
      </c>
      <c r="F38" s="109"/>
      <c r="G38" s="109">
        <v>10000</v>
      </c>
    </row>
    <row r="39" spans="1:7">
      <c r="A39" s="126"/>
      <c r="B39" s="126"/>
      <c r="C39" s="457">
        <v>5</v>
      </c>
      <c r="D39" s="456" t="s">
        <v>757</v>
      </c>
      <c r="E39" s="455"/>
      <c r="F39" s="457">
        <f>SUM(F35:F38)</f>
        <v>0</v>
      </c>
      <c r="G39" s="457">
        <f>SUM(G35:G38)</f>
        <v>10000</v>
      </c>
    </row>
    <row r="40" spans="1:7">
      <c r="A40" s="126"/>
      <c r="B40" s="126"/>
      <c r="C40" s="111"/>
      <c r="E40" s="111"/>
      <c r="F40" s="295"/>
      <c r="G40" s="295"/>
    </row>
    <row r="41" spans="1:7">
      <c r="A41" s="126"/>
      <c r="B41" s="126"/>
      <c r="C41" s="111"/>
      <c r="E41" s="111"/>
      <c r="F41" s="295"/>
      <c r="G41" s="295"/>
    </row>
    <row r="42" spans="1:7">
      <c r="A42" s="126"/>
      <c r="B42" s="126"/>
      <c r="C42" s="111"/>
      <c r="E42" s="111"/>
      <c r="F42" s="295"/>
      <c r="G42" s="295"/>
    </row>
    <row r="43" spans="1:7">
      <c r="A43" s="126"/>
      <c r="B43" s="126"/>
      <c r="C43" s="111"/>
      <c r="E43" s="111"/>
      <c r="F43" s="295" t="s">
        <v>2</v>
      </c>
      <c r="G43" s="295" t="s">
        <v>2</v>
      </c>
    </row>
    <row r="44" spans="1:7">
      <c r="A44" s="126"/>
      <c r="B44" s="126"/>
      <c r="C44" s="111"/>
      <c r="E44" s="111"/>
      <c r="F44" s="295"/>
      <c r="G44" s="295"/>
    </row>
    <row r="45" spans="1:7">
      <c r="A45" s="126"/>
      <c r="B45" s="126"/>
      <c r="C45" s="111"/>
      <c r="E45" s="111"/>
      <c r="F45" s="295"/>
      <c r="G45" s="295"/>
    </row>
    <row r="46" spans="1:7" ht="19.5" customHeight="1">
      <c r="A46" s="98">
        <v>5</v>
      </c>
      <c r="B46" s="98"/>
      <c r="C46" s="594" t="s">
        <v>348</v>
      </c>
      <c r="D46" s="594"/>
      <c r="E46" s="594"/>
      <c r="F46" s="98">
        <f>F54+F60</f>
        <v>-1872100278.2</v>
      </c>
      <c r="G46" s="98">
        <f>G54+G60</f>
        <v>-2938778463.0599999</v>
      </c>
    </row>
    <row r="47" spans="1:7" ht="30" customHeight="1">
      <c r="A47" s="349"/>
      <c r="B47" s="125">
        <v>5.0999999999999996</v>
      </c>
      <c r="C47" s="591" t="s">
        <v>321</v>
      </c>
      <c r="D47" s="591"/>
      <c r="E47" s="99"/>
      <c r="F47" s="97"/>
      <c r="G47" s="97"/>
    </row>
    <row r="48" spans="1:7">
      <c r="A48" s="126"/>
      <c r="B48" s="126"/>
      <c r="C48" s="97"/>
      <c r="D48" s="97"/>
      <c r="E48" s="97"/>
      <c r="F48" s="97"/>
      <c r="G48" s="97"/>
    </row>
    <row r="49" spans="1:7" ht="25.5">
      <c r="A49" s="126"/>
      <c r="B49" s="126"/>
      <c r="C49" s="98" t="s">
        <v>24</v>
      </c>
      <c r="D49" s="98" t="s">
        <v>25</v>
      </c>
      <c r="E49" s="98" t="s">
        <v>27</v>
      </c>
      <c r="F49" s="86" t="s">
        <v>868</v>
      </c>
      <c r="G49" s="86" t="s">
        <v>844</v>
      </c>
    </row>
    <row r="50" spans="1:7">
      <c r="C50" s="109">
        <v>1</v>
      </c>
      <c r="D50" s="110" t="s">
        <v>62</v>
      </c>
      <c r="E50" s="109">
        <v>601</v>
      </c>
      <c r="F50" s="109"/>
      <c r="G50" s="109"/>
    </row>
    <row r="51" spans="1:7">
      <c r="A51" s="125"/>
      <c r="B51" s="125"/>
      <c r="C51" s="109">
        <v>2</v>
      </c>
      <c r="D51" s="110" t="s">
        <v>849</v>
      </c>
      <c r="E51" s="109">
        <v>602</v>
      </c>
      <c r="F51" s="109"/>
      <c r="G51" s="109"/>
    </row>
    <row r="52" spans="1:7">
      <c r="A52" s="126"/>
      <c r="B52" s="126"/>
      <c r="C52" s="109">
        <v>3</v>
      </c>
      <c r="D52" s="110" t="s">
        <v>63</v>
      </c>
      <c r="E52" s="109">
        <v>605</v>
      </c>
      <c r="F52" s="109">
        <v>-1872100278.2</v>
      </c>
      <c r="G52" s="109">
        <v>-2938778463.0599999</v>
      </c>
    </row>
    <row r="53" spans="1:7">
      <c r="A53" s="126"/>
      <c r="B53" s="126"/>
      <c r="C53" s="109"/>
      <c r="D53" s="110"/>
      <c r="E53" s="109"/>
      <c r="F53" s="109"/>
      <c r="G53" s="109"/>
    </row>
    <row r="54" spans="1:7">
      <c r="A54" s="126"/>
      <c r="B54" s="126"/>
      <c r="C54" s="457">
        <v>6</v>
      </c>
      <c r="D54" s="456" t="s">
        <v>758</v>
      </c>
      <c r="E54" s="455"/>
      <c r="F54" s="457">
        <f>SUM(F50:F53)</f>
        <v>-1872100278.2</v>
      </c>
      <c r="G54" s="457">
        <f>SUM(G50:G53)</f>
        <v>-2938778463.0599999</v>
      </c>
    </row>
    <row r="55" spans="1:7">
      <c r="A55" s="126"/>
      <c r="B55" s="126"/>
      <c r="C55" s="111"/>
      <c r="D55" s="305"/>
      <c r="E55" s="111"/>
      <c r="F55" s="295"/>
      <c r="G55" s="295"/>
    </row>
    <row r="56" spans="1:7" ht="12.75" customHeight="1">
      <c r="A56" s="349"/>
      <c r="B56" s="125">
        <v>5.2</v>
      </c>
      <c r="C56" s="585" t="s">
        <v>322</v>
      </c>
      <c r="D56" s="585"/>
      <c r="E56" s="111"/>
      <c r="F56" s="295"/>
      <c r="G56" s="295"/>
    </row>
    <row r="57" spans="1:7">
      <c r="A57" s="125"/>
      <c r="B57" s="125"/>
      <c r="C57" s="305"/>
      <c r="D57" s="305"/>
      <c r="E57" s="111"/>
      <c r="F57" s="295"/>
      <c r="G57" s="295"/>
    </row>
    <row r="58" spans="1:7" ht="25.5">
      <c r="A58" s="125"/>
      <c r="B58" s="125"/>
      <c r="C58" s="98" t="s">
        <v>24</v>
      </c>
      <c r="D58" s="98" t="s">
        <v>25</v>
      </c>
      <c r="E58" s="98" t="s">
        <v>27</v>
      </c>
      <c r="F58" s="86" t="s">
        <v>868</v>
      </c>
      <c r="G58" s="86" t="s">
        <v>844</v>
      </c>
    </row>
    <row r="59" spans="1:7">
      <c r="A59" s="125"/>
      <c r="B59" s="125"/>
      <c r="C59" s="109">
        <v>1</v>
      </c>
      <c r="D59" s="110" t="s">
        <v>64</v>
      </c>
      <c r="E59" s="109">
        <v>608</v>
      </c>
      <c r="F59" s="109"/>
      <c r="G59" s="109"/>
    </row>
    <row r="60" spans="1:7">
      <c r="A60" s="125"/>
      <c r="B60" s="125"/>
      <c r="C60" s="457">
        <v>2</v>
      </c>
      <c r="D60" s="456" t="s">
        <v>759</v>
      </c>
      <c r="E60" s="455"/>
      <c r="F60" s="455">
        <f>F59</f>
        <v>0</v>
      </c>
      <c r="G60" s="455">
        <f>G59</f>
        <v>0</v>
      </c>
    </row>
    <row r="61" spans="1:7">
      <c r="A61" s="125"/>
      <c r="B61" s="125"/>
      <c r="C61" s="111"/>
      <c r="D61" s="305"/>
      <c r="E61" s="111"/>
      <c r="F61" s="295"/>
      <c r="G61" s="295"/>
    </row>
    <row r="62" spans="1:7">
      <c r="C62" s="111"/>
      <c r="D62" s="305"/>
      <c r="E62" s="111"/>
      <c r="F62" s="295"/>
      <c r="G62" s="295"/>
    </row>
    <row r="63" spans="1:7">
      <c r="A63" s="359">
        <v>6</v>
      </c>
      <c r="B63" s="590" t="s">
        <v>349</v>
      </c>
      <c r="C63" s="590"/>
      <c r="D63" s="590"/>
      <c r="E63" s="590"/>
      <c r="F63" s="417">
        <f>F69+F78</f>
        <v>-4987296</v>
      </c>
      <c r="G63" s="417">
        <f>G69+G78</f>
        <v>-3956971</v>
      </c>
    </row>
    <row r="65" spans="1:10" ht="15.75" customHeight="1">
      <c r="A65" s="349"/>
      <c r="B65" s="125">
        <v>6.1</v>
      </c>
      <c r="C65" s="591" t="s">
        <v>39</v>
      </c>
      <c r="D65" s="591"/>
      <c r="E65" s="99"/>
      <c r="F65" s="97"/>
      <c r="G65" s="97"/>
    </row>
    <row r="66" spans="1:10">
      <c r="A66" s="126"/>
      <c r="B66" s="126"/>
      <c r="C66" s="97"/>
      <c r="D66" s="97"/>
      <c r="E66" s="97"/>
      <c r="F66" s="97"/>
      <c r="G66" s="97"/>
    </row>
    <row r="67" spans="1:10" ht="25.5">
      <c r="A67" s="126"/>
      <c r="B67" s="126"/>
      <c r="C67" s="98" t="s">
        <v>24</v>
      </c>
      <c r="D67" s="98" t="s">
        <v>25</v>
      </c>
      <c r="E67" s="98" t="s">
        <v>27</v>
      </c>
      <c r="F67" s="86" t="s">
        <v>868</v>
      </c>
      <c r="G67" s="86" t="s">
        <v>844</v>
      </c>
    </row>
    <row r="68" spans="1:10">
      <c r="C68" s="109">
        <v>1</v>
      </c>
      <c r="D68" s="110" t="s">
        <v>65</v>
      </c>
      <c r="E68" s="109">
        <v>641</v>
      </c>
      <c r="F68" s="109">
        <v>-4544893</v>
      </c>
      <c r="G68" s="109">
        <v>-3554491</v>
      </c>
    </row>
    <row r="69" spans="1:10">
      <c r="A69" s="126"/>
      <c r="B69" s="126"/>
      <c r="C69" s="457">
        <v>2</v>
      </c>
      <c r="D69" s="456" t="s">
        <v>760</v>
      </c>
      <c r="E69" s="455"/>
      <c r="F69" s="457">
        <f>SUM(F68:F68)</f>
        <v>-4544893</v>
      </c>
      <c r="G69" s="457">
        <f>SUM(G68:G68)</f>
        <v>-3554491</v>
      </c>
    </row>
    <row r="70" spans="1:10">
      <c r="A70" s="126"/>
      <c r="B70" s="126"/>
      <c r="C70" s="111"/>
      <c r="D70" s="305"/>
      <c r="E70" s="111"/>
      <c r="F70" s="295"/>
      <c r="G70" s="295"/>
      <c r="J70" s="351"/>
    </row>
    <row r="71" spans="1:10">
      <c r="A71" s="126"/>
      <c r="B71" s="126"/>
      <c r="C71" s="111"/>
      <c r="D71" s="305"/>
      <c r="E71" s="111"/>
      <c r="F71" s="295"/>
      <c r="G71" s="295"/>
    </row>
    <row r="72" spans="1:10">
      <c r="C72" s="111"/>
      <c r="D72" s="305"/>
      <c r="E72" s="111"/>
      <c r="F72" s="295"/>
      <c r="G72" s="295"/>
    </row>
    <row r="73" spans="1:10" ht="29.25" customHeight="1">
      <c r="A73" s="349"/>
      <c r="B73" s="125">
        <v>6.2</v>
      </c>
      <c r="C73" s="591" t="s">
        <v>350</v>
      </c>
      <c r="D73" s="591"/>
      <c r="E73" s="591"/>
      <c r="F73" s="591"/>
      <c r="G73" s="591"/>
    </row>
    <row r="74" spans="1:10">
      <c r="A74" s="126"/>
      <c r="B74" s="126"/>
      <c r="C74" s="97"/>
      <c r="D74" s="97"/>
      <c r="E74" s="97"/>
      <c r="F74" s="97"/>
      <c r="G74" s="97"/>
    </row>
    <row r="75" spans="1:10" ht="25.5">
      <c r="A75" s="126"/>
      <c r="B75" s="126"/>
      <c r="C75" s="98" t="s">
        <v>24</v>
      </c>
      <c r="D75" s="98" t="s">
        <v>25</v>
      </c>
      <c r="E75" s="98" t="s">
        <v>27</v>
      </c>
      <c r="F75" s="86" t="s">
        <v>868</v>
      </c>
      <c r="G75" s="86" t="s">
        <v>844</v>
      </c>
    </row>
    <row r="76" spans="1:10">
      <c r="C76" s="109">
        <v>1</v>
      </c>
      <c r="D76" s="110" t="s">
        <v>67</v>
      </c>
      <c r="E76" s="109">
        <v>644</v>
      </c>
      <c r="F76" s="109">
        <v>-442403</v>
      </c>
      <c r="G76" s="109">
        <v>-402480</v>
      </c>
    </row>
    <row r="77" spans="1:10">
      <c r="C77" s="109">
        <v>2</v>
      </c>
      <c r="D77" s="110" t="s">
        <v>66</v>
      </c>
      <c r="E77" s="290">
        <v>645</v>
      </c>
      <c r="F77" s="109"/>
      <c r="G77" s="109"/>
    </row>
    <row r="78" spans="1:10">
      <c r="A78" s="126"/>
      <c r="B78" s="126"/>
      <c r="C78" s="457">
        <v>3</v>
      </c>
      <c r="D78" s="456" t="s">
        <v>761</v>
      </c>
      <c r="E78" s="455"/>
      <c r="F78" s="457">
        <f>SUM(F76:F77)</f>
        <v>-442403</v>
      </c>
      <c r="G78" s="457">
        <f>SUM(G76:G77)</f>
        <v>-402480</v>
      </c>
    </row>
    <row r="79" spans="1:10">
      <c r="C79" s="111"/>
      <c r="D79" s="305"/>
      <c r="E79" s="111"/>
      <c r="F79" s="295"/>
      <c r="G79" s="295"/>
    </row>
    <row r="80" spans="1:10">
      <c r="C80" s="111"/>
      <c r="D80" s="305"/>
      <c r="E80" s="111"/>
      <c r="F80" s="295"/>
      <c r="G80" s="295"/>
    </row>
    <row r="81" spans="1:7">
      <c r="C81" s="111"/>
      <c r="D81" s="305"/>
      <c r="E81" s="111"/>
      <c r="F81" s="295"/>
      <c r="G81" s="295"/>
    </row>
    <row r="82" spans="1:7" ht="15.75" customHeight="1">
      <c r="A82" s="98">
        <v>7</v>
      </c>
      <c r="B82" s="589" t="s">
        <v>323</v>
      </c>
      <c r="C82" s="589"/>
      <c r="D82" s="589"/>
      <c r="E82" s="589"/>
      <c r="F82" s="589"/>
      <c r="G82" s="589"/>
    </row>
    <row r="83" spans="1:7">
      <c r="A83" s="97"/>
      <c r="B83" s="97"/>
      <c r="C83" s="97"/>
      <c r="D83" s="97"/>
      <c r="E83" s="97"/>
      <c r="F83" s="97"/>
      <c r="G83" s="97"/>
    </row>
    <row r="84" spans="1:7" ht="25.5">
      <c r="A84" s="97"/>
      <c r="B84" s="97"/>
      <c r="C84" s="98" t="s">
        <v>24</v>
      </c>
      <c r="D84" s="98" t="s">
        <v>25</v>
      </c>
      <c r="E84" s="98" t="s">
        <v>27</v>
      </c>
      <c r="F84" s="86" t="s">
        <v>868</v>
      </c>
      <c r="G84" s="86" t="s">
        <v>844</v>
      </c>
    </row>
    <row r="85" spans="1:7" ht="38.25">
      <c r="A85" s="99"/>
      <c r="B85" s="99"/>
      <c r="C85" s="109">
        <v>1</v>
      </c>
      <c r="D85" s="110" t="s">
        <v>732</v>
      </c>
      <c r="E85" s="291">
        <v>6811</v>
      </c>
      <c r="F85" s="109"/>
      <c r="G85" s="109"/>
    </row>
    <row r="86" spans="1:7">
      <c r="A86" s="97"/>
      <c r="B86" s="97"/>
      <c r="C86" s="455">
        <v>2</v>
      </c>
      <c r="D86" s="456" t="s">
        <v>762</v>
      </c>
      <c r="E86" s="455"/>
      <c r="F86" s="457">
        <f>SUM(F85)</f>
        <v>0</v>
      </c>
      <c r="G86" s="457">
        <f>SUM(G85)</f>
        <v>0</v>
      </c>
    </row>
    <row r="87" spans="1:7">
      <c r="A87" s="97"/>
      <c r="B87" s="97"/>
      <c r="C87" s="111"/>
      <c r="D87" s="305"/>
      <c r="E87" s="111"/>
      <c r="F87" s="295"/>
      <c r="G87" s="295"/>
    </row>
    <row r="88" spans="1:7">
      <c r="A88" s="97"/>
      <c r="B88" s="97"/>
      <c r="C88" s="111"/>
      <c r="D88" s="305"/>
      <c r="E88" s="111"/>
      <c r="F88" s="295"/>
      <c r="G88" s="295"/>
    </row>
    <row r="89" spans="1:7">
      <c r="A89" s="97"/>
      <c r="B89" s="97"/>
      <c r="C89" s="111"/>
      <c r="D89" s="305"/>
      <c r="E89" s="111"/>
      <c r="F89" s="295"/>
      <c r="G89" s="295"/>
    </row>
    <row r="90" spans="1:7">
      <c r="A90" s="97"/>
      <c r="B90" s="97"/>
      <c r="C90" s="111"/>
      <c r="D90" s="305"/>
      <c r="E90" s="111"/>
      <c r="F90" s="295"/>
      <c r="G90" s="295"/>
    </row>
    <row r="91" spans="1:7">
      <c r="A91" s="97"/>
      <c r="B91" s="97"/>
      <c r="C91" s="111"/>
      <c r="D91" s="305"/>
      <c r="E91" s="111"/>
      <c r="F91" s="295"/>
      <c r="G91" s="295"/>
    </row>
    <row r="92" spans="1:7">
      <c r="A92" s="97"/>
      <c r="B92" s="97"/>
      <c r="C92" s="111"/>
      <c r="D92" s="305"/>
      <c r="E92" s="111"/>
      <c r="F92" s="295"/>
      <c r="G92" s="295"/>
    </row>
    <row r="93" spans="1:7" ht="15.75" customHeight="1">
      <c r="A93" s="98">
        <v>8</v>
      </c>
      <c r="B93" s="589" t="s">
        <v>196</v>
      </c>
      <c r="C93" s="589"/>
      <c r="D93" s="589"/>
      <c r="E93" s="589"/>
      <c r="F93" s="589"/>
      <c r="G93" s="589"/>
    </row>
    <row r="94" spans="1:7">
      <c r="A94" s="97"/>
      <c r="B94" s="97"/>
      <c r="C94" s="97"/>
      <c r="D94" s="97"/>
      <c r="E94" s="97"/>
      <c r="F94" s="97"/>
      <c r="G94" s="97"/>
    </row>
    <row r="95" spans="1:7" ht="25.5">
      <c r="A95" s="97"/>
      <c r="B95" s="97"/>
      <c r="C95" s="98" t="s">
        <v>24</v>
      </c>
      <c r="D95" s="98" t="s">
        <v>25</v>
      </c>
      <c r="E95" s="98" t="s">
        <v>27</v>
      </c>
      <c r="F95" s="86" t="s">
        <v>868</v>
      </c>
      <c r="G95" s="86" t="s">
        <v>844</v>
      </c>
    </row>
    <row r="96" spans="1:7">
      <c r="A96" s="349"/>
      <c r="B96" s="349"/>
      <c r="C96" s="109">
        <v>1</v>
      </c>
      <c r="D96" s="110" t="s">
        <v>733</v>
      </c>
      <c r="E96" s="292">
        <v>6812</v>
      </c>
      <c r="F96" s="109">
        <v>-37253</v>
      </c>
      <c r="G96" s="109">
        <v>-126887</v>
      </c>
    </row>
    <row r="97" spans="1:7">
      <c r="A97" s="97"/>
      <c r="B97" s="97"/>
      <c r="C97" s="455">
        <v>2</v>
      </c>
      <c r="D97" s="456" t="s">
        <v>763</v>
      </c>
      <c r="E97" s="455"/>
      <c r="F97" s="457">
        <f>SUM(F96)</f>
        <v>-37253</v>
      </c>
      <c r="G97" s="457">
        <f>SUM(G96)</f>
        <v>-126887</v>
      </c>
    </row>
    <row r="98" spans="1:7">
      <c r="A98" s="349"/>
      <c r="B98" s="349"/>
      <c r="C98" s="305"/>
      <c r="D98" s="305"/>
      <c r="E98" s="111"/>
      <c r="F98" s="295"/>
      <c r="G98" s="295"/>
    </row>
    <row r="99" spans="1:7" ht="12.75" customHeight="1">
      <c r="A99" s="98">
        <v>9</v>
      </c>
      <c r="B99" s="589" t="s">
        <v>325</v>
      </c>
      <c r="C99" s="589"/>
      <c r="D99" s="589"/>
      <c r="E99" s="589"/>
      <c r="F99" s="589"/>
      <c r="G99" s="589"/>
    </row>
    <row r="100" spans="1:7">
      <c r="A100" s="99"/>
      <c r="B100" s="99"/>
      <c r="C100" s="352"/>
      <c r="D100" s="352"/>
      <c r="E100" s="99"/>
      <c r="F100" s="97"/>
      <c r="G100" s="97"/>
    </row>
    <row r="101" spans="1:7" ht="25.5">
      <c r="A101" s="99"/>
      <c r="B101" s="99"/>
      <c r="C101" s="98" t="s">
        <v>24</v>
      </c>
      <c r="D101" s="98" t="s">
        <v>25</v>
      </c>
      <c r="E101" s="98" t="s">
        <v>27</v>
      </c>
      <c r="F101" s="86" t="s">
        <v>868</v>
      </c>
      <c r="G101" s="86" t="s">
        <v>844</v>
      </c>
    </row>
    <row r="102" spans="1:7">
      <c r="A102" s="99"/>
      <c r="B102" s="99"/>
      <c r="C102" s="98" t="s">
        <v>3</v>
      </c>
      <c r="D102" s="108" t="s">
        <v>68</v>
      </c>
      <c r="E102" s="109"/>
      <c r="F102" s="109"/>
      <c r="G102" s="109"/>
    </row>
    <row r="103" spans="1:7">
      <c r="A103" s="99"/>
      <c r="B103" s="99"/>
      <c r="C103" s="109">
        <v>1</v>
      </c>
      <c r="D103" s="110" t="s">
        <v>69</v>
      </c>
      <c r="E103" s="109">
        <v>611</v>
      </c>
      <c r="F103" s="109">
        <v>-1682652</v>
      </c>
      <c r="G103" s="109">
        <v>-1856126.8</v>
      </c>
    </row>
    <row r="104" spans="1:7">
      <c r="A104" s="99"/>
      <c r="B104" s="99"/>
      <c r="C104" s="109">
        <v>2</v>
      </c>
      <c r="D104" s="110" t="s">
        <v>70</v>
      </c>
      <c r="E104" s="109">
        <v>613</v>
      </c>
      <c r="F104" s="109">
        <v>-1277834.82</v>
      </c>
      <c r="G104" s="109">
        <v>-1302230.68</v>
      </c>
    </row>
    <row r="105" spans="1:7">
      <c r="A105" s="99"/>
      <c r="B105" s="99"/>
      <c r="C105" s="109">
        <v>3</v>
      </c>
      <c r="D105" s="110" t="s">
        <v>71</v>
      </c>
      <c r="E105" s="109">
        <v>615</v>
      </c>
      <c r="F105" s="109"/>
      <c r="G105" s="109"/>
    </row>
    <row r="106" spans="1:7">
      <c r="A106" s="99"/>
      <c r="B106" s="99"/>
      <c r="C106" s="109">
        <v>4</v>
      </c>
      <c r="D106" s="110" t="s">
        <v>72</v>
      </c>
      <c r="E106" s="109">
        <v>616</v>
      </c>
      <c r="F106" s="109"/>
      <c r="G106" s="109">
        <v>-23700</v>
      </c>
    </row>
    <row r="107" spans="1:7">
      <c r="A107" s="99"/>
      <c r="B107" s="99"/>
      <c r="C107" s="109">
        <v>5</v>
      </c>
      <c r="D107" s="110" t="s">
        <v>734</v>
      </c>
      <c r="E107" s="109">
        <v>617</v>
      </c>
      <c r="F107" s="109"/>
      <c r="G107" s="109"/>
    </row>
    <row r="108" spans="1:7">
      <c r="A108" s="99"/>
      <c r="B108" s="99"/>
      <c r="C108" s="109">
        <v>6</v>
      </c>
      <c r="D108" s="110" t="s">
        <v>59</v>
      </c>
      <c r="E108" s="109">
        <v>618</v>
      </c>
      <c r="F108" s="109">
        <f>-24108.27-50124</f>
        <v>-74232.27</v>
      </c>
      <c r="G108" s="109">
        <f>-20870-44540</f>
        <v>-65410</v>
      </c>
    </row>
    <row r="109" spans="1:7">
      <c r="A109" s="99"/>
      <c r="B109" s="99"/>
      <c r="C109" s="455"/>
      <c r="D109" s="456" t="s">
        <v>764</v>
      </c>
      <c r="E109" s="455"/>
      <c r="F109" s="457">
        <f>SUM(F103:F108)</f>
        <v>-3034719.0900000003</v>
      </c>
      <c r="G109" s="457">
        <f>SUM(G103:G108)</f>
        <v>-3247467.48</v>
      </c>
    </row>
    <row r="110" spans="1:7">
      <c r="A110" s="99"/>
      <c r="B110" s="99"/>
      <c r="C110" s="98" t="s">
        <v>0</v>
      </c>
      <c r="D110" s="108" t="s">
        <v>73</v>
      </c>
      <c r="E110" s="109"/>
      <c r="F110" s="109"/>
      <c r="G110" s="109"/>
    </row>
    <row r="111" spans="1:7">
      <c r="A111" s="99"/>
      <c r="B111" s="99"/>
      <c r="C111" s="109">
        <v>7</v>
      </c>
      <c r="D111" s="110" t="s">
        <v>74</v>
      </c>
      <c r="E111" s="109">
        <v>621</v>
      </c>
      <c r="F111" s="109"/>
      <c r="G111" s="109"/>
    </row>
    <row r="112" spans="1:7">
      <c r="A112" s="99"/>
      <c r="B112" s="99"/>
      <c r="C112" s="109">
        <v>8</v>
      </c>
      <c r="D112" s="110" t="s">
        <v>735</v>
      </c>
      <c r="E112" s="109">
        <v>622</v>
      </c>
      <c r="F112" s="109"/>
      <c r="G112" s="109"/>
    </row>
    <row r="113" spans="1:7">
      <c r="A113" s="99"/>
      <c r="B113" s="99"/>
      <c r="C113" s="109">
        <v>9</v>
      </c>
      <c r="D113" s="110" t="s">
        <v>75</v>
      </c>
      <c r="E113" s="109">
        <v>623</v>
      </c>
      <c r="F113" s="109"/>
      <c r="G113" s="109"/>
    </row>
    <row r="114" spans="1:7">
      <c r="A114" s="99"/>
      <c r="B114" s="99"/>
      <c r="C114" s="109">
        <v>10</v>
      </c>
      <c r="D114" s="110" t="s">
        <v>76</v>
      </c>
      <c r="E114" s="109">
        <v>624</v>
      </c>
      <c r="F114" s="109"/>
      <c r="G114" s="109"/>
    </row>
    <row r="115" spans="1:7">
      <c r="A115" s="99"/>
      <c r="B115" s="99"/>
      <c r="C115" s="109">
        <v>11</v>
      </c>
      <c r="D115" s="110" t="s">
        <v>77</v>
      </c>
      <c r="E115" s="109">
        <v>625</v>
      </c>
      <c r="F115" s="109"/>
      <c r="G115" s="109"/>
    </row>
    <row r="116" spans="1:7">
      <c r="A116" s="99"/>
      <c r="B116" s="99"/>
      <c r="C116" s="109">
        <v>12</v>
      </c>
      <c r="D116" s="110" t="s">
        <v>736</v>
      </c>
      <c r="E116" s="109">
        <v>626</v>
      </c>
      <c r="F116" s="109">
        <v>-30427.9</v>
      </c>
      <c r="G116" s="109">
        <v>-35201.64</v>
      </c>
    </row>
    <row r="117" spans="1:7">
      <c r="A117" s="99"/>
      <c r="B117" s="99"/>
      <c r="C117" s="109">
        <v>13</v>
      </c>
      <c r="D117" s="110" t="s">
        <v>737</v>
      </c>
      <c r="E117" s="292">
        <v>6271</v>
      </c>
      <c r="F117" s="109"/>
      <c r="G117" s="109"/>
    </row>
    <row r="118" spans="1:7">
      <c r="A118" s="99"/>
      <c r="B118" s="99"/>
      <c r="C118" s="109">
        <v>14</v>
      </c>
      <c r="D118" s="110" t="s">
        <v>78</v>
      </c>
      <c r="E118" s="292">
        <v>6272</v>
      </c>
      <c r="F118" s="109"/>
      <c r="G118" s="109"/>
    </row>
    <row r="119" spans="1:7">
      <c r="A119" s="99"/>
      <c r="B119" s="99"/>
      <c r="C119" s="109">
        <v>15</v>
      </c>
      <c r="D119" s="110" t="s">
        <v>79</v>
      </c>
      <c r="E119" s="292">
        <v>6276</v>
      </c>
      <c r="F119" s="109"/>
      <c r="G119" s="109"/>
    </row>
    <row r="120" spans="1:7">
      <c r="A120" s="99"/>
      <c r="B120" s="99"/>
      <c r="C120" s="109">
        <v>16</v>
      </c>
      <c r="D120" s="110" t="s">
        <v>80</v>
      </c>
      <c r="E120" s="109">
        <v>628</v>
      </c>
      <c r="F120" s="109">
        <v>-159297.54</v>
      </c>
      <c r="G120" s="109">
        <v>-402206.37</v>
      </c>
    </row>
    <row r="121" spans="1:7">
      <c r="A121" s="99"/>
      <c r="B121" s="99"/>
      <c r="C121" s="455"/>
      <c r="D121" s="456" t="s">
        <v>765</v>
      </c>
      <c r="E121" s="455"/>
      <c r="F121" s="457">
        <f>SUM(F111:F120)</f>
        <v>-189725.44</v>
      </c>
      <c r="G121" s="457">
        <f>SUM(G111:G120)</f>
        <v>-437408.01</v>
      </c>
    </row>
    <row r="122" spans="1:7">
      <c r="A122" s="99"/>
      <c r="B122" s="99"/>
      <c r="C122" s="98" t="s">
        <v>1</v>
      </c>
      <c r="D122" s="108" t="s">
        <v>738</v>
      </c>
      <c r="E122" s="109"/>
      <c r="F122" s="109"/>
      <c r="G122" s="109"/>
    </row>
    <row r="123" spans="1:7">
      <c r="A123" s="99"/>
      <c r="B123" s="99"/>
      <c r="C123" s="109">
        <v>17</v>
      </c>
      <c r="D123" s="110" t="s">
        <v>739</v>
      </c>
      <c r="E123" s="109">
        <v>632</v>
      </c>
      <c r="F123" s="109"/>
      <c r="G123" s="109"/>
    </row>
    <row r="124" spans="1:7">
      <c r="A124" s="99"/>
      <c r="B124" s="99"/>
      <c r="C124" s="109">
        <v>18</v>
      </c>
      <c r="D124" s="110" t="s">
        <v>740</v>
      </c>
      <c r="E124" s="109">
        <v>633</v>
      </c>
      <c r="F124" s="109"/>
      <c r="G124" s="109"/>
    </row>
    <row r="125" spans="1:7">
      <c r="A125" s="99"/>
      <c r="B125" s="99"/>
      <c r="C125" s="109">
        <v>19</v>
      </c>
      <c r="D125" s="110" t="s">
        <v>114</v>
      </c>
      <c r="E125" s="109">
        <v>634</v>
      </c>
      <c r="F125" s="109">
        <v>-67000.2</v>
      </c>
      <c r="G125" s="109">
        <v>-68740</v>
      </c>
    </row>
    <row r="126" spans="1:7">
      <c r="A126" s="99"/>
      <c r="B126" s="99"/>
      <c r="C126" s="109">
        <v>20</v>
      </c>
      <c r="D126" s="110" t="s">
        <v>741</v>
      </c>
      <c r="E126" s="109">
        <v>635</v>
      </c>
      <c r="F126" s="109"/>
      <c r="G126" s="109"/>
    </row>
    <row r="127" spans="1:7">
      <c r="A127" s="99"/>
      <c r="B127" s="99"/>
      <c r="C127" s="109">
        <v>21</v>
      </c>
      <c r="D127" s="110" t="s">
        <v>742</v>
      </c>
      <c r="E127" s="109">
        <v>638</v>
      </c>
      <c r="F127" s="109"/>
      <c r="G127" s="109">
        <v>-9000</v>
      </c>
    </row>
    <row r="128" spans="1:7">
      <c r="A128" s="99"/>
      <c r="B128" s="99"/>
      <c r="C128" s="455"/>
      <c r="D128" s="456" t="s">
        <v>766</v>
      </c>
      <c r="E128" s="455"/>
      <c r="F128" s="455">
        <f>SUM(F123:F127)</f>
        <v>-67000.2</v>
      </c>
      <c r="G128" s="455">
        <f>SUM(G123:G127)</f>
        <v>-77740</v>
      </c>
    </row>
    <row r="129" spans="1:7">
      <c r="A129" s="99"/>
      <c r="B129" s="99"/>
      <c r="C129" s="98" t="s">
        <v>13</v>
      </c>
      <c r="D129" s="108" t="s">
        <v>81</v>
      </c>
      <c r="E129" s="109"/>
      <c r="F129" s="109"/>
      <c r="G129" s="109"/>
    </row>
    <row r="130" spans="1:7">
      <c r="A130" s="99"/>
      <c r="B130" s="99"/>
      <c r="C130" s="109">
        <v>22</v>
      </c>
      <c r="D130" s="110" t="s">
        <v>743</v>
      </c>
      <c r="E130" s="109">
        <v>653</v>
      </c>
      <c r="F130" s="109"/>
      <c r="G130" s="109"/>
    </row>
    <row r="131" spans="1:7">
      <c r="A131" s="99"/>
      <c r="B131" s="99"/>
      <c r="C131" s="109">
        <v>23</v>
      </c>
      <c r="D131" s="110" t="s">
        <v>82</v>
      </c>
      <c r="E131" s="109">
        <v>654</v>
      </c>
      <c r="F131" s="109"/>
      <c r="G131" s="109"/>
    </row>
    <row r="132" spans="1:7">
      <c r="A132" s="99"/>
      <c r="B132" s="99"/>
      <c r="C132" s="109">
        <v>24</v>
      </c>
      <c r="D132" s="110" t="s">
        <v>744</v>
      </c>
      <c r="E132" s="109">
        <v>657</v>
      </c>
      <c r="F132" s="109">
        <v>-780</v>
      </c>
      <c r="G132" s="109"/>
    </row>
    <row r="133" spans="1:7">
      <c r="A133" s="99"/>
      <c r="B133" s="99"/>
      <c r="C133" s="109">
        <v>25</v>
      </c>
      <c r="D133" s="110" t="s">
        <v>81</v>
      </c>
      <c r="E133" s="109">
        <v>658</v>
      </c>
      <c r="F133" s="109">
        <v>-511545.39</v>
      </c>
      <c r="G133" s="109">
        <v>-442071</v>
      </c>
    </row>
    <row r="134" spans="1:7">
      <c r="A134" s="99"/>
      <c r="B134" s="99"/>
      <c r="C134" s="455"/>
      <c r="D134" s="456" t="s">
        <v>767</v>
      </c>
      <c r="E134" s="455"/>
      <c r="F134" s="455">
        <f>F130+F131+F132+F133</f>
        <v>-512325.39</v>
      </c>
      <c r="G134" s="455">
        <f>G130+G131+G132+G133</f>
        <v>-442071</v>
      </c>
    </row>
    <row r="135" spans="1:7">
      <c r="A135" s="99"/>
      <c r="B135" s="99"/>
      <c r="C135" s="455"/>
      <c r="D135" s="456" t="s">
        <v>86</v>
      </c>
      <c r="E135" s="455"/>
      <c r="F135" s="457">
        <f>F109+F121+F128+F134</f>
        <v>-3803770.1200000006</v>
      </c>
      <c r="G135" s="457">
        <f>G109+G121+G128+G134</f>
        <v>-4204686.49</v>
      </c>
    </row>
    <row r="136" spans="1:7">
      <c r="A136" s="99"/>
      <c r="B136" s="99"/>
      <c r="C136" s="352"/>
      <c r="D136" s="352"/>
      <c r="E136" s="99"/>
      <c r="F136" s="97"/>
      <c r="G136" s="97"/>
    </row>
    <row r="137" spans="1:7">
      <c r="A137" s="99"/>
      <c r="B137" s="99"/>
      <c r="C137" s="352"/>
      <c r="D137" s="352"/>
      <c r="E137" s="99"/>
      <c r="F137" s="97"/>
      <c r="G137" s="97"/>
    </row>
    <row r="138" spans="1:7">
      <c r="A138" s="99"/>
      <c r="B138" s="99"/>
      <c r="C138" s="352"/>
      <c r="D138" s="352"/>
      <c r="E138" s="99"/>
      <c r="F138" s="97"/>
      <c r="G138" s="97"/>
    </row>
    <row r="139" spans="1:7">
      <c r="A139" s="99"/>
      <c r="B139" s="99"/>
      <c r="C139" s="352"/>
      <c r="D139" s="352"/>
      <c r="E139" s="99"/>
      <c r="F139" s="97"/>
      <c r="G139" s="97"/>
    </row>
    <row r="140" spans="1:7">
      <c r="A140" s="99"/>
      <c r="B140" s="99"/>
      <c r="C140" s="352"/>
      <c r="D140" s="352"/>
      <c r="E140" s="99"/>
      <c r="F140" s="97"/>
      <c r="G140" s="97"/>
    </row>
    <row r="141" spans="1:7">
      <c r="A141" s="99"/>
      <c r="B141" s="99"/>
      <c r="C141" s="352"/>
      <c r="D141" s="352"/>
      <c r="E141" s="99"/>
      <c r="F141" s="97"/>
      <c r="G141" s="97"/>
    </row>
    <row r="142" spans="1:7">
      <c r="A142" s="99"/>
      <c r="B142" s="99"/>
      <c r="C142" s="352"/>
      <c r="D142" s="352"/>
      <c r="E142" s="99"/>
      <c r="F142" s="97"/>
      <c r="G142" s="97"/>
    </row>
    <row r="143" spans="1:7">
      <c r="A143" s="99"/>
      <c r="B143" s="99"/>
      <c r="C143" s="352"/>
      <c r="D143" s="352"/>
      <c r="E143" s="99"/>
      <c r="F143" s="97"/>
      <c r="G143" s="97"/>
    </row>
    <row r="144" spans="1:7">
      <c r="A144" s="99"/>
      <c r="B144" s="99"/>
      <c r="C144" s="352"/>
      <c r="D144" s="352"/>
      <c r="E144" s="99"/>
      <c r="F144" s="97"/>
      <c r="G144" s="97"/>
    </row>
    <row r="145" spans="1:21">
      <c r="A145" s="99"/>
      <c r="B145" s="99"/>
      <c r="C145" s="352"/>
      <c r="D145" s="352"/>
      <c r="E145" s="99"/>
      <c r="F145" s="97"/>
      <c r="G145" s="97"/>
    </row>
    <row r="146" spans="1:21">
      <c r="A146" s="98">
        <v>10</v>
      </c>
      <c r="B146" s="589" t="s">
        <v>333</v>
      </c>
      <c r="C146" s="589"/>
      <c r="D146" s="589"/>
      <c r="E146" s="589"/>
      <c r="F146" s="98">
        <f>F162+F175+F187</f>
        <v>0</v>
      </c>
      <c r="G146" s="98">
        <f>G162+G175+G187</f>
        <v>-61563</v>
      </c>
    </row>
    <row r="147" spans="1:21" ht="9" customHeight="1">
      <c r="A147" s="99"/>
      <c r="B147" s="99"/>
      <c r="C147" s="111"/>
      <c r="D147" s="352"/>
      <c r="E147" s="352"/>
      <c r="F147" s="295"/>
      <c r="G147" s="295"/>
    </row>
    <row r="148" spans="1:21" ht="23.25" customHeight="1">
      <c r="A148" s="349"/>
      <c r="B148" s="125">
        <v>10.1</v>
      </c>
      <c r="C148" s="585" t="s">
        <v>424</v>
      </c>
      <c r="D148" s="585"/>
      <c r="E148" s="352"/>
      <c r="F148" s="295"/>
      <c r="G148" s="295"/>
    </row>
    <row r="149" spans="1:21" ht="13.5" customHeight="1">
      <c r="A149" s="99"/>
      <c r="B149" s="99"/>
      <c r="C149" s="305"/>
      <c r="D149" s="305"/>
      <c r="E149" s="352"/>
      <c r="F149" s="295"/>
      <c r="G149" s="295"/>
    </row>
    <row r="150" spans="1:21" ht="30" customHeight="1">
      <c r="C150" s="98" t="s">
        <v>24</v>
      </c>
      <c r="D150" s="98" t="s">
        <v>25</v>
      </c>
      <c r="E150" s="98" t="s">
        <v>27</v>
      </c>
      <c r="F150" s="86" t="s">
        <v>868</v>
      </c>
      <c r="G150" s="86" t="s">
        <v>844</v>
      </c>
    </row>
    <row r="151" spans="1:21">
      <c r="A151" s="126"/>
      <c r="B151" s="126"/>
      <c r="C151" s="109">
        <v>1</v>
      </c>
      <c r="D151" s="110" t="s">
        <v>745</v>
      </c>
      <c r="E151" s="294" t="s">
        <v>746</v>
      </c>
      <c r="F151" s="109">
        <v>0</v>
      </c>
      <c r="G151" s="109">
        <v>0</v>
      </c>
      <c r="U151" s="350"/>
    </row>
    <row r="152" spans="1:21">
      <c r="A152" s="126"/>
      <c r="B152" s="126"/>
      <c r="C152" s="109">
        <v>2</v>
      </c>
      <c r="D152" s="110" t="s">
        <v>747</v>
      </c>
      <c r="E152" s="294" t="s">
        <v>748</v>
      </c>
      <c r="F152" s="109">
        <v>0</v>
      </c>
      <c r="G152" s="109">
        <v>0</v>
      </c>
      <c r="U152" s="350"/>
    </row>
    <row r="153" spans="1:21">
      <c r="A153" s="126"/>
      <c r="B153" s="126"/>
      <c r="C153" s="457" t="s">
        <v>3</v>
      </c>
      <c r="D153" s="456" t="s">
        <v>768</v>
      </c>
      <c r="E153" s="455"/>
      <c r="F153" s="455">
        <f>F151+F152</f>
        <v>0</v>
      </c>
      <c r="G153" s="455">
        <f>G151+G152</f>
        <v>0</v>
      </c>
      <c r="U153" s="350"/>
    </row>
    <row r="154" spans="1:21">
      <c r="A154" s="126"/>
      <c r="B154" s="126"/>
      <c r="C154" s="109">
        <v>3</v>
      </c>
      <c r="D154" s="110" t="s">
        <v>749</v>
      </c>
      <c r="E154" s="109">
        <v>762</v>
      </c>
      <c r="F154" s="109">
        <v>0</v>
      </c>
      <c r="G154" s="109">
        <v>0</v>
      </c>
      <c r="U154" s="350"/>
    </row>
    <row r="155" spans="1:21">
      <c r="A155" s="126"/>
      <c r="B155" s="126"/>
      <c r="C155" s="109">
        <v>4</v>
      </c>
      <c r="D155" s="110" t="s">
        <v>750</v>
      </c>
      <c r="E155" s="109">
        <v>662</v>
      </c>
      <c r="F155" s="109">
        <v>0</v>
      </c>
      <c r="G155" s="109">
        <v>0</v>
      </c>
      <c r="U155" s="350"/>
    </row>
    <row r="156" spans="1:21">
      <c r="A156" s="126"/>
      <c r="B156" s="126"/>
      <c r="C156" s="457" t="s">
        <v>0</v>
      </c>
      <c r="D156" s="456" t="s">
        <v>769</v>
      </c>
      <c r="E156" s="455"/>
      <c r="F156" s="455">
        <f>F154+F155</f>
        <v>0</v>
      </c>
      <c r="G156" s="455">
        <f>G154+G155</f>
        <v>0</v>
      </c>
      <c r="U156" s="350"/>
    </row>
    <row r="157" spans="1:21">
      <c r="A157" s="126"/>
      <c r="B157" s="126"/>
      <c r="C157" s="109">
        <v>5</v>
      </c>
      <c r="D157" s="110" t="s">
        <v>751</v>
      </c>
      <c r="E157" s="109">
        <v>763</v>
      </c>
      <c r="F157" s="109">
        <v>0</v>
      </c>
      <c r="G157" s="109">
        <v>0</v>
      </c>
      <c r="U157" s="350"/>
    </row>
    <row r="158" spans="1:21">
      <c r="A158" s="126"/>
      <c r="B158" s="126"/>
      <c r="C158" s="457" t="s">
        <v>1</v>
      </c>
      <c r="D158" s="456" t="s">
        <v>770</v>
      </c>
      <c r="E158" s="455"/>
      <c r="F158" s="455">
        <f>F157</f>
        <v>0</v>
      </c>
      <c r="G158" s="455">
        <f>G157</f>
        <v>0</v>
      </c>
      <c r="U158" s="350"/>
    </row>
    <row r="159" spans="1:21">
      <c r="A159" s="126"/>
      <c r="B159" s="126"/>
      <c r="C159" s="109">
        <v>6</v>
      </c>
      <c r="D159" s="110" t="s">
        <v>752</v>
      </c>
      <c r="E159" s="109">
        <v>765</v>
      </c>
      <c r="F159" s="109">
        <v>0</v>
      </c>
      <c r="G159" s="109">
        <v>0</v>
      </c>
      <c r="U159" s="350"/>
    </row>
    <row r="160" spans="1:21">
      <c r="A160" s="126"/>
      <c r="B160" s="126"/>
      <c r="C160" s="109">
        <v>7</v>
      </c>
      <c r="D160" s="110" t="s">
        <v>753</v>
      </c>
      <c r="E160" s="109">
        <v>665</v>
      </c>
      <c r="F160" s="109">
        <v>0</v>
      </c>
      <c r="G160" s="109">
        <v>0</v>
      </c>
      <c r="U160" s="350"/>
    </row>
    <row r="161" spans="1:21">
      <c r="A161" s="126"/>
      <c r="B161" s="126"/>
      <c r="C161" s="457" t="s">
        <v>13</v>
      </c>
      <c r="D161" s="456" t="s">
        <v>771</v>
      </c>
      <c r="E161" s="455"/>
      <c r="F161" s="455">
        <f>F159+F160</f>
        <v>0</v>
      </c>
      <c r="G161" s="455">
        <f>G159+G160</f>
        <v>0</v>
      </c>
      <c r="U161" s="350"/>
    </row>
    <row r="162" spans="1:21">
      <c r="A162" s="126"/>
      <c r="B162" s="126"/>
      <c r="C162" s="455"/>
      <c r="D162" s="456" t="s">
        <v>772</v>
      </c>
      <c r="E162" s="455"/>
      <c r="F162" s="455">
        <f>F153+F156+F158+F161</f>
        <v>0</v>
      </c>
      <c r="G162" s="455">
        <f>G153+G156+G158+G161</f>
        <v>0</v>
      </c>
      <c r="U162" s="350"/>
    </row>
    <row r="163" spans="1:21">
      <c r="A163" s="126"/>
      <c r="B163" s="126"/>
      <c r="C163" s="111"/>
      <c r="D163" s="305"/>
      <c r="E163" s="111"/>
      <c r="F163" s="295"/>
      <c r="G163" s="295"/>
    </row>
    <row r="164" spans="1:21" ht="38.25" customHeight="1">
      <c r="A164" s="349"/>
      <c r="B164" s="125">
        <v>10.199999999999999</v>
      </c>
      <c r="C164" s="585" t="s">
        <v>351</v>
      </c>
      <c r="D164" s="585"/>
      <c r="E164" s="99"/>
      <c r="F164" s="97"/>
      <c r="G164" s="97"/>
    </row>
    <row r="165" spans="1:21">
      <c r="A165" s="126"/>
      <c r="B165" s="126"/>
      <c r="C165" s="97"/>
      <c r="D165" s="97"/>
      <c r="E165" s="97"/>
      <c r="F165" s="97"/>
      <c r="G165" s="97"/>
    </row>
    <row r="166" spans="1:21" ht="25.5">
      <c r="A166" s="126"/>
      <c r="B166" s="126"/>
      <c r="C166" s="98" t="s">
        <v>24</v>
      </c>
      <c r="D166" s="98" t="s">
        <v>25</v>
      </c>
      <c r="E166" s="98" t="s">
        <v>27</v>
      </c>
      <c r="F166" s="86" t="s">
        <v>868</v>
      </c>
      <c r="G166" s="86" t="s">
        <v>844</v>
      </c>
    </row>
    <row r="167" spans="1:21">
      <c r="A167" s="126"/>
      <c r="B167" s="126"/>
      <c r="C167" s="109">
        <v>1</v>
      </c>
      <c r="D167" s="110" t="s">
        <v>773</v>
      </c>
      <c r="E167" s="109">
        <v>73</v>
      </c>
      <c r="F167" s="361">
        <v>0</v>
      </c>
      <c r="G167" s="361">
        <v>0</v>
      </c>
    </row>
    <row r="168" spans="1:21">
      <c r="A168" s="126"/>
      <c r="B168" s="126"/>
      <c r="C168" s="457" t="s">
        <v>3</v>
      </c>
      <c r="D168" s="456" t="s">
        <v>777</v>
      </c>
      <c r="E168" s="457"/>
      <c r="F168" s="444">
        <f>F167</f>
        <v>0</v>
      </c>
      <c r="G168" s="444">
        <f>G167</f>
        <v>0</v>
      </c>
    </row>
    <row r="169" spans="1:21">
      <c r="A169" s="126"/>
      <c r="B169" s="126"/>
      <c r="C169" s="109">
        <v>2</v>
      </c>
      <c r="D169" s="110" t="s">
        <v>775</v>
      </c>
      <c r="E169" s="109">
        <v>75</v>
      </c>
      <c r="F169" s="361"/>
      <c r="G169" s="361">
        <f>440606-502169</f>
        <v>-61563</v>
      </c>
    </row>
    <row r="170" spans="1:21">
      <c r="A170" s="126"/>
      <c r="B170" s="126"/>
      <c r="C170" s="457" t="s">
        <v>0</v>
      </c>
      <c r="D170" s="456" t="s">
        <v>779</v>
      </c>
      <c r="E170" s="457"/>
      <c r="F170" s="444">
        <f>F169</f>
        <v>0</v>
      </c>
      <c r="G170" s="444">
        <f>G169</f>
        <v>-61563</v>
      </c>
    </row>
    <row r="171" spans="1:21">
      <c r="A171" s="126"/>
      <c r="B171" s="126"/>
      <c r="C171" s="109">
        <v>3</v>
      </c>
      <c r="D171" s="110" t="s">
        <v>774</v>
      </c>
      <c r="E171" s="109">
        <v>77</v>
      </c>
      <c r="F171" s="391">
        <v>0</v>
      </c>
      <c r="G171" s="391">
        <v>0</v>
      </c>
    </row>
    <row r="172" spans="1:21" ht="25.5">
      <c r="A172" s="126"/>
      <c r="B172" s="126"/>
      <c r="C172" s="109">
        <v>4</v>
      </c>
      <c r="D172" s="110" t="s">
        <v>776</v>
      </c>
      <c r="E172" s="109">
        <v>687</v>
      </c>
      <c r="F172" s="391">
        <v>0</v>
      </c>
      <c r="G172" s="391">
        <v>0</v>
      </c>
    </row>
    <row r="173" spans="1:21">
      <c r="A173" s="126"/>
      <c r="B173" s="126"/>
      <c r="C173" s="457" t="s">
        <v>1</v>
      </c>
      <c r="D173" s="456" t="s">
        <v>778</v>
      </c>
      <c r="E173" s="457"/>
      <c r="F173" s="444">
        <f>F171+F172</f>
        <v>0</v>
      </c>
      <c r="G173" s="444">
        <f>G171+G172</f>
        <v>0</v>
      </c>
    </row>
    <row r="174" spans="1:21" s="353" customFormat="1">
      <c r="A174" s="129"/>
      <c r="B174" s="129"/>
      <c r="C174" s="109"/>
      <c r="D174" s="110"/>
      <c r="E174" s="180"/>
      <c r="F174" s="391"/>
      <c r="G174" s="391"/>
    </row>
    <row r="175" spans="1:21" s="353" customFormat="1" ht="25.5">
      <c r="A175" s="129"/>
      <c r="B175" s="129"/>
      <c r="C175" s="455"/>
      <c r="D175" s="456" t="s">
        <v>780</v>
      </c>
      <c r="E175" s="455"/>
      <c r="F175" s="444">
        <f>F168+F170+F173</f>
        <v>0</v>
      </c>
      <c r="G175" s="444">
        <f>G168+G170+G173</f>
        <v>-61563</v>
      </c>
    </row>
    <row r="176" spans="1:21" s="353" customFormat="1">
      <c r="A176" s="129"/>
      <c r="B176" s="129"/>
      <c r="C176" s="111"/>
      <c r="D176" s="305"/>
      <c r="E176" s="111"/>
      <c r="F176" s="295"/>
      <c r="G176" s="295"/>
    </row>
    <row r="177" spans="1:10" s="353" customFormat="1" ht="37.5" customHeight="1">
      <c r="B177" s="125">
        <v>10.3</v>
      </c>
      <c r="C177" s="585" t="s">
        <v>352</v>
      </c>
      <c r="D177" s="585"/>
      <c r="E177" s="99"/>
      <c r="F177" s="97"/>
      <c r="G177" s="97"/>
    </row>
    <row r="178" spans="1:10" s="353" customFormat="1">
      <c r="A178" s="126"/>
      <c r="B178" s="126"/>
      <c r="C178" s="97"/>
      <c r="D178" s="97"/>
      <c r="E178" s="97"/>
      <c r="F178" s="97"/>
      <c r="G178" s="97"/>
    </row>
    <row r="179" spans="1:10" s="353" customFormat="1" ht="25.5">
      <c r="A179" s="126"/>
      <c r="B179" s="126"/>
      <c r="C179" s="98" t="s">
        <v>24</v>
      </c>
      <c r="D179" s="98" t="s">
        <v>25</v>
      </c>
      <c r="E179" s="98" t="s">
        <v>27</v>
      </c>
      <c r="F179" s="86" t="s">
        <v>868</v>
      </c>
      <c r="G179" s="86" t="s">
        <v>844</v>
      </c>
    </row>
    <row r="180" spans="1:10" s="353" customFormat="1" ht="16.5" customHeight="1">
      <c r="A180" s="129"/>
      <c r="B180" s="129"/>
      <c r="C180" s="109">
        <v>1</v>
      </c>
      <c r="D180" s="110" t="s">
        <v>781</v>
      </c>
      <c r="E180" s="109">
        <v>767</v>
      </c>
      <c r="F180" s="109"/>
      <c r="G180" s="109"/>
    </row>
    <row r="181" spans="1:10" s="353" customFormat="1">
      <c r="A181" s="129"/>
      <c r="B181" s="129"/>
      <c r="C181" s="457" t="s">
        <v>3</v>
      </c>
      <c r="D181" s="456" t="s">
        <v>784</v>
      </c>
      <c r="E181" s="455"/>
      <c r="F181" s="457">
        <f>SUM(F180)</f>
        <v>0</v>
      </c>
      <c r="G181" s="457">
        <f>SUM(G180)</f>
        <v>0</v>
      </c>
    </row>
    <row r="182" spans="1:10" s="353" customFormat="1" ht="25.5">
      <c r="A182" s="129"/>
      <c r="B182" s="129"/>
      <c r="C182" s="109">
        <v>2</v>
      </c>
      <c r="D182" s="110" t="s">
        <v>789</v>
      </c>
      <c r="E182" s="109">
        <v>768</v>
      </c>
      <c r="F182" s="98">
        <v>0</v>
      </c>
      <c r="G182" s="98">
        <v>0</v>
      </c>
    </row>
    <row r="183" spans="1:10" s="353" customFormat="1">
      <c r="A183" s="129"/>
      <c r="B183" s="129"/>
      <c r="C183" s="457" t="s">
        <v>0</v>
      </c>
      <c r="D183" s="456" t="s">
        <v>785</v>
      </c>
      <c r="E183" s="455"/>
      <c r="F183" s="457">
        <f>F182</f>
        <v>0</v>
      </c>
      <c r="G183" s="457">
        <f>G182</f>
        <v>0</v>
      </c>
    </row>
    <row r="184" spans="1:10" s="353" customFormat="1">
      <c r="A184" s="129"/>
      <c r="B184" s="129"/>
      <c r="C184" s="109">
        <v>3</v>
      </c>
      <c r="D184" s="110" t="s">
        <v>782</v>
      </c>
      <c r="E184" s="109">
        <v>769</v>
      </c>
      <c r="F184" s="109"/>
      <c r="G184" s="109"/>
    </row>
    <row r="185" spans="1:10" s="353" customFormat="1">
      <c r="A185" s="129"/>
      <c r="B185" s="129"/>
      <c r="C185" s="109">
        <v>4</v>
      </c>
      <c r="D185" s="110" t="s">
        <v>783</v>
      </c>
      <c r="E185" s="109">
        <v>669</v>
      </c>
      <c r="F185" s="98"/>
      <c r="G185" s="98"/>
    </row>
    <row r="186" spans="1:10" s="353" customFormat="1">
      <c r="A186" s="129"/>
      <c r="B186" s="129"/>
      <c r="C186" s="457" t="s">
        <v>1</v>
      </c>
      <c r="D186" s="456" t="s">
        <v>788</v>
      </c>
      <c r="E186" s="455"/>
      <c r="F186" s="457">
        <f>F184+F185</f>
        <v>0</v>
      </c>
      <c r="G186" s="457">
        <f>G184+G185</f>
        <v>0</v>
      </c>
    </row>
    <row r="187" spans="1:10" ht="25.5">
      <c r="C187" s="455"/>
      <c r="D187" s="456" t="s">
        <v>786</v>
      </c>
      <c r="E187" s="455"/>
      <c r="F187" s="457">
        <f>F181+F183+F186</f>
        <v>0</v>
      </c>
      <c r="G187" s="457">
        <f>G181+G183+G186</f>
        <v>0</v>
      </c>
    </row>
    <row r="188" spans="1:10">
      <c r="C188" s="111"/>
      <c r="D188" s="305"/>
      <c r="E188" s="111"/>
      <c r="F188" s="295"/>
      <c r="G188" s="295"/>
    </row>
    <row r="189" spans="1:10" ht="32.25" customHeight="1">
      <c r="A189" s="98">
        <v>11</v>
      </c>
      <c r="B189" s="589" t="s">
        <v>353</v>
      </c>
      <c r="C189" s="589"/>
      <c r="D189" s="589"/>
      <c r="E189" s="589"/>
      <c r="F189" s="589"/>
      <c r="G189" s="589"/>
    </row>
    <row r="191" spans="1:10" ht="25.5">
      <c r="C191" s="98" t="s">
        <v>24</v>
      </c>
      <c r="D191" s="98" t="s">
        <v>25</v>
      </c>
      <c r="E191" s="98" t="s">
        <v>27</v>
      </c>
      <c r="F191" s="86" t="s">
        <v>868</v>
      </c>
      <c r="G191" s="86" t="s">
        <v>844</v>
      </c>
    </row>
    <row r="192" spans="1:10" ht="25.5">
      <c r="C192" s="109">
        <v>1</v>
      </c>
      <c r="D192" s="110" t="s">
        <v>787</v>
      </c>
      <c r="E192" s="109">
        <v>686</v>
      </c>
      <c r="F192" s="109">
        <v>0</v>
      </c>
      <c r="G192" s="109">
        <v>0</v>
      </c>
      <c r="J192" s="378"/>
    </row>
    <row r="193" spans="1:7" ht="25.5">
      <c r="C193" s="455"/>
      <c r="D193" s="456" t="s">
        <v>354</v>
      </c>
      <c r="E193" s="455"/>
      <c r="F193" s="457">
        <f>SUM(F192)</f>
        <v>0</v>
      </c>
      <c r="G193" s="457">
        <f>SUM(G192)</f>
        <v>0</v>
      </c>
    </row>
    <row r="196" spans="1:7">
      <c r="A196" s="98">
        <v>12</v>
      </c>
      <c r="B196" s="590" t="s">
        <v>327</v>
      </c>
      <c r="C196" s="590"/>
      <c r="D196" s="590"/>
      <c r="E196" s="590"/>
      <c r="F196" s="590"/>
      <c r="G196" s="590"/>
    </row>
    <row r="197" spans="1:7" ht="6.75" customHeight="1">
      <c r="A197" s="126"/>
      <c r="B197" s="126"/>
    </row>
    <row r="198" spans="1:7" ht="24" customHeight="1">
      <c r="A198" s="349"/>
      <c r="B198" s="125">
        <v>12.1</v>
      </c>
      <c r="C198" s="586" t="s">
        <v>355</v>
      </c>
      <c r="D198" s="586"/>
    </row>
    <row r="199" spans="1:7">
      <c r="A199" s="125"/>
      <c r="B199" s="125"/>
      <c r="D199" s="355"/>
    </row>
    <row r="200" spans="1:7" ht="25.5">
      <c r="C200" s="98" t="s">
        <v>24</v>
      </c>
      <c r="D200" s="98" t="s">
        <v>25</v>
      </c>
      <c r="E200" s="98" t="s">
        <v>27</v>
      </c>
      <c r="F200" s="86" t="s">
        <v>868</v>
      </c>
      <c r="G200" s="86" t="s">
        <v>844</v>
      </c>
    </row>
    <row r="201" spans="1:7">
      <c r="C201" s="109">
        <v>1</v>
      </c>
      <c r="D201" s="110" t="s">
        <v>791</v>
      </c>
      <c r="E201" s="109">
        <v>667</v>
      </c>
      <c r="F201" s="391"/>
      <c r="G201" s="391"/>
    </row>
    <row r="202" spans="1:7">
      <c r="C202" s="457" t="s">
        <v>3</v>
      </c>
      <c r="D202" s="456" t="s">
        <v>792</v>
      </c>
      <c r="E202" s="457"/>
      <c r="F202" s="451">
        <f>F201</f>
        <v>0</v>
      </c>
      <c r="G202" s="451">
        <f>G201</f>
        <v>0</v>
      </c>
    </row>
    <row r="203" spans="1:7" ht="25.5">
      <c r="C203" s="98">
        <v>2</v>
      </c>
      <c r="D203" s="110" t="s">
        <v>790</v>
      </c>
      <c r="E203" s="109">
        <v>668</v>
      </c>
      <c r="F203" s="301">
        <v>0</v>
      </c>
      <c r="G203" s="301">
        <v>0</v>
      </c>
    </row>
    <row r="204" spans="1:7">
      <c r="C204" s="457" t="s">
        <v>0</v>
      </c>
      <c r="D204" s="456" t="s">
        <v>793</v>
      </c>
      <c r="E204" s="457"/>
      <c r="F204" s="451">
        <f>F203</f>
        <v>0</v>
      </c>
      <c r="G204" s="451">
        <f>G203</f>
        <v>0</v>
      </c>
    </row>
    <row r="205" spans="1:7">
      <c r="C205" s="455"/>
      <c r="D205" s="456" t="s">
        <v>794</v>
      </c>
      <c r="E205" s="455"/>
      <c r="F205" s="451">
        <f>F202+F204</f>
        <v>0</v>
      </c>
      <c r="G205" s="451">
        <f>G202+G204</f>
        <v>0</v>
      </c>
    </row>
    <row r="206" spans="1:7">
      <c r="C206" s="111"/>
      <c r="D206" s="293"/>
      <c r="E206" s="111"/>
      <c r="F206" s="360"/>
      <c r="G206" s="360"/>
    </row>
    <row r="207" spans="1:7">
      <c r="A207" s="126"/>
      <c r="B207" s="126"/>
      <c r="C207" s="111"/>
      <c r="D207" s="305"/>
      <c r="E207" s="111"/>
      <c r="F207" s="295"/>
      <c r="G207" s="295"/>
    </row>
    <row r="208" spans="1:7" ht="12.75" customHeight="1">
      <c r="A208" s="349"/>
      <c r="B208" s="125">
        <v>12.2</v>
      </c>
      <c r="C208" s="586" t="s">
        <v>328</v>
      </c>
      <c r="D208" s="586"/>
      <c r="F208" s="377"/>
      <c r="G208" s="377"/>
    </row>
    <row r="209" spans="1:7">
      <c r="A209" s="128"/>
      <c r="B209" s="128"/>
      <c r="C209" s="97"/>
      <c r="D209" s="97"/>
      <c r="E209" s="97"/>
      <c r="F209" s="97"/>
      <c r="G209" s="97"/>
    </row>
    <row r="210" spans="1:7" ht="25.5">
      <c r="C210" s="98" t="s">
        <v>24</v>
      </c>
      <c r="D210" s="98" t="s">
        <v>25</v>
      </c>
      <c r="E210" s="98" t="s">
        <v>27</v>
      </c>
      <c r="F210" s="86" t="s">
        <v>868</v>
      </c>
      <c r="G210" s="86" t="s">
        <v>844</v>
      </c>
    </row>
    <row r="211" spans="1:7">
      <c r="C211" s="109">
        <v>1</v>
      </c>
      <c r="D211" s="110" t="s">
        <v>782</v>
      </c>
      <c r="E211" s="109">
        <v>769</v>
      </c>
      <c r="F211" s="391">
        <v>2.4</v>
      </c>
      <c r="G211" s="109">
        <v>151768.20000000001</v>
      </c>
    </row>
    <row r="212" spans="1:7">
      <c r="C212" s="109">
        <v>2</v>
      </c>
      <c r="D212" s="110" t="s">
        <v>783</v>
      </c>
      <c r="E212" s="109">
        <v>669</v>
      </c>
      <c r="F212" s="391">
        <v>-3506611.59</v>
      </c>
      <c r="G212" s="98">
        <v>-3846261.8</v>
      </c>
    </row>
    <row r="213" spans="1:7" ht="25.5">
      <c r="C213" s="457"/>
      <c r="D213" s="456" t="s">
        <v>795</v>
      </c>
      <c r="E213" s="455"/>
      <c r="F213" s="444">
        <f>F211+F212</f>
        <v>-3506609.19</v>
      </c>
      <c r="G213" s="444">
        <f>G211+G212</f>
        <v>-3694493.5999999996</v>
      </c>
    </row>
    <row r="214" spans="1:7">
      <c r="C214" s="111"/>
      <c r="D214" s="305"/>
      <c r="E214" s="111"/>
      <c r="F214" s="295"/>
      <c r="G214" s="295"/>
    </row>
    <row r="215" spans="1:7" ht="15.75" customHeight="1">
      <c r="A215" s="359">
        <v>13</v>
      </c>
      <c r="B215" s="589" t="s">
        <v>796</v>
      </c>
      <c r="C215" s="589"/>
      <c r="D215" s="589"/>
      <c r="E215" s="589"/>
      <c r="F215" s="589"/>
      <c r="G215" s="589"/>
    </row>
    <row r="217" spans="1:7" ht="25.5">
      <c r="C217" s="98" t="s">
        <v>24</v>
      </c>
      <c r="D217" s="98" t="s">
        <v>25</v>
      </c>
      <c r="E217" s="98" t="s">
        <v>27</v>
      </c>
      <c r="F217" s="86" t="s">
        <v>868</v>
      </c>
      <c r="G217" s="86" t="s">
        <v>844</v>
      </c>
    </row>
    <row r="218" spans="1:7">
      <c r="C218" s="109">
        <v>1</v>
      </c>
      <c r="D218" s="110" t="s">
        <v>745</v>
      </c>
      <c r="E218" s="109">
        <v>761</v>
      </c>
      <c r="F218" s="301">
        <v>0</v>
      </c>
      <c r="G218" s="301">
        <v>0</v>
      </c>
    </row>
    <row r="219" spans="1:7">
      <c r="C219" s="109">
        <v>2</v>
      </c>
      <c r="D219" s="110" t="s">
        <v>747</v>
      </c>
      <c r="E219" s="109">
        <v>661</v>
      </c>
      <c r="F219" s="301">
        <v>0</v>
      </c>
      <c r="G219" s="301">
        <v>0</v>
      </c>
    </row>
    <row r="220" spans="1:7">
      <c r="C220" s="457" t="s">
        <v>3</v>
      </c>
      <c r="D220" s="456" t="s">
        <v>768</v>
      </c>
      <c r="E220" s="455"/>
      <c r="F220" s="451">
        <f>F218+F219</f>
        <v>0</v>
      </c>
      <c r="G220" s="451">
        <f>G218+G219</f>
        <v>0</v>
      </c>
    </row>
    <row r="221" spans="1:7">
      <c r="C221" s="109">
        <v>3</v>
      </c>
      <c r="D221" s="110" t="s">
        <v>749</v>
      </c>
      <c r="E221" s="109">
        <v>762</v>
      </c>
      <c r="F221" s="301">
        <v>0</v>
      </c>
      <c r="G221" s="301">
        <v>0</v>
      </c>
    </row>
    <row r="222" spans="1:7">
      <c r="C222" s="109">
        <v>4</v>
      </c>
      <c r="D222" s="110" t="s">
        <v>750</v>
      </c>
      <c r="E222" s="109">
        <v>662</v>
      </c>
      <c r="F222" s="301">
        <v>0</v>
      </c>
      <c r="G222" s="301">
        <v>0</v>
      </c>
    </row>
    <row r="223" spans="1:7">
      <c r="C223" s="457" t="s">
        <v>0</v>
      </c>
      <c r="D223" s="456" t="s">
        <v>769</v>
      </c>
      <c r="E223" s="455"/>
      <c r="F223" s="451">
        <f>F221+F222</f>
        <v>0</v>
      </c>
      <c r="G223" s="451">
        <f>G221+G222</f>
        <v>0</v>
      </c>
    </row>
    <row r="224" spans="1:7">
      <c r="C224" s="457"/>
      <c r="D224" s="456" t="s">
        <v>797</v>
      </c>
      <c r="E224" s="457"/>
      <c r="F224" s="451">
        <f>F220+F223</f>
        <v>0</v>
      </c>
      <c r="G224" s="451">
        <f>G220+G223</f>
        <v>0</v>
      </c>
    </row>
    <row r="226" spans="1:10" ht="12.75" customHeight="1">
      <c r="A226" s="359">
        <v>14</v>
      </c>
      <c r="B226" s="589" t="s">
        <v>334</v>
      </c>
      <c r="C226" s="589"/>
      <c r="D226" s="589"/>
      <c r="E226" s="589"/>
      <c r="F226" s="589"/>
      <c r="G226" s="589"/>
    </row>
    <row r="227" spans="1:10">
      <c r="C227" s="97"/>
      <c r="D227" s="97"/>
      <c r="E227" s="97"/>
      <c r="F227" s="97"/>
      <c r="G227" s="97"/>
    </row>
    <row r="228" spans="1:10" ht="25.5">
      <c r="C228" s="98" t="s">
        <v>24</v>
      </c>
      <c r="D228" s="98" t="s">
        <v>25</v>
      </c>
      <c r="E228" s="98" t="s">
        <v>27</v>
      </c>
      <c r="F228" s="86" t="s">
        <v>868</v>
      </c>
      <c r="G228" s="86" t="s">
        <v>844</v>
      </c>
    </row>
    <row r="229" spans="1:10">
      <c r="C229" s="109">
        <v>1</v>
      </c>
      <c r="D229" s="110" t="s">
        <v>84</v>
      </c>
      <c r="E229" s="109">
        <v>109</v>
      </c>
      <c r="F229" s="97">
        <f>F17+F23+F30+F39+F54+F60+F69+F78+F86+F97+F135+F162+F175+F187+F193+F205+F213+F224</f>
        <v>27095767.939999998</v>
      </c>
      <c r="G229" s="97">
        <f>G17+G23+G30+G39+G54+G60+G69+G78+G86+G97+G135+G162+G175+G187+G193+G205+G213+G224</f>
        <v>65736921.850000061</v>
      </c>
    </row>
    <row r="230" spans="1:10">
      <c r="C230" s="455"/>
      <c r="D230" s="456" t="s">
        <v>798</v>
      </c>
      <c r="E230" s="455"/>
      <c r="F230" s="457">
        <f>SUM(F229)</f>
        <v>27095767.939999998</v>
      </c>
      <c r="G230" s="457">
        <f>SUM(G229)</f>
        <v>65736921.850000061</v>
      </c>
    </row>
    <row r="231" spans="1:10">
      <c r="C231" s="111"/>
      <c r="D231" s="305"/>
      <c r="E231" s="111"/>
      <c r="F231" s="295"/>
      <c r="G231" s="295"/>
    </row>
    <row r="233" spans="1:10" ht="15.75" customHeight="1">
      <c r="A233" s="359">
        <v>15</v>
      </c>
      <c r="B233" s="589" t="s">
        <v>205</v>
      </c>
      <c r="C233" s="589"/>
      <c r="D233" s="589"/>
      <c r="E233" s="589"/>
      <c r="F233" s="589"/>
      <c r="G233" s="589"/>
    </row>
    <row r="234" spans="1:10">
      <c r="C234" s="97"/>
      <c r="D234" s="97"/>
      <c r="E234" s="97"/>
      <c r="F234" s="97"/>
      <c r="G234" s="97"/>
    </row>
    <row r="235" spans="1:10" ht="14.25" customHeight="1">
      <c r="A235" s="349"/>
      <c r="B235" s="125">
        <v>15.1</v>
      </c>
      <c r="C235" s="588" t="s">
        <v>799</v>
      </c>
      <c r="D235" s="588"/>
      <c r="E235" s="97"/>
      <c r="F235" s="97"/>
      <c r="G235" s="97"/>
    </row>
    <row r="236" spans="1:10" ht="25.5">
      <c r="C236" s="98" t="s">
        <v>24</v>
      </c>
      <c r="D236" s="98" t="s">
        <v>25</v>
      </c>
      <c r="E236" s="98" t="s">
        <v>27</v>
      </c>
      <c r="F236" s="86" t="s">
        <v>868</v>
      </c>
      <c r="G236" s="86" t="s">
        <v>844</v>
      </c>
    </row>
    <row r="237" spans="1:10">
      <c r="C237" s="109">
        <v>1</v>
      </c>
      <c r="D237" s="110" t="s">
        <v>800</v>
      </c>
      <c r="E237" s="109">
        <v>694</v>
      </c>
      <c r="F237" s="109">
        <f>-'P12- Shpenzimet e panjohura'!F24</f>
        <v>-4141213.9994999995</v>
      </c>
      <c r="G237" s="109">
        <f>'[2]P9- Shpenz te ardhura analitike'!$F$238</f>
        <v>-9926848.9275000095</v>
      </c>
    </row>
    <row r="238" spans="1:10">
      <c r="C238" s="455"/>
      <c r="D238" s="456" t="s">
        <v>801</v>
      </c>
      <c r="E238" s="455"/>
      <c r="F238" s="457">
        <f>F237</f>
        <v>-4141213.9994999995</v>
      </c>
      <c r="G238" s="457">
        <f>G237</f>
        <v>-9926848.9275000095</v>
      </c>
    </row>
    <row r="239" spans="1:10">
      <c r="J239" s="349" t="s">
        <v>2</v>
      </c>
    </row>
    <row r="240" spans="1:10">
      <c r="E240" s="349"/>
    </row>
    <row r="241" spans="1:7" ht="12.75" customHeight="1">
      <c r="A241" s="349"/>
      <c r="B241" s="125">
        <v>15.2</v>
      </c>
      <c r="C241" s="588" t="s">
        <v>356</v>
      </c>
      <c r="D241" s="588"/>
      <c r="E241" s="97"/>
      <c r="F241" s="97"/>
      <c r="G241" s="97"/>
    </row>
    <row r="242" spans="1:7" ht="25.5">
      <c r="C242" s="98" t="s">
        <v>24</v>
      </c>
      <c r="D242" s="98" t="s">
        <v>25</v>
      </c>
      <c r="E242" s="98" t="s">
        <v>27</v>
      </c>
      <c r="F242" s="86" t="s">
        <v>868</v>
      </c>
      <c r="G242" s="86" t="s">
        <v>844</v>
      </c>
    </row>
    <row r="243" spans="1:7">
      <c r="C243" s="109">
        <v>1</v>
      </c>
      <c r="D243" s="110" t="s">
        <v>356</v>
      </c>
      <c r="E243" s="288">
        <v>695</v>
      </c>
      <c r="F243" s="109">
        <v>0</v>
      </c>
      <c r="G243" s="109">
        <v>0</v>
      </c>
    </row>
    <row r="244" spans="1:7">
      <c r="C244" s="455"/>
      <c r="D244" s="456" t="s">
        <v>378</v>
      </c>
      <c r="E244" s="455"/>
      <c r="F244" s="457">
        <f>F243</f>
        <v>0</v>
      </c>
      <c r="G244" s="457">
        <f>G243</f>
        <v>0</v>
      </c>
    </row>
    <row r="245" spans="1:7">
      <c r="E245" s="349"/>
    </row>
    <row r="246" spans="1:7" ht="12.75" customHeight="1">
      <c r="A246" s="349"/>
      <c r="B246" s="125">
        <v>15.3</v>
      </c>
      <c r="C246" s="588" t="s">
        <v>335</v>
      </c>
      <c r="D246" s="588"/>
      <c r="E246" s="97"/>
      <c r="F246" s="97"/>
      <c r="G246" s="97"/>
    </row>
    <row r="247" spans="1:7" ht="25.5">
      <c r="C247" s="98" t="s">
        <v>24</v>
      </c>
      <c r="D247" s="98" t="s">
        <v>25</v>
      </c>
      <c r="E247" s="98" t="s">
        <v>27</v>
      </c>
      <c r="F247" s="86" t="s">
        <v>868</v>
      </c>
      <c r="G247" s="86" t="s">
        <v>844</v>
      </c>
    </row>
    <row r="248" spans="1:7">
      <c r="C248" s="109">
        <v>1</v>
      </c>
      <c r="D248" s="110" t="s">
        <v>335</v>
      </c>
      <c r="E248" s="288">
        <v>696</v>
      </c>
      <c r="F248" s="109">
        <v>0</v>
      </c>
      <c r="G248" s="109">
        <v>0</v>
      </c>
    </row>
    <row r="249" spans="1:7">
      <c r="C249" s="455"/>
      <c r="D249" s="456" t="s">
        <v>421</v>
      </c>
      <c r="E249" s="455"/>
      <c r="F249" s="457">
        <f>F248</f>
        <v>0</v>
      </c>
      <c r="G249" s="457">
        <f>G248</f>
        <v>0</v>
      </c>
    </row>
    <row r="250" spans="1:7">
      <c r="C250" s="111"/>
      <c r="D250" s="305"/>
      <c r="E250" s="111"/>
      <c r="F250" s="295"/>
      <c r="G250" s="295"/>
    </row>
    <row r="252" spans="1:7" ht="12.75" customHeight="1">
      <c r="A252" s="359">
        <v>16</v>
      </c>
      <c r="B252" s="589" t="s">
        <v>357</v>
      </c>
      <c r="C252" s="589"/>
      <c r="D252" s="589"/>
      <c r="E252" s="589"/>
      <c r="F252" s="589"/>
      <c r="G252" s="589"/>
    </row>
    <row r="253" spans="1:7">
      <c r="A253" s="127"/>
      <c r="B253" s="127"/>
      <c r="C253" s="97"/>
      <c r="D253" s="97"/>
      <c r="E253" s="97"/>
      <c r="F253" s="97"/>
      <c r="G253" s="97"/>
    </row>
    <row r="254" spans="1:7" ht="25.5">
      <c r="A254" s="127"/>
      <c r="B254" s="127"/>
      <c r="C254" s="98" t="s">
        <v>24</v>
      </c>
      <c r="D254" s="98" t="s">
        <v>25</v>
      </c>
      <c r="E254" s="98" t="s">
        <v>27</v>
      </c>
      <c r="F254" s="86" t="s">
        <v>868</v>
      </c>
      <c r="G254" s="86" t="s">
        <v>844</v>
      </c>
    </row>
    <row r="255" spans="1:7">
      <c r="A255" s="127"/>
      <c r="B255" s="127"/>
      <c r="C255" s="109">
        <v>1</v>
      </c>
      <c r="D255" s="110" t="s">
        <v>117</v>
      </c>
      <c r="E255" s="109">
        <v>109</v>
      </c>
      <c r="F255" s="109">
        <f>F230+F238+F244+F249</f>
        <v>22954553.940499999</v>
      </c>
      <c r="G255" s="109">
        <f>G230+G238+G244+G249</f>
        <v>55810072.922500052</v>
      </c>
    </row>
    <row r="256" spans="1:7">
      <c r="A256" s="127"/>
      <c r="B256" s="127"/>
      <c r="C256" s="455"/>
      <c r="D256" s="456" t="s">
        <v>358</v>
      </c>
      <c r="E256" s="455"/>
      <c r="F256" s="457">
        <f>F255</f>
        <v>22954553.940499999</v>
      </c>
      <c r="G256" s="457">
        <f>G255</f>
        <v>55810072.922500052</v>
      </c>
    </row>
    <row r="257" spans="1:7">
      <c r="A257" s="127"/>
      <c r="B257" s="127"/>
    </row>
    <row r="258" spans="1:7">
      <c r="A258" s="127"/>
      <c r="B258" s="127"/>
    </row>
    <row r="259" spans="1:7">
      <c r="A259" s="359">
        <v>17</v>
      </c>
      <c r="B259" s="589" t="s">
        <v>365</v>
      </c>
      <c r="C259" s="589"/>
      <c r="D259" s="589"/>
      <c r="E259" s="358"/>
      <c r="F259" s="109">
        <f>F265+F271</f>
        <v>0</v>
      </c>
      <c r="G259" s="109">
        <f>G265+G271</f>
        <v>0</v>
      </c>
    </row>
    <row r="260" spans="1:7">
      <c r="A260" s="127"/>
      <c r="B260" s="127"/>
    </row>
    <row r="261" spans="1:7">
      <c r="A261" s="349"/>
      <c r="B261" s="125">
        <v>17.100000000000001</v>
      </c>
      <c r="C261" s="587" t="s">
        <v>359</v>
      </c>
      <c r="D261" s="587"/>
    </row>
    <row r="262" spans="1:7">
      <c r="A262" s="127"/>
      <c r="B262" s="127"/>
      <c r="C262" s="356"/>
      <c r="D262" s="356"/>
    </row>
    <row r="263" spans="1:7" ht="25.5">
      <c r="C263" s="98" t="s">
        <v>24</v>
      </c>
      <c r="D263" s="98" t="s">
        <v>25</v>
      </c>
      <c r="E263" s="98" t="s">
        <v>27</v>
      </c>
      <c r="F263" s="86" t="s">
        <v>868</v>
      </c>
      <c r="G263" s="86" t="s">
        <v>844</v>
      </c>
    </row>
    <row r="264" spans="1:7">
      <c r="C264" s="109">
        <v>1</v>
      </c>
      <c r="D264" s="110" t="s">
        <v>360</v>
      </c>
      <c r="E264" s="122">
        <v>1092</v>
      </c>
      <c r="F264" s="109">
        <v>0</v>
      </c>
      <c r="G264" s="109">
        <v>0</v>
      </c>
    </row>
    <row r="265" spans="1:7" ht="25.5">
      <c r="C265" s="455"/>
      <c r="D265" s="456" t="s">
        <v>361</v>
      </c>
      <c r="E265" s="455"/>
      <c r="F265" s="457">
        <f>F264</f>
        <v>0</v>
      </c>
      <c r="G265" s="457">
        <f>G264</f>
        <v>0</v>
      </c>
    </row>
    <row r="267" spans="1:7">
      <c r="A267" s="349"/>
      <c r="B267" s="125">
        <v>17.2</v>
      </c>
      <c r="C267" s="584" t="s">
        <v>362</v>
      </c>
      <c r="D267" s="584"/>
    </row>
    <row r="268" spans="1:7">
      <c r="A268" s="127"/>
      <c r="B268" s="127"/>
      <c r="C268" s="357"/>
      <c r="D268" s="357"/>
    </row>
    <row r="269" spans="1:7" ht="25.5">
      <c r="C269" s="98" t="s">
        <v>24</v>
      </c>
      <c r="D269" s="98" t="s">
        <v>25</v>
      </c>
      <c r="E269" s="98" t="s">
        <v>27</v>
      </c>
      <c r="F269" s="86" t="s">
        <v>868</v>
      </c>
      <c r="G269" s="86" t="s">
        <v>844</v>
      </c>
    </row>
    <row r="270" spans="1:7">
      <c r="C270" s="109">
        <v>1</v>
      </c>
      <c r="D270" s="110" t="s">
        <v>363</v>
      </c>
      <c r="E270" s="122">
        <v>1093</v>
      </c>
      <c r="F270" s="109">
        <v>0</v>
      </c>
      <c r="G270" s="109">
        <v>0</v>
      </c>
    </row>
    <row r="271" spans="1:7">
      <c r="C271" s="455"/>
      <c r="D271" s="456" t="s">
        <v>364</v>
      </c>
      <c r="E271" s="455"/>
      <c r="F271" s="457">
        <f>F270</f>
        <v>0</v>
      </c>
      <c r="G271" s="457">
        <f>G270</f>
        <v>0</v>
      </c>
    </row>
    <row r="273" spans="4:7" ht="15.75">
      <c r="D273" s="184" t="s">
        <v>874</v>
      </c>
      <c r="E273" s="195"/>
      <c r="F273" s="194"/>
      <c r="G273" s="195" t="s">
        <v>2</v>
      </c>
    </row>
    <row r="274" spans="4:7" ht="15.75">
      <c r="D274" s="184" t="s">
        <v>876</v>
      </c>
      <c r="E274" s="195"/>
      <c r="F274" s="193"/>
      <c r="G274" s="195" t="s">
        <v>2</v>
      </c>
    </row>
    <row r="279" spans="4:7">
      <c r="E279" s="349"/>
    </row>
    <row r="280" spans="4:7">
      <c r="E280" s="349"/>
    </row>
    <row r="281" spans="4:7">
      <c r="E281" s="349"/>
    </row>
    <row r="282" spans="4:7">
      <c r="E282" s="349"/>
    </row>
    <row r="283" spans="4:7">
      <c r="E283" s="349"/>
    </row>
    <row r="284" spans="4:7">
      <c r="E284" s="349"/>
    </row>
    <row r="285" spans="4:7">
      <c r="E285" s="349"/>
    </row>
    <row r="286" spans="4:7">
      <c r="E286" s="349"/>
    </row>
    <row r="287" spans="4:7">
      <c r="E287" s="349"/>
    </row>
    <row r="288" spans="4:7">
      <c r="E288" s="349"/>
    </row>
    <row r="289" spans="5:5">
      <c r="E289" s="349"/>
    </row>
    <row r="290" spans="5:5">
      <c r="E290" s="349"/>
    </row>
    <row r="291" spans="5:5">
      <c r="E291" s="349"/>
    </row>
    <row r="292" spans="5:5">
      <c r="E292" s="349"/>
    </row>
    <row r="293" spans="5:5">
      <c r="E293" s="349"/>
    </row>
    <row r="294" spans="5:5">
      <c r="E294" s="349"/>
    </row>
    <row r="295" spans="5:5">
      <c r="E295" s="349"/>
    </row>
    <row r="296" spans="5:5">
      <c r="E296" s="349"/>
    </row>
    <row r="297" spans="5:5">
      <c r="E297" s="349"/>
    </row>
    <row r="298" spans="5:5">
      <c r="E298" s="349"/>
    </row>
    <row r="299" spans="5:5">
      <c r="E299" s="349"/>
    </row>
    <row r="300" spans="5:5">
      <c r="E300" s="349"/>
    </row>
    <row r="301" spans="5:5">
      <c r="E301" s="349"/>
    </row>
    <row r="302" spans="5:5">
      <c r="E302" s="349"/>
    </row>
    <row r="303" spans="5:5">
      <c r="E303" s="349"/>
    </row>
    <row r="304" spans="5:5">
      <c r="E304" s="349"/>
    </row>
    <row r="305" spans="5:5">
      <c r="E305" s="349"/>
    </row>
    <row r="306" spans="5:5">
      <c r="E306" s="349"/>
    </row>
    <row r="307" spans="5:5">
      <c r="E307" s="349"/>
    </row>
    <row r="308" spans="5:5">
      <c r="E308" s="349"/>
    </row>
    <row r="309" spans="5:5">
      <c r="E309" s="349"/>
    </row>
    <row r="310" spans="5:5">
      <c r="E310" s="349"/>
    </row>
    <row r="311" spans="5:5">
      <c r="E311" s="349"/>
    </row>
    <row r="312" spans="5:5">
      <c r="E312" s="349"/>
    </row>
    <row r="313" spans="5:5">
      <c r="E313" s="349"/>
    </row>
    <row r="314" spans="5:5">
      <c r="E314" s="349"/>
    </row>
  </sheetData>
  <autoFilter ref="F2:F314"/>
  <mergeCells count="34">
    <mergeCell ref="A2:G2"/>
    <mergeCell ref="A3:G3"/>
    <mergeCell ref="A4:G4"/>
    <mergeCell ref="B82:G82"/>
    <mergeCell ref="C56:D56"/>
    <mergeCell ref="B8:G8"/>
    <mergeCell ref="C47:D47"/>
    <mergeCell ref="C46:E46"/>
    <mergeCell ref="B19:G19"/>
    <mergeCell ref="B25:G25"/>
    <mergeCell ref="B32:G32"/>
    <mergeCell ref="B63:E63"/>
    <mergeCell ref="C208:D208"/>
    <mergeCell ref="C65:D65"/>
    <mergeCell ref="B99:G99"/>
    <mergeCell ref="B146:E146"/>
    <mergeCell ref="C73:G73"/>
    <mergeCell ref="B93:G93"/>
    <mergeCell ref="C267:D267"/>
    <mergeCell ref="C164:D164"/>
    <mergeCell ref="C148:D148"/>
    <mergeCell ref="C177:D177"/>
    <mergeCell ref="C198:D198"/>
    <mergeCell ref="C261:D261"/>
    <mergeCell ref="C235:D235"/>
    <mergeCell ref="C241:D241"/>
    <mergeCell ref="C246:D246"/>
    <mergeCell ref="B259:D259"/>
    <mergeCell ref="B226:G226"/>
    <mergeCell ref="B233:G233"/>
    <mergeCell ref="B252:G252"/>
    <mergeCell ref="B189:G189"/>
    <mergeCell ref="B196:G196"/>
    <mergeCell ref="B215:G215"/>
  </mergeCells>
  <phoneticPr fontId="3" type="noConversion"/>
  <pageMargins left="0.17" right="0.24" top="0.51" bottom="0.82" header="0.4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6"/>
  <sheetViews>
    <sheetView topLeftCell="A6" workbookViewId="0">
      <selection activeCell="G30" sqref="G30"/>
    </sheetView>
  </sheetViews>
  <sheetFormatPr defaultRowHeight="11.25"/>
  <cols>
    <col min="1" max="1" width="17.28515625" style="28" customWidth="1"/>
    <col min="2" max="2" width="1" style="28" customWidth="1"/>
    <col min="3" max="3" width="11" style="28" customWidth="1"/>
    <col min="4" max="4" width="1" style="28" customWidth="1"/>
    <col min="5" max="5" width="14.28515625" style="28" customWidth="1"/>
    <col min="6" max="6" width="1" style="28" customWidth="1"/>
    <col min="7" max="7" width="12" style="28" customWidth="1"/>
    <col min="8" max="8" width="1" style="28" customWidth="1"/>
    <col min="9" max="9" width="8.85546875" style="28" customWidth="1"/>
    <col min="10" max="10" width="1" style="28" customWidth="1"/>
    <col min="11" max="11" width="10.42578125" style="28" customWidth="1"/>
    <col min="12" max="12" width="1" style="28" customWidth="1"/>
    <col min="13" max="13" width="9.7109375" style="28" customWidth="1"/>
    <col min="14" max="14" width="1" style="28" customWidth="1"/>
    <col min="15" max="15" width="10.140625" style="28" customWidth="1"/>
    <col min="16" max="16" width="9.85546875" style="28" bestFit="1" customWidth="1"/>
    <col min="17" max="17" width="9.28515625" style="28" bestFit="1" customWidth="1"/>
    <col min="18" max="16384" width="9.140625" style="28"/>
  </cols>
  <sheetData>
    <row r="1" spans="1:17">
      <c r="A1" s="81"/>
      <c r="B1" s="81"/>
    </row>
    <row r="3" spans="1:17" ht="22.5" customHeight="1">
      <c r="A3" s="82" t="s">
        <v>99</v>
      </c>
      <c r="B3" s="82"/>
    </row>
    <row r="5" spans="1:17">
      <c r="A5" s="595" t="s">
        <v>869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</row>
    <row r="6" spans="1:17">
      <c r="A6" s="83"/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7" ht="34.5" customHeight="1" thickBot="1">
      <c r="A7" s="64" t="s">
        <v>25</v>
      </c>
      <c r="B7" s="65"/>
      <c r="C7" s="66" t="s">
        <v>100</v>
      </c>
      <c r="D7" s="67"/>
      <c r="E7" s="66" t="s">
        <v>111</v>
      </c>
      <c r="F7" s="67"/>
      <c r="G7" s="66" t="s">
        <v>106</v>
      </c>
      <c r="H7" s="67"/>
      <c r="I7" s="66" t="s">
        <v>38</v>
      </c>
      <c r="J7" s="67"/>
      <c r="K7" s="66" t="s">
        <v>115</v>
      </c>
      <c r="L7" s="67"/>
      <c r="M7" s="66" t="s">
        <v>116</v>
      </c>
      <c r="N7" s="67"/>
      <c r="O7" s="68" t="s">
        <v>16</v>
      </c>
    </row>
    <row r="8" spans="1:17" ht="12" thickTop="1">
      <c r="A8" s="69" t="s">
        <v>101</v>
      </c>
      <c r="B8" s="69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7">
      <c r="A9" s="71" t="s">
        <v>844</v>
      </c>
      <c r="B9" s="71"/>
      <c r="C9" s="89">
        <f>'P7- Pasqyart anekse-  Aktivi'!H277</f>
        <v>0</v>
      </c>
      <c r="D9" s="89">
        <v>0</v>
      </c>
      <c r="E9" s="89"/>
      <c r="F9" s="89"/>
      <c r="G9" s="89"/>
      <c r="H9" s="89"/>
      <c r="I9" s="89">
        <v>0</v>
      </c>
      <c r="J9" s="89"/>
      <c r="K9" s="90">
        <v>116000</v>
      </c>
      <c r="L9" s="89"/>
      <c r="M9" s="90">
        <v>164000</v>
      </c>
      <c r="N9" s="89"/>
      <c r="O9" s="89">
        <f>SUM(C9:N9)</f>
        <v>280000</v>
      </c>
    </row>
    <row r="10" spans="1:17">
      <c r="A10" s="74" t="s">
        <v>102</v>
      </c>
      <c r="B10" s="74"/>
      <c r="C10" s="91">
        <v>0</v>
      </c>
      <c r="D10" s="91"/>
      <c r="E10" s="91"/>
      <c r="F10" s="91"/>
      <c r="G10" s="91"/>
      <c r="H10" s="91"/>
      <c r="I10" s="91"/>
      <c r="J10" s="91"/>
      <c r="K10" s="92">
        <v>28480</v>
      </c>
      <c r="L10" s="91"/>
      <c r="M10" s="92"/>
      <c r="N10" s="91"/>
      <c r="O10" s="88">
        <f>SUM(C10:M10)</f>
        <v>28480</v>
      </c>
      <c r="Q10" s="100"/>
    </row>
    <row r="11" spans="1:17">
      <c r="A11" s="74" t="s">
        <v>103</v>
      </c>
      <c r="B11" s="74"/>
      <c r="C11" s="91">
        <v>0</v>
      </c>
      <c r="D11" s="91"/>
      <c r="E11" s="91"/>
      <c r="F11" s="91"/>
      <c r="G11" s="91"/>
      <c r="H11" s="91"/>
      <c r="I11" s="91">
        <v>0</v>
      </c>
      <c r="J11" s="91"/>
      <c r="K11" s="92"/>
      <c r="L11" s="91"/>
      <c r="M11" s="92"/>
      <c r="N11" s="91"/>
      <c r="O11" s="91">
        <f>C11+E11+G11+I11+M11+K11</f>
        <v>0</v>
      </c>
    </row>
    <row r="12" spans="1:17" ht="12" thickBot="1">
      <c r="A12" s="176" t="s">
        <v>868</v>
      </c>
      <c r="B12" s="71"/>
      <c r="C12" s="93">
        <f>C9+C10-C11</f>
        <v>0</v>
      </c>
      <c r="D12" s="89"/>
      <c r="E12" s="93">
        <f>E9+E10-E11</f>
        <v>0</v>
      </c>
      <c r="F12" s="88"/>
      <c r="G12" s="93">
        <f>G9+G10-G11</f>
        <v>0</v>
      </c>
      <c r="H12" s="88"/>
      <c r="I12" s="93">
        <f>I9+I10-I11</f>
        <v>0</v>
      </c>
      <c r="J12" s="88"/>
      <c r="K12" s="93">
        <f>K9+K10-K11</f>
        <v>144480</v>
      </c>
      <c r="L12" s="88"/>
      <c r="M12" s="93">
        <f>M9+M10-M11</f>
        <v>164000</v>
      </c>
      <c r="N12" s="88"/>
      <c r="O12" s="93">
        <f>O9+O10-O11</f>
        <v>308480</v>
      </c>
    </row>
    <row r="13" spans="1:17" ht="12" thickTop="1">
      <c r="A13" s="69" t="s">
        <v>104</v>
      </c>
      <c r="B13" s="69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spans="1:17">
      <c r="A14" s="71" t="s">
        <v>856</v>
      </c>
      <c r="B14" s="71"/>
      <c r="C14" s="89">
        <v>0</v>
      </c>
      <c r="D14" s="89"/>
      <c r="E14" s="89"/>
      <c r="F14" s="89"/>
      <c r="G14" s="89"/>
      <c r="H14" s="89"/>
      <c r="I14" s="94"/>
      <c r="J14" s="94"/>
      <c r="K14" s="95">
        <f>-'P7- Pasqyart anekse-  Aktivi'!H308</f>
        <v>50750</v>
      </c>
      <c r="L14" s="94"/>
      <c r="M14" s="95">
        <f>-'P7- Pasqyart anekse-  Aktivi'!H304</f>
        <v>52480</v>
      </c>
      <c r="N14" s="94"/>
      <c r="O14" s="89">
        <f>SUM(C14:N14)</f>
        <v>103230</v>
      </c>
    </row>
    <row r="15" spans="1:17">
      <c r="A15" s="74" t="s">
        <v>105</v>
      </c>
      <c r="B15" s="74"/>
      <c r="C15" s="88">
        <v>0</v>
      </c>
      <c r="D15" s="88"/>
      <c r="E15" s="88"/>
      <c r="F15" s="88"/>
      <c r="G15" s="88"/>
      <c r="H15" s="88"/>
      <c r="I15" s="96"/>
      <c r="J15" s="91"/>
      <c r="K15" s="96">
        <f>-('P7- Pasqyart anekse-  Aktivi'!G308-'P7- Pasqyart anekse-  Aktivi'!H308)</f>
        <v>14949</v>
      </c>
      <c r="L15" s="91"/>
      <c r="M15" s="96">
        <f>-('P7- Pasqyart anekse-  Aktivi'!G304-'P7- Pasqyart anekse-  Aktivi'!H304)</f>
        <v>22304</v>
      </c>
      <c r="N15" s="91"/>
      <c r="O15" s="88">
        <f>SUM(C15:M15)</f>
        <v>37253</v>
      </c>
      <c r="Q15" s="100"/>
    </row>
    <row r="16" spans="1:17">
      <c r="A16" s="74" t="s">
        <v>103</v>
      </c>
      <c r="B16" s="74"/>
      <c r="C16" s="91">
        <v>0</v>
      </c>
      <c r="D16" s="91"/>
      <c r="E16" s="91"/>
      <c r="F16" s="88"/>
      <c r="G16" s="88"/>
      <c r="H16" s="88"/>
      <c r="I16" s="96"/>
      <c r="J16" s="91"/>
      <c r="K16" s="96"/>
      <c r="L16" s="91"/>
      <c r="M16" s="96"/>
      <c r="N16" s="91"/>
      <c r="O16" s="88">
        <f>SUM(C16:M16)</f>
        <v>0</v>
      </c>
      <c r="Q16" s="100"/>
    </row>
    <row r="17" spans="1:16" ht="12" thickBot="1">
      <c r="A17" s="176" t="s">
        <v>870</v>
      </c>
      <c r="B17" s="71"/>
      <c r="C17" s="93">
        <f>C14+C15-C16</f>
        <v>0</v>
      </c>
      <c r="D17" s="89"/>
      <c r="E17" s="93">
        <f>E14+E15-E16</f>
        <v>0</v>
      </c>
      <c r="F17" s="88"/>
      <c r="G17" s="93">
        <f>G14+G15-G16</f>
        <v>0</v>
      </c>
      <c r="H17" s="88"/>
      <c r="I17" s="93">
        <f>I14+I15-I16</f>
        <v>0</v>
      </c>
      <c r="J17" s="89"/>
      <c r="K17" s="93">
        <f>K14+K15-K16</f>
        <v>65699</v>
      </c>
      <c r="L17" s="89"/>
      <c r="M17" s="93">
        <f>M14+M15-M16</f>
        <v>74784</v>
      </c>
      <c r="N17" s="89"/>
      <c r="O17" s="93">
        <f>O14+O15-O16</f>
        <v>140483</v>
      </c>
    </row>
    <row r="18" spans="1:16" ht="12" thickTop="1">
      <c r="A18" s="74"/>
      <c r="B18" s="74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pans="1:16">
      <c r="A19" s="112" t="s">
        <v>847</v>
      </c>
      <c r="B19" s="112"/>
      <c r="C19" s="113">
        <f>+C9-C14</f>
        <v>0</v>
      </c>
      <c r="D19" s="113"/>
      <c r="E19" s="113">
        <f>+E9-E14</f>
        <v>0</v>
      </c>
      <c r="F19" s="113"/>
      <c r="G19" s="113">
        <f>+G9-G14</f>
        <v>0</v>
      </c>
      <c r="H19" s="113"/>
      <c r="I19" s="113">
        <f>I9</f>
        <v>0</v>
      </c>
      <c r="J19" s="113"/>
      <c r="K19" s="113">
        <f>K9</f>
        <v>116000</v>
      </c>
      <c r="L19" s="113"/>
      <c r="M19" s="113">
        <f>M9</f>
        <v>164000</v>
      </c>
      <c r="N19" s="113"/>
      <c r="O19" s="113">
        <f>O9-O14</f>
        <v>176770</v>
      </c>
      <c r="P19" s="461">
        <f>+O19-'P1- Aktivi detajuar '!F36-'P1- Aktivi detajuar '!F37-'P1- Aktivi detajuar '!F38</f>
        <v>0</v>
      </c>
    </row>
    <row r="20" spans="1:16" ht="12" thickBot="1">
      <c r="A20" s="175" t="s">
        <v>871</v>
      </c>
      <c r="B20" s="112"/>
      <c r="C20" s="114">
        <f>+C12-C17</f>
        <v>0</v>
      </c>
      <c r="D20" s="113"/>
      <c r="E20" s="114">
        <f>+E12-E17</f>
        <v>0</v>
      </c>
      <c r="F20" s="113"/>
      <c r="G20" s="114">
        <f>+G12-G17</f>
        <v>0</v>
      </c>
      <c r="H20" s="113"/>
      <c r="I20" s="114">
        <f>+I12-I17</f>
        <v>0</v>
      </c>
      <c r="J20" s="113"/>
      <c r="K20" s="114">
        <f>+K12-K17</f>
        <v>78781</v>
      </c>
      <c r="L20" s="113"/>
      <c r="M20" s="114">
        <f>+M12-M17</f>
        <v>89216</v>
      </c>
      <c r="N20" s="113"/>
      <c r="O20" s="114">
        <f>+O12-O17</f>
        <v>167997</v>
      </c>
      <c r="P20" s="461">
        <f>O20-'P1- Aktivi detajuar '!E36-'P1- Aktivi detajuar '!E37-'P1- Aktivi detajuar '!E38</f>
        <v>0</v>
      </c>
    </row>
    <row r="21" spans="1:16" ht="12" thickTop="1">
      <c r="A21" s="83"/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spans="1:16" ht="15.75">
      <c r="A22" s="184" t="s">
        <v>874</v>
      </c>
      <c r="B22" s="195"/>
      <c r="C22" s="194" t="s">
        <v>2</v>
      </c>
      <c r="D22" s="195" t="s">
        <v>875</v>
      </c>
      <c r="E22" s="28" t="s">
        <v>2</v>
      </c>
      <c r="O22" s="85"/>
    </row>
    <row r="23" spans="1:16" ht="15.75">
      <c r="A23" s="184" t="s">
        <v>876</v>
      </c>
      <c r="B23" s="195"/>
      <c r="C23" s="193"/>
      <c r="D23" s="195" t="s">
        <v>2</v>
      </c>
    </row>
    <row r="24" spans="1:16">
      <c r="O24" s="87"/>
    </row>
    <row r="26" spans="1:16">
      <c r="G26" s="100"/>
      <c r="M26" s="100"/>
    </row>
  </sheetData>
  <mergeCells count="1">
    <mergeCell ref="A5:O5"/>
  </mergeCells>
  <phoneticPr fontId="3" type="noConversion"/>
  <pageMargins left="1.23" right="0.21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3"/>
  <sheetViews>
    <sheetView topLeftCell="A3" workbookViewId="0">
      <selection activeCell="G30" sqref="G28:G30"/>
    </sheetView>
  </sheetViews>
  <sheetFormatPr defaultRowHeight="11.25"/>
  <cols>
    <col min="1" max="1" width="18.5703125" style="28" customWidth="1"/>
    <col min="2" max="2" width="1" style="28" customWidth="1"/>
    <col min="3" max="3" width="12.140625" style="28" customWidth="1"/>
    <col min="4" max="4" width="1" style="28" customWidth="1"/>
    <col min="5" max="5" width="13.42578125" style="28" customWidth="1"/>
    <col min="6" max="6" width="1" style="28" customWidth="1"/>
    <col min="7" max="7" width="15.5703125" style="28" customWidth="1"/>
    <col min="8" max="8" width="1" style="28" customWidth="1"/>
    <col min="9" max="9" width="12.85546875" style="28" customWidth="1"/>
    <col min="10" max="10" width="1" style="28" customWidth="1"/>
    <col min="11" max="11" width="11.42578125" style="28" customWidth="1"/>
    <col min="12" max="16384" width="9.140625" style="28"/>
  </cols>
  <sheetData>
    <row r="1" spans="1:11">
      <c r="A1" s="81"/>
      <c r="B1" s="81"/>
    </row>
    <row r="3" spans="1:11" ht="22.5" customHeight="1">
      <c r="A3" s="82" t="s">
        <v>99</v>
      </c>
      <c r="B3" s="82"/>
    </row>
    <row r="5" spans="1:11">
      <c r="A5" s="595" t="s">
        <v>848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</row>
    <row r="6" spans="1:11">
      <c r="A6" s="83"/>
      <c r="B6" s="83"/>
      <c r="C6" s="84"/>
      <c r="D6" s="84"/>
      <c r="E6" s="84"/>
      <c r="F6" s="84"/>
      <c r="G6" s="84"/>
      <c r="H6" s="84"/>
      <c r="I6" s="84"/>
      <c r="J6" s="84"/>
      <c r="K6" s="84"/>
    </row>
    <row r="7" spans="1:11" ht="34.5" thickBot="1">
      <c r="A7" s="64" t="s">
        <v>25</v>
      </c>
      <c r="B7" s="65"/>
      <c r="C7" s="66" t="s">
        <v>10</v>
      </c>
      <c r="D7" s="67"/>
      <c r="E7" s="66" t="s">
        <v>9</v>
      </c>
      <c r="F7" s="67"/>
      <c r="G7" s="66" t="s">
        <v>112</v>
      </c>
      <c r="H7" s="67"/>
      <c r="I7" s="66" t="s">
        <v>113</v>
      </c>
      <c r="J7" s="67"/>
      <c r="K7" s="68" t="s">
        <v>16</v>
      </c>
    </row>
    <row r="8" spans="1:11" ht="12" thickTop="1">
      <c r="A8" s="69" t="s">
        <v>101</v>
      </c>
      <c r="B8" s="69"/>
      <c r="C8" s="70"/>
      <c r="D8" s="70"/>
      <c r="E8" s="70"/>
      <c r="F8" s="70"/>
      <c r="G8" s="70"/>
      <c r="H8" s="70"/>
      <c r="I8" s="70"/>
      <c r="J8" s="70"/>
      <c r="K8" s="70"/>
    </row>
    <row r="9" spans="1:11">
      <c r="A9" s="71" t="s">
        <v>332</v>
      </c>
      <c r="B9" s="71"/>
      <c r="C9" s="72">
        <v>0</v>
      </c>
      <c r="D9" s="72"/>
      <c r="E9" s="72">
        <v>0</v>
      </c>
      <c r="F9" s="72">
        <v>0</v>
      </c>
      <c r="G9" s="72">
        <v>0</v>
      </c>
      <c r="H9" s="72"/>
      <c r="I9" s="73">
        <v>0</v>
      </c>
      <c r="J9" s="72"/>
      <c r="K9" s="72">
        <f>SUM(C9:I9)</f>
        <v>0</v>
      </c>
    </row>
    <row r="10" spans="1:11">
      <c r="A10" s="74" t="s">
        <v>102</v>
      </c>
      <c r="B10" s="74"/>
      <c r="C10" s="75">
        <v>0</v>
      </c>
      <c r="D10" s="75"/>
      <c r="E10" s="75">
        <v>0</v>
      </c>
      <c r="F10" s="75"/>
      <c r="G10" s="75">
        <v>0</v>
      </c>
      <c r="H10" s="75"/>
      <c r="I10" s="76">
        <v>0</v>
      </c>
      <c r="J10" s="75"/>
      <c r="K10" s="72">
        <f>SUM(C10:I10)</f>
        <v>0</v>
      </c>
    </row>
    <row r="11" spans="1:11">
      <c r="A11" s="74" t="s">
        <v>103</v>
      </c>
      <c r="B11" s="74"/>
      <c r="C11" s="75">
        <v>0</v>
      </c>
      <c r="D11" s="75"/>
      <c r="E11" s="75">
        <v>0</v>
      </c>
      <c r="F11" s="75"/>
      <c r="G11" s="75">
        <v>0</v>
      </c>
      <c r="H11" s="75"/>
      <c r="I11" s="76">
        <v>0</v>
      </c>
      <c r="J11" s="75"/>
      <c r="K11" s="72">
        <f>SUM(C11:I11)</f>
        <v>0</v>
      </c>
    </row>
    <row r="12" spans="1:11" ht="12" thickBot="1">
      <c r="A12" s="176" t="s">
        <v>844</v>
      </c>
      <c r="B12" s="71"/>
      <c r="C12" s="77">
        <f>C9+C10-C11</f>
        <v>0</v>
      </c>
      <c r="D12" s="72"/>
      <c r="E12" s="77">
        <f>E9+E10-E11</f>
        <v>0</v>
      </c>
      <c r="F12" s="70"/>
      <c r="G12" s="77">
        <f>G9+G10-G11</f>
        <v>0</v>
      </c>
      <c r="H12" s="70"/>
      <c r="I12" s="77">
        <f>I9+I10-I11</f>
        <v>0</v>
      </c>
      <c r="J12" s="70"/>
      <c r="K12" s="77">
        <f>K9+K10-K11</f>
        <v>0</v>
      </c>
    </row>
    <row r="13" spans="1:11" ht="12" thickTop="1">
      <c r="A13" s="69" t="s">
        <v>104</v>
      </c>
      <c r="B13" s="69"/>
      <c r="C13" s="70"/>
      <c r="D13" s="70"/>
      <c r="E13" s="70"/>
      <c r="F13" s="70"/>
      <c r="G13" s="70"/>
      <c r="H13" s="70"/>
      <c r="I13" s="70"/>
      <c r="J13" s="70"/>
      <c r="K13" s="70"/>
    </row>
    <row r="14" spans="1:11">
      <c r="A14" s="71" t="s">
        <v>422</v>
      </c>
      <c r="B14" s="71"/>
      <c r="C14" s="72">
        <v>0</v>
      </c>
      <c r="D14" s="72"/>
      <c r="E14" s="72">
        <v>0</v>
      </c>
      <c r="F14" s="72"/>
      <c r="G14" s="72">
        <v>0</v>
      </c>
      <c r="H14" s="72"/>
      <c r="I14" s="79">
        <v>0</v>
      </c>
      <c r="J14" s="78"/>
      <c r="K14" s="72">
        <f>SUM(C14:I14)</f>
        <v>0</v>
      </c>
    </row>
    <row r="15" spans="1:11">
      <c r="A15" s="74" t="s">
        <v>105</v>
      </c>
      <c r="B15" s="74"/>
      <c r="C15" s="70">
        <v>0</v>
      </c>
      <c r="D15" s="70"/>
      <c r="E15" s="70">
        <v>0</v>
      </c>
      <c r="F15" s="70"/>
      <c r="G15" s="70">
        <v>0</v>
      </c>
      <c r="H15" s="70"/>
      <c r="I15" s="80">
        <v>0</v>
      </c>
      <c r="J15" s="75"/>
      <c r="K15" s="70">
        <f>SUM(C15:I15)</f>
        <v>0</v>
      </c>
    </row>
    <row r="16" spans="1:11">
      <c r="A16" s="74" t="s">
        <v>103</v>
      </c>
      <c r="B16" s="74"/>
      <c r="C16" s="75">
        <v>0</v>
      </c>
      <c r="D16" s="75"/>
      <c r="E16" s="75">
        <v>0</v>
      </c>
      <c r="F16" s="70"/>
      <c r="G16" s="70">
        <v>0</v>
      </c>
      <c r="H16" s="70"/>
      <c r="I16" s="80">
        <v>0</v>
      </c>
      <c r="J16" s="75"/>
      <c r="K16" s="70">
        <f>SUM(C16:I16)</f>
        <v>0</v>
      </c>
    </row>
    <row r="17" spans="1:11" ht="12" thickBot="1">
      <c r="A17" s="176" t="s">
        <v>846</v>
      </c>
      <c r="B17" s="71"/>
      <c r="C17" s="77">
        <f>C14+C15-C16</f>
        <v>0</v>
      </c>
      <c r="D17" s="72"/>
      <c r="E17" s="77">
        <f>E14+E15-E16</f>
        <v>0</v>
      </c>
      <c r="F17" s="70"/>
      <c r="G17" s="77">
        <f>G14+G15-G16</f>
        <v>0</v>
      </c>
      <c r="H17" s="70"/>
      <c r="I17" s="77">
        <f>I14+I15-I16</f>
        <v>0</v>
      </c>
      <c r="J17" s="72"/>
      <c r="K17" s="77">
        <f>K14+K15-K16</f>
        <v>0</v>
      </c>
    </row>
    <row r="18" spans="1:11" ht="12" thickTop="1">
      <c r="A18" s="74"/>
      <c r="B18" s="74"/>
      <c r="C18" s="70"/>
      <c r="D18" s="70"/>
      <c r="E18" s="70"/>
      <c r="F18" s="70"/>
      <c r="G18" s="70"/>
      <c r="H18" s="70"/>
      <c r="I18" s="70"/>
      <c r="J18" s="70"/>
      <c r="K18" s="70"/>
    </row>
    <row r="19" spans="1:11">
      <c r="A19" s="112" t="s">
        <v>423</v>
      </c>
      <c r="B19" s="112"/>
      <c r="C19" s="115">
        <f>+C9-C14</f>
        <v>0</v>
      </c>
      <c r="D19" s="115"/>
      <c r="E19" s="115">
        <f>+E9-E14</f>
        <v>0</v>
      </c>
      <c r="F19" s="115"/>
      <c r="G19" s="115">
        <f>+G9-G14</f>
        <v>0</v>
      </c>
      <c r="H19" s="115"/>
      <c r="I19" s="115">
        <f>+I9-I14</f>
        <v>0</v>
      </c>
      <c r="J19" s="115"/>
      <c r="K19" s="115">
        <f>+K9-K14</f>
        <v>0</v>
      </c>
    </row>
    <row r="20" spans="1:11" ht="12" thickBot="1">
      <c r="A20" s="175" t="s">
        <v>847</v>
      </c>
      <c r="B20" s="112"/>
      <c r="C20" s="116">
        <f>+C12-C17</f>
        <v>0</v>
      </c>
      <c r="D20" s="115"/>
      <c r="E20" s="116">
        <f>+E12-E17</f>
        <v>0</v>
      </c>
      <c r="F20" s="115"/>
      <c r="G20" s="116">
        <f>+G12-G17</f>
        <v>0</v>
      </c>
      <c r="H20" s="115"/>
      <c r="I20" s="116">
        <f>+I12-I17</f>
        <v>0</v>
      </c>
      <c r="J20" s="115"/>
      <c r="K20" s="116">
        <f>+K12-K17</f>
        <v>0</v>
      </c>
    </row>
    <row r="21" spans="1:11" ht="12" thickTop="1">
      <c r="A21" s="83"/>
      <c r="B21" s="83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5.75">
      <c r="A22" s="184" t="s">
        <v>874</v>
      </c>
      <c r="B22" s="195"/>
      <c r="C22" s="194" t="s">
        <v>2</v>
      </c>
      <c r="D22" s="195" t="s">
        <v>2</v>
      </c>
      <c r="E22" s="28" t="s">
        <v>2</v>
      </c>
      <c r="K22" s="85"/>
    </row>
    <row r="23" spans="1:11" ht="15.75">
      <c r="A23" s="184" t="s">
        <v>876</v>
      </c>
      <c r="B23" s="195"/>
      <c r="C23" s="193" t="s">
        <v>2</v>
      </c>
      <c r="D23" s="195" t="s">
        <v>877</v>
      </c>
      <c r="E23" s="28" t="s">
        <v>2</v>
      </c>
    </row>
  </sheetData>
  <mergeCells count="1">
    <mergeCell ref="A5:K5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F28" sqref="F28"/>
    </sheetView>
  </sheetViews>
  <sheetFormatPr defaultRowHeight="12.75"/>
  <cols>
    <col min="1" max="1" width="4.5703125" style="53" customWidth="1"/>
    <col min="2" max="2" width="6.28515625" style="53" customWidth="1"/>
    <col min="3" max="3" width="3.5703125" style="53" customWidth="1"/>
    <col min="4" max="4" width="42.7109375" style="53" bestFit="1" customWidth="1"/>
    <col min="5" max="5" width="9.140625" style="53"/>
    <col min="6" max="6" width="17.7109375" style="53" customWidth="1"/>
    <col min="7" max="8" width="9.140625" style="53"/>
    <col min="9" max="9" width="14.5703125" style="53" customWidth="1"/>
    <col min="10" max="16384" width="9.140625" style="53"/>
  </cols>
  <sheetData>
    <row r="1" spans="1:9">
      <c r="C1" s="59"/>
      <c r="D1" s="59"/>
      <c r="E1" s="59"/>
      <c r="F1" s="59"/>
    </row>
    <row r="2" spans="1:9" ht="15.75">
      <c r="A2" s="597"/>
      <c r="B2" s="597"/>
      <c r="C2" s="597"/>
      <c r="D2" s="597"/>
    </row>
    <row r="3" spans="1:9" ht="15.75">
      <c r="A3" s="60"/>
    </row>
    <row r="4" spans="1:9" ht="15.75">
      <c r="A4" s="60"/>
    </row>
    <row r="5" spans="1:9" ht="15.75">
      <c r="A5" s="60"/>
      <c r="D5" s="598" t="s">
        <v>95</v>
      </c>
      <c r="E5" s="598"/>
      <c r="F5" s="598"/>
    </row>
    <row r="6" spans="1:9" ht="15.75">
      <c r="A6" s="60"/>
      <c r="D6" s="61"/>
      <c r="E6" s="61"/>
      <c r="F6" s="62"/>
    </row>
    <row r="7" spans="1:9" ht="15.75">
      <c r="A7" s="60"/>
      <c r="D7" s="549" t="s">
        <v>873</v>
      </c>
      <c r="E7" s="549"/>
      <c r="F7" s="549"/>
    </row>
    <row r="8" spans="1:9" ht="15.75">
      <c r="A8" s="60"/>
    </row>
    <row r="9" spans="1:9" ht="15.75">
      <c r="A9" s="63"/>
    </row>
    <row r="11" spans="1:9">
      <c r="B11" s="55">
        <v>1</v>
      </c>
      <c r="C11" s="596" t="s">
        <v>95</v>
      </c>
      <c r="D11" s="596"/>
      <c r="E11" s="596"/>
      <c r="F11" s="596"/>
    </row>
    <row r="13" spans="1:9">
      <c r="C13" s="58" t="s">
        <v>87</v>
      </c>
      <c r="D13" s="57" t="s">
        <v>88</v>
      </c>
      <c r="E13" s="58" t="s">
        <v>89</v>
      </c>
      <c r="F13" s="58" t="s">
        <v>90</v>
      </c>
    </row>
    <row r="14" spans="1:9">
      <c r="C14" s="58">
        <v>1</v>
      </c>
      <c r="D14" s="57" t="s">
        <v>91</v>
      </c>
      <c r="E14" s="54"/>
      <c r="F14" s="58">
        <f>'P9- Shpenz te ardhura analitike'!F229</f>
        <v>27095767.939999998</v>
      </c>
    </row>
    <row r="15" spans="1:9">
      <c r="C15" s="58">
        <v>2</v>
      </c>
      <c r="D15" s="57" t="s">
        <v>92</v>
      </c>
      <c r="E15" s="54"/>
      <c r="F15" s="58">
        <f>F16+F17+F18+F19+F20</f>
        <v>512325.39</v>
      </c>
    </row>
    <row r="16" spans="1:9">
      <c r="C16" s="56">
        <v>3</v>
      </c>
      <c r="D16" s="54" t="s">
        <v>83</v>
      </c>
      <c r="E16" s="54">
        <v>657</v>
      </c>
      <c r="F16" s="56">
        <f>-'P9- Shpenz te ardhura analitike'!F132</f>
        <v>780</v>
      </c>
      <c r="I16" s="55"/>
    </row>
    <row r="17" spans="3:6">
      <c r="C17" s="56">
        <v>4</v>
      </c>
      <c r="D17" s="54" t="s">
        <v>843</v>
      </c>
      <c r="E17" s="54">
        <v>658</v>
      </c>
      <c r="F17" s="56">
        <f>-'P9- Shpenz te ardhura analitike'!F133</f>
        <v>511545.39</v>
      </c>
    </row>
    <row r="18" spans="3:6">
      <c r="C18" s="56">
        <v>5</v>
      </c>
      <c r="D18" s="54" t="s">
        <v>829</v>
      </c>
      <c r="E18" s="54">
        <v>667</v>
      </c>
      <c r="F18" s="56">
        <v>0</v>
      </c>
    </row>
    <row r="19" spans="3:6">
      <c r="C19" s="56">
        <v>6</v>
      </c>
      <c r="D19" s="54" t="s">
        <v>93</v>
      </c>
      <c r="E19" s="54">
        <v>6811</v>
      </c>
      <c r="F19" s="56">
        <v>0</v>
      </c>
    </row>
    <row r="20" spans="3:6">
      <c r="C20" s="56">
        <v>7</v>
      </c>
      <c r="D20" s="54" t="s">
        <v>59</v>
      </c>
      <c r="E20" s="54">
        <v>618</v>
      </c>
      <c r="F20" s="56"/>
    </row>
    <row r="21" spans="3:6">
      <c r="C21" s="58">
        <v>8</v>
      </c>
      <c r="D21" s="57" t="s">
        <v>94</v>
      </c>
      <c r="E21" s="54"/>
      <c r="F21" s="58">
        <f>F14+F15</f>
        <v>27608093.329999998</v>
      </c>
    </row>
    <row r="22" spans="3:6">
      <c r="C22" s="56">
        <v>9</v>
      </c>
      <c r="D22" s="54" t="s">
        <v>96</v>
      </c>
      <c r="E22" s="54"/>
      <c r="F22" s="56">
        <v>0</v>
      </c>
    </row>
    <row r="23" spans="3:6">
      <c r="C23" s="58">
        <v>10</v>
      </c>
      <c r="D23" s="57" t="s">
        <v>97</v>
      </c>
      <c r="E23" s="54"/>
      <c r="F23" s="58">
        <f>F21+F22</f>
        <v>27608093.329999998</v>
      </c>
    </row>
    <row r="24" spans="3:6">
      <c r="C24" s="58">
        <v>11</v>
      </c>
      <c r="D24" s="57" t="s">
        <v>118</v>
      </c>
      <c r="E24" s="54"/>
      <c r="F24" s="58">
        <f>F23*0.15</f>
        <v>4141213.9994999995</v>
      </c>
    </row>
    <row r="25" spans="3:6">
      <c r="C25" s="58">
        <v>12</v>
      </c>
      <c r="D25" s="57" t="s">
        <v>98</v>
      </c>
      <c r="E25" s="54"/>
      <c r="F25" s="58">
        <f>F23-F24</f>
        <v>23466879.330499999</v>
      </c>
    </row>
    <row r="27" spans="3:6" ht="15.75">
      <c r="D27" s="184" t="s">
        <v>874</v>
      </c>
      <c r="F27" s="195" t="s">
        <v>2</v>
      </c>
    </row>
    <row r="28" spans="3:6" ht="15.75">
      <c r="D28" s="184" t="s">
        <v>876</v>
      </c>
      <c r="F28" s="195" t="s">
        <v>2</v>
      </c>
    </row>
  </sheetData>
  <mergeCells count="4">
    <mergeCell ref="C11:F11"/>
    <mergeCell ref="A2:D2"/>
    <mergeCell ref="D5:F5"/>
    <mergeCell ref="D7:F7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42" sqref="N42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I54"/>
  <sheetViews>
    <sheetView topLeftCell="B43" zoomScale="90" zoomScaleNormal="90" workbookViewId="0">
      <selection activeCell="F50" sqref="F50"/>
    </sheetView>
  </sheetViews>
  <sheetFormatPr defaultRowHeight="15.75"/>
  <cols>
    <col min="1" max="1" width="3.42578125" style="184" customWidth="1"/>
    <col min="2" max="2" width="4.42578125" style="184" customWidth="1"/>
    <col min="3" max="3" width="62.140625" style="184" customWidth="1"/>
    <col min="4" max="4" width="9.28515625" style="195" customWidth="1"/>
    <col min="5" max="5" width="18" style="184" customWidth="1"/>
    <col min="6" max="6" width="18.85546875" style="184" customWidth="1"/>
    <col min="7" max="7" width="9.140625" style="184"/>
    <col min="8" max="8" width="16.85546875" style="184" bestFit="1" customWidth="1"/>
    <col min="9" max="9" width="9.85546875" style="184" bestFit="1" customWidth="1"/>
    <col min="10" max="16384" width="9.140625" style="184"/>
  </cols>
  <sheetData>
    <row r="1" spans="1:8" ht="20.100000000000001" customHeight="1">
      <c r="A1" s="504" t="s">
        <v>185</v>
      </c>
      <c r="B1" s="504"/>
      <c r="C1" s="504"/>
      <c r="D1" s="504"/>
      <c r="E1" s="504"/>
      <c r="F1" s="504"/>
    </row>
    <row r="2" spans="1:8" ht="20.100000000000001" customHeight="1">
      <c r="A2" s="197"/>
      <c r="B2" s="197"/>
      <c r="C2" s="197"/>
      <c r="D2" s="197"/>
      <c r="E2" s="197"/>
      <c r="F2" s="197"/>
    </row>
    <row r="3" spans="1:8" ht="19.5" customHeight="1">
      <c r="A3" s="183" t="s">
        <v>87</v>
      </c>
      <c r="B3" s="503" t="s">
        <v>7</v>
      </c>
      <c r="C3" s="503"/>
      <c r="D3" s="199" t="s">
        <v>8</v>
      </c>
      <c r="E3" s="200" t="s">
        <v>862</v>
      </c>
      <c r="F3" s="200" t="s">
        <v>845</v>
      </c>
    </row>
    <row r="4" spans="1:8" ht="19.5" customHeight="1">
      <c r="A4" s="198" t="s">
        <v>3</v>
      </c>
      <c r="B4" s="499" t="s">
        <v>297</v>
      </c>
      <c r="C4" s="500"/>
      <c r="D4" s="223"/>
      <c r="E4" s="408"/>
      <c r="F4" s="408"/>
    </row>
    <row r="5" spans="1:8" ht="19.5" customHeight="1">
      <c r="A5" s="183">
        <v>1</v>
      </c>
      <c r="B5" s="499" t="s">
        <v>119</v>
      </c>
      <c r="C5" s="500"/>
      <c r="D5" s="191" t="s">
        <v>380</v>
      </c>
      <c r="E5" s="409">
        <f>'P7- Pasqyart anekse-  Aktivi'!G44</f>
        <v>74800650.469999999</v>
      </c>
      <c r="F5" s="409">
        <f>'P7- Pasqyart anekse-  Aktivi'!H44</f>
        <v>32519710.289999999</v>
      </c>
      <c r="H5" s="193"/>
    </row>
    <row r="6" spans="1:8" ht="19.5" customHeight="1">
      <c r="A6" s="183">
        <v>2</v>
      </c>
      <c r="B6" s="499" t="s">
        <v>120</v>
      </c>
      <c r="C6" s="500"/>
      <c r="D6" s="191" t="s">
        <v>381</v>
      </c>
      <c r="E6" s="409">
        <f>SUM(E7:E9)</f>
        <v>0</v>
      </c>
      <c r="F6" s="409">
        <f>SUM(F7:F9)</f>
        <v>0</v>
      </c>
    </row>
    <row r="7" spans="1:8" ht="19.5" customHeight="1">
      <c r="A7" s="185"/>
      <c r="B7" s="186">
        <v>1</v>
      </c>
      <c r="C7" s="187" t="s">
        <v>121</v>
      </c>
      <c r="D7" s="192" t="s">
        <v>382</v>
      </c>
      <c r="E7" s="386">
        <f>'P7- Pasqyart anekse-  Aktivi'!G54</f>
        <v>0</v>
      </c>
      <c r="F7" s="386">
        <f>'P7- Pasqyart anekse-  Aktivi'!H54</f>
        <v>0</v>
      </c>
    </row>
    <row r="8" spans="1:8" ht="19.5" customHeight="1">
      <c r="A8" s="188"/>
      <c r="B8" s="186">
        <v>2</v>
      </c>
      <c r="C8" s="187" t="s">
        <v>122</v>
      </c>
      <c r="D8" s="192" t="s">
        <v>383</v>
      </c>
      <c r="E8" s="386">
        <f>'P7- Pasqyart anekse-  Aktivi'!G59</f>
        <v>0</v>
      </c>
      <c r="F8" s="386">
        <f>'P7- Pasqyart anekse-  Aktivi'!H59</f>
        <v>0</v>
      </c>
    </row>
    <row r="9" spans="1:8" ht="19.5" customHeight="1">
      <c r="A9" s="189"/>
      <c r="B9" s="186">
        <v>3</v>
      </c>
      <c r="C9" s="187" t="s">
        <v>123</v>
      </c>
      <c r="D9" s="192" t="s">
        <v>384</v>
      </c>
      <c r="E9" s="386">
        <f>'P7- Pasqyart anekse-  Aktivi'!G69</f>
        <v>0</v>
      </c>
      <c r="F9" s="386">
        <f>'P7- Pasqyart anekse-  Aktivi'!H69</f>
        <v>0</v>
      </c>
    </row>
    <row r="10" spans="1:8" ht="19.5" customHeight="1">
      <c r="A10" s="183">
        <v>3</v>
      </c>
      <c r="B10" s="499" t="s">
        <v>842</v>
      </c>
      <c r="C10" s="500"/>
      <c r="D10" s="191" t="s">
        <v>385</v>
      </c>
      <c r="E10" s="409">
        <f>SUM(E11:E15)</f>
        <v>37444058.570500001</v>
      </c>
      <c r="F10" s="409">
        <f>SUM(F11:F15)</f>
        <v>49626717.549999997</v>
      </c>
      <c r="H10" s="193"/>
    </row>
    <row r="11" spans="1:8" ht="19.5" customHeight="1">
      <c r="A11" s="185"/>
      <c r="B11" s="186">
        <v>1</v>
      </c>
      <c r="C11" s="187" t="s">
        <v>124</v>
      </c>
      <c r="D11" s="192" t="s">
        <v>386</v>
      </c>
      <c r="E11" s="386">
        <f>'P7- Pasqyart anekse-  Aktivi'!G84</f>
        <v>32995400.740000002</v>
      </c>
      <c r="F11" s="386">
        <f>'P7- Pasqyart anekse-  Aktivi'!H84</f>
        <v>42683767.549999997</v>
      </c>
      <c r="H11" s="193"/>
    </row>
    <row r="12" spans="1:8" ht="19.5" customHeight="1">
      <c r="A12" s="188"/>
      <c r="B12" s="186">
        <v>2</v>
      </c>
      <c r="C12" s="187" t="s">
        <v>125</v>
      </c>
      <c r="D12" s="192" t="s">
        <v>390</v>
      </c>
      <c r="E12" s="386">
        <f>'P7- Pasqyart anekse-  Aktivi'!G91</f>
        <v>0</v>
      </c>
      <c r="F12" s="386">
        <f>'P7- Pasqyart anekse-  Aktivi'!H91</f>
        <v>0</v>
      </c>
    </row>
    <row r="13" spans="1:8" ht="19.5" customHeight="1">
      <c r="A13" s="188"/>
      <c r="B13" s="186">
        <v>3</v>
      </c>
      <c r="C13" s="187" t="s">
        <v>126</v>
      </c>
      <c r="D13" s="192" t="s">
        <v>387</v>
      </c>
      <c r="E13" s="386">
        <f>'P7- Pasqyart anekse-  Aktivi'!G98</f>
        <v>0</v>
      </c>
      <c r="F13" s="386">
        <f>'P7- Pasqyart anekse-  Aktivi'!H98</f>
        <v>0</v>
      </c>
    </row>
    <row r="14" spans="1:8" ht="19.5" customHeight="1">
      <c r="A14" s="188"/>
      <c r="B14" s="186">
        <v>4</v>
      </c>
      <c r="C14" s="187" t="s">
        <v>127</v>
      </c>
      <c r="D14" s="192" t="s">
        <v>388</v>
      </c>
      <c r="E14" s="386">
        <f>'P7- Pasqyart anekse-  Aktivi'!G117</f>
        <v>4448657.8305000002</v>
      </c>
      <c r="F14" s="386">
        <f>'P7- Pasqyart anekse-  Aktivi'!H117</f>
        <v>6942950</v>
      </c>
      <c r="H14" s="193"/>
    </row>
    <row r="15" spans="1:8" ht="19.5" customHeight="1">
      <c r="A15" s="189"/>
      <c r="B15" s="186">
        <v>5</v>
      </c>
      <c r="C15" s="187" t="s">
        <v>128</v>
      </c>
      <c r="D15" s="192" t="s">
        <v>389</v>
      </c>
      <c r="E15" s="386">
        <f>'P7- Pasqyart anekse-  Aktivi'!G122</f>
        <v>0</v>
      </c>
      <c r="F15" s="386">
        <f>'P7- Pasqyart anekse-  Aktivi'!H122</f>
        <v>0</v>
      </c>
    </row>
    <row r="16" spans="1:8" ht="19.5" customHeight="1">
      <c r="A16" s="183">
        <v>4</v>
      </c>
      <c r="B16" s="499" t="s">
        <v>129</v>
      </c>
      <c r="C16" s="500"/>
      <c r="D16" s="191" t="s">
        <v>391</v>
      </c>
      <c r="E16" s="409">
        <f>SUM(E17:E23)</f>
        <v>0</v>
      </c>
      <c r="F16" s="409">
        <f>SUM(F17:F23)</f>
        <v>0</v>
      </c>
      <c r="H16" s="193"/>
    </row>
    <row r="17" spans="1:8" ht="19.5" customHeight="1">
      <c r="A17" s="185"/>
      <c r="B17" s="186">
        <v>1</v>
      </c>
      <c r="C17" s="187" t="s">
        <v>130</v>
      </c>
      <c r="D17" s="192" t="s">
        <v>392</v>
      </c>
      <c r="E17" s="386">
        <f>'P7- Pasqyart anekse-  Aktivi'!G143</f>
        <v>0</v>
      </c>
      <c r="F17" s="386">
        <f>'P7- Pasqyart anekse-  Aktivi'!H143</f>
        <v>0</v>
      </c>
      <c r="H17" s="193"/>
    </row>
    <row r="18" spans="1:8" ht="19.5" customHeight="1">
      <c r="A18" s="188"/>
      <c r="B18" s="186">
        <v>2</v>
      </c>
      <c r="C18" s="187" t="s">
        <v>131</v>
      </c>
      <c r="D18" s="192" t="s">
        <v>393</v>
      </c>
      <c r="E18" s="386">
        <f>'P7- Pasqyart anekse-  Aktivi'!G155</f>
        <v>0</v>
      </c>
      <c r="F18" s="386">
        <f>'P7- Pasqyart anekse-  Aktivi'!H155</f>
        <v>0</v>
      </c>
      <c r="H18" s="193"/>
    </row>
    <row r="19" spans="1:8" ht="19.5" customHeight="1">
      <c r="A19" s="188"/>
      <c r="B19" s="186">
        <v>3</v>
      </c>
      <c r="C19" s="187" t="s">
        <v>132</v>
      </c>
      <c r="D19" s="192" t="s">
        <v>394</v>
      </c>
      <c r="E19" s="386">
        <f>'P7- Pasqyart anekse-  Aktivi'!G164</f>
        <v>0</v>
      </c>
      <c r="F19" s="386">
        <f>'P7- Pasqyart anekse-  Aktivi'!H164</f>
        <v>0</v>
      </c>
    </row>
    <row r="20" spans="1:8" ht="19.5" customHeight="1">
      <c r="A20" s="188"/>
      <c r="B20" s="186">
        <v>4</v>
      </c>
      <c r="C20" s="187" t="s">
        <v>133</v>
      </c>
      <c r="D20" s="192" t="s">
        <v>395</v>
      </c>
      <c r="E20" s="386">
        <f>'P7- Pasqyart anekse-  Aktivi'!G170</f>
        <v>0</v>
      </c>
      <c r="F20" s="386">
        <f>'P7- Pasqyart anekse-  Aktivi'!H170</f>
        <v>0</v>
      </c>
      <c r="H20" s="193"/>
    </row>
    <row r="21" spans="1:8" ht="19.5" customHeight="1">
      <c r="A21" s="188"/>
      <c r="B21" s="186">
        <v>5</v>
      </c>
      <c r="C21" s="187" t="s">
        <v>134</v>
      </c>
      <c r="D21" s="192" t="s">
        <v>396</v>
      </c>
      <c r="E21" s="386">
        <f>'P7- Pasqyart anekse-  Aktivi'!G175</f>
        <v>0</v>
      </c>
      <c r="F21" s="386">
        <f>'P7- Pasqyart anekse-  Aktivi'!H175</f>
        <v>0</v>
      </c>
    </row>
    <row r="22" spans="1:8" ht="19.5" customHeight="1">
      <c r="A22" s="188"/>
      <c r="B22" s="186">
        <v>6</v>
      </c>
      <c r="C22" s="187" t="s">
        <v>816</v>
      </c>
      <c r="D22" s="192" t="s">
        <v>397</v>
      </c>
      <c r="E22" s="386">
        <f>'P7- Pasqyart anekse-  Aktivi'!G180</f>
        <v>0</v>
      </c>
      <c r="F22" s="386">
        <f>'P7- Pasqyart anekse-  Aktivi'!H180</f>
        <v>0</v>
      </c>
    </row>
    <row r="23" spans="1:8" ht="19.5" customHeight="1">
      <c r="A23" s="189"/>
      <c r="B23" s="186">
        <v>7</v>
      </c>
      <c r="C23" s="187" t="s">
        <v>135</v>
      </c>
      <c r="D23" s="192" t="s">
        <v>398</v>
      </c>
      <c r="E23" s="386">
        <f>'P7- Pasqyart anekse-  Aktivi'!G189</f>
        <v>0</v>
      </c>
      <c r="F23" s="386">
        <f>'P7- Pasqyart anekse-  Aktivi'!H189</f>
        <v>0</v>
      </c>
    </row>
    <row r="24" spans="1:8" ht="19.5" customHeight="1">
      <c r="A24" s="183">
        <v>5</v>
      </c>
      <c r="B24" s="499" t="s">
        <v>136</v>
      </c>
      <c r="C24" s="500"/>
      <c r="D24" s="191" t="s">
        <v>107</v>
      </c>
      <c r="E24" s="409">
        <f>'P7- Pasqyart anekse-  Aktivi'!G195</f>
        <v>0</v>
      </c>
      <c r="F24" s="409">
        <f>'P7- Pasqyart anekse-  Aktivi'!H195</f>
        <v>0</v>
      </c>
      <c r="H24" s="193"/>
    </row>
    <row r="25" spans="1:8" ht="19.5" customHeight="1">
      <c r="A25" s="183">
        <v>6</v>
      </c>
      <c r="B25" s="499" t="s">
        <v>137</v>
      </c>
      <c r="C25" s="500"/>
      <c r="D25" s="191" t="s">
        <v>108</v>
      </c>
      <c r="E25" s="409">
        <f>'P7- Pasqyart anekse-  Aktivi'!G202</f>
        <v>0</v>
      </c>
      <c r="F25" s="409">
        <f>'P7- Pasqyart anekse-  Aktivi'!H202</f>
        <v>0</v>
      </c>
      <c r="H25" s="194"/>
    </row>
    <row r="26" spans="1:8" ht="22.5" customHeight="1">
      <c r="A26" s="430"/>
      <c r="B26" s="501" t="s">
        <v>454</v>
      </c>
      <c r="C26" s="502"/>
      <c r="D26" s="431"/>
      <c r="E26" s="432">
        <f>E5+E6+E10+E16+E24+E25</f>
        <v>112244709.0405</v>
      </c>
      <c r="F26" s="432">
        <f>F5+F6+F10+F16+F24+F25</f>
        <v>82146427.840000004</v>
      </c>
      <c r="H26" s="193"/>
    </row>
    <row r="27" spans="1:8" ht="19.5" customHeight="1">
      <c r="A27" s="198" t="s">
        <v>0</v>
      </c>
      <c r="B27" s="499" t="s">
        <v>138</v>
      </c>
      <c r="C27" s="500"/>
      <c r="D27" s="222"/>
      <c r="E27" s="386"/>
      <c r="F27" s="386"/>
    </row>
    <row r="28" spans="1:8" ht="19.5" customHeight="1">
      <c r="A28" s="183">
        <v>7</v>
      </c>
      <c r="B28" s="499" t="s">
        <v>139</v>
      </c>
      <c r="C28" s="500"/>
      <c r="D28" s="191" t="s">
        <v>109</v>
      </c>
      <c r="E28" s="409">
        <f>SUM(E29:E34)</f>
        <v>0</v>
      </c>
      <c r="F28" s="409">
        <f>SUM(F29:F34)</f>
        <v>0</v>
      </c>
    </row>
    <row r="29" spans="1:8" ht="19.5" customHeight="1">
      <c r="A29" s="185"/>
      <c r="B29" s="186">
        <v>1</v>
      </c>
      <c r="C29" s="187" t="s">
        <v>140</v>
      </c>
      <c r="D29" s="192" t="s">
        <v>399</v>
      </c>
      <c r="E29" s="386">
        <f>'P7- Pasqyart anekse-  Aktivi'!G214</f>
        <v>0</v>
      </c>
      <c r="F29" s="386">
        <f>'P7- Pasqyart anekse-  Aktivi'!H214</f>
        <v>0</v>
      </c>
    </row>
    <row r="30" spans="1:8" ht="19.5" customHeight="1">
      <c r="A30" s="188"/>
      <c r="B30" s="186">
        <v>2</v>
      </c>
      <c r="C30" s="187" t="s">
        <v>142</v>
      </c>
      <c r="D30" s="192" t="s">
        <v>400</v>
      </c>
      <c r="E30" s="386">
        <f>'P7- Pasqyart anekse-  Aktivi'!G221</f>
        <v>0</v>
      </c>
      <c r="F30" s="386">
        <f>'P7- Pasqyart anekse-  Aktivi'!H221</f>
        <v>0</v>
      </c>
    </row>
    <row r="31" spans="1:8" ht="19.5" customHeight="1">
      <c r="A31" s="188"/>
      <c r="B31" s="186">
        <v>3</v>
      </c>
      <c r="C31" s="187" t="s">
        <v>141</v>
      </c>
      <c r="D31" s="192" t="s">
        <v>401</v>
      </c>
      <c r="E31" s="386">
        <f>'P7- Pasqyart anekse-  Aktivi'!G228</f>
        <v>0</v>
      </c>
      <c r="F31" s="386">
        <f>'P7- Pasqyart anekse-  Aktivi'!H228</f>
        <v>0</v>
      </c>
    </row>
    <row r="32" spans="1:8" ht="19.5" customHeight="1">
      <c r="A32" s="188"/>
      <c r="B32" s="186">
        <v>4</v>
      </c>
      <c r="C32" s="187" t="s">
        <v>426</v>
      </c>
      <c r="D32" s="192" t="s">
        <v>402</v>
      </c>
      <c r="E32" s="386">
        <f>'P7- Pasqyart anekse-  Aktivi'!G236</f>
        <v>0</v>
      </c>
      <c r="F32" s="386">
        <f>'P7- Pasqyart anekse-  Aktivi'!H236</f>
        <v>0</v>
      </c>
    </row>
    <row r="33" spans="1:9" ht="19.5" customHeight="1">
      <c r="A33" s="188"/>
      <c r="B33" s="186">
        <v>5</v>
      </c>
      <c r="C33" s="187" t="s">
        <v>143</v>
      </c>
      <c r="D33" s="192" t="s">
        <v>403</v>
      </c>
      <c r="E33" s="386">
        <f>'P7- Pasqyart anekse-  Aktivi'!G245</f>
        <v>0</v>
      </c>
      <c r="F33" s="386">
        <f>'P7- Pasqyart anekse-  Aktivi'!H245</f>
        <v>0</v>
      </c>
    </row>
    <row r="34" spans="1:9" ht="19.5" customHeight="1">
      <c r="A34" s="189"/>
      <c r="B34" s="186">
        <v>6</v>
      </c>
      <c r="C34" s="187" t="s">
        <v>144</v>
      </c>
      <c r="D34" s="192" t="s">
        <v>404</v>
      </c>
      <c r="E34" s="386">
        <f>'P7- Pasqyart anekse-  Aktivi'!G270</f>
        <v>0</v>
      </c>
      <c r="F34" s="386">
        <f>'P7- Pasqyart anekse-  Aktivi'!H270</f>
        <v>0</v>
      </c>
    </row>
    <row r="35" spans="1:9" ht="19.5" customHeight="1">
      <c r="A35" s="183">
        <v>8</v>
      </c>
      <c r="B35" s="499" t="s">
        <v>145</v>
      </c>
      <c r="C35" s="500"/>
      <c r="D35" s="191" t="s">
        <v>110</v>
      </c>
      <c r="E35" s="409">
        <f>SUM(E36:E39)</f>
        <v>167997</v>
      </c>
      <c r="F35" s="409">
        <f>SUM(F36:F39)</f>
        <v>176770</v>
      </c>
      <c r="H35" s="379"/>
      <c r="I35" s="379"/>
    </row>
    <row r="36" spans="1:9" ht="19.5" customHeight="1">
      <c r="A36" s="185"/>
      <c r="B36" s="186">
        <v>1</v>
      </c>
      <c r="C36" s="187" t="s">
        <v>146</v>
      </c>
      <c r="D36" s="192" t="s">
        <v>405</v>
      </c>
      <c r="E36" s="386">
        <f>'P7- Pasqyart anekse-  Aktivi'!G284</f>
        <v>0</v>
      </c>
      <c r="F36" s="386">
        <f>'P7- Pasqyart anekse-  Aktivi'!H284</f>
        <v>0</v>
      </c>
      <c r="H36" s="379"/>
    </row>
    <row r="37" spans="1:9" ht="19.5" customHeight="1">
      <c r="A37" s="188"/>
      <c r="B37" s="186">
        <v>2</v>
      </c>
      <c r="C37" s="187" t="s">
        <v>147</v>
      </c>
      <c r="D37" s="192" t="s">
        <v>406</v>
      </c>
      <c r="E37" s="386">
        <f>'P7- Pasqyart anekse-  Aktivi'!G294</f>
        <v>0</v>
      </c>
      <c r="F37" s="386">
        <f>'P7- Pasqyart anekse-  Aktivi'!H294</f>
        <v>0</v>
      </c>
      <c r="H37" s="379"/>
    </row>
    <row r="38" spans="1:9" ht="19.5" customHeight="1">
      <c r="A38" s="188"/>
      <c r="B38" s="186">
        <v>3</v>
      </c>
      <c r="C38" s="187" t="s">
        <v>148</v>
      </c>
      <c r="D38" s="192" t="s">
        <v>407</v>
      </c>
      <c r="E38" s="386">
        <f>'P7- Pasqyart anekse-  Aktivi'!G315</f>
        <v>167997</v>
      </c>
      <c r="F38" s="386">
        <f>'P7- Pasqyart anekse-  Aktivi'!H315</f>
        <v>176770</v>
      </c>
      <c r="H38" s="379"/>
    </row>
    <row r="39" spans="1:9" ht="19.5" customHeight="1">
      <c r="A39" s="189"/>
      <c r="B39" s="186">
        <v>4</v>
      </c>
      <c r="C39" s="187" t="s">
        <v>149</v>
      </c>
      <c r="D39" s="192" t="s">
        <v>408</v>
      </c>
      <c r="E39" s="386">
        <f>'P7- Pasqyart anekse-  Aktivi'!G327</f>
        <v>0</v>
      </c>
      <c r="F39" s="386">
        <f>'P7- Pasqyart anekse-  Aktivi'!H327</f>
        <v>0</v>
      </c>
      <c r="H39" s="193"/>
    </row>
    <row r="40" spans="1:9" ht="19.5" customHeight="1">
      <c r="A40" s="183">
        <v>9</v>
      </c>
      <c r="B40" s="499" t="s">
        <v>150</v>
      </c>
      <c r="C40" s="500"/>
      <c r="D40" s="191" t="s">
        <v>409</v>
      </c>
      <c r="E40" s="409">
        <f>'P7- Pasqyart anekse-  Aktivi'!G335</f>
        <v>0</v>
      </c>
      <c r="F40" s="409">
        <f>'P7- Pasqyart anekse-  Aktivi'!H335</f>
        <v>0</v>
      </c>
      <c r="H40" s="194"/>
    </row>
    <row r="41" spans="1:9" ht="19.5" customHeight="1">
      <c r="A41" s="183">
        <v>10</v>
      </c>
      <c r="B41" s="499" t="s">
        <v>151</v>
      </c>
      <c r="C41" s="500"/>
      <c r="D41" s="191" t="s">
        <v>410</v>
      </c>
      <c r="E41" s="409">
        <f>SUM(E42:E44)</f>
        <v>0</v>
      </c>
      <c r="F41" s="409">
        <f>SUM(F42:F44)</f>
        <v>0</v>
      </c>
    </row>
    <row r="42" spans="1:9" ht="20.100000000000001" customHeight="1">
      <c r="A42" s="185"/>
      <c r="B42" s="186">
        <v>1</v>
      </c>
      <c r="C42" s="190" t="s">
        <v>439</v>
      </c>
      <c r="D42" s="192" t="s">
        <v>411</v>
      </c>
      <c r="E42" s="386">
        <f>'P7- Pasqyart anekse-  Aktivi'!G354</f>
        <v>0</v>
      </c>
      <c r="F42" s="386">
        <f>'P7- Pasqyart anekse-  Aktivi'!H354</f>
        <v>0</v>
      </c>
    </row>
    <row r="43" spans="1:9" ht="20.100000000000001" customHeight="1">
      <c r="A43" s="188"/>
      <c r="B43" s="186">
        <v>2</v>
      </c>
      <c r="C43" s="187" t="s">
        <v>152</v>
      </c>
      <c r="D43" s="192" t="s">
        <v>412</v>
      </c>
      <c r="E43" s="386">
        <f>'P7- Pasqyart anekse-  Aktivi'!G365</f>
        <v>0</v>
      </c>
      <c r="F43" s="386">
        <f>'P7- Pasqyart anekse-  Aktivi'!H365</f>
        <v>0</v>
      </c>
    </row>
    <row r="44" spans="1:9" ht="20.100000000000001" customHeight="1">
      <c r="A44" s="189"/>
      <c r="B44" s="186">
        <v>3</v>
      </c>
      <c r="C44" s="187" t="s">
        <v>821</v>
      </c>
      <c r="D44" s="192" t="s">
        <v>413</v>
      </c>
      <c r="E44" s="386">
        <f>'P7- Pasqyart anekse-  Aktivi'!G372</f>
        <v>0</v>
      </c>
      <c r="F44" s="386">
        <f>'P7- Pasqyart anekse-  Aktivi'!H372</f>
        <v>0</v>
      </c>
    </row>
    <row r="45" spans="1:9" ht="20.100000000000001" customHeight="1">
      <c r="A45" s="183">
        <v>11</v>
      </c>
      <c r="B45" s="499" t="s">
        <v>153</v>
      </c>
      <c r="C45" s="500"/>
      <c r="D45" s="191" t="s">
        <v>414</v>
      </c>
      <c r="E45" s="409">
        <f>'P7- Pasqyart anekse-  Aktivi'!G381</f>
        <v>0</v>
      </c>
      <c r="F45" s="409">
        <f>'P7- Pasqyart anekse-  Aktivi'!H381</f>
        <v>0</v>
      </c>
    </row>
    <row r="46" spans="1:9" ht="22.5" customHeight="1">
      <c r="A46" s="433"/>
      <c r="B46" s="505" t="s">
        <v>455</v>
      </c>
      <c r="C46" s="506"/>
      <c r="D46" s="434"/>
      <c r="E46" s="432">
        <f>E28+E35+E40+E41+E45</f>
        <v>167997</v>
      </c>
      <c r="F46" s="432">
        <f>F28+F35+F40+F41+F45</f>
        <v>176770</v>
      </c>
    </row>
    <row r="47" spans="1:9" ht="22.5" customHeight="1">
      <c r="A47" s="234"/>
      <c r="B47" s="507" t="s">
        <v>428</v>
      </c>
      <c r="C47" s="508"/>
      <c r="D47" s="235"/>
      <c r="E47" s="410">
        <f>E26+E46</f>
        <v>112412706.0405</v>
      </c>
      <c r="F47" s="410">
        <f>F26+F46</f>
        <v>82323197.840000004</v>
      </c>
    </row>
    <row r="48" spans="1:9" ht="15" customHeight="1">
      <c r="E48" s="194"/>
      <c r="F48" s="193"/>
    </row>
    <row r="49" spans="3:6">
      <c r="C49" s="184" t="s">
        <v>874</v>
      </c>
      <c r="E49" s="194"/>
      <c r="F49" s="195" t="s">
        <v>2</v>
      </c>
    </row>
    <row r="50" spans="3:6">
      <c r="C50" s="184" t="s">
        <v>876</v>
      </c>
      <c r="E50" s="193"/>
      <c r="F50" s="195" t="s">
        <v>2</v>
      </c>
    </row>
    <row r="51" spans="3:6">
      <c r="F51" s="196"/>
    </row>
    <row r="53" spans="3:6">
      <c r="E53" s="194"/>
    </row>
    <row r="54" spans="3:6">
      <c r="F54" s="196"/>
    </row>
  </sheetData>
  <mergeCells count="18">
    <mergeCell ref="B27:C27"/>
    <mergeCell ref="B5:C5"/>
    <mergeCell ref="B6:C6"/>
    <mergeCell ref="B10:C10"/>
    <mergeCell ref="B16:C16"/>
    <mergeCell ref="B24:C24"/>
    <mergeCell ref="B46:C46"/>
    <mergeCell ref="B47:C47"/>
    <mergeCell ref="B28:C28"/>
    <mergeCell ref="B35:C35"/>
    <mergeCell ref="B40:C40"/>
    <mergeCell ref="B41:C41"/>
    <mergeCell ref="B45:C45"/>
    <mergeCell ref="B25:C25"/>
    <mergeCell ref="B26:C26"/>
    <mergeCell ref="B4:C4"/>
    <mergeCell ref="B3:C3"/>
    <mergeCell ref="A1:F1"/>
  </mergeCells>
  <phoneticPr fontId="3" type="noConversion"/>
  <printOptions horizontalCentered="1" verticalCentered="1"/>
  <pageMargins left="0.25" right="0.28000000000000003" top="0.38" bottom="0.22" header="0.21" footer="0.22"/>
  <pageSetup scale="80" orientation="portrait" r:id="rId1"/>
  <headerFooter alignWithMargins="0"/>
  <ignoredErrors>
    <ignoredError sqref="D5 D6:D9 D10:D15 D16:D23 D24:D25 D28:D34 D27 D35:D39 D40 D41:D44 D45 D46 D26 D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K50"/>
  <sheetViews>
    <sheetView topLeftCell="A43" workbookViewId="0">
      <selection activeCell="F50" sqref="F50"/>
    </sheetView>
  </sheetViews>
  <sheetFormatPr defaultRowHeight="15"/>
  <cols>
    <col min="1" max="1" width="4.140625" style="145" customWidth="1"/>
    <col min="2" max="2" width="3.7109375" style="164" customWidth="1"/>
    <col min="3" max="3" width="63.140625" style="145" customWidth="1"/>
    <col min="4" max="4" width="11.28515625" style="163" customWidth="1"/>
    <col min="5" max="6" width="16.5703125" style="145" customWidth="1"/>
    <col min="7" max="7" width="9.140625" style="145"/>
    <col min="8" max="8" width="12" style="145" bestFit="1" customWidth="1"/>
    <col min="9" max="9" width="10.42578125" style="145" bestFit="1" customWidth="1"/>
    <col min="10" max="11" width="9.140625" style="145"/>
    <col min="12" max="12" width="9.85546875" style="145" bestFit="1" customWidth="1"/>
    <col min="13" max="16384" width="9.140625" style="145"/>
  </cols>
  <sheetData>
    <row r="1" spans="1:9" ht="20.100000000000001" customHeight="1">
      <c r="A1" s="504" t="s">
        <v>185</v>
      </c>
      <c r="B1" s="504"/>
      <c r="C1" s="504"/>
      <c r="D1" s="504"/>
      <c r="E1" s="504"/>
      <c r="F1" s="504"/>
    </row>
    <row r="2" spans="1:9" ht="20.100000000000001" customHeight="1">
      <c r="A2" s="197"/>
      <c r="B2" s="197"/>
      <c r="C2" s="197"/>
      <c r="D2" s="197"/>
      <c r="E2" s="197"/>
      <c r="F2" s="197"/>
    </row>
    <row r="3" spans="1:9" ht="20.100000000000001" customHeight="1">
      <c r="A3" s="201" t="s">
        <v>87</v>
      </c>
      <c r="B3" s="511" t="s">
        <v>300</v>
      </c>
      <c r="C3" s="511"/>
      <c r="D3" s="199" t="s">
        <v>8</v>
      </c>
      <c r="E3" s="200" t="s">
        <v>862</v>
      </c>
      <c r="F3" s="200" t="s">
        <v>845</v>
      </c>
    </row>
    <row r="4" spans="1:9" ht="20.100000000000001" customHeight="1">
      <c r="A4" s="198">
        <v>12</v>
      </c>
      <c r="B4" s="499" t="s">
        <v>464</v>
      </c>
      <c r="C4" s="500"/>
      <c r="D4" s="191">
        <v>12</v>
      </c>
      <c r="E4" s="409">
        <f>SUM(E5:E14)</f>
        <v>83946959.109999999</v>
      </c>
      <c r="F4" s="409">
        <f>SUM(F5:F14)</f>
        <v>21150220.099999998</v>
      </c>
    </row>
    <row r="5" spans="1:9" ht="20.100000000000001" customHeight="1">
      <c r="A5" s="185"/>
      <c r="B5" s="186">
        <v>1</v>
      </c>
      <c r="C5" s="187" t="s">
        <v>154</v>
      </c>
      <c r="D5" s="192">
        <v>12.1</v>
      </c>
      <c r="E5" s="386">
        <f>'P8- Pasqyart anekse-  Pasivi'!F18</f>
        <v>0</v>
      </c>
      <c r="F5" s="386">
        <f>'P8- Pasqyart anekse-  Pasivi'!G18</f>
        <v>0</v>
      </c>
    </row>
    <row r="6" spans="1:9" ht="20.100000000000001" customHeight="1">
      <c r="A6" s="188"/>
      <c r="B6" s="186">
        <v>2</v>
      </c>
      <c r="C6" s="187" t="s">
        <v>155</v>
      </c>
      <c r="D6" s="192">
        <v>12.2</v>
      </c>
      <c r="E6" s="386">
        <f>'P8- Pasqyart anekse-  Pasivi'!F30</f>
        <v>0</v>
      </c>
      <c r="F6" s="386">
        <f>'P8- Pasqyart anekse-  Pasivi'!G30</f>
        <v>0</v>
      </c>
    </row>
    <row r="7" spans="1:9" ht="20.100000000000001" customHeight="1">
      <c r="A7" s="188"/>
      <c r="B7" s="186">
        <v>3</v>
      </c>
      <c r="C7" s="187" t="s">
        <v>156</v>
      </c>
      <c r="D7" s="192">
        <v>12.3</v>
      </c>
      <c r="E7" s="386">
        <f>'P8- Pasqyart anekse-  Pasivi'!F35</f>
        <v>4937095.5999999996</v>
      </c>
      <c r="F7" s="386">
        <f>'P8- Pasqyart anekse-  Pasivi'!G35</f>
        <v>11107113.35</v>
      </c>
    </row>
    <row r="8" spans="1:9" ht="20.100000000000001" customHeight="1">
      <c r="A8" s="188"/>
      <c r="B8" s="186">
        <v>4</v>
      </c>
      <c r="C8" s="187" t="s">
        <v>157</v>
      </c>
      <c r="D8" s="192">
        <v>12.4</v>
      </c>
      <c r="E8" s="386">
        <f>'P8- Pasqyart anekse-  Pasivi'!F48</f>
        <v>65756553.450000003</v>
      </c>
      <c r="F8" s="386">
        <f>'P8- Pasqyart anekse-  Pasivi'!G48</f>
        <v>8831667.5099999998</v>
      </c>
    </row>
    <row r="9" spans="1:9" ht="20.100000000000001" customHeight="1">
      <c r="A9" s="188"/>
      <c r="B9" s="186">
        <v>5</v>
      </c>
      <c r="C9" s="187" t="s">
        <v>158</v>
      </c>
      <c r="D9" s="192">
        <v>12.5</v>
      </c>
      <c r="E9" s="386">
        <f>'P8- Pasqyart anekse-  Pasivi'!F58</f>
        <v>0</v>
      </c>
      <c r="F9" s="386">
        <f>'P8- Pasqyart anekse-  Pasivi'!G58</f>
        <v>0</v>
      </c>
    </row>
    <row r="10" spans="1:9" ht="20.100000000000001" customHeight="1">
      <c r="A10" s="188"/>
      <c r="B10" s="186">
        <v>6</v>
      </c>
      <c r="C10" s="187" t="s">
        <v>159</v>
      </c>
      <c r="D10" s="192">
        <v>12.6</v>
      </c>
      <c r="E10" s="386">
        <f>'P8- Pasqyart anekse-  Pasivi'!F66</f>
        <v>0</v>
      </c>
      <c r="F10" s="386">
        <f>'P8- Pasqyart anekse-  Pasivi'!G66</f>
        <v>0</v>
      </c>
    </row>
    <row r="11" spans="1:9" ht="20.100000000000001" customHeight="1">
      <c r="A11" s="188"/>
      <c r="B11" s="186">
        <v>7</v>
      </c>
      <c r="C11" s="187" t="s">
        <v>160</v>
      </c>
      <c r="D11" s="192">
        <v>12.7</v>
      </c>
      <c r="E11" s="386">
        <f>'P8- Pasqyart anekse-  Pasivi'!F75</f>
        <v>0</v>
      </c>
      <c r="F11" s="386">
        <f>'P8- Pasqyart anekse-  Pasivi'!G75</f>
        <v>0</v>
      </c>
    </row>
    <row r="12" spans="1:9" ht="20.100000000000001" customHeight="1">
      <c r="A12" s="188"/>
      <c r="B12" s="186">
        <v>8</v>
      </c>
      <c r="C12" s="187" t="s">
        <v>161</v>
      </c>
      <c r="D12" s="192">
        <v>12.8</v>
      </c>
      <c r="E12" s="386">
        <f>'P8- Pasqyart anekse-  Pasivi'!F90</f>
        <v>445301</v>
      </c>
      <c r="F12" s="386">
        <f>'P8- Pasqyart anekse-  Pasivi'!G90</f>
        <v>1073686</v>
      </c>
    </row>
    <row r="13" spans="1:9" ht="20.100000000000001" customHeight="1">
      <c r="A13" s="189"/>
      <c r="B13" s="186">
        <v>9</v>
      </c>
      <c r="C13" s="187" t="s">
        <v>162</v>
      </c>
      <c r="D13" s="192">
        <v>12.9</v>
      </c>
      <c r="E13" s="386">
        <f>'P8- Pasqyart anekse-  Pasivi'!F112</f>
        <v>2045493.06</v>
      </c>
      <c r="F13" s="386">
        <f>'P8- Pasqyart anekse-  Pasivi'!G112</f>
        <v>137753.24</v>
      </c>
      <c r="I13" s="145" t="s">
        <v>2</v>
      </c>
    </row>
    <row r="14" spans="1:9" ht="20.100000000000001" customHeight="1">
      <c r="A14" s="189"/>
      <c r="B14" s="268">
        <v>10</v>
      </c>
      <c r="C14" s="187" t="s">
        <v>371</v>
      </c>
      <c r="D14" s="269" t="s">
        <v>463</v>
      </c>
      <c r="E14" s="386">
        <f>'P8- Pasqyart anekse-  Pasivi'!F119</f>
        <v>10762516</v>
      </c>
      <c r="F14" s="386">
        <f>'P8- Pasqyart anekse-  Pasivi'!G119</f>
        <v>0</v>
      </c>
    </row>
    <row r="15" spans="1:9" ht="21.75" customHeight="1">
      <c r="A15" s="183">
        <v>13</v>
      </c>
      <c r="B15" s="499" t="s">
        <v>163</v>
      </c>
      <c r="C15" s="500"/>
      <c r="D15" s="191">
        <v>13</v>
      </c>
      <c r="E15" s="409">
        <f>'P8- Pasqyart anekse-  Pasivi'!F128</f>
        <v>0</v>
      </c>
      <c r="F15" s="409">
        <f>'P8- Pasqyart anekse-  Pasivi'!G128</f>
        <v>0</v>
      </c>
    </row>
    <row r="16" spans="1:9" ht="22.5" customHeight="1">
      <c r="A16" s="183">
        <v>14</v>
      </c>
      <c r="B16" s="499" t="s">
        <v>164</v>
      </c>
      <c r="C16" s="500"/>
      <c r="D16" s="191">
        <v>14</v>
      </c>
      <c r="E16" s="409">
        <f>'P8- Pasqyart anekse-  Pasivi'!F135</f>
        <v>0</v>
      </c>
      <c r="F16" s="409">
        <f>'P8- Pasqyart anekse-  Pasivi'!G135</f>
        <v>0</v>
      </c>
    </row>
    <row r="17" spans="1:6" ht="24.75" customHeight="1">
      <c r="A17" s="183">
        <v>15</v>
      </c>
      <c r="B17" s="499" t="s">
        <v>165</v>
      </c>
      <c r="C17" s="500"/>
      <c r="D17" s="191">
        <v>15</v>
      </c>
      <c r="E17" s="409">
        <f>'P8- Pasqyart anekse-  Pasivi'!F151</f>
        <v>0</v>
      </c>
      <c r="F17" s="409">
        <f>'P8- Pasqyart anekse-  Pasivi'!G151</f>
        <v>0</v>
      </c>
    </row>
    <row r="18" spans="1:6" ht="22.5" customHeight="1">
      <c r="A18" s="430" t="s">
        <v>3</v>
      </c>
      <c r="B18" s="501" t="s">
        <v>427</v>
      </c>
      <c r="C18" s="502"/>
      <c r="D18" s="431"/>
      <c r="E18" s="432">
        <f>E4+E15+E16+E17</f>
        <v>83946959.109999999</v>
      </c>
      <c r="F18" s="432">
        <f>F4+F15+F16+F17</f>
        <v>21150220.099999998</v>
      </c>
    </row>
    <row r="19" spans="1:6" ht="20.100000000000001" customHeight="1">
      <c r="A19" s="198">
        <v>16</v>
      </c>
      <c r="B19" s="499" t="s">
        <v>450</v>
      </c>
      <c r="C19" s="500"/>
      <c r="D19" s="191">
        <v>16</v>
      </c>
      <c r="E19" s="409">
        <f>SUM(E20:E27)</f>
        <v>0</v>
      </c>
      <c r="F19" s="409">
        <f>SUM(F20:F27)</f>
        <v>0</v>
      </c>
    </row>
    <row r="20" spans="1:6" ht="20.100000000000001" customHeight="1">
      <c r="A20" s="185"/>
      <c r="B20" s="186">
        <v>1</v>
      </c>
      <c r="C20" s="187" t="s">
        <v>154</v>
      </c>
      <c r="D20" s="192">
        <v>16.100000000000001</v>
      </c>
      <c r="E20" s="386">
        <f>'P8- Pasqyart anekse-  Pasivi'!F171</f>
        <v>0</v>
      </c>
      <c r="F20" s="386">
        <f>'P8- Pasqyart anekse-  Pasivi'!G171</f>
        <v>0</v>
      </c>
    </row>
    <row r="21" spans="1:6" ht="20.100000000000001" customHeight="1">
      <c r="A21" s="188"/>
      <c r="B21" s="186">
        <v>2</v>
      </c>
      <c r="C21" s="187" t="s">
        <v>155</v>
      </c>
      <c r="D21" s="192">
        <v>16.2</v>
      </c>
      <c r="E21" s="386">
        <f>'P8- Pasqyart anekse-  Pasivi'!F185</f>
        <v>0</v>
      </c>
      <c r="F21" s="386">
        <f>'P8- Pasqyart anekse-  Pasivi'!G185</f>
        <v>0</v>
      </c>
    </row>
    <row r="22" spans="1:6" ht="20.100000000000001" customHeight="1">
      <c r="A22" s="188"/>
      <c r="B22" s="186">
        <v>3</v>
      </c>
      <c r="C22" s="187" t="s">
        <v>167</v>
      </c>
      <c r="D22" s="192">
        <v>16.3</v>
      </c>
      <c r="E22" s="386">
        <f>'P8- Pasqyart anekse-  Pasivi'!F191</f>
        <v>0</v>
      </c>
      <c r="F22" s="386">
        <f>'P8- Pasqyart anekse-  Pasivi'!G191</f>
        <v>0</v>
      </c>
    </row>
    <row r="23" spans="1:6" ht="20.100000000000001" customHeight="1">
      <c r="A23" s="188"/>
      <c r="B23" s="186">
        <v>4</v>
      </c>
      <c r="C23" s="187" t="s">
        <v>157</v>
      </c>
      <c r="D23" s="192">
        <v>16.399999999999999</v>
      </c>
      <c r="E23" s="386">
        <f>'P8- Pasqyart anekse-  Pasivi'!F204</f>
        <v>0</v>
      </c>
      <c r="F23" s="386">
        <f>'P8- Pasqyart anekse-  Pasivi'!G204</f>
        <v>0</v>
      </c>
    </row>
    <row r="24" spans="1:6" ht="20.100000000000001" customHeight="1">
      <c r="A24" s="188"/>
      <c r="B24" s="186">
        <v>5</v>
      </c>
      <c r="C24" s="187" t="s">
        <v>158</v>
      </c>
      <c r="D24" s="192">
        <v>16.5</v>
      </c>
      <c r="E24" s="386">
        <f>'P8- Pasqyart anekse-  Pasivi'!F213</f>
        <v>0</v>
      </c>
      <c r="F24" s="386">
        <f>'P8- Pasqyart anekse-  Pasivi'!G213</f>
        <v>0</v>
      </c>
    </row>
    <row r="25" spans="1:6" ht="20.100000000000001" customHeight="1">
      <c r="A25" s="188"/>
      <c r="B25" s="186">
        <v>6</v>
      </c>
      <c r="C25" s="187" t="s">
        <v>168</v>
      </c>
      <c r="D25" s="192">
        <v>16.600000000000001</v>
      </c>
      <c r="E25" s="386">
        <f>'P8- Pasqyart anekse-  Pasivi'!F221</f>
        <v>0</v>
      </c>
      <c r="F25" s="386">
        <f>'P8- Pasqyart anekse-  Pasivi'!G221</f>
        <v>0</v>
      </c>
    </row>
    <row r="26" spans="1:6" ht="20.100000000000001" customHeight="1">
      <c r="A26" s="188"/>
      <c r="B26" s="186">
        <v>7</v>
      </c>
      <c r="C26" s="187" t="s">
        <v>160</v>
      </c>
      <c r="D26" s="192">
        <v>16.7</v>
      </c>
      <c r="E26" s="386">
        <f>'P8- Pasqyart anekse-  Pasivi'!F229</f>
        <v>0</v>
      </c>
      <c r="F26" s="386">
        <f>'P8- Pasqyart anekse-  Pasivi'!G229</f>
        <v>0</v>
      </c>
    </row>
    <row r="27" spans="1:6" ht="20.100000000000001" customHeight="1">
      <c r="A27" s="189"/>
      <c r="B27" s="186">
        <v>8</v>
      </c>
      <c r="C27" s="187" t="s">
        <v>169</v>
      </c>
      <c r="D27" s="192">
        <v>16.8</v>
      </c>
      <c r="E27" s="386">
        <f>'P8- Pasqyart anekse-  Pasivi'!F237</f>
        <v>0</v>
      </c>
      <c r="F27" s="386">
        <f>'P8- Pasqyart anekse-  Pasivi'!G237</f>
        <v>0</v>
      </c>
    </row>
    <row r="28" spans="1:6" ht="20.100000000000001" customHeight="1">
      <c r="A28" s="183">
        <v>17</v>
      </c>
      <c r="B28" s="499" t="s">
        <v>163</v>
      </c>
      <c r="C28" s="500"/>
      <c r="D28" s="191">
        <v>17</v>
      </c>
      <c r="E28" s="409">
        <f>'P8- Pasqyart anekse-  Pasivi'!F245</f>
        <v>0</v>
      </c>
      <c r="F28" s="409">
        <f>'P8- Pasqyart anekse-  Pasivi'!G245</f>
        <v>0</v>
      </c>
    </row>
    <row r="29" spans="1:6" ht="20.100000000000001" customHeight="1">
      <c r="A29" s="183">
        <v>18</v>
      </c>
      <c r="B29" s="499" t="s">
        <v>164</v>
      </c>
      <c r="C29" s="500"/>
      <c r="D29" s="191">
        <v>18</v>
      </c>
      <c r="E29" s="409">
        <f>'P8- Pasqyart anekse-  Pasivi'!F252</f>
        <v>0</v>
      </c>
      <c r="F29" s="409">
        <f>'P8- Pasqyart anekse-  Pasivi'!G252</f>
        <v>0</v>
      </c>
    </row>
    <row r="30" spans="1:6" ht="20.100000000000001" customHeight="1">
      <c r="A30" s="183">
        <v>19</v>
      </c>
      <c r="B30" s="499" t="s">
        <v>170</v>
      </c>
      <c r="C30" s="500"/>
      <c r="D30" s="191">
        <v>19</v>
      </c>
      <c r="E30" s="409">
        <f>SUM(E31:E32)</f>
        <v>0</v>
      </c>
      <c r="F30" s="409">
        <f>SUM(F31:F32)</f>
        <v>0</v>
      </c>
    </row>
    <row r="31" spans="1:6" ht="20.100000000000001" customHeight="1">
      <c r="A31" s="185"/>
      <c r="B31" s="186">
        <v>1</v>
      </c>
      <c r="C31" s="187" t="s">
        <v>171</v>
      </c>
      <c r="D31" s="192">
        <v>19.100000000000001</v>
      </c>
      <c r="E31" s="386">
        <f>'P8- Pasqyart anekse-  Pasivi'!F262</f>
        <v>0</v>
      </c>
      <c r="F31" s="386">
        <f>'P8- Pasqyart anekse-  Pasivi'!G262</f>
        <v>0</v>
      </c>
    </row>
    <row r="32" spans="1:6" ht="20.100000000000001" customHeight="1">
      <c r="A32" s="189"/>
      <c r="B32" s="186">
        <v>2</v>
      </c>
      <c r="C32" s="187" t="s">
        <v>172</v>
      </c>
      <c r="D32" s="192">
        <v>19.2</v>
      </c>
      <c r="E32" s="386">
        <f>'P8- Pasqyart anekse-  Pasivi'!F270</f>
        <v>0</v>
      </c>
      <c r="F32" s="386">
        <f>'P8- Pasqyart anekse-  Pasivi'!G270</f>
        <v>0</v>
      </c>
    </row>
    <row r="33" spans="1:11" ht="20.100000000000001" customHeight="1">
      <c r="A33" s="183">
        <v>20</v>
      </c>
      <c r="B33" s="499" t="s">
        <v>173</v>
      </c>
      <c r="C33" s="500"/>
      <c r="D33" s="191">
        <v>20</v>
      </c>
      <c r="E33" s="409">
        <f>'P8- Pasqyart anekse-  Pasivi'!F277</f>
        <v>0</v>
      </c>
      <c r="F33" s="409">
        <f>'P8- Pasqyart anekse-  Pasivi'!G277</f>
        <v>0</v>
      </c>
    </row>
    <row r="34" spans="1:11" ht="20.100000000000001" customHeight="1">
      <c r="A34" s="433" t="s">
        <v>0</v>
      </c>
      <c r="B34" s="505" t="s">
        <v>451</v>
      </c>
      <c r="C34" s="506"/>
      <c r="D34" s="434"/>
      <c r="E34" s="432">
        <f>E19+E28+E29+E30+E33</f>
        <v>0</v>
      </c>
      <c r="F34" s="432">
        <f>F19+F28+F29+F30+F33</f>
        <v>0</v>
      </c>
    </row>
    <row r="35" spans="1:11" ht="20.100000000000001" customHeight="1">
      <c r="A35" s="433" t="s">
        <v>1</v>
      </c>
      <c r="B35" s="505" t="s">
        <v>415</v>
      </c>
      <c r="C35" s="506"/>
      <c r="D35" s="434"/>
      <c r="E35" s="432">
        <f>E18+E34</f>
        <v>83946959.109999999</v>
      </c>
      <c r="F35" s="432">
        <f>F18+F34</f>
        <v>21150220.099999998</v>
      </c>
    </row>
    <row r="36" spans="1:11" ht="20.100000000000001" customHeight="1">
      <c r="A36" s="198" t="s">
        <v>13</v>
      </c>
      <c r="B36" s="499" t="s">
        <v>452</v>
      </c>
      <c r="C36" s="500"/>
      <c r="D36" s="191"/>
      <c r="E36" s="409">
        <f>SUM(E37:E40)</f>
        <v>5511193</v>
      </c>
      <c r="F36" s="409">
        <f>SUM(F37:F40)</f>
        <v>720690</v>
      </c>
    </row>
    <row r="37" spans="1:11" ht="20.100000000000001" customHeight="1">
      <c r="A37" s="183">
        <v>21</v>
      </c>
      <c r="B37" s="499" t="s">
        <v>176</v>
      </c>
      <c r="C37" s="500"/>
      <c r="D37" s="191">
        <v>21</v>
      </c>
      <c r="E37" s="409">
        <f>'P8- Pasqyart anekse-  Pasivi'!F290</f>
        <v>2005000</v>
      </c>
      <c r="F37" s="409">
        <f>'P8- Pasqyart anekse-  Pasivi'!G290</f>
        <v>5000</v>
      </c>
    </row>
    <row r="38" spans="1:11" ht="20.100000000000001" customHeight="1">
      <c r="A38" s="183">
        <v>22</v>
      </c>
      <c r="B38" s="499" t="s">
        <v>177</v>
      </c>
      <c r="C38" s="500"/>
      <c r="D38" s="191">
        <v>22</v>
      </c>
      <c r="E38" s="409">
        <f>'P8- Pasqyart anekse-  Pasivi'!F297</f>
        <v>0</v>
      </c>
      <c r="F38" s="409">
        <f>'P8- Pasqyart anekse-  Pasivi'!G297</f>
        <v>0</v>
      </c>
      <c r="K38" s="147"/>
    </row>
    <row r="39" spans="1:11" ht="20.100000000000001" customHeight="1">
      <c r="A39" s="183">
        <v>23</v>
      </c>
      <c r="B39" s="499" t="s">
        <v>178</v>
      </c>
      <c r="C39" s="500"/>
      <c r="D39" s="191">
        <v>23</v>
      </c>
      <c r="E39" s="409">
        <f>'P8- Pasqyart anekse-  Pasivi'!F304</f>
        <v>0</v>
      </c>
      <c r="F39" s="409">
        <f>'P8- Pasqyart anekse-  Pasivi'!G304</f>
        <v>0</v>
      </c>
    </row>
    <row r="40" spans="1:11" ht="20.100000000000001" customHeight="1">
      <c r="A40" s="183">
        <v>24</v>
      </c>
      <c r="B40" s="499" t="s">
        <v>453</v>
      </c>
      <c r="C40" s="500"/>
      <c r="D40" s="191">
        <v>24</v>
      </c>
      <c r="E40" s="409">
        <f>SUM(E41:E43)</f>
        <v>3506193</v>
      </c>
      <c r="F40" s="409">
        <f>SUM(F41:F43)</f>
        <v>715690</v>
      </c>
    </row>
    <row r="41" spans="1:11" ht="20.100000000000001" customHeight="1">
      <c r="A41" s="185"/>
      <c r="B41" s="186">
        <v>1</v>
      </c>
      <c r="C41" s="187" t="s">
        <v>4</v>
      </c>
      <c r="D41" s="192">
        <v>24.1</v>
      </c>
      <c r="E41" s="386">
        <f>'P8- Pasqyart anekse-  Pasivi'!F312</f>
        <v>2790503</v>
      </c>
      <c r="F41" s="386">
        <f>'P8- Pasqyart anekse-  Pasivi'!G312</f>
        <v>0</v>
      </c>
    </row>
    <row r="42" spans="1:11" ht="20.100000000000001" customHeight="1">
      <c r="A42" s="188"/>
      <c r="B42" s="186">
        <v>2</v>
      </c>
      <c r="C42" s="187" t="s">
        <v>5</v>
      </c>
      <c r="D42" s="192">
        <v>24.2</v>
      </c>
      <c r="E42" s="386">
        <f>'P8- Pasqyart anekse-  Pasivi'!F319</f>
        <v>715690</v>
      </c>
      <c r="F42" s="386">
        <f>'P8- Pasqyart anekse-  Pasivi'!G319</f>
        <v>715690</v>
      </c>
    </row>
    <row r="43" spans="1:11" ht="20.100000000000001" customHeight="1">
      <c r="A43" s="189"/>
      <c r="B43" s="186">
        <v>3</v>
      </c>
      <c r="C43" s="187" t="s">
        <v>6</v>
      </c>
      <c r="D43" s="192">
        <v>24.3</v>
      </c>
      <c r="E43" s="386">
        <f>'P8- Pasqyart anekse-  Pasivi'!F325</f>
        <v>0</v>
      </c>
      <c r="F43" s="386">
        <f>'P8- Pasqyart anekse-  Pasivi'!G325</f>
        <v>0</v>
      </c>
    </row>
    <row r="44" spans="1:11" ht="20.100000000000001" customHeight="1">
      <c r="A44" s="183">
        <v>25</v>
      </c>
      <c r="B44" s="499" t="s">
        <v>180</v>
      </c>
      <c r="C44" s="500"/>
      <c r="D44" s="191">
        <v>25</v>
      </c>
      <c r="E44" s="409">
        <f>'P8- Pasqyart anekse-  Pasivi'!F331</f>
        <v>0</v>
      </c>
      <c r="F44" s="409">
        <f>'P8- Pasqyart anekse-  Pasivi'!G331</f>
        <v>4642214</v>
      </c>
    </row>
    <row r="45" spans="1:11" ht="20.100000000000001" customHeight="1">
      <c r="A45" s="183">
        <v>26</v>
      </c>
      <c r="B45" s="509" t="s">
        <v>181</v>
      </c>
      <c r="C45" s="510"/>
      <c r="D45" s="191">
        <v>26</v>
      </c>
      <c r="E45" s="409">
        <f>'P8- Pasqyart anekse-  Pasivi'!F337</f>
        <v>22954553.940499999</v>
      </c>
      <c r="F45" s="409">
        <f>'P8- Pasqyart anekse-  Pasivi'!G337</f>
        <v>55810072.922500052</v>
      </c>
    </row>
    <row r="46" spans="1:11" ht="20.100000000000001" customHeight="1">
      <c r="A46" s="433" t="s">
        <v>14</v>
      </c>
      <c r="B46" s="505" t="s">
        <v>416</v>
      </c>
      <c r="C46" s="506"/>
      <c r="D46" s="434"/>
      <c r="E46" s="432">
        <f>E36+E44+E45</f>
        <v>28465746.940499999</v>
      </c>
      <c r="F46" s="432">
        <f>F36+F44+F45</f>
        <v>61172976.922500052</v>
      </c>
    </row>
    <row r="47" spans="1:11" ht="20.100000000000001" customHeight="1">
      <c r="A47" s="234" t="s">
        <v>417</v>
      </c>
      <c r="B47" s="507" t="s">
        <v>418</v>
      </c>
      <c r="C47" s="508"/>
      <c r="D47" s="235"/>
      <c r="E47" s="410">
        <f>E35+E46</f>
        <v>112412706.05050001</v>
      </c>
      <c r="F47" s="410">
        <f>F35+F46+0.6</f>
        <v>82323197.622500047</v>
      </c>
    </row>
    <row r="49" spans="3:6" ht="15.75">
      <c r="C49" s="184" t="s">
        <v>874</v>
      </c>
      <c r="D49" s="195"/>
      <c r="E49" s="194"/>
      <c r="F49" s="195" t="s">
        <v>2</v>
      </c>
    </row>
    <row r="50" spans="3:6" ht="15.75">
      <c r="C50" s="184" t="s">
        <v>876</v>
      </c>
      <c r="D50" s="195"/>
      <c r="E50" s="193"/>
      <c r="F50" s="195" t="s">
        <v>2</v>
      </c>
    </row>
  </sheetData>
  <mergeCells count="23">
    <mergeCell ref="B3:C3"/>
    <mergeCell ref="A1:F1"/>
    <mergeCell ref="B4:C4"/>
    <mergeCell ref="B15:C15"/>
    <mergeCell ref="B16:C16"/>
    <mergeCell ref="B17:C17"/>
    <mergeCell ref="B18:C18"/>
    <mergeCell ref="B19:C19"/>
    <mergeCell ref="B28:C28"/>
    <mergeCell ref="B29:C29"/>
    <mergeCell ref="B30:C30"/>
    <mergeCell ref="B33:C33"/>
    <mergeCell ref="B34:C34"/>
    <mergeCell ref="B35:C35"/>
    <mergeCell ref="B36:C36"/>
    <mergeCell ref="B37:C37"/>
    <mergeCell ref="B38:C38"/>
    <mergeCell ref="B47:C47"/>
    <mergeCell ref="B39:C39"/>
    <mergeCell ref="B40:C40"/>
    <mergeCell ref="B44:C44"/>
    <mergeCell ref="B45:C45"/>
    <mergeCell ref="B46:C46"/>
  </mergeCells>
  <phoneticPr fontId="3" type="noConversion"/>
  <pageMargins left="0.49" right="0.25" top="0.46" bottom="0.26" header="0.28000000000000003" footer="0.19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tabColor rgb="FF00B050"/>
  </sheetPr>
  <dimension ref="A1:BK40"/>
  <sheetViews>
    <sheetView topLeftCell="A37" workbookViewId="0">
      <selection activeCell="G40" sqref="G40"/>
    </sheetView>
  </sheetViews>
  <sheetFormatPr defaultRowHeight="15"/>
  <cols>
    <col min="1" max="1" width="3.42578125" style="139" customWidth="1"/>
    <col min="2" max="2" width="4.7109375" style="148" customWidth="1"/>
    <col min="3" max="3" width="3.42578125" style="148" customWidth="1"/>
    <col min="4" max="4" width="58.42578125" style="150" customWidth="1"/>
    <col min="5" max="5" width="10.85546875" style="151" customWidth="1"/>
    <col min="6" max="6" width="22.42578125" style="139" customWidth="1"/>
    <col min="7" max="7" width="21.5703125" style="139" customWidth="1"/>
    <col min="8" max="8" width="11.28515625" style="139" bestFit="1" customWidth="1"/>
    <col min="9" max="9" width="14.140625" style="139" bestFit="1" customWidth="1"/>
    <col min="10" max="19" width="9.140625" style="139"/>
    <col min="20" max="20" width="39.28515625" style="139" customWidth="1"/>
    <col min="21" max="21" width="10.7109375" style="139" customWidth="1"/>
    <col min="22" max="22" width="9.140625" style="139"/>
    <col min="23" max="23" width="11.7109375" style="139" customWidth="1"/>
    <col min="24" max="25" width="9.140625" style="139"/>
    <col min="26" max="26" width="11.42578125" style="139" customWidth="1"/>
    <col min="27" max="28" width="9.140625" style="139"/>
    <col min="29" max="29" width="10.28515625" style="139" customWidth="1"/>
    <col min="30" max="30" width="11" style="139" customWidth="1"/>
    <col min="31" max="31" width="11.140625" style="139" customWidth="1"/>
    <col min="32" max="33" width="9.140625" style="139"/>
    <col min="34" max="34" width="40.42578125" style="139" customWidth="1"/>
    <col min="35" max="40" width="9.140625" style="139"/>
    <col min="41" max="41" width="32" style="139" customWidth="1"/>
    <col min="42" max="42" width="9.140625" style="139"/>
    <col min="43" max="43" width="13.140625" style="139" customWidth="1"/>
    <col min="44" max="45" width="9.140625" style="139"/>
    <col min="46" max="46" width="40.85546875" style="139" customWidth="1"/>
    <col min="47" max="47" width="13" style="139" customWidth="1"/>
    <col min="48" max="49" width="9.140625" style="139"/>
    <col min="50" max="50" width="35" style="139" customWidth="1"/>
    <col min="51" max="51" width="10.85546875" style="139" customWidth="1"/>
    <col min="52" max="52" width="10.7109375" style="139" customWidth="1"/>
    <col min="53" max="53" width="1.7109375" style="139" customWidth="1"/>
    <col min="54" max="54" width="28.85546875" style="139" customWidth="1"/>
    <col min="55" max="63" width="9.140625" style="139"/>
    <col min="64" max="64" width="12.28515625" style="139" customWidth="1"/>
    <col min="65" max="69" width="9.140625" style="139"/>
    <col min="70" max="70" width="10.42578125" style="139" customWidth="1"/>
    <col min="71" max="72" width="11.140625" style="139" bestFit="1" customWidth="1"/>
    <col min="73" max="73" width="10.140625" style="139" bestFit="1" customWidth="1"/>
    <col min="74" max="76" width="9.140625" style="139"/>
    <col min="77" max="77" width="11.140625" style="139" bestFit="1" customWidth="1"/>
    <col min="78" max="86" width="9.140625" style="139"/>
    <col min="87" max="88" width="11.140625" style="139" bestFit="1" customWidth="1"/>
    <col min="89" max="16384" width="9.140625" style="139"/>
  </cols>
  <sheetData>
    <row r="1" spans="1:63" ht="6" customHeight="1">
      <c r="A1" s="152"/>
      <c r="B1" s="136"/>
      <c r="C1" s="136"/>
      <c r="D1" s="153"/>
      <c r="E1" s="154"/>
      <c r="F1" s="152"/>
      <c r="G1" s="152"/>
    </row>
    <row r="2" spans="1:63" ht="27" customHeight="1">
      <c r="A2" s="520" t="s">
        <v>184</v>
      </c>
      <c r="B2" s="520"/>
      <c r="C2" s="520"/>
      <c r="D2" s="520"/>
      <c r="E2" s="520"/>
      <c r="F2" s="520"/>
      <c r="G2" s="520"/>
    </row>
    <row r="3" spans="1:63" ht="14.25" customHeight="1">
      <c r="A3" s="521" t="s">
        <v>183</v>
      </c>
      <c r="B3" s="521"/>
      <c r="C3" s="521"/>
      <c r="D3" s="521"/>
      <c r="E3" s="521"/>
      <c r="F3" s="521"/>
      <c r="G3" s="521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I3" s="149"/>
      <c r="AJ3" s="149"/>
      <c r="AK3" s="149"/>
      <c r="AL3" s="149"/>
      <c r="AQ3" s="149"/>
      <c r="AY3" s="149"/>
      <c r="BK3" s="149"/>
    </row>
    <row r="4" spans="1:63" ht="17.25" customHeight="1">
      <c r="A4" s="521" t="s">
        <v>213</v>
      </c>
      <c r="B4" s="521"/>
      <c r="C4" s="521"/>
      <c r="D4" s="521"/>
      <c r="E4" s="521"/>
      <c r="F4" s="521"/>
      <c r="G4" s="521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I4" s="149"/>
      <c r="AJ4" s="149"/>
      <c r="AK4" s="149"/>
      <c r="AL4" s="149"/>
      <c r="AQ4" s="149"/>
      <c r="AY4" s="149"/>
      <c r="BK4" s="149"/>
    </row>
    <row r="5" spans="1:63" ht="20.25" customHeight="1">
      <c r="A5" s="184"/>
      <c r="B5" s="210"/>
      <c r="C5" s="210"/>
      <c r="D5" s="211"/>
      <c r="E5" s="212"/>
      <c r="F5" s="213"/>
      <c r="G5" s="213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I5" s="149"/>
      <c r="AJ5" s="149"/>
      <c r="AK5" s="149"/>
      <c r="AL5" s="149"/>
      <c r="AQ5" s="149"/>
      <c r="AY5" s="149"/>
      <c r="BK5" s="149"/>
    </row>
    <row r="6" spans="1:63" ht="30" customHeight="1">
      <c r="A6" s="184"/>
      <c r="B6" s="214" t="s">
        <v>12</v>
      </c>
      <c r="C6" s="522" t="s">
        <v>11</v>
      </c>
      <c r="D6" s="523"/>
      <c r="E6" s="214" t="s">
        <v>8</v>
      </c>
      <c r="F6" s="200" t="s">
        <v>862</v>
      </c>
      <c r="G6" s="200" t="s">
        <v>845</v>
      </c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I6" s="149"/>
      <c r="AJ6" s="149"/>
      <c r="AK6" s="149"/>
      <c r="AL6" s="149"/>
      <c r="AQ6" s="149"/>
      <c r="AY6" s="149"/>
      <c r="BK6" s="149"/>
    </row>
    <row r="7" spans="1:63" ht="15.75">
      <c r="A7" s="184"/>
      <c r="B7" s="214">
        <v>1</v>
      </c>
      <c r="C7" s="512" t="s">
        <v>186</v>
      </c>
      <c r="D7" s="513"/>
      <c r="E7" s="203">
        <v>1</v>
      </c>
      <c r="F7" s="204">
        <f>'P9- Shpenz te ardhura analitike'!F17</f>
        <v>1911530974.45</v>
      </c>
      <c r="G7" s="204">
        <f>'P9- Shpenz te ardhura analitike'!G17</f>
        <v>3016549986</v>
      </c>
      <c r="I7" s="462">
        <f>F7</f>
        <v>1911530974.45</v>
      </c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I7" s="149"/>
      <c r="AJ7" s="149"/>
      <c r="AK7" s="149"/>
      <c r="AL7" s="149"/>
      <c r="AQ7" s="149"/>
      <c r="AY7" s="149"/>
      <c r="BK7" s="149"/>
    </row>
    <row r="8" spans="1:63" ht="30" customHeight="1">
      <c r="A8" s="184"/>
      <c r="B8" s="214">
        <v>2</v>
      </c>
      <c r="C8" s="512" t="s">
        <v>187</v>
      </c>
      <c r="D8" s="513"/>
      <c r="E8" s="203">
        <v>2</v>
      </c>
      <c r="F8" s="204">
        <f>'P9- Shpenz te ardhura analitike'!F23</f>
        <v>0</v>
      </c>
      <c r="G8" s="204">
        <f>'P9- Shpenz te ardhura analitike'!G23</f>
        <v>0</v>
      </c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I8" s="149"/>
      <c r="AJ8" s="149"/>
      <c r="AK8" s="149"/>
      <c r="AL8" s="149"/>
      <c r="AQ8" s="149"/>
      <c r="AY8" s="149"/>
      <c r="BK8" s="149"/>
    </row>
    <row r="9" spans="1:63" ht="15.75">
      <c r="A9" s="184"/>
      <c r="B9" s="214">
        <v>3</v>
      </c>
      <c r="C9" s="512" t="s">
        <v>188</v>
      </c>
      <c r="D9" s="513"/>
      <c r="E9" s="203">
        <v>3</v>
      </c>
      <c r="F9" s="204">
        <f>'P9- Shpenz te ardhura analitike'!F30</f>
        <v>0</v>
      </c>
      <c r="G9" s="204">
        <f>'P9- Shpenz te ardhura analitike'!G30</f>
        <v>0</v>
      </c>
      <c r="I9" s="462">
        <f>F11+F14+F18+F19+F25</f>
        <v>-1884435206.51</v>
      </c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I9" s="149"/>
      <c r="AJ9" s="149"/>
      <c r="AK9" s="149"/>
      <c r="AL9" s="149"/>
      <c r="AQ9" s="149"/>
      <c r="AY9" s="149"/>
      <c r="BK9" s="149"/>
    </row>
    <row r="10" spans="1:63" ht="15.75">
      <c r="A10" s="184"/>
      <c r="B10" s="214">
        <v>4</v>
      </c>
      <c r="C10" s="512" t="s">
        <v>189</v>
      </c>
      <c r="D10" s="513"/>
      <c r="E10" s="203">
        <v>4</v>
      </c>
      <c r="F10" s="204">
        <f>'P9- Shpenz te ardhura analitike'!F39</f>
        <v>0</v>
      </c>
      <c r="G10" s="204">
        <f>'P9- Shpenz te ardhura analitike'!G39</f>
        <v>10000</v>
      </c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I10" s="149"/>
      <c r="AJ10" s="149"/>
      <c r="AK10" s="149"/>
      <c r="AL10" s="149"/>
      <c r="AQ10" s="149"/>
      <c r="AY10" s="149"/>
      <c r="BK10" s="149"/>
    </row>
    <row r="11" spans="1:63" ht="15.75">
      <c r="A11" s="184"/>
      <c r="B11" s="214">
        <v>5</v>
      </c>
      <c r="C11" s="512" t="s">
        <v>190</v>
      </c>
      <c r="D11" s="513"/>
      <c r="E11" s="203">
        <v>5</v>
      </c>
      <c r="F11" s="205">
        <f>SUM(F12:F13)</f>
        <v>-1872100278.2</v>
      </c>
      <c r="G11" s="205">
        <f>SUM(G12:G13)</f>
        <v>-2938778463.0599999</v>
      </c>
      <c r="I11" s="462">
        <f>+I7+I9</f>
        <v>27095767.940000057</v>
      </c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I11" s="149"/>
      <c r="AJ11" s="149"/>
      <c r="AK11" s="149"/>
      <c r="AL11" s="149"/>
      <c r="AQ11" s="149"/>
      <c r="AY11" s="149"/>
      <c r="BK11" s="149"/>
    </row>
    <row r="12" spans="1:63" ht="15.75">
      <c r="A12" s="184"/>
      <c r="B12" s="215"/>
      <c r="C12" s="216">
        <v>1</v>
      </c>
      <c r="D12" s="217" t="s">
        <v>190</v>
      </c>
      <c r="E12" s="206">
        <v>5.0999999999999996</v>
      </c>
      <c r="F12" s="204">
        <f>'P9- Shpenz te ardhura analitike'!F54</f>
        <v>-1872100278.2</v>
      </c>
      <c r="G12" s="204">
        <f>'P9- Shpenz te ardhura analitike'!G54</f>
        <v>-2938778463.0599999</v>
      </c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I12" s="149"/>
      <c r="AJ12" s="149"/>
      <c r="AK12" s="149"/>
      <c r="AL12" s="149"/>
      <c r="AQ12" s="149"/>
      <c r="AY12" s="149"/>
      <c r="BK12" s="149"/>
    </row>
    <row r="13" spans="1:63" ht="15.75">
      <c r="A13" s="184"/>
      <c r="B13" s="218"/>
      <c r="C13" s="216">
        <v>2</v>
      </c>
      <c r="D13" s="217" t="s">
        <v>191</v>
      </c>
      <c r="E13" s="206">
        <v>5.2</v>
      </c>
      <c r="F13" s="204">
        <f>'P9- Shpenz te ardhura analitike'!F60</f>
        <v>0</v>
      </c>
      <c r="G13" s="204">
        <f>'P9- Shpenz te ardhura analitike'!G60</f>
        <v>0</v>
      </c>
      <c r="I13" s="145">
        <f>+'P12- Shpenzimet e panjohura'!F15</f>
        <v>512325.39</v>
      </c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I13" s="149"/>
      <c r="AJ13" s="149"/>
      <c r="AK13" s="149"/>
      <c r="AL13" s="149"/>
      <c r="AQ13" s="149"/>
      <c r="AY13" s="149"/>
      <c r="BK13" s="149"/>
    </row>
    <row r="14" spans="1:63" ht="15.75">
      <c r="A14" s="184"/>
      <c r="B14" s="214">
        <v>6</v>
      </c>
      <c r="C14" s="512" t="s">
        <v>192</v>
      </c>
      <c r="D14" s="513"/>
      <c r="E14" s="203">
        <v>6</v>
      </c>
      <c r="F14" s="205">
        <f>SUM(F15:F16)</f>
        <v>-4987296</v>
      </c>
      <c r="G14" s="205">
        <f>SUM(G15:G16)</f>
        <v>-3956971</v>
      </c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I14" s="149"/>
      <c r="AJ14" s="149"/>
      <c r="AK14" s="149"/>
      <c r="AL14" s="149"/>
      <c r="AQ14" s="149"/>
      <c r="AY14" s="149"/>
      <c r="BK14" s="149"/>
    </row>
    <row r="15" spans="1:63" ht="15.75">
      <c r="A15" s="184"/>
      <c r="B15" s="215"/>
      <c r="C15" s="216">
        <v>1</v>
      </c>
      <c r="D15" s="217" t="s">
        <v>193</v>
      </c>
      <c r="E15" s="206">
        <v>6.1</v>
      </c>
      <c r="F15" s="204">
        <f>'P9- Shpenz te ardhura analitike'!F69</f>
        <v>-4544893</v>
      </c>
      <c r="G15" s="204">
        <f>'P9- Shpenz te ardhura analitike'!G69</f>
        <v>-3554491</v>
      </c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I15" s="149"/>
      <c r="AJ15" s="149"/>
      <c r="AK15" s="149"/>
      <c r="AL15" s="149"/>
      <c r="AQ15" s="149"/>
      <c r="AY15" s="149"/>
      <c r="BK15" s="149"/>
    </row>
    <row r="16" spans="1:63" ht="31.5">
      <c r="A16" s="184"/>
      <c r="B16" s="218"/>
      <c r="C16" s="216">
        <v>2</v>
      </c>
      <c r="D16" s="217" t="s">
        <v>194</v>
      </c>
      <c r="E16" s="206">
        <v>6.2</v>
      </c>
      <c r="F16" s="204">
        <f>'P9- Shpenz te ardhura analitike'!F78</f>
        <v>-442403</v>
      </c>
      <c r="G16" s="204">
        <f>'P9- Shpenz te ardhura analitike'!G78</f>
        <v>-402480</v>
      </c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I16" s="149"/>
      <c r="AJ16" s="149"/>
      <c r="AK16" s="149"/>
      <c r="AL16" s="149"/>
      <c r="AQ16" s="149"/>
      <c r="AY16" s="149"/>
      <c r="BK16" s="149"/>
    </row>
    <row r="17" spans="1:63" ht="15.75">
      <c r="A17" s="184"/>
      <c r="B17" s="202">
        <v>7</v>
      </c>
      <c r="C17" s="512" t="s">
        <v>195</v>
      </c>
      <c r="D17" s="513"/>
      <c r="E17" s="203">
        <v>7</v>
      </c>
      <c r="F17" s="205">
        <f>'P9- Shpenz te ardhura analitike'!F86</f>
        <v>0</v>
      </c>
      <c r="G17" s="205">
        <f>'P9- Shpenz te ardhura analitike'!G86</f>
        <v>0</v>
      </c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I17" s="149"/>
      <c r="AJ17" s="149"/>
      <c r="AK17" s="149"/>
      <c r="AL17" s="149"/>
      <c r="AQ17" s="149"/>
      <c r="AY17" s="149"/>
      <c r="BK17" s="149"/>
    </row>
    <row r="18" spans="1:63" ht="15.75">
      <c r="A18" s="184"/>
      <c r="B18" s="219">
        <v>8</v>
      </c>
      <c r="C18" s="512" t="s">
        <v>196</v>
      </c>
      <c r="D18" s="513"/>
      <c r="E18" s="207">
        <v>8</v>
      </c>
      <c r="F18" s="204">
        <f>'P9- Shpenz te ardhura analitike'!F97</f>
        <v>-37253</v>
      </c>
      <c r="G18" s="204">
        <f>'P9- Shpenz te ardhura analitike'!G97</f>
        <v>-126887</v>
      </c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I18" s="149"/>
      <c r="AJ18" s="149"/>
      <c r="AK18" s="149"/>
      <c r="AL18" s="149"/>
      <c r="AQ18" s="149"/>
      <c r="AY18" s="149"/>
      <c r="BK18" s="149"/>
    </row>
    <row r="19" spans="1:63" ht="15.75">
      <c r="A19" s="184"/>
      <c r="B19" s="220">
        <v>9</v>
      </c>
      <c r="C19" s="512" t="s">
        <v>429</v>
      </c>
      <c r="D19" s="513"/>
      <c r="E19" s="208">
        <v>9</v>
      </c>
      <c r="F19" s="204">
        <f>'P9- Shpenz te ardhura analitike'!F135</f>
        <v>-3803770.1200000006</v>
      </c>
      <c r="G19" s="204">
        <f>'P9- Shpenz te ardhura analitike'!G135</f>
        <v>-4204686.49</v>
      </c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I19" s="149"/>
      <c r="AJ19" s="149"/>
      <c r="AK19" s="149"/>
      <c r="AL19" s="149"/>
      <c r="AQ19" s="149"/>
      <c r="AY19" s="149"/>
      <c r="BK19" s="149"/>
    </row>
    <row r="20" spans="1:63" ht="15.75">
      <c r="A20" s="184"/>
      <c r="B20" s="220">
        <v>10</v>
      </c>
      <c r="C20" s="512" t="s">
        <v>197</v>
      </c>
      <c r="D20" s="513"/>
      <c r="E20" s="208">
        <v>10</v>
      </c>
      <c r="F20" s="205">
        <f>SUM(F21:F23)</f>
        <v>0</v>
      </c>
      <c r="G20" s="205">
        <f>SUM(G21:G23)</f>
        <v>-61563</v>
      </c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I20" s="149"/>
      <c r="AJ20" s="149"/>
      <c r="AK20" s="149"/>
      <c r="AL20" s="149"/>
      <c r="AQ20" s="149"/>
      <c r="AY20" s="149"/>
      <c r="BK20" s="149"/>
    </row>
    <row r="21" spans="1:63" ht="48.75" customHeight="1">
      <c r="A21" s="184"/>
      <c r="B21" s="215"/>
      <c r="C21" s="216">
        <v>1</v>
      </c>
      <c r="D21" s="217" t="s">
        <v>198</v>
      </c>
      <c r="E21" s="209">
        <v>10.1</v>
      </c>
      <c r="F21" s="204">
        <f>'P9- Shpenz te ardhura analitike'!F162</f>
        <v>0</v>
      </c>
      <c r="G21" s="204">
        <f>'P9- Shpenz te ardhura analitike'!G162</f>
        <v>0</v>
      </c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I21" s="149"/>
      <c r="AJ21" s="149"/>
      <c r="AK21" s="149"/>
      <c r="AL21" s="149"/>
      <c r="AQ21" s="149"/>
      <c r="AY21" s="149"/>
      <c r="BK21" s="149"/>
    </row>
    <row r="22" spans="1:63" ht="47.25" customHeight="1">
      <c r="A22" s="184"/>
      <c r="B22" s="221"/>
      <c r="C22" s="216">
        <v>2</v>
      </c>
      <c r="D22" s="217" t="s">
        <v>199</v>
      </c>
      <c r="E22" s="209">
        <v>10.199999999999999</v>
      </c>
      <c r="F22" s="205">
        <f>'P9- Shpenz te ardhura analitike'!F175</f>
        <v>0</v>
      </c>
      <c r="G22" s="205">
        <f>'P9- Shpenz te ardhura analitike'!G175</f>
        <v>-61563</v>
      </c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I22" s="149"/>
      <c r="AJ22" s="149"/>
      <c r="AK22" s="149"/>
      <c r="AL22" s="149"/>
      <c r="AQ22" s="149"/>
      <c r="AY22" s="149"/>
      <c r="BK22" s="149"/>
    </row>
    <row r="23" spans="1:63" ht="50.25" customHeight="1">
      <c r="A23" s="184"/>
      <c r="B23" s="218"/>
      <c r="C23" s="216">
        <v>3</v>
      </c>
      <c r="D23" s="217" t="s">
        <v>200</v>
      </c>
      <c r="E23" s="209">
        <v>10.3</v>
      </c>
      <c r="F23" s="204">
        <f>'P9- Shpenz te ardhura analitike'!F187</f>
        <v>0</v>
      </c>
      <c r="G23" s="204">
        <f>'P9- Shpenz te ardhura analitike'!G187</f>
        <v>0</v>
      </c>
      <c r="J23" s="145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I23" s="149"/>
      <c r="AJ23" s="149"/>
      <c r="AK23" s="149"/>
      <c r="AL23" s="149"/>
      <c r="AQ23" s="149"/>
      <c r="AY23" s="149"/>
      <c r="BK23" s="149"/>
    </row>
    <row r="24" spans="1:63" ht="15.75">
      <c r="A24" s="184"/>
      <c r="B24" s="214">
        <v>11</v>
      </c>
      <c r="C24" s="512" t="s">
        <v>201</v>
      </c>
      <c r="D24" s="513"/>
      <c r="E24" s="203">
        <v>11</v>
      </c>
      <c r="F24" s="204">
        <f>'P9- Shpenz te ardhura analitike'!F193</f>
        <v>0</v>
      </c>
      <c r="G24" s="204">
        <f>'P9- Shpenz te ardhura analitike'!G193</f>
        <v>0</v>
      </c>
      <c r="J24" s="145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I24" s="149"/>
      <c r="AJ24" s="149"/>
      <c r="AK24" s="149"/>
      <c r="AL24" s="149"/>
      <c r="AQ24" s="149"/>
      <c r="AY24" s="149"/>
      <c r="BK24" s="149"/>
    </row>
    <row r="25" spans="1:63" ht="15.75">
      <c r="A25" s="184"/>
      <c r="B25" s="214">
        <v>12</v>
      </c>
      <c r="C25" s="512" t="s">
        <v>430</v>
      </c>
      <c r="D25" s="513"/>
      <c r="E25" s="203">
        <v>12</v>
      </c>
      <c r="F25" s="205">
        <f>SUM(F26:F27)</f>
        <v>-3506609.19</v>
      </c>
      <c r="G25" s="205">
        <f>SUM(G26:G27)</f>
        <v>-3694493.5999999996</v>
      </c>
      <c r="J25" s="145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I25" s="149"/>
      <c r="AJ25" s="149"/>
      <c r="AK25" s="149"/>
      <c r="AL25" s="149"/>
      <c r="AQ25" s="149"/>
      <c r="AY25" s="149"/>
      <c r="BK25" s="149"/>
    </row>
    <row r="26" spans="1:63" ht="47.25">
      <c r="A26" s="184"/>
      <c r="B26" s="215"/>
      <c r="C26" s="216">
        <v>1</v>
      </c>
      <c r="D26" s="217" t="s">
        <v>202</v>
      </c>
      <c r="E26" s="206">
        <v>12.1</v>
      </c>
      <c r="F26" s="204">
        <f>'P9- Shpenz te ardhura analitike'!F205</f>
        <v>0</v>
      </c>
      <c r="G26" s="204">
        <f>'P9- Shpenz te ardhura analitike'!G205</f>
        <v>0</v>
      </c>
      <c r="J26" s="145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I26" s="149"/>
      <c r="AJ26" s="149"/>
      <c r="AK26" s="149"/>
      <c r="AL26" s="149"/>
      <c r="AQ26" s="149"/>
      <c r="AY26" s="149"/>
      <c r="BK26" s="149"/>
    </row>
    <row r="27" spans="1:63" ht="15.75">
      <c r="A27" s="184"/>
      <c r="B27" s="218"/>
      <c r="C27" s="216">
        <v>2</v>
      </c>
      <c r="D27" s="217" t="s">
        <v>203</v>
      </c>
      <c r="E27" s="206">
        <v>12.2</v>
      </c>
      <c r="F27" s="204">
        <f>'P9- Shpenz te ardhura analitike'!F213</f>
        <v>-3506609.19</v>
      </c>
      <c r="G27" s="204">
        <f>'P9- Shpenz te ardhura analitike'!G213</f>
        <v>-3694493.5999999996</v>
      </c>
      <c r="J27" s="145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I27" s="149"/>
      <c r="AJ27" s="149"/>
      <c r="AK27" s="149"/>
      <c r="AL27" s="149"/>
      <c r="AQ27" s="149"/>
      <c r="AY27" s="149"/>
      <c r="BK27" s="149"/>
    </row>
    <row r="28" spans="1:63" ht="15.75">
      <c r="A28" s="184"/>
      <c r="B28" s="214">
        <v>13</v>
      </c>
      <c r="C28" s="512" t="s">
        <v>204</v>
      </c>
      <c r="D28" s="513"/>
      <c r="E28" s="203">
        <v>13</v>
      </c>
      <c r="F28" s="204">
        <f>'P9- Shpenz te ardhura analitike'!F224</f>
        <v>0</v>
      </c>
      <c r="G28" s="204">
        <f>'P9- Shpenz te ardhura analitike'!G224</f>
        <v>0</v>
      </c>
      <c r="J28" s="145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I28" s="149"/>
      <c r="AJ28" s="149"/>
      <c r="AK28" s="149"/>
      <c r="AL28" s="149"/>
      <c r="AQ28" s="149"/>
      <c r="AY28" s="149"/>
      <c r="BK28" s="149"/>
    </row>
    <row r="29" spans="1:63" ht="15.75">
      <c r="A29" s="184"/>
      <c r="B29" s="236">
        <v>14</v>
      </c>
      <c r="C29" s="514" t="s">
        <v>458</v>
      </c>
      <c r="D29" s="515"/>
      <c r="E29" s="237">
        <v>14</v>
      </c>
      <c r="F29" s="238">
        <f>F7+F8+F9+F10+F11+F14+F17+F18+F19+F20+F24+F25+F28</f>
        <v>27095767.939999998</v>
      </c>
      <c r="G29" s="238">
        <f>G7+G8+G9+G10+G11+G14+G17+G18+G19+G20+G24+G25+G28</f>
        <v>65736921.850000061</v>
      </c>
      <c r="J29" s="145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I29" s="149"/>
      <c r="AJ29" s="149"/>
      <c r="AK29" s="149"/>
      <c r="AL29" s="149"/>
      <c r="AQ29" s="149"/>
      <c r="AY29" s="149"/>
      <c r="BK29" s="149"/>
    </row>
    <row r="30" spans="1:63" ht="15.75">
      <c r="A30" s="184"/>
      <c r="B30" s="242">
        <v>15</v>
      </c>
      <c r="C30" s="516" t="s">
        <v>432</v>
      </c>
      <c r="D30" s="517"/>
      <c r="E30" s="240">
        <v>15</v>
      </c>
      <c r="F30" s="241">
        <f>SUM(F31:F33)</f>
        <v>-4141213.9994999995</v>
      </c>
      <c r="G30" s="241">
        <f>SUM(G31:G33)</f>
        <v>-9926848.9275000095</v>
      </c>
      <c r="J30" s="145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I30" s="149"/>
      <c r="AJ30" s="149"/>
      <c r="AK30" s="149"/>
      <c r="AL30" s="149"/>
      <c r="AQ30" s="149"/>
      <c r="AY30" s="149"/>
      <c r="BK30" s="149"/>
    </row>
    <row r="31" spans="1:63" ht="15.75">
      <c r="A31" s="184"/>
      <c r="B31" s="215"/>
      <c r="C31" s="216">
        <v>1</v>
      </c>
      <c r="D31" s="217" t="s">
        <v>206</v>
      </c>
      <c r="E31" s="206">
        <v>15.1</v>
      </c>
      <c r="F31" s="204">
        <f>'P9- Shpenz te ardhura analitike'!F238</f>
        <v>-4141213.9994999995</v>
      </c>
      <c r="G31" s="204">
        <f>'P9- Shpenz te ardhura analitike'!G238</f>
        <v>-9926848.9275000095</v>
      </c>
      <c r="J31" s="145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I31" s="149"/>
      <c r="AJ31" s="149"/>
      <c r="AK31" s="149"/>
      <c r="AL31" s="149"/>
      <c r="AQ31" s="149"/>
      <c r="AY31" s="149"/>
      <c r="BK31" s="149"/>
    </row>
    <row r="32" spans="1:63" ht="15.75">
      <c r="A32" s="184"/>
      <c r="B32" s="221"/>
      <c r="C32" s="216">
        <v>2</v>
      </c>
      <c r="D32" s="217" t="s">
        <v>207</v>
      </c>
      <c r="E32" s="206">
        <v>15.2</v>
      </c>
      <c r="F32" s="204">
        <f>'P9- Shpenz te ardhura analitike'!F244</f>
        <v>0</v>
      </c>
      <c r="G32" s="204">
        <f>'P9- Shpenz te ardhura analitike'!G244</f>
        <v>0</v>
      </c>
      <c r="J32" s="145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I32" s="149"/>
      <c r="AJ32" s="149"/>
      <c r="AK32" s="149"/>
      <c r="AL32" s="149"/>
      <c r="AQ32" s="149"/>
      <c r="AY32" s="149"/>
      <c r="BK32" s="149"/>
    </row>
    <row r="33" spans="1:63" ht="15.75">
      <c r="A33" s="184"/>
      <c r="B33" s="218"/>
      <c r="C33" s="216">
        <v>3</v>
      </c>
      <c r="D33" s="217" t="s">
        <v>208</v>
      </c>
      <c r="E33" s="206">
        <v>15.3</v>
      </c>
      <c r="F33" s="204">
        <f>'P9- Shpenz te ardhura analitike'!F249</f>
        <v>0</v>
      </c>
      <c r="G33" s="204">
        <f>'P9- Shpenz te ardhura analitike'!G249</f>
        <v>0</v>
      </c>
      <c r="J33" s="145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I33" s="149"/>
      <c r="AJ33" s="149"/>
      <c r="AK33" s="149"/>
      <c r="AL33" s="149"/>
      <c r="AQ33" s="149"/>
      <c r="AY33" s="149"/>
      <c r="BK33" s="149"/>
    </row>
    <row r="34" spans="1:63" ht="15.75">
      <c r="A34" s="184"/>
      <c r="B34" s="239">
        <v>16</v>
      </c>
      <c r="C34" s="518" t="s">
        <v>209</v>
      </c>
      <c r="D34" s="519"/>
      <c r="E34" s="237">
        <v>16</v>
      </c>
      <c r="F34" s="238">
        <f>F29+F30</f>
        <v>22954553.940499999</v>
      </c>
      <c r="G34" s="238">
        <f>G29+G30</f>
        <v>55810072.922500052</v>
      </c>
      <c r="J34" s="145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I34" s="149"/>
      <c r="AJ34" s="149"/>
      <c r="AK34" s="149"/>
      <c r="AL34" s="149"/>
      <c r="AQ34" s="149"/>
      <c r="AY34" s="149"/>
      <c r="BK34" s="149"/>
    </row>
    <row r="35" spans="1:63" ht="15.75">
      <c r="A35" s="184"/>
      <c r="B35" s="214">
        <v>17</v>
      </c>
      <c r="C35" s="512" t="s">
        <v>431</v>
      </c>
      <c r="D35" s="513"/>
      <c r="E35" s="203">
        <v>17</v>
      </c>
      <c r="F35" s="205">
        <f>SUM(F36:F37)</f>
        <v>0</v>
      </c>
      <c r="G35" s="205">
        <f>SUM(G36:G37)</f>
        <v>0</v>
      </c>
      <c r="J35" s="145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I35" s="149"/>
      <c r="AJ35" s="149"/>
      <c r="AK35" s="149"/>
      <c r="AL35" s="149"/>
      <c r="AQ35" s="149"/>
      <c r="AY35" s="149"/>
      <c r="BK35" s="149"/>
    </row>
    <row r="36" spans="1:63" ht="15.75">
      <c r="A36" s="184"/>
      <c r="B36" s="215"/>
      <c r="C36" s="216">
        <v>1</v>
      </c>
      <c r="D36" s="217" t="s">
        <v>210</v>
      </c>
      <c r="E36" s="206">
        <v>17.100000000000001</v>
      </c>
      <c r="F36" s="204">
        <f>'P9- Shpenz te ardhura analitike'!F265</f>
        <v>0</v>
      </c>
      <c r="G36" s="204">
        <f>'P9- Shpenz te ardhura analitike'!G265</f>
        <v>0</v>
      </c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I36" s="149"/>
      <c r="AJ36" s="149"/>
      <c r="AK36" s="149"/>
      <c r="AL36" s="149"/>
      <c r="AQ36" s="149"/>
      <c r="AY36" s="149"/>
      <c r="BK36" s="149"/>
    </row>
    <row r="37" spans="1:63" ht="15.75">
      <c r="A37" s="184"/>
      <c r="B37" s="218"/>
      <c r="C37" s="216">
        <v>2</v>
      </c>
      <c r="D37" s="217" t="s">
        <v>211</v>
      </c>
      <c r="E37" s="206">
        <v>17.2</v>
      </c>
      <c r="F37" s="204">
        <f>'P9- Shpenz te ardhura analitike'!F271</f>
        <v>0</v>
      </c>
      <c r="G37" s="204">
        <f>'P9- Shpenz te ardhura analitike'!G271</f>
        <v>0</v>
      </c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I37" s="149"/>
      <c r="AJ37" s="149"/>
      <c r="AK37" s="149"/>
      <c r="AL37" s="149"/>
      <c r="AQ37" s="149"/>
      <c r="AY37" s="149"/>
      <c r="BK37" s="149"/>
    </row>
    <row r="38" spans="1:63" ht="30" customHeight="1">
      <c r="F38" s="146"/>
    </row>
    <row r="39" spans="1:63" ht="15.75">
      <c r="D39" s="184" t="s">
        <v>874</v>
      </c>
      <c r="E39" s="195"/>
      <c r="F39" s="194"/>
      <c r="G39" s="195" t="s">
        <v>2</v>
      </c>
    </row>
    <row r="40" spans="1:63" ht="15.75">
      <c r="D40" s="184" t="s">
        <v>876</v>
      </c>
      <c r="E40" s="195"/>
      <c r="F40" s="193"/>
      <c r="G40" s="195" t="s">
        <v>2</v>
      </c>
      <c r="I40" s="145"/>
    </row>
  </sheetData>
  <mergeCells count="21">
    <mergeCell ref="A2:G2"/>
    <mergeCell ref="A3:G3"/>
    <mergeCell ref="A4:G4"/>
    <mergeCell ref="C7:D7"/>
    <mergeCell ref="C8:D8"/>
    <mergeCell ref="C6:D6"/>
    <mergeCell ref="C9:D9"/>
    <mergeCell ref="C10:D10"/>
    <mergeCell ref="C11:D11"/>
    <mergeCell ref="C14:D14"/>
    <mergeCell ref="C17:D17"/>
    <mergeCell ref="C18:D18"/>
    <mergeCell ref="C19:D19"/>
    <mergeCell ref="C20:D20"/>
    <mergeCell ref="C24:D24"/>
    <mergeCell ref="C25:D25"/>
    <mergeCell ref="C28:D28"/>
    <mergeCell ref="C29:D29"/>
    <mergeCell ref="C30:D30"/>
    <mergeCell ref="C34:D34"/>
    <mergeCell ref="C35:D35"/>
  </mergeCells>
  <phoneticPr fontId="0" type="noConversion"/>
  <pageMargins left="0.5" right="0.25" top="0.3" bottom="0.17" header="0.26" footer="0.18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2:BI19"/>
  <sheetViews>
    <sheetView view="pageBreakPreview" zoomScale="60" workbookViewId="0">
      <selection activeCell="E18" sqref="E18"/>
    </sheetView>
  </sheetViews>
  <sheetFormatPr defaultRowHeight="15"/>
  <cols>
    <col min="1" max="1" width="2.140625" style="139" customWidth="1"/>
    <col min="2" max="3" width="4.7109375" style="148" customWidth="1"/>
    <col min="4" max="4" width="55.5703125" style="150" customWidth="1"/>
    <col min="5" max="5" width="16.140625" style="139" customWidth="1"/>
    <col min="6" max="6" width="16.85546875" style="139" customWidth="1"/>
    <col min="7" max="7" width="11.28515625" style="139" bestFit="1" customWidth="1"/>
    <col min="8" max="17" width="9.140625" style="139"/>
    <col min="18" max="18" width="39.28515625" style="139" customWidth="1"/>
    <col min="19" max="19" width="10.7109375" style="139" customWidth="1"/>
    <col min="20" max="20" width="9.140625" style="139"/>
    <col min="21" max="21" width="11.7109375" style="139" customWidth="1"/>
    <col min="22" max="23" width="9.140625" style="139"/>
    <col min="24" max="24" width="11.42578125" style="139" customWidth="1"/>
    <col min="25" max="26" width="9.140625" style="139"/>
    <col min="27" max="27" width="10.28515625" style="139" customWidth="1"/>
    <col min="28" max="28" width="11" style="139" customWidth="1"/>
    <col min="29" max="29" width="11.140625" style="139" customWidth="1"/>
    <col min="30" max="31" width="9.140625" style="139"/>
    <col min="32" max="32" width="40.42578125" style="139" customWidth="1"/>
    <col min="33" max="38" width="9.140625" style="139"/>
    <col min="39" max="39" width="32" style="139" customWidth="1"/>
    <col min="40" max="40" width="9.140625" style="139"/>
    <col min="41" max="41" width="13.140625" style="139" customWidth="1"/>
    <col min="42" max="43" width="9.140625" style="139"/>
    <col min="44" max="44" width="40.85546875" style="139" customWidth="1"/>
    <col min="45" max="45" width="13" style="139" customWidth="1"/>
    <col min="46" max="47" width="9.140625" style="139"/>
    <col min="48" max="48" width="35" style="139" customWidth="1"/>
    <col min="49" max="49" width="10.85546875" style="139" customWidth="1"/>
    <col min="50" max="50" width="10.7109375" style="139" customWidth="1"/>
    <col min="51" max="51" width="1.7109375" style="139" customWidth="1"/>
    <col min="52" max="52" width="28.85546875" style="139" customWidth="1"/>
    <col min="53" max="61" width="9.140625" style="139"/>
    <col min="62" max="62" width="12.28515625" style="139" customWidth="1"/>
    <col min="63" max="67" width="9.140625" style="139"/>
    <col min="68" max="68" width="10.42578125" style="139" customWidth="1"/>
    <col min="69" max="70" width="11.140625" style="139" bestFit="1" customWidth="1"/>
    <col min="71" max="71" width="10.140625" style="139" bestFit="1" customWidth="1"/>
    <col min="72" max="74" width="9.140625" style="139"/>
    <col min="75" max="75" width="11.140625" style="139" bestFit="1" customWidth="1"/>
    <col min="76" max="84" width="9.140625" style="139"/>
    <col min="85" max="86" width="11.140625" style="139" bestFit="1" customWidth="1"/>
    <col min="87" max="16384" width="9.140625" style="139"/>
  </cols>
  <sheetData>
    <row r="2" spans="1:61" ht="20.100000000000001" customHeight="1">
      <c r="A2" s="152"/>
      <c r="B2" s="520" t="s">
        <v>212</v>
      </c>
      <c r="C2" s="520"/>
      <c r="D2" s="520"/>
      <c r="E2" s="520"/>
      <c r="F2" s="520"/>
    </row>
    <row r="3" spans="1:61" ht="20.100000000000001" customHeight="1">
      <c r="A3" s="152"/>
      <c r="B3" s="136"/>
      <c r="C3" s="136"/>
      <c r="D3" s="155"/>
      <c r="E3" s="156"/>
      <c r="F3" s="156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G3" s="149"/>
      <c r="AH3" s="149"/>
      <c r="AI3" s="149"/>
      <c r="AJ3" s="149"/>
      <c r="AO3" s="149"/>
      <c r="AW3" s="149"/>
      <c r="BI3" s="149"/>
    </row>
    <row r="4" spans="1:61" ht="20.100000000000001" customHeight="1">
      <c r="A4" s="152"/>
      <c r="B4" s="157" t="s">
        <v>12</v>
      </c>
      <c r="C4" s="526" t="s">
        <v>11</v>
      </c>
      <c r="D4" s="527"/>
      <c r="E4" s="200" t="s">
        <v>862</v>
      </c>
      <c r="F4" s="200" t="s">
        <v>845</v>
      </c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G4" s="149"/>
      <c r="AH4" s="149"/>
      <c r="AI4" s="149"/>
      <c r="AJ4" s="149"/>
      <c r="AO4" s="149"/>
      <c r="AW4" s="149"/>
      <c r="BI4" s="149"/>
    </row>
    <row r="5" spans="1:61" ht="20.100000000000001" customHeight="1">
      <c r="A5" s="152"/>
      <c r="B5" s="157" t="s">
        <v>465</v>
      </c>
      <c r="C5" s="524" t="s">
        <v>214</v>
      </c>
      <c r="D5" s="525"/>
      <c r="E5" s="158">
        <f>'P3-Fitim- Sipas Natyres-'!F34</f>
        <v>22954553.940499999</v>
      </c>
      <c r="F5" s="158">
        <f>'P3-Fitim- Sipas Natyres-'!G34</f>
        <v>55810072.922500052</v>
      </c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G5" s="149"/>
      <c r="AH5" s="149"/>
      <c r="AI5" s="149"/>
      <c r="AJ5" s="149"/>
      <c r="AO5" s="149"/>
      <c r="AW5" s="149"/>
      <c r="BI5" s="149"/>
    </row>
    <row r="6" spans="1:61" ht="20.100000000000001" customHeight="1">
      <c r="A6" s="152"/>
      <c r="B6" s="157"/>
      <c r="C6" s="524" t="s">
        <v>215</v>
      </c>
      <c r="D6" s="525"/>
      <c r="E6" s="158"/>
      <c r="F6" s="158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G6" s="149"/>
      <c r="AH6" s="149"/>
      <c r="AI6" s="149"/>
      <c r="AJ6" s="149"/>
      <c r="AO6" s="149"/>
      <c r="AW6" s="149"/>
      <c r="BI6" s="149"/>
    </row>
    <row r="7" spans="1:61" ht="20.100000000000001" customHeight="1">
      <c r="A7" s="152"/>
      <c r="B7" s="157"/>
      <c r="C7" s="182">
        <v>1</v>
      </c>
      <c r="D7" s="181" t="s">
        <v>216</v>
      </c>
      <c r="E7" s="158">
        <v>0</v>
      </c>
      <c r="F7" s="158">
        <v>0</v>
      </c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G7" s="149"/>
      <c r="AH7" s="149"/>
      <c r="AI7" s="149"/>
      <c r="AJ7" s="149"/>
      <c r="AO7" s="149"/>
      <c r="AW7" s="149"/>
      <c r="BI7" s="149"/>
    </row>
    <row r="8" spans="1:61" ht="20.100000000000001" customHeight="1">
      <c r="A8" s="152"/>
      <c r="B8" s="157"/>
      <c r="C8" s="182">
        <v>2</v>
      </c>
      <c r="D8" s="181" t="s">
        <v>217</v>
      </c>
      <c r="E8" s="158">
        <v>0</v>
      </c>
      <c r="F8" s="158">
        <v>0</v>
      </c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G8" s="149"/>
      <c r="AH8" s="149"/>
      <c r="AI8" s="149"/>
      <c r="AJ8" s="149"/>
      <c r="AO8" s="149"/>
      <c r="AW8" s="149"/>
      <c r="BI8" s="149"/>
    </row>
    <row r="9" spans="1:61" ht="20.100000000000001" customHeight="1">
      <c r="A9" s="152"/>
      <c r="B9" s="157"/>
      <c r="C9" s="182">
        <v>3</v>
      </c>
      <c r="D9" s="181" t="s">
        <v>218</v>
      </c>
      <c r="E9" s="158">
        <v>0</v>
      </c>
      <c r="F9" s="158">
        <v>0</v>
      </c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G9" s="149"/>
      <c r="AH9" s="149"/>
      <c r="AI9" s="149"/>
      <c r="AJ9" s="149"/>
      <c r="AO9" s="149"/>
      <c r="AW9" s="149"/>
      <c r="BI9" s="149"/>
    </row>
    <row r="10" spans="1:61" ht="20.100000000000001" customHeight="1">
      <c r="A10" s="152"/>
      <c r="B10" s="157"/>
      <c r="C10" s="182">
        <v>4</v>
      </c>
      <c r="D10" s="181" t="s">
        <v>219</v>
      </c>
      <c r="E10" s="158">
        <v>0</v>
      </c>
      <c r="F10" s="158">
        <v>0</v>
      </c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G10" s="149"/>
      <c r="AH10" s="149"/>
      <c r="AI10" s="149"/>
      <c r="AJ10" s="149"/>
      <c r="AO10" s="149"/>
      <c r="AW10" s="149"/>
      <c r="BI10" s="149"/>
    </row>
    <row r="11" spans="1:61" ht="27" customHeight="1">
      <c r="A11" s="152"/>
      <c r="B11" s="249" t="s">
        <v>466</v>
      </c>
      <c r="C11" s="530" t="s">
        <v>469</v>
      </c>
      <c r="D11" s="531"/>
      <c r="E11" s="254">
        <f>E7+E8+E9+E10</f>
        <v>0</v>
      </c>
      <c r="F11" s="254">
        <f>F7+F8+F9+F10</f>
        <v>0</v>
      </c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G11" s="149"/>
      <c r="AH11" s="149"/>
      <c r="AI11" s="149"/>
      <c r="AJ11" s="149"/>
      <c r="AO11" s="149"/>
      <c r="AW11" s="149"/>
      <c r="BI11" s="149"/>
    </row>
    <row r="12" spans="1:61" ht="28.5" customHeight="1">
      <c r="A12" s="152"/>
      <c r="B12" s="246" t="s">
        <v>467</v>
      </c>
      <c r="C12" s="528" t="s">
        <v>468</v>
      </c>
      <c r="D12" s="529"/>
      <c r="E12" s="255">
        <f>E5+E11</f>
        <v>22954553.940499999</v>
      </c>
      <c r="F12" s="255">
        <f>F5+F11</f>
        <v>55810072.922500052</v>
      </c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G12" s="149"/>
      <c r="AH12" s="149"/>
      <c r="AI12" s="149"/>
      <c r="AJ12" s="149"/>
      <c r="AO12" s="149"/>
      <c r="AW12" s="149"/>
      <c r="BI12" s="149"/>
    </row>
    <row r="13" spans="1:61" ht="24" customHeight="1">
      <c r="A13" s="152"/>
      <c r="B13" s="157"/>
      <c r="C13" s="524" t="s">
        <v>220</v>
      </c>
      <c r="D13" s="525"/>
      <c r="E13" s="158"/>
      <c r="F13" s="158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G13" s="149"/>
      <c r="AH13" s="149"/>
      <c r="AI13" s="149"/>
      <c r="AJ13" s="149"/>
      <c r="AO13" s="149"/>
      <c r="AW13" s="149"/>
      <c r="BI13" s="149"/>
    </row>
    <row r="14" spans="1:61" ht="20.100000000000001" customHeight="1">
      <c r="A14" s="152"/>
      <c r="B14" s="159"/>
      <c r="C14" s="182">
        <v>5.0999999999999996</v>
      </c>
      <c r="D14" s="181" t="s">
        <v>210</v>
      </c>
      <c r="E14" s="158">
        <v>0</v>
      </c>
      <c r="F14" s="158">
        <v>0</v>
      </c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G14" s="149"/>
      <c r="AH14" s="149"/>
      <c r="AI14" s="149"/>
      <c r="AJ14" s="149"/>
      <c r="AO14" s="149"/>
      <c r="AW14" s="149"/>
      <c r="BI14" s="149"/>
    </row>
    <row r="15" spans="1:61" ht="20.100000000000001" customHeight="1">
      <c r="A15" s="152"/>
      <c r="B15" s="159"/>
      <c r="C15" s="182">
        <v>5.2</v>
      </c>
      <c r="D15" s="181" t="s">
        <v>211</v>
      </c>
      <c r="E15" s="158">
        <v>0</v>
      </c>
      <c r="F15" s="158">
        <v>0</v>
      </c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G15" s="149"/>
      <c r="AH15" s="149"/>
      <c r="AI15" s="149"/>
      <c r="AJ15" s="149"/>
      <c r="AO15" s="149"/>
      <c r="AW15" s="149"/>
      <c r="BI15" s="149"/>
    </row>
    <row r="16" spans="1:61" ht="20.100000000000001" customHeight="1">
      <c r="E16" s="146"/>
    </row>
    <row r="17" spans="4:6" ht="20.100000000000001" customHeight="1">
      <c r="D17" s="184" t="s">
        <v>874</v>
      </c>
      <c r="E17" s="195" t="s">
        <v>2</v>
      </c>
      <c r="F17" s="146"/>
    </row>
    <row r="18" spans="4:6" ht="20.100000000000001" customHeight="1">
      <c r="D18" s="184" t="s">
        <v>876</v>
      </c>
      <c r="E18" s="195" t="s">
        <v>2</v>
      </c>
    </row>
    <row r="19" spans="4:6" ht="20.100000000000001" customHeight="1"/>
  </sheetData>
  <mergeCells count="7">
    <mergeCell ref="C13:D13"/>
    <mergeCell ref="C6:D6"/>
    <mergeCell ref="C5:D5"/>
    <mergeCell ref="C4:D4"/>
    <mergeCell ref="B2:F2"/>
    <mergeCell ref="C12:D12"/>
    <mergeCell ref="C11:D11"/>
  </mergeCells>
  <pageMargins left="0.27" right="0.25" top="0.88" bottom="0.94" header="0.48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B1:BE47"/>
  <sheetViews>
    <sheetView topLeftCell="A34" workbookViewId="0">
      <selection activeCell="F47" sqref="F47"/>
    </sheetView>
  </sheetViews>
  <sheetFormatPr defaultRowHeight="15"/>
  <cols>
    <col min="1" max="1" width="3.42578125" style="102" customWidth="1"/>
    <col min="2" max="2" width="3.85546875" style="101" customWidth="1"/>
    <col min="3" max="3" width="4.5703125" style="101" customWidth="1"/>
    <col min="4" max="4" width="75.5703125" style="104" customWidth="1"/>
    <col min="5" max="5" width="18.28515625" style="102" customWidth="1"/>
    <col min="6" max="6" width="16" style="102" customWidth="1"/>
    <col min="7" max="7" width="9.140625" style="102"/>
    <col min="8" max="8" width="17.7109375" style="102" bestFit="1" customWidth="1"/>
    <col min="9" max="9" width="13.140625" style="102" customWidth="1"/>
    <col min="10" max="10" width="9.140625" style="102"/>
    <col min="11" max="11" width="10.140625" style="102" bestFit="1" customWidth="1"/>
    <col min="12" max="13" width="9.140625" style="102"/>
    <col min="14" max="14" width="39.28515625" style="102" customWidth="1"/>
    <col min="15" max="15" width="10.7109375" style="102" customWidth="1"/>
    <col min="16" max="16" width="9.140625" style="102"/>
    <col min="17" max="17" width="11.7109375" style="102" customWidth="1"/>
    <col min="18" max="19" width="9.140625" style="102"/>
    <col min="20" max="20" width="11.42578125" style="102" customWidth="1"/>
    <col min="21" max="22" width="9.140625" style="102"/>
    <col min="23" max="23" width="10.28515625" style="102" customWidth="1"/>
    <col min="24" max="24" width="11" style="102" customWidth="1"/>
    <col min="25" max="25" width="11.140625" style="102" customWidth="1"/>
    <col min="26" max="27" width="9.140625" style="102"/>
    <col min="28" max="28" width="40.42578125" style="102" customWidth="1"/>
    <col min="29" max="34" width="9.140625" style="102"/>
    <col min="35" max="35" width="32" style="102" customWidth="1"/>
    <col min="36" max="36" width="9.140625" style="102"/>
    <col min="37" max="37" width="13.140625" style="102" customWidth="1"/>
    <col min="38" max="39" width="9.140625" style="102"/>
    <col min="40" max="40" width="40.85546875" style="102" customWidth="1"/>
    <col min="41" max="41" width="13" style="102" customWidth="1"/>
    <col min="42" max="43" width="9.140625" style="102"/>
    <col min="44" max="44" width="35" style="102" customWidth="1"/>
    <col min="45" max="45" width="10.85546875" style="102" customWidth="1"/>
    <col min="46" max="46" width="10.7109375" style="102" customWidth="1"/>
    <col min="47" max="47" width="1.7109375" style="102" customWidth="1"/>
    <col min="48" max="48" width="28.85546875" style="102" customWidth="1"/>
    <col min="49" max="57" width="9.140625" style="102"/>
    <col min="58" max="58" width="12.28515625" style="102" customWidth="1"/>
    <col min="59" max="63" width="9.140625" style="102"/>
    <col min="64" max="64" width="10.42578125" style="102" customWidth="1"/>
    <col min="65" max="66" width="11.140625" style="102" bestFit="1" customWidth="1"/>
    <col min="67" max="67" width="10.140625" style="102" bestFit="1" customWidth="1"/>
    <col min="68" max="70" width="9.140625" style="102"/>
    <col min="71" max="71" width="11.140625" style="102" bestFit="1" customWidth="1"/>
    <col min="72" max="80" width="9.140625" style="102"/>
    <col min="81" max="82" width="11.140625" style="102" bestFit="1" customWidth="1"/>
    <col min="83" max="16384" width="9.140625" style="102"/>
  </cols>
  <sheetData>
    <row r="1" spans="2:57">
      <c r="B1" s="544" t="s">
        <v>252</v>
      </c>
      <c r="C1" s="544"/>
      <c r="D1" s="544"/>
      <c r="E1" s="544"/>
      <c r="F1" s="544"/>
    </row>
    <row r="2" spans="2:57">
      <c r="B2" s="544" t="s">
        <v>251</v>
      </c>
      <c r="C2" s="544"/>
      <c r="D2" s="544"/>
      <c r="E2" s="544"/>
      <c r="F2" s="544"/>
    </row>
    <row r="3" spans="2:57">
      <c r="B3" s="545"/>
      <c r="C3" s="545"/>
      <c r="D3" s="545"/>
      <c r="E3" s="545"/>
      <c r="F3" s="545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C3" s="103"/>
      <c r="AD3" s="103"/>
      <c r="AE3" s="103"/>
      <c r="AF3" s="103"/>
      <c r="AK3" s="103"/>
      <c r="AS3" s="103"/>
      <c r="BE3" s="103"/>
    </row>
    <row r="4" spans="2:57" ht="31.15" customHeight="1">
      <c r="B4" s="224" t="s">
        <v>12</v>
      </c>
      <c r="C4" s="546" t="s">
        <v>11</v>
      </c>
      <c r="D4" s="547"/>
      <c r="E4" s="200" t="s">
        <v>862</v>
      </c>
      <c r="F4" s="200" t="s">
        <v>845</v>
      </c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C4" s="103"/>
      <c r="AD4" s="103"/>
      <c r="AE4" s="103"/>
      <c r="AF4" s="103"/>
      <c r="AK4" s="103"/>
      <c r="AS4" s="103"/>
      <c r="BE4" s="103"/>
    </row>
    <row r="5" spans="2:57" ht="19.899999999999999" customHeight="1">
      <c r="B5" s="224" t="s">
        <v>3</v>
      </c>
      <c r="C5" s="532" t="s">
        <v>253</v>
      </c>
      <c r="D5" s="533"/>
      <c r="E5" s="418"/>
      <c r="F5" s="418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C5" s="103"/>
      <c r="AD5" s="103"/>
      <c r="AE5" s="103"/>
      <c r="AF5" s="103"/>
      <c r="AK5" s="103"/>
      <c r="AS5" s="103"/>
      <c r="BE5" s="103"/>
    </row>
    <row r="6" spans="2:57" ht="19.899999999999999" customHeight="1">
      <c r="B6" s="232">
        <v>1</v>
      </c>
      <c r="C6" s="532" t="s">
        <v>221</v>
      </c>
      <c r="D6" s="533"/>
      <c r="E6" s="419">
        <f>+'P3-Fitim- Sipas Natyres-'!F29</f>
        <v>27095767.939999998</v>
      </c>
      <c r="F6" s="419">
        <v>65736921.850000061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C6" s="103"/>
      <c r="AD6" s="103"/>
      <c r="AE6" s="103"/>
      <c r="AF6" s="103"/>
      <c r="AK6" s="103"/>
      <c r="AS6" s="103"/>
      <c r="BE6" s="103"/>
    </row>
    <row r="7" spans="2:57" ht="20.25" customHeight="1">
      <c r="B7" s="232">
        <v>2</v>
      </c>
      <c r="C7" s="532" t="s">
        <v>222</v>
      </c>
      <c r="D7" s="533"/>
      <c r="E7" s="419">
        <f>SUM(E8:E11)</f>
        <v>-4103960.9994999995</v>
      </c>
      <c r="F7" s="419">
        <v>-9799961.9275000095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C7" s="103"/>
      <c r="AD7" s="103"/>
      <c r="AE7" s="103"/>
      <c r="AF7" s="103"/>
      <c r="AK7" s="103"/>
      <c r="AS7" s="103"/>
      <c r="BE7" s="103"/>
    </row>
    <row r="8" spans="2:57" ht="19.899999999999999" customHeight="1">
      <c r="B8" s="226"/>
      <c r="C8" s="227">
        <v>2.1</v>
      </c>
      <c r="D8" s="228" t="s">
        <v>223</v>
      </c>
      <c r="E8" s="420">
        <v>0</v>
      </c>
      <c r="F8" s="420">
        <v>0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C8" s="103"/>
      <c r="AD8" s="103"/>
      <c r="AE8" s="103"/>
      <c r="AF8" s="103"/>
      <c r="AK8" s="103"/>
      <c r="AS8" s="103"/>
      <c r="BE8" s="103"/>
    </row>
    <row r="9" spans="2:57" ht="19.899999999999999" customHeight="1">
      <c r="B9" s="229"/>
      <c r="C9" s="227">
        <v>2.2000000000000002</v>
      </c>
      <c r="D9" s="228" t="s">
        <v>224</v>
      </c>
      <c r="E9" s="420">
        <f>+'P3-Fitim- Sipas Natyres-'!F31</f>
        <v>-4141213.9994999995</v>
      </c>
      <c r="F9" s="420">
        <v>-9926848.9275000095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C9" s="103"/>
      <c r="AD9" s="103"/>
      <c r="AE9" s="103"/>
      <c r="AF9" s="103"/>
      <c r="AK9" s="103"/>
      <c r="AS9" s="103"/>
      <c r="BE9" s="103"/>
    </row>
    <row r="10" spans="2:57" ht="19.899999999999999" customHeight="1">
      <c r="B10" s="229"/>
      <c r="C10" s="227">
        <v>2.2999999999999998</v>
      </c>
      <c r="D10" s="228" t="s">
        <v>196</v>
      </c>
      <c r="E10" s="420">
        <f>-+'P3-Fitim- Sipas Natyres-'!F18</f>
        <v>37253</v>
      </c>
      <c r="F10" s="420">
        <v>126887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C10" s="103"/>
      <c r="AD10" s="103"/>
      <c r="AE10" s="103"/>
      <c r="AF10" s="103"/>
      <c r="AK10" s="103"/>
      <c r="AS10" s="103"/>
      <c r="BE10" s="103"/>
    </row>
    <row r="11" spans="2:57" ht="19.899999999999999" customHeight="1">
      <c r="B11" s="230"/>
      <c r="C11" s="227">
        <v>2.4</v>
      </c>
      <c r="D11" s="228" t="s">
        <v>195</v>
      </c>
      <c r="E11" s="420">
        <v>0</v>
      </c>
      <c r="F11" s="420">
        <v>0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C11" s="103"/>
      <c r="AD11" s="103"/>
      <c r="AE11" s="103"/>
      <c r="AF11" s="103"/>
      <c r="AK11" s="103"/>
      <c r="AS11" s="103"/>
      <c r="BE11" s="103"/>
    </row>
    <row r="12" spans="2:57" ht="24.75" customHeight="1">
      <c r="B12" s="232">
        <v>3</v>
      </c>
      <c r="C12" s="542" t="s">
        <v>225</v>
      </c>
      <c r="D12" s="543"/>
      <c r="E12" s="419">
        <f>E13</f>
        <v>0</v>
      </c>
      <c r="F12" s="419">
        <v>0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C12" s="103"/>
      <c r="AD12" s="103"/>
      <c r="AE12" s="103"/>
      <c r="AF12" s="103"/>
      <c r="AK12" s="103"/>
      <c r="AS12" s="103"/>
      <c r="BE12" s="103"/>
    </row>
    <row r="13" spans="2:57" ht="23.25" customHeight="1">
      <c r="B13" s="231"/>
      <c r="C13" s="227">
        <v>3.1</v>
      </c>
      <c r="D13" s="228" t="s">
        <v>226</v>
      </c>
      <c r="E13" s="420"/>
      <c r="F13" s="420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C13" s="103"/>
      <c r="AD13" s="103"/>
      <c r="AE13" s="103"/>
      <c r="AF13" s="103"/>
      <c r="AK13" s="103"/>
      <c r="AS13" s="103"/>
      <c r="BE13" s="103"/>
    </row>
    <row r="14" spans="2:57" ht="24" customHeight="1">
      <c r="B14" s="232">
        <v>4</v>
      </c>
      <c r="C14" s="532" t="s">
        <v>420</v>
      </c>
      <c r="D14" s="533"/>
      <c r="E14" s="419">
        <f>SUM(E15:E18)</f>
        <v>74979397.989500001</v>
      </c>
      <c r="F14" s="419">
        <v>-26361969.449999999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C14" s="103"/>
      <c r="AD14" s="103"/>
      <c r="AE14" s="103"/>
      <c r="AF14" s="103"/>
      <c r="AK14" s="103"/>
      <c r="AS14" s="103"/>
      <c r="BE14" s="103"/>
    </row>
    <row r="15" spans="2:57" ht="24" customHeight="1">
      <c r="B15" s="165"/>
      <c r="C15" s="227">
        <v>4.0999999999999996</v>
      </c>
      <c r="D15" s="228" t="s">
        <v>227</v>
      </c>
      <c r="E15" s="425">
        <f>'P1- Aktivi detajuar '!F10-'P1- Aktivi detajuar '!E10</f>
        <v>12182658.979499996</v>
      </c>
      <c r="F15" s="425">
        <v>-13603292.549999997</v>
      </c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C15" s="103"/>
      <c r="AD15" s="103"/>
      <c r="AE15" s="103"/>
      <c r="AF15" s="103"/>
      <c r="AK15" s="103"/>
      <c r="AS15" s="103"/>
      <c r="BE15" s="103"/>
    </row>
    <row r="16" spans="2:57" ht="19.899999999999999" customHeight="1">
      <c r="B16" s="167"/>
      <c r="C16" s="227">
        <v>4.2</v>
      </c>
      <c r="D16" s="228" t="s">
        <v>228</v>
      </c>
      <c r="E16" s="425">
        <f>'P1- Aktivi detajuar '!F16-'P1- Aktivi detajuar '!E16</f>
        <v>0</v>
      </c>
      <c r="F16" s="425">
        <v>0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C16" s="103"/>
      <c r="AD16" s="103"/>
      <c r="AE16" s="103"/>
      <c r="AF16" s="103"/>
      <c r="AK16" s="103"/>
      <c r="AS16" s="103"/>
      <c r="BE16" s="103"/>
    </row>
    <row r="17" spans="2:57" ht="24" customHeight="1">
      <c r="B17" s="167"/>
      <c r="C17" s="227">
        <v>4.3</v>
      </c>
      <c r="D17" s="228" t="s">
        <v>229</v>
      </c>
      <c r="E17" s="425">
        <f>'P2- Pasivi i detajuar  '!E4-'P2- Pasivi i detajuar  '!F4+628385</f>
        <v>63425124.010000005</v>
      </c>
      <c r="F17" s="425">
        <v>-13763270.900000002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C17" s="103"/>
      <c r="AD17" s="103"/>
      <c r="AE17" s="103"/>
      <c r="AF17" s="103"/>
      <c r="AK17" s="103"/>
      <c r="AS17" s="103"/>
      <c r="BE17" s="103"/>
    </row>
    <row r="18" spans="2:57" ht="24.75" customHeight="1">
      <c r="B18" s="166"/>
      <c r="C18" s="227">
        <v>4.4000000000000004</v>
      </c>
      <c r="D18" s="228" t="s">
        <v>230</v>
      </c>
      <c r="E18" s="420">
        <f>'P2- Pasivi i detajuar  '!E12-'P2- Pasivi i detajuar  '!F12</f>
        <v>-628385</v>
      </c>
      <c r="F18" s="420">
        <v>1004594</v>
      </c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C18" s="103"/>
      <c r="AD18" s="103"/>
      <c r="AE18" s="103"/>
      <c r="AF18" s="103"/>
      <c r="AK18" s="103"/>
      <c r="AS18" s="103"/>
      <c r="BE18" s="103"/>
    </row>
    <row r="19" spans="2:57">
      <c r="B19" s="243" t="s">
        <v>3</v>
      </c>
      <c r="C19" s="538" t="s">
        <v>456</v>
      </c>
      <c r="D19" s="539"/>
      <c r="E19" s="421">
        <f>E6+E7+E12+E14</f>
        <v>97971204.930000007</v>
      </c>
      <c r="F19" s="421">
        <v>29574990.472500052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C19" s="103"/>
      <c r="AD19" s="103"/>
      <c r="AE19" s="103"/>
      <c r="AF19" s="103"/>
      <c r="AK19" s="103"/>
      <c r="AS19" s="103"/>
      <c r="BE19" s="103"/>
    </row>
    <row r="20" spans="2:57" ht="19.899999999999999" customHeight="1">
      <c r="B20" s="224" t="s">
        <v>0</v>
      </c>
      <c r="C20" s="542" t="s">
        <v>231</v>
      </c>
      <c r="D20" s="543"/>
      <c r="E20" s="418"/>
      <c r="F20" s="418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C20" s="103"/>
      <c r="AD20" s="103"/>
      <c r="AE20" s="103"/>
      <c r="AF20" s="103"/>
      <c r="AK20" s="103"/>
      <c r="AS20" s="103"/>
      <c r="BE20" s="103"/>
    </row>
    <row r="21" spans="2:57" ht="19.899999999999999" customHeight="1">
      <c r="B21" s="224"/>
      <c r="C21" s="270">
        <v>1</v>
      </c>
      <c r="D21" s="271" t="s">
        <v>232</v>
      </c>
      <c r="E21" s="418"/>
      <c r="F21" s="418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C21" s="103"/>
      <c r="AD21" s="103"/>
      <c r="AE21" s="103"/>
      <c r="AF21" s="103"/>
      <c r="AK21" s="103"/>
      <c r="AS21" s="103"/>
      <c r="BE21" s="103"/>
    </row>
    <row r="22" spans="2:57" ht="19.899999999999999" customHeight="1">
      <c r="B22" s="224"/>
      <c r="C22" s="270">
        <v>2</v>
      </c>
      <c r="D22" s="271" t="s">
        <v>233</v>
      </c>
      <c r="E22" s="418"/>
      <c r="F22" s="418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C22" s="103"/>
      <c r="AD22" s="103"/>
      <c r="AE22" s="103"/>
      <c r="AF22" s="103"/>
      <c r="AK22" s="103"/>
      <c r="AS22" s="103"/>
      <c r="BE22" s="103"/>
    </row>
    <row r="23" spans="2:57" ht="19.899999999999999" customHeight="1">
      <c r="B23" s="224"/>
      <c r="C23" s="270">
        <v>3</v>
      </c>
      <c r="D23" s="271" t="s">
        <v>234</v>
      </c>
      <c r="E23" s="422">
        <f>-'P10-Levizja AA mat +Amortizim'!O10</f>
        <v>-28480</v>
      </c>
      <c r="F23" s="422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C23" s="103"/>
      <c r="AD23" s="103"/>
      <c r="AE23" s="103"/>
      <c r="AF23" s="103"/>
      <c r="AK23" s="103"/>
      <c r="AS23" s="103"/>
      <c r="BE23" s="103"/>
    </row>
    <row r="24" spans="2:57" ht="19.899999999999999" customHeight="1">
      <c r="B24" s="224"/>
      <c r="C24" s="270">
        <v>4</v>
      </c>
      <c r="D24" s="271" t="s">
        <v>235</v>
      </c>
      <c r="E24" s="418"/>
      <c r="F24" s="418">
        <v>602750</v>
      </c>
      <c r="H24" s="465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C24" s="103"/>
      <c r="AD24" s="103"/>
      <c r="AE24" s="103"/>
      <c r="AF24" s="103"/>
      <c r="AK24" s="103"/>
      <c r="AS24" s="103"/>
      <c r="BE24" s="103"/>
    </row>
    <row r="25" spans="2:57" ht="19.899999999999999" customHeight="1">
      <c r="B25" s="224"/>
      <c r="C25" s="270">
        <v>5</v>
      </c>
      <c r="D25" s="271" t="s">
        <v>236</v>
      </c>
      <c r="E25" s="418"/>
      <c r="F25" s="418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C25" s="103"/>
      <c r="AD25" s="103"/>
      <c r="AE25" s="103"/>
      <c r="AF25" s="103"/>
      <c r="AK25" s="103"/>
      <c r="AS25" s="103"/>
      <c r="BE25" s="103"/>
    </row>
    <row r="26" spans="2:57" ht="19.899999999999999" customHeight="1">
      <c r="B26" s="224"/>
      <c r="C26" s="270">
        <v>6</v>
      </c>
      <c r="D26" s="271" t="s">
        <v>237</v>
      </c>
      <c r="E26" s="418"/>
      <c r="F26" s="418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C26" s="103"/>
      <c r="AD26" s="103"/>
      <c r="AE26" s="103"/>
      <c r="AF26" s="103"/>
      <c r="AK26" s="103"/>
      <c r="AS26" s="103"/>
      <c r="BE26" s="103"/>
    </row>
    <row r="27" spans="2:57" ht="19.899999999999999" customHeight="1">
      <c r="B27" s="224"/>
      <c r="C27" s="270">
        <v>7</v>
      </c>
      <c r="D27" s="271" t="s">
        <v>238</v>
      </c>
      <c r="E27" s="418"/>
      <c r="F27" s="418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C27" s="103"/>
      <c r="AD27" s="103"/>
      <c r="AE27" s="103"/>
      <c r="AF27" s="103"/>
      <c r="AK27" s="103"/>
      <c r="AS27" s="103"/>
      <c r="BE27" s="103"/>
    </row>
    <row r="28" spans="2:57" ht="19.899999999999999" customHeight="1">
      <c r="B28" s="243" t="s">
        <v>0</v>
      </c>
      <c r="C28" s="538" t="s">
        <v>471</v>
      </c>
      <c r="D28" s="539"/>
      <c r="E28" s="421">
        <f>E21+E22+E23+E24+E25+E26+E27</f>
        <v>-28480</v>
      </c>
      <c r="F28" s="421">
        <v>602750</v>
      </c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C28" s="103"/>
      <c r="AD28" s="103"/>
      <c r="AE28" s="103"/>
      <c r="AF28" s="103"/>
      <c r="AK28" s="103"/>
      <c r="AS28" s="103"/>
      <c r="BE28" s="103"/>
    </row>
    <row r="29" spans="2:57">
      <c r="B29" s="224" t="s">
        <v>1</v>
      </c>
      <c r="C29" s="532" t="s">
        <v>239</v>
      </c>
      <c r="D29" s="533"/>
      <c r="E29" s="418"/>
      <c r="F29" s="418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C29" s="103"/>
      <c r="AD29" s="103"/>
      <c r="AE29" s="103"/>
      <c r="AF29" s="103"/>
      <c r="AK29" s="103"/>
      <c r="AS29" s="103"/>
      <c r="BE29" s="103"/>
    </row>
    <row r="30" spans="2:57" ht="19.899999999999999" customHeight="1">
      <c r="B30" s="225">
        <v>1</v>
      </c>
      <c r="C30" s="534" t="s">
        <v>240</v>
      </c>
      <c r="D30" s="535"/>
      <c r="E30" s="418">
        <v>0</v>
      </c>
      <c r="F30" s="418">
        <v>0</v>
      </c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C30" s="103"/>
      <c r="AD30" s="103"/>
      <c r="AE30" s="103"/>
      <c r="AF30" s="103"/>
      <c r="AK30" s="103"/>
      <c r="AS30" s="103"/>
      <c r="BE30" s="103"/>
    </row>
    <row r="31" spans="2:57" ht="19.899999999999999" customHeight="1">
      <c r="B31" s="225">
        <v>2</v>
      </c>
      <c r="C31" s="534" t="s">
        <v>241</v>
      </c>
      <c r="D31" s="535"/>
      <c r="E31" s="418">
        <v>0</v>
      </c>
      <c r="F31" s="418">
        <v>0</v>
      </c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C31" s="103"/>
      <c r="AD31" s="103"/>
      <c r="AE31" s="103"/>
      <c r="AF31" s="103"/>
      <c r="AK31" s="103"/>
      <c r="AS31" s="103"/>
      <c r="BE31" s="103"/>
    </row>
    <row r="32" spans="2:57" ht="19.899999999999999" customHeight="1">
      <c r="B32" s="225">
        <v>3</v>
      </c>
      <c r="C32" s="534" t="s">
        <v>242</v>
      </c>
      <c r="D32" s="535"/>
      <c r="E32" s="418">
        <v>0</v>
      </c>
      <c r="F32" s="418">
        <v>0</v>
      </c>
    </row>
    <row r="33" spans="2:9" ht="19.899999999999999" customHeight="1">
      <c r="B33" s="225">
        <v>4</v>
      </c>
      <c r="C33" s="534" t="s">
        <v>243</v>
      </c>
      <c r="D33" s="535"/>
      <c r="E33" s="418">
        <v>0</v>
      </c>
      <c r="F33" s="418">
        <v>0</v>
      </c>
    </row>
    <row r="34" spans="2:9" ht="19.899999999999999" customHeight="1">
      <c r="B34" s="225">
        <v>5</v>
      </c>
      <c r="C34" s="534" t="s">
        <v>244</v>
      </c>
      <c r="D34" s="535"/>
      <c r="E34" s="418">
        <v>0</v>
      </c>
      <c r="F34" s="418">
        <v>0</v>
      </c>
    </row>
    <row r="35" spans="2:9" ht="19.899999999999999" customHeight="1">
      <c r="B35" s="225">
        <v>6</v>
      </c>
      <c r="C35" s="534" t="s">
        <v>245</v>
      </c>
      <c r="D35" s="535"/>
      <c r="E35" s="418">
        <v>0</v>
      </c>
      <c r="F35" s="418">
        <v>0</v>
      </c>
    </row>
    <row r="36" spans="2:9" ht="19.899999999999999" customHeight="1">
      <c r="B36" s="225">
        <v>7</v>
      </c>
      <c r="C36" s="534" t="s">
        <v>246</v>
      </c>
      <c r="D36" s="535"/>
      <c r="E36" s="418">
        <v>0</v>
      </c>
      <c r="F36" s="418">
        <v>0</v>
      </c>
    </row>
    <row r="37" spans="2:9" ht="19.899999999999999" customHeight="1">
      <c r="B37" s="225">
        <v>8</v>
      </c>
      <c r="C37" s="534" t="s">
        <v>247</v>
      </c>
      <c r="D37" s="535"/>
      <c r="E37" s="418">
        <v>0</v>
      </c>
      <c r="F37" s="418">
        <v>0</v>
      </c>
      <c r="I37" s="378"/>
    </row>
    <row r="38" spans="2:9">
      <c r="B38" s="225">
        <v>9</v>
      </c>
      <c r="C38" s="534" t="s">
        <v>248</v>
      </c>
      <c r="D38" s="535"/>
      <c r="E38" s="418">
        <v>0</v>
      </c>
      <c r="F38" s="418">
        <v>0</v>
      </c>
    </row>
    <row r="39" spans="2:9">
      <c r="B39" s="225">
        <v>10</v>
      </c>
      <c r="C39" s="534" t="s">
        <v>249</v>
      </c>
      <c r="D39" s="535"/>
      <c r="E39" s="418">
        <v>-55661784</v>
      </c>
      <c r="F39" s="418">
        <v>-10000000</v>
      </c>
      <c r="I39" s="381"/>
    </row>
    <row r="40" spans="2:9" ht="30.75" customHeight="1">
      <c r="B40" s="243" t="s">
        <v>1</v>
      </c>
      <c r="C40" s="538" t="s">
        <v>459</v>
      </c>
      <c r="D40" s="539"/>
      <c r="E40" s="421">
        <f>SUM(E30:E39)</f>
        <v>-55661784</v>
      </c>
      <c r="F40" s="421">
        <v>-10000000</v>
      </c>
    </row>
    <row r="41" spans="2:9" ht="22.5" customHeight="1">
      <c r="B41" s="245" t="s">
        <v>13</v>
      </c>
      <c r="C41" s="540" t="s">
        <v>457</v>
      </c>
      <c r="D41" s="541"/>
      <c r="E41" s="423">
        <f>E40+E28+E19</f>
        <v>42280940.930000007</v>
      </c>
      <c r="F41" s="423">
        <v>20177740.472500052</v>
      </c>
    </row>
    <row r="42" spans="2:9">
      <c r="B42" s="224" t="s">
        <v>14</v>
      </c>
      <c r="C42" s="532" t="s">
        <v>831</v>
      </c>
      <c r="D42" s="533"/>
      <c r="E42" s="419">
        <f>+F44</f>
        <v>32519710.472500052</v>
      </c>
      <c r="F42" s="419">
        <v>12341970</v>
      </c>
    </row>
    <row r="43" spans="2:9">
      <c r="B43" s="224" t="s">
        <v>417</v>
      </c>
      <c r="C43" s="534" t="s">
        <v>250</v>
      </c>
      <c r="D43" s="535"/>
      <c r="E43" s="418">
        <v>0</v>
      </c>
      <c r="F43" s="418">
        <v>0</v>
      </c>
    </row>
    <row r="44" spans="2:9" ht="30">
      <c r="B44" s="244" t="s">
        <v>419</v>
      </c>
      <c r="C44" s="536" t="s">
        <v>470</v>
      </c>
      <c r="D44" s="537"/>
      <c r="E44" s="424">
        <f>SUM(E41:E43)-1.5</f>
        <v>74800649.902500063</v>
      </c>
      <c r="F44" s="424">
        <v>32519710.472500052</v>
      </c>
    </row>
    <row r="46" spans="2:9" ht="15.75">
      <c r="D46" s="184" t="s">
        <v>874</v>
      </c>
      <c r="E46" s="194"/>
      <c r="F46" s="195" t="s">
        <v>2</v>
      </c>
    </row>
    <row r="47" spans="2:9" ht="15.75">
      <c r="D47" s="184" t="s">
        <v>876</v>
      </c>
      <c r="E47" s="193"/>
      <c r="F47" s="195" t="s">
        <v>2</v>
      </c>
    </row>
  </sheetData>
  <mergeCells count="28">
    <mergeCell ref="B1:F1"/>
    <mergeCell ref="B2:F2"/>
    <mergeCell ref="B3:F3"/>
    <mergeCell ref="C4:D4"/>
    <mergeCell ref="C5:D5"/>
    <mergeCell ref="C6:D6"/>
    <mergeCell ref="C7:D7"/>
    <mergeCell ref="C12:D12"/>
    <mergeCell ref="C14:D14"/>
    <mergeCell ref="C19:D19"/>
    <mergeCell ref="C20:D20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2:D42"/>
    <mergeCell ref="C43:D43"/>
    <mergeCell ref="C44:D44"/>
    <mergeCell ref="C37:D37"/>
    <mergeCell ref="C38:D38"/>
    <mergeCell ref="C39:D39"/>
    <mergeCell ref="C40:D40"/>
    <mergeCell ref="C41:D41"/>
  </mergeCells>
  <phoneticPr fontId="3" type="noConversion"/>
  <pageMargins left="0.32" right="0.17" top="0.57999999999999996" bottom="0.41" header="0.48" footer="0.27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B1:P33"/>
  <sheetViews>
    <sheetView view="pageBreakPreview" topLeftCell="A13" zoomScale="60" zoomScaleNormal="80" workbookViewId="0">
      <selection activeCell="F33" sqref="F33"/>
    </sheetView>
  </sheetViews>
  <sheetFormatPr defaultRowHeight="12.75"/>
  <cols>
    <col min="1" max="1" width="2.5703125" style="169" customWidth="1"/>
    <col min="2" max="2" width="3.7109375" style="168" customWidth="1"/>
    <col min="3" max="3" width="54.42578125" style="169" customWidth="1"/>
    <col min="4" max="4" width="15.140625" style="368" bestFit="1" customWidth="1"/>
    <col min="5" max="5" width="8.85546875" style="368" bestFit="1" customWidth="1"/>
    <col min="6" max="6" width="10.28515625" style="368" bestFit="1" customWidth="1"/>
    <col min="7" max="7" width="12.140625" style="368" bestFit="1" customWidth="1"/>
    <col min="8" max="8" width="10.85546875" style="368" customWidth="1"/>
    <col min="9" max="9" width="12.28515625" style="368" bestFit="1" customWidth="1"/>
    <col min="10" max="10" width="14.85546875" style="368" bestFit="1" customWidth="1"/>
    <col min="11" max="11" width="16.140625" style="368" bestFit="1" customWidth="1"/>
    <col min="12" max="12" width="16.28515625" style="368" bestFit="1" customWidth="1"/>
    <col min="13" max="13" width="10.42578125" style="368" bestFit="1" customWidth="1"/>
    <col min="14" max="14" width="16.28515625" style="368" bestFit="1" customWidth="1"/>
    <col min="15" max="15" width="10.85546875" style="169" bestFit="1" customWidth="1"/>
    <col min="16" max="16" width="10.7109375" style="169" bestFit="1" customWidth="1"/>
    <col min="17" max="16384" width="9.140625" style="169"/>
  </cols>
  <sheetData>
    <row r="1" spans="2:16" ht="15.75">
      <c r="C1" s="60" t="s">
        <v>853</v>
      </c>
    </row>
    <row r="2" spans="2:16" ht="15.75">
      <c r="C2" s="170"/>
    </row>
    <row r="4" spans="2:16" ht="15">
      <c r="C4" s="548" t="s">
        <v>838</v>
      </c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</row>
    <row r="5" spans="2:16" ht="15">
      <c r="C5" s="550" t="s">
        <v>837</v>
      </c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</row>
    <row r="6" spans="2:16"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9"/>
    </row>
    <row r="7" spans="2:16" ht="38.25">
      <c r="B7" s="173" t="s">
        <v>87</v>
      </c>
      <c r="C7" s="174" t="s">
        <v>438</v>
      </c>
      <c r="D7" s="369" t="s">
        <v>254</v>
      </c>
      <c r="E7" s="369" t="s">
        <v>177</v>
      </c>
      <c r="F7" s="369" t="s">
        <v>255</v>
      </c>
      <c r="G7" s="369" t="s">
        <v>256</v>
      </c>
      <c r="H7" s="369" t="s">
        <v>257</v>
      </c>
      <c r="I7" s="369" t="s">
        <v>179</v>
      </c>
      <c r="J7" s="369" t="s">
        <v>258</v>
      </c>
      <c r="K7" s="369" t="s">
        <v>221</v>
      </c>
      <c r="L7" s="369" t="s">
        <v>16</v>
      </c>
      <c r="M7" s="369" t="s">
        <v>259</v>
      </c>
      <c r="N7" s="369" t="s">
        <v>16</v>
      </c>
    </row>
    <row r="8" spans="2:16" ht="19.5" customHeight="1">
      <c r="B8" s="246">
        <v>1</v>
      </c>
      <c r="C8" s="247" t="s">
        <v>863</v>
      </c>
      <c r="D8" s="370">
        <v>0</v>
      </c>
      <c r="E8" s="370">
        <v>0</v>
      </c>
      <c r="F8" s="370">
        <v>0</v>
      </c>
      <c r="G8" s="370">
        <v>0</v>
      </c>
      <c r="H8" s="370">
        <v>0</v>
      </c>
      <c r="I8" s="370">
        <v>0</v>
      </c>
      <c r="J8" s="370">
        <v>0</v>
      </c>
      <c r="K8" s="370">
        <v>0</v>
      </c>
      <c r="L8" s="370">
        <f>D8+E8+F8+G8+H8+I8+J8+K8</f>
        <v>0</v>
      </c>
      <c r="M8" s="370">
        <v>0</v>
      </c>
      <c r="N8" s="370">
        <f>L8+M8</f>
        <v>0</v>
      </c>
      <c r="P8" s="382"/>
    </row>
    <row r="9" spans="2:16" ht="20.25" customHeight="1">
      <c r="B9" s="172">
        <v>2</v>
      </c>
      <c r="C9" s="161" t="s">
        <v>15</v>
      </c>
      <c r="D9" s="371">
        <v>5000</v>
      </c>
      <c r="E9" s="371">
        <v>0</v>
      </c>
      <c r="F9" s="371">
        <v>0</v>
      </c>
      <c r="G9" s="371">
        <v>0</v>
      </c>
      <c r="H9" s="371">
        <v>0</v>
      </c>
      <c r="I9" s="371">
        <f>+'[2]P2- Pasivi i detajuar  '!$F$42</f>
        <v>715690</v>
      </c>
      <c r="J9" s="371">
        <f>+'[2]P2- Pasivi i detajuar  '!$F$44</f>
        <v>1662022</v>
      </c>
      <c r="K9" s="371">
        <f>+'[2]P2- Pasivi i detajuar  '!$F$45</f>
        <v>12980192</v>
      </c>
      <c r="L9" s="371">
        <f>D9+E9+F9+G9+H9+I9+J9+K9</f>
        <v>15362904</v>
      </c>
      <c r="M9" s="372">
        <v>0</v>
      </c>
      <c r="N9" s="371">
        <f>L9+M9</f>
        <v>15362904</v>
      </c>
      <c r="O9" s="471">
        <f>+N9-'[2]P2- Pasivi i detajuar  '!$F$46</f>
        <v>0</v>
      </c>
    </row>
    <row r="10" spans="2:16" ht="25.5" customHeight="1">
      <c r="B10" s="249">
        <v>3</v>
      </c>
      <c r="C10" s="250" t="s">
        <v>864</v>
      </c>
      <c r="D10" s="373">
        <f>D8+D9</f>
        <v>5000</v>
      </c>
      <c r="E10" s="373">
        <f t="shared" ref="E10:K10" si="0">E8+E9</f>
        <v>0</v>
      </c>
      <c r="F10" s="373">
        <f t="shared" si="0"/>
        <v>0</v>
      </c>
      <c r="G10" s="373">
        <f t="shared" si="0"/>
        <v>0</v>
      </c>
      <c r="H10" s="373">
        <f t="shared" si="0"/>
        <v>0</v>
      </c>
      <c r="I10" s="373">
        <f t="shared" si="0"/>
        <v>715690</v>
      </c>
      <c r="J10" s="373">
        <f t="shared" si="0"/>
        <v>1662022</v>
      </c>
      <c r="K10" s="373">
        <f t="shared" si="0"/>
        <v>12980192</v>
      </c>
      <c r="L10" s="373">
        <f>L8+L9</f>
        <v>15362904</v>
      </c>
      <c r="M10" s="373">
        <f>M8+M9</f>
        <v>0</v>
      </c>
      <c r="N10" s="373">
        <f>N8+N9</f>
        <v>15362904</v>
      </c>
    </row>
    <row r="11" spans="2:16" ht="28.5" customHeight="1">
      <c r="B11" s="172">
        <v>4</v>
      </c>
      <c r="C11" s="162" t="s">
        <v>433</v>
      </c>
      <c r="D11" s="374"/>
      <c r="E11" s="374"/>
      <c r="F11" s="374"/>
      <c r="G11" s="374"/>
      <c r="H11" s="374"/>
      <c r="I11" s="374"/>
      <c r="J11" s="374"/>
      <c r="K11" s="374"/>
      <c r="L11" s="371"/>
      <c r="M11" s="374"/>
      <c r="N11" s="371"/>
    </row>
    <row r="12" spans="2:16" ht="18" customHeight="1">
      <c r="B12" s="172">
        <v>5</v>
      </c>
      <c r="C12" s="161" t="s">
        <v>260</v>
      </c>
      <c r="D12" s="374"/>
      <c r="E12" s="374"/>
      <c r="F12" s="374"/>
      <c r="G12" s="374"/>
      <c r="H12" s="374">
        <v>0</v>
      </c>
      <c r="I12" s="374"/>
      <c r="J12" s="374"/>
      <c r="K12" s="374">
        <f>+'P2- Pasivi i detajuar  '!F45</f>
        <v>55810072.922500052</v>
      </c>
      <c r="L12" s="371">
        <f>D12+E12+F12+G12+H12+I12+J12+K12</f>
        <v>55810072.922500052</v>
      </c>
      <c r="M12" s="374">
        <v>0</v>
      </c>
      <c r="N12" s="371">
        <f>L12+M12</f>
        <v>55810072.922500052</v>
      </c>
    </row>
    <row r="13" spans="2:16" ht="18" customHeight="1">
      <c r="B13" s="172">
        <v>6</v>
      </c>
      <c r="C13" s="162" t="s">
        <v>261</v>
      </c>
      <c r="D13" s="374">
        <v>0</v>
      </c>
      <c r="E13" s="374">
        <v>0</v>
      </c>
      <c r="F13" s="374">
        <v>0</v>
      </c>
      <c r="G13" s="374">
        <v>0</v>
      </c>
      <c r="H13" s="374">
        <v>0</v>
      </c>
      <c r="I13" s="374">
        <v>0</v>
      </c>
      <c r="J13" s="374">
        <v>0</v>
      </c>
      <c r="K13" s="374">
        <v>0</v>
      </c>
      <c r="L13" s="371">
        <f t="shared" ref="L13:L17" si="1">D13+E13+F13+G13+H13+I13+J13+K13</f>
        <v>0</v>
      </c>
      <c r="M13" s="374">
        <v>0</v>
      </c>
      <c r="N13" s="371">
        <f t="shared" ref="N13:N17" si="2">L13+M13</f>
        <v>0</v>
      </c>
    </row>
    <row r="14" spans="2:16" ht="18" customHeight="1">
      <c r="B14" s="249">
        <v>7</v>
      </c>
      <c r="C14" s="250" t="s">
        <v>434</v>
      </c>
      <c r="D14" s="375">
        <f>D13+D12</f>
        <v>0</v>
      </c>
      <c r="E14" s="375">
        <f t="shared" ref="E14:N14" si="3">E13+E12</f>
        <v>0</v>
      </c>
      <c r="F14" s="375">
        <f t="shared" si="3"/>
        <v>0</v>
      </c>
      <c r="G14" s="375">
        <f t="shared" si="3"/>
        <v>0</v>
      </c>
      <c r="H14" s="375">
        <f t="shared" si="3"/>
        <v>0</v>
      </c>
      <c r="I14" s="375"/>
      <c r="J14" s="375">
        <f t="shared" si="3"/>
        <v>0</v>
      </c>
      <c r="K14" s="375">
        <f t="shared" si="3"/>
        <v>55810072.922500052</v>
      </c>
      <c r="L14" s="373">
        <f t="shared" si="3"/>
        <v>55810072.922500052</v>
      </c>
      <c r="M14" s="375">
        <f t="shared" si="3"/>
        <v>0</v>
      </c>
      <c r="N14" s="373">
        <f t="shared" si="3"/>
        <v>55810072.922500052</v>
      </c>
    </row>
    <row r="15" spans="2:16" ht="27.75" customHeight="1">
      <c r="B15" s="172">
        <v>8</v>
      </c>
      <c r="C15" s="162" t="s">
        <v>263</v>
      </c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171"/>
    </row>
    <row r="16" spans="2:16" ht="18" customHeight="1">
      <c r="B16" s="172">
        <v>9</v>
      </c>
      <c r="C16" s="161" t="s">
        <v>264</v>
      </c>
      <c r="D16" s="374">
        <v>0</v>
      </c>
      <c r="E16" s="374">
        <v>0</v>
      </c>
      <c r="F16" s="374">
        <v>0</v>
      </c>
      <c r="G16" s="374">
        <v>0</v>
      </c>
      <c r="H16" s="374">
        <v>0</v>
      </c>
      <c r="I16" s="374">
        <v>0</v>
      </c>
      <c r="J16" s="374">
        <v>0</v>
      </c>
      <c r="K16" s="374">
        <v>0</v>
      </c>
      <c r="L16" s="371">
        <f t="shared" si="1"/>
        <v>0</v>
      </c>
      <c r="M16" s="374">
        <v>0</v>
      </c>
      <c r="N16" s="371">
        <f t="shared" si="2"/>
        <v>0</v>
      </c>
    </row>
    <row r="17" spans="2:16" ht="18" customHeight="1">
      <c r="B17" s="172">
        <v>10</v>
      </c>
      <c r="C17" s="161" t="s">
        <v>249</v>
      </c>
      <c r="D17" s="374">
        <v>0</v>
      </c>
      <c r="E17" s="374">
        <v>0</v>
      </c>
      <c r="F17" s="374">
        <v>0</v>
      </c>
      <c r="G17" s="374">
        <v>0</v>
      </c>
      <c r="H17" s="374">
        <v>0</v>
      </c>
      <c r="I17" s="374">
        <v>0</v>
      </c>
      <c r="J17" s="374">
        <v>0</v>
      </c>
      <c r="K17" s="374">
        <v>-10000000</v>
      </c>
      <c r="L17" s="371">
        <f t="shared" si="1"/>
        <v>-10000000</v>
      </c>
      <c r="M17" s="374">
        <v>0</v>
      </c>
      <c r="N17" s="371">
        <f t="shared" si="2"/>
        <v>-10000000</v>
      </c>
    </row>
    <row r="18" spans="2:16" ht="18" customHeight="1">
      <c r="B18" s="249">
        <v>11</v>
      </c>
      <c r="C18" s="250" t="s">
        <v>435</v>
      </c>
      <c r="D18" s="375">
        <f>D16+D17</f>
        <v>0</v>
      </c>
      <c r="E18" s="375">
        <f t="shared" ref="E18:N18" si="4">E16+E17</f>
        <v>0</v>
      </c>
      <c r="F18" s="375">
        <f t="shared" si="4"/>
        <v>0</v>
      </c>
      <c r="G18" s="375">
        <f t="shared" si="4"/>
        <v>0</v>
      </c>
      <c r="H18" s="375">
        <f t="shared" si="4"/>
        <v>0</v>
      </c>
      <c r="I18" s="375">
        <f t="shared" si="4"/>
        <v>0</v>
      </c>
      <c r="J18" s="375">
        <f t="shared" si="4"/>
        <v>0</v>
      </c>
      <c r="K18" s="375">
        <f t="shared" si="4"/>
        <v>-10000000</v>
      </c>
      <c r="L18" s="373">
        <f t="shared" si="4"/>
        <v>-10000000</v>
      </c>
      <c r="M18" s="375">
        <f t="shared" si="4"/>
        <v>0</v>
      </c>
      <c r="N18" s="373">
        <f t="shared" si="4"/>
        <v>-10000000</v>
      </c>
    </row>
    <row r="19" spans="2:16" s="460" customFormat="1" ht="18" customHeight="1">
      <c r="B19" s="246">
        <v>12</v>
      </c>
      <c r="C19" s="248" t="s">
        <v>865</v>
      </c>
      <c r="D19" s="370">
        <f>D10+D14+D18</f>
        <v>5000</v>
      </c>
      <c r="E19" s="370">
        <f t="shared" ref="E19:N19" si="5">E10+E14+E18</f>
        <v>0</v>
      </c>
      <c r="F19" s="370">
        <f t="shared" si="5"/>
        <v>0</v>
      </c>
      <c r="G19" s="370">
        <f t="shared" si="5"/>
        <v>0</v>
      </c>
      <c r="H19" s="370">
        <f t="shared" si="5"/>
        <v>0</v>
      </c>
      <c r="I19" s="370">
        <f t="shared" si="5"/>
        <v>715690</v>
      </c>
      <c r="J19" s="370">
        <f t="shared" si="5"/>
        <v>1662022</v>
      </c>
      <c r="K19" s="370">
        <f t="shared" si="5"/>
        <v>58790264.922500044</v>
      </c>
      <c r="L19" s="370">
        <f t="shared" si="5"/>
        <v>61172976.922500044</v>
      </c>
      <c r="M19" s="370">
        <f t="shared" si="5"/>
        <v>0</v>
      </c>
      <c r="N19" s="370">
        <f t="shared" si="5"/>
        <v>61172976.922500044</v>
      </c>
      <c r="O19" s="470">
        <f>+N19-'[2]P2- Pasivi i detajuar  '!$E$46</f>
        <v>0</v>
      </c>
      <c r="P19" s="55"/>
    </row>
    <row r="20" spans="2:16" ht="18" customHeight="1">
      <c r="B20" s="251">
        <v>13</v>
      </c>
      <c r="C20" s="252" t="s">
        <v>866</v>
      </c>
      <c r="D20" s="376">
        <f>D19</f>
        <v>5000</v>
      </c>
      <c r="E20" s="376">
        <f t="shared" ref="E20:N20" si="6">E19</f>
        <v>0</v>
      </c>
      <c r="F20" s="376">
        <f t="shared" si="6"/>
        <v>0</v>
      </c>
      <c r="G20" s="376">
        <f t="shared" si="6"/>
        <v>0</v>
      </c>
      <c r="H20" s="376">
        <f t="shared" si="6"/>
        <v>0</v>
      </c>
      <c r="I20" s="376">
        <f t="shared" si="6"/>
        <v>715690</v>
      </c>
      <c r="J20" s="376">
        <f t="shared" si="6"/>
        <v>1662022</v>
      </c>
      <c r="K20" s="376">
        <f t="shared" si="6"/>
        <v>58790264.922500044</v>
      </c>
      <c r="L20" s="459">
        <f t="shared" si="6"/>
        <v>61172976.922500044</v>
      </c>
      <c r="M20" s="376">
        <f t="shared" si="6"/>
        <v>0</v>
      </c>
      <c r="N20" s="459">
        <f t="shared" si="6"/>
        <v>61172976.922500044</v>
      </c>
      <c r="P20" s="53"/>
    </row>
    <row r="21" spans="2:16" ht="18" customHeight="1">
      <c r="B21" s="172">
        <v>14</v>
      </c>
      <c r="C21" s="162" t="s">
        <v>262</v>
      </c>
      <c r="D21" s="374"/>
      <c r="E21" s="374"/>
      <c r="F21" s="374"/>
      <c r="G21" s="374"/>
      <c r="H21" s="374"/>
      <c r="I21" s="374"/>
      <c r="J21" s="374"/>
      <c r="K21" s="374"/>
      <c r="L21" s="371"/>
      <c r="M21" s="374"/>
      <c r="N21" s="371"/>
    </row>
    <row r="22" spans="2:16" ht="17.25" customHeight="1">
      <c r="B22" s="172">
        <v>15</v>
      </c>
      <c r="C22" s="161" t="s">
        <v>260</v>
      </c>
      <c r="D22" s="374">
        <v>0</v>
      </c>
      <c r="E22" s="374">
        <v>0</v>
      </c>
      <c r="F22" s="374">
        <v>0</v>
      </c>
      <c r="G22" s="374">
        <v>0</v>
      </c>
      <c r="H22" s="374">
        <v>0</v>
      </c>
      <c r="I22" s="374">
        <v>0</v>
      </c>
      <c r="J22" s="374">
        <v>0</v>
      </c>
      <c r="K22" s="374">
        <f>+'P2- Pasivi i detajuar  '!E45</f>
        <v>22954553.940499999</v>
      </c>
      <c r="L22" s="371">
        <f t="shared" ref="L22:L27" si="7">D22+E22+F22+G22+H22+I22+J22+K22</f>
        <v>22954553.940499999</v>
      </c>
      <c r="M22" s="374">
        <v>0</v>
      </c>
      <c r="N22" s="371">
        <f t="shared" ref="N22:N27" si="8">L22+M22</f>
        <v>22954553.940499999</v>
      </c>
    </row>
    <row r="23" spans="2:16" ht="19.5" customHeight="1">
      <c r="B23" s="172">
        <v>16</v>
      </c>
      <c r="C23" s="161" t="s">
        <v>261</v>
      </c>
      <c r="D23" s="374">
        <v>0</v>
      </c>
      <c r="E23" s="374">
        <v>0</v>
      </c>
      <c r="F23" s="374">
        <v>0</v>
      </c>
      <c r="G23" s="374">
        <v>0</v>
      </c>
      <c r="H23" s="374">
        <v>0</v>
      </c>
      <c r="I23" s="374">
        <v>0</v>
      </c>
      <c r="J23" s="374">
        <v>0</v>
      </c>
      <c r="K23" s="374">
        <v>0</v>
      </c>
      <c r="L23" s="371">
        <f t="shared" si="7"/>
        <v>0</v>
      </c>
      <c r="M23" s="374">
        <v>0</v>
      </c>
      <c r="N23" s="371">
        <f t="shared" si="8"/>
        <v>0</v>
      </c>
    </row>
    <row r="24" spans="2:16" ht="19.5" customHeight="1">
      <c r="B24" s="253">
        <v>17</v>
      </c>
      <c r="C24" s="250" t="s">
        <v>436</v>
      </c>
      <c r="D24" s="375">
        <f>D23+D22</f>
        <v>0</v>
      </c>
      <c r="E24" s="375">
        <f t="shared" ref="E24:N24" si="9">E23+E22</f>
        <v>0</v>
      </c>
      <c r="F24" s="375">
        <f t="shared" si="9"/>
        <v>0</v>
      </c>
      <c r="G24" s="375">
        <f t="shared" si="9"/>
        <v>0</v>
      </c>
      <c r="H24" s="375">
        <f t="shared" si="9"/>
        <v>0</v>
      </c>
      <c r="I24" s="375">
        <f t="shared" si="9"/>
        <v>0</v>
      </c>
      <c r="J24" s="375">
        <f t="shared" si="9"/>
        <v>0</v>
      </c>
      <c r="K24" s="375">
        <f t="shared" si="9"/>
        <v>22954553.940499999</v>
      </c>
      <c r="L24" s="373">
        <f t="shared" si="9"/>
        <v>22954553.940499999</v>
      </c>
      <c r="M24" s="375">
        <f t="shared" si="9"/>
        <v>0</v>
      </c>
      <c r="N24" s="373">
        <f t="shared" si="9"/>
        <v>22954553.940499999</v>
      </c>
    </row>
    <row r="25" spans="2:16" ht="28.5" customHeight="1">
      <c r="B25" s="160">
        <v>18</v>
      </c>
      <c r="C25" s="162" t="s">
        <v>263</v>
      </c>
      <c r="D25" s="374"/>
      <c r="E25" s="374"/>
      <c r="F25" s="374"/>
      <c r="G25" s="374"/>
      <c r="H25" s="374"/>
      <c r="I25" s="374"/>
      <c r="J25" s="374"/>
      <c r="K25" s="374"/>
      <c r="L25" s="371"/>
      <c r="M25" s="374"/>
      <c r="N25" s="371"/>
    </row>
    <row r="26" spans="2:16" ht="18.75" customHeight="1">
      <c r="B26" s="172">
        <v>19</v>
      </c>
      <c r="C26" s="161" t="s">
        <v>264</v>
      </c>
      <c r="D26" s="374">
        <f>'P2- Pasivi i detajuar  '!E37-'P2- Pasivi i detajuar  '!F37</f>
        <v>2000000</v>
      </c>
      <c r="E26" s="374">
        <v>0</v>
      </c>
      <c r="F26" s="374">
        <v>0</v>
      </c>
      <c r="G26" s="374">
        <v>0</v>
      </c>
      <c r="H26" s="374">
        <v>2790503</v>
      </c>
      <c r="I26" s="374">
        <v>0</v>
      </c>
      <c r="J26" s="374">
        <v>-1662022</v>
      </c>
      <c r="K26" s="374">
        <v>-3128481</v>
      </c>
      <c r="L26" s="371">
        <f t="shared" si="7"/>
        <v>0</v>
      </c>
      <c r="M26" s="374">
        <v>0</v>
      </c>
      <c r="N26" s="371">
        <f t="shared" si="8"/>
        <v>0</v>
      </c>
    </row>
    <row r="27" spans="2:16" ht="19.5" customHeight="1">
      <c r="B27" s="172">
        <v>20</v>
      </c>
      <c r="C27" s="161" t="s">
        <v>249</v>
      </c>
      <c r="D27" s="374">
        <v>0</v>
      </c>
      <c r="E27" s="374">
        <v>0</v>
      </c>
      <c r="F27" s="374">
        <v>0</v>
      </c>
      <c r="G27" s="374">
        <v>0</v>
      </c>
      <c r="H27" s="374"/>
      <c r="I27" s="374">
        <v>0</v>
      </c>
      <c r="J27" s="374">
        <v>0</v>
      </c>
      <c r="K27" s="374">
        <v>-55661784</v>
      </c>
      <c r="L27" s="371">
        <f t="shared" si="7"/>
        <v>-55661784</v>
      </c>
      <c r="M27" s="374">
        <v>0</v>
      </c>
      <c r="N27" s="371">
        <f t="shared" si="8"/>
        <v>-55661784</v>
      </c>
    </row>
    <row r="28" spans="2:16" ht="18.75" customHeight="1">
      <c r="B28" s="253">
        <v>21</v>
      </c>
      <c r="C28" s="250" t="s">
        <v>437</v>
      </c>
      <c r="D28" s="375">
        <f>D27+D26</f>
        <v>2000000</v>
      </c>
      <c r="E28" s="375">
        <f>E27+E26</f>
        <v>0</v>
      </c>
      <c r="F28" s="375">
        <f t="shared" ref="F28:N28" si="10">F27+F26</f>
        <v>0</v>
      </c>
      <c r="G28" s="375">
        <f t="shared" si="10"/>
        <v>0</v>
      </c>
      <c r="H28" s="375">
        <f t="shared" si="10"/>
        <v>2790503</v>
      </c>
      <c r="I28" s="375">
        <f t="shared" si="10"/>
        <v>0</v>
      </c>
      <c r="J28" s="375">
        <f t="shared" si="10"/>
        <v>-1662022</v>
      </c>
      <c r="K28" s="375">
        <f t="shared" si="10"/>
        <v>-58790265</v>
      </c>
      <c r="L28" s="373">
        <f t="shared" si="10"/>
        <v>-55661784</v>
      </c>
      <c r="M28" s="373">
        <f t="shared" si="10"/>
        <v>0</v>
      </c>
      <c r="N28" s="373">
        <f t="shared" si="10"/>
        <v>-55661784</v>
      </c>
    </row>
    <row r="29" spans="2:16" s="460" customFormat="1" ht="20.25" customHeight="1">
      <c r="B29" s="251">
        <v>22</v>
      </c>
      <c r="C29" s="252" t="s">
        <v>867</v>
      </c>
      <c r="D29" s="459">
        <f>D20+D24+D28</f>
        <v>2005000</v>
      </c>
      <c r="E29" s="459">
        <f t="shared" ref="E29:N29" si="11">E20+E24+E28</f>
        <v>0</v>
      </c>
      <c r="F29" s="459">
        <f t="shared" si="11"/>
        <v>0</v>
      </c>
      <c r="G29" s="459">
        <f t="shared" si="11"/>
        <v>0</v>
      </c>
      <c r="H29" s="459">
        <f t="shared" si="11"/>
        <v>2790503</v>
      </c>
      <c r="I29" s="459">
        <f t="shared" si="11"/>
        <v>715690</v>
      </c>
      <c r="J29" s="459">
        <f t="shared" si="11"/>
        <v>0</v>
      </c>
      <c r="K29" s="459">
        <f t="shared" si="11"/>
        <v>22954553.863000035</v>
      </c>
      <c r="L29" s="459">
        <f t="shared" si="11"/>
        <v>28465746.863000035</v>
      </c>
      <c r="M29" s="459">
        <f t="shared" si="11"/>
        <v>0</v>
      </c>
      <c r="N29" s="459">
        <f t="shared" si="11"/>
        <v>28465746.863000035</v>
      </c>
      <c r="O29" s="55">
        <f>+N29-'P2- Pasivi i detajuar  '!E46</f>
        <v>-7.7499963343143463E-2</v>
      </c>
    </row>
    <row r="30" spans="2:16">
      <c r="O30" s="53"/>
    </row>
    <row r="32" spans="2:16" ht="15.75">
      <c r="C32" s="184" t="s">
        <v>874</v>
      </c>
      <c r="D32" s="195"/>
      <c r="E32" s="194"/>
      <c r="F32" s="195" t="s">
        <v>2</v>
      </c>
    </row>
    <row r="33" spans="3:6" ht="15.75">
      <c r="C33" s="184" t="s">
        <v>876</v>
      </c>
      <c r="D33" s="195"/>
      <c r="E33" s="193"/>
      <c r="F33" s="195" t="s">
        <v>2</v>
      </c>
    </row>
  </sheetData>
  <mergeCells count="3">
    <mergeCell ref="C4:N4"/>
    <mergeCell ref="C6:N6"/>
    <mergeCell ref="C5:N5"/>
  </mergeCells>
  <phoneticPr fontId="3" type="noConversion"/>
  <pageMargins left="0.27559055118110237" right="0.27559055118110237" top="0.98425196850393704" bottom="1.0629921259842521" header="0.51181102362204722" footer="0.51181102362204722"/>
  <pageSetup scale="67" orientation="landscape" r:id="rId1"/>
  <headerFooter alignWithMargins="0"/>
  <ignoredErrors>
    <ignoredError sqref="L10:N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K388"/>
  <sheetViews>
    <sheetView topLeftCell="A382" workbookViewId="0">
      <selection activeCell="H388" sqref="H388"/>
    </sheetView>
  </sheetViews>
  <sheetFormatPr defaultRowHeight="12.75"/>
  <cols>
    <col min="1" max="1" width="5.140625" style="233" customWidth="1"/>
    <col min="2" max="2" width="4.85546875" style="29" customWidth="1"/>
    <col min="3" max="3" width="6.7109375" style="29" customWidth="1"/>
    <col min="4" max="4" width="4.140625" style="29" customWidth="1"/>
    <col min="5" max="5" width="61.140625" style="29" customWidth="1"/>
    <col min="6" max="6" width="6.7109375" style="29" customWidth="1"/>
    <col min="7" max="8" width="13.42578125" style="261" customWidth="1"/>
    <col min="9" max="9" width="9.140625" style="29"/>
    <col min="10" max="10" width="10.28515625" style="380" bestFit="1" customWidth="1"/>
    <col min="11" max="11" width="13.28515625" style="29" bestFit="1" customWidth="1"/>
    <col min="12" max="16384" width="9.140625" style="29"/>
  </cols>
  <sheetData>
    <row r="2" spans="1:8">
      <c r="C2" s="556" t="s">
        <v>7</v>
      </c>
      <c r="D2" s="556"/>
      <c r="E2" s="556"/>
      <c r="F2" s="556"/>
      <c r="G2" s="556"/>
      <c r="H2" s="556"/>
    </row>
    <row r="3" spans="1:8">
      <c r="A3" s="298"/>
      <c r="C3" s="298"/>
      <c r="D3" s="298"/>
      <c r="E3" s="298"/>
      <c r="F3" s="298"/>
      <c r="G3" s="298"/>
      <c r="H3" s="467"/>
    </row>
    <row r="4" spans="1:8">
      <c r="C4" s="559" t="s">
        <v>461</v>
      </c>
      <c r="D4" s="559"/>
      <c r="E4" s="559"/>
      <c r="F4" s="559"/>
      <c r="G4" s="559"/>
      <c r="H4" s="559"/>
    </row>
    <row r="5" spans="1:8">
      <c r="A5" s="298"/>
      <c r="C5" s="315"/>
      <c r="D5" s="315"/>
      <c r="E5" s="315"/>
      <c r="F5" s="315"/>
      <c r="G5" s="315"/>
      <c r="H5" s="315"/>
    </row>
    <row r="6" spans="1:8">
      <c r="A6" s="259"/>
      <c r="C6" s="37"/>
      <c r="D6" s="37"/>
      <c r="E6" s="37"/>
      <c r="F6" s="37"/>
      <c r="G6" s="37"/>
      <c r="H6" s="37"/>
    </row>
    <row r="7" spans="1:8" ht="15.75">
      <c r="A7" s="35">
        <v>1</v>
      </c>
      <c r="B7" s="562" t="s">
        <v>265</v>
      </c>
      <c r="C7" s="563"/>
      <c r="D7" s="563"/>
      <c r="E7" s="563"/>
      <c r="F7" s="563"/>
      <c r="G7" s="563"/>
      <c r="H7" s="564"/>
    </row>
    <row r="8" spans="1:8" ht="15.75">
      <c r="B8" s="30"/>
      <c r="C8" s="31"/>
      <c r="D8" s="31"/>
      <c r="E8" s="31"/>
      <c r="F8" s="31"/>
    </row>
    <row r="9" spans="1:8" ht="25.5">
      <c r="C9" s="35" t="s">
        <v>24</v>
      </c>
      <c r="D9" s="35"/>
      <c r="E9" s="35" t="s">
        <v>25</v>
      </c>
      <c r="F9" s="35" t="s">
        <v>27</v>
      </c>
      <c r="G9" s="86" t="s">
        <v>868</v>
      </c>
      <c r="H9" s="86" t="s">
        <v>844</v>
      </c>
    </row>
    <row r="10" spans="1:8">
      <c r="A10" s="265"/>
      <c r="C10" s="317">
        <v>1</v>
      </c>
      <c r="D10" s="551" t="s">
        <v>472</v>
      </c>
      <c r="E10" s="552"/>
      <c r="F10" s="320">
        <v>50</v>
      </c>
      <c r="G10" s="321">
        <f>G11+G12</f>
        <v>0</v>
      </c>
      <c r="H10" s="321">
        <f>H11+H12</f>
        <v>0</v>
      </c>
    </row>
    <row r="11" spans="1:8">
      <c r="A11" s="265"/>
      <c r="C11" s="35"/>
      <c r="D11" s="32">
        <v>1.1000000000000001</v>
      </c>
      <c r="E11" s="33" t="s">
        <v>473</v>
      </c>
      <c r="F11" s="307">
        <v>503</v>
      </c>
      <c r="G11" s="301">
        <v>0</v>
      </c>
      <c r="H11" s="301">
        <v>0</v>
      </c>
    </row>
    <row r="12" spans="1:8">
      <c r="A12" s="265"/>
      <c r="C12" s="35"/>
      <c r="D12" s="32">
        <v>1.2</v>
      </c>
      <c r="E12" s="33" t="s">
        <v>474</v>
      </c>
      <c r="F12" s="307">
        <v>504</v>
      </c>
      <c r="G12" s="301"/>
      <c r="H12" s="301"/>
    </row>
    <row r="13" spans="1:8">
      <c r="A13" s="265"/>
      <c r="C13" s="317">
        <v>2</v>
      </c>
      <c r="D13" s="551" t="s">
        <v>485</v>
      </c>
      <c r="E13" s="552"/>
      <c r="F13" s="320">
        <v>51</v>
      </c>
      <c r="G13" s="321">
        <f>G14+G17</f>
        <v>74800650.469999999</v>
      </c>
      <c r="H13" s="321">
        <f>H14+H17</f>
        <v>32519710.289999999</v>
      </c>
    </row>
    <row r="14" spans="1:8">
      <c r="A14" s="265"/>
      <c r="C14" s="35"/>
      <c r="D14" s="35">
        <v>2.1</v>
      </c>
      <c r="E14" s="266" t="s">
        <v>475</v>
      </c>
      <c r="F14" s="306">
        <v>511</v>
      </c>
      <c r="G14" s="300">
        <f>G15+G16</f>
        <v>0</v>
      </c>
      <c r="H14" s="300">
        <f>H15+H16</f>
        <v>0</v>
      </c>
    </row>
    <row r="15" spans="1:8">
      <c r="A15" s="265"/>
      <c r="C15" s="35"/>
      <c r="D15" s="35"/>
      <c r="E15" s="33" t="s">
        <v>486</v>
      </c>
      <c r="F15" s="307">
        <v>5111</v>
      </c>
      <c r="G15" s="301"/>
      <c r="H15" s="301"/>
    </row>
    <row r="16" spans="1:8">
      <c r="A16" s="265"/>
      <c r="C16" s="35"/>
      <c r="D16" s="35"/>
      <c r="E16" s="33" t="s">
        <v>487</v>
      </c>
      <c r="F16" s="307">
        <v>5114</v>
      </c>
      <c r="G16" s="301"/>
      <c r="H16" s="301"/>
    </row>
    <row r="17" spans="1:11">
      <c r="A17" s="265"/>
      <c r="C17" s="35"/>
      <c r="D17" s="35">
        <v>2.2000000000000002</v>
      </c>
      <c r="E17" s="266" t="s">
        <v>476</v>
      </c>
      <c r="F17" s="306">
        <v>512</v>
      </c>
      <c r="G17" s="300">
        <f>G18+G19</f>
        <v>74800650.469999999</v>
      </c>
      <c r="H17" s="300">
        <f>H18+H19</f>
        <v>32519710.289999999</v>
      </c>
    </row>
    <row r="18" spans="1:11">
      <c r="A18" s="265"/>
      <c r="C18" s="35"/>
      <c r="D18" s="35"/>
      <c r="E18" s="33" t="s">
        <v>488</v>
      </c>
      <c r="F18" s="307">
        <v>5121</v>
      </c>
      <c r="G18" s="301">
        <v>945308.65</v>
      </c>
      <c r="H18" s="301">
        <v>609170.75</v>
      </c>
      <c r="K18" s="458"/>
    </row>
    <row r="19" spans="1:11">
      <c r="A19" s="265"/>
      <c r="C19" s="35"/>
      <c r="D19" s="35"/>
      <c r="E19" s="33" t="s">
        <v>489</v>
      </c>
      <c r="F19" s="307">
        <v>5124</v>
      </c>
      <c r="G19" s="301">
        <v>73855341.819999993</v>
      </c>
      <c r="H19" s="301">
        <v>31910539.539999999</v>
      </c>
    </row>
    <row r="20" spans="1:11">
      <c r="A20" s="265"/>
      <c r="C20" s="317">
        <v>3</v>
      </c>
      <c r="D20" s="551" t="s">
        <v>26</v>
      </c>
      <c r="E20" s="552"/>
      <c r="F20" s="320">
        <v>53</v>
      </c>
      <c r="G20" s="321">
        <f>G21+G24</f>
        <v>0</v>
      </c>
      <c r="H20" s="321">
        <f>H21+H24</f>
        <v>0</v>
      </c>
    </row>
    <row r="21" spans="1:11">
      <c r="A21" s="265"/>
      <c r="C21" s="35"/>
      <c r="D21" s="35">
        <v>3.1</v>
      </c>
      <c r="E21" s="266" t="s">
        <v>477</v>
      </c>
      <c r="F21" s="306">
        <v>531</v>
      </c>
      <c r="G21" s="300">
        <f>G22+G23</f>
        <v>0</v>
      </c>
      <c r="H21" s="300">
        <f>H22+H23</f>
        <v>0</v>
      </c>
    </row>
    <row r="22" spans="1:11">
      <c r="A22" s="265"/>
      <c r="C22" s="35"/>
      <c r="D22" s="35"/>
      <c r="E22" s="33" t="s">
        <v>490</v>
      </c>
      <c r="F22" s="307">
        <v>5311</v>
      </c>
      <c r="G22" s="301"/>
      <c r="H22" s="301"/>
    </row>
    <row r="23" spans="1:11">
      <c r="A23" s="265"/>
      <c r="C23" s="35"/>
      <c r="D23" s="35"/>
      <c r="E23" s="33" t="s">
        <v>491</v>
      </c>
      <c r="F23" s="307">
        <v>5314</v>
      </c>
      <c r="G23" s="301"/>
      <c r="H23" s="301"/>
    </row>
    <row r="24" spans="1:11">
      <c r="A24" s="265"/>
      <c r="C24" s="35"/>
      <c r="D24" s="35">
        <v>3.2</v>
      </c>
      <c r="E24" s="266" t="s">
        <v>478</v>
      </c>
      <c r="F24" s="306">
        <v>532</v>
      </c>
      <c r="G24" s="300">
        <f>G25+G26+G27</f>
        <v>0</v>
      </c>
      <c r="H24" s="300">
        <f>H25+H26+H27</f>
        <v>0</v>
      </c>
    </row>
    <row r="25" spans="1:11">
      <c r="A25" s="265"/>
      <c r="C25" s="35"/>
      <c r="D25" s="35"/>
      <c r="E25" s="33" t="s">
        <v>492</v>
      </c>
      <c r="F25" s="307">
        <v>5321</v>
      </c>
      <c r="G25" s="301"/>
      <c r="H25" s="301"/>
    </row>
    <row r="26" spans="1:11">
      <c r="C26" s="35"/>
      <c r="D26" s="41"/>
      <c r="E26" s="33" t="s">
        <v>493</v>
      </c>
      <c r="F26" s="307">
        <v>5322</v>
      </c>
      <c r="G26" s="302"/>
      <c r="H26" s="302"/>
    </row>
    <row r="27" spans="1:11">
      <c r="C27" s="35"/>
      <c r="D27" s="32"/>
      <c r="E27" s="33" t="s">
        <v>494</v>
      </c>
      <c r="F27" s="307">
        <v>5328</v>
      </c>
      <c r="G27" s="302"/>
      <c r="H27" s="302"/>
    </row>
    <row r="28" spans="1:11">
      <c r="C28" s="317">
        <v>4</v>
      </c>
      <c r="D28" s="551" t="s">
        <v>479</v>
      </c>
      <c r="E28" s="552"/>
      <c r="F28" s="320">
        <v>54</v>
      </c>
      <c r="G28" s="321">
        <f>G29+G32+G35+G38+G41</f>
        <v>0</v>
      </c>
      <c r="H28" s="321">
        <f>H29+H32+H35+H38+H41</f>
        <v>0</v>
      </c>
    </row>
    <row r="29" spans="1:11">
      <c r="C29" s="32"/>
      <c r="D29" s="35">
        <v>4.0999999999999996</v>
      </c>
      <c r="E29" s="266" t="s">
        <v>480</v>
      </c>
      <c r="F29" s="306">
        <v>541</v>
      </c>
      <c r="G29" s="300">
        <f>G30+G31</f>
        <v>0</v>
      </c>
      <c r="H29" s="300">
        <f>H30+H31</f>
        <v>0</v>
      </c>
    </row>
    <row r="30" spans="1:11">
      <c r="C30" s="32"/>
      <c r="D30" s="35"/>
      <c r="E30" s="33" t="s">
        <v>495</v>
      </c>
      <c r="F30" s="307">
        <v>5411</v>
      </c>
      <c r="G30" s="303"/>
      <c r="H30" s="303"/>
    </row>
    <row r="31" spans="1:11">
      <c r="C31" s="32"/>
      <c r="D31" s="35"/>
      <c r="E31" s="33" t="s">
        <v>496</v>
      </c>
      <c r="F31" s="307">
        <v>5412</v>
      </c>
      <c r="G31" s="303"/>
      <c r="H31" s="303"/>
    </row>
    <row r="32" spans="1:11">
      <c r="A32" s="265"/>
      <c r="C32" s="32"/>
      <c r="D32" s="35">
        <v>4.2</v>
      </c>
      <c r="E32" s="266" t="s">
        <v>481</v>
      </c>
      <c r="F32" s="306">
        <v>542</v>
      </c>
      <c r="G32" s="304">
        <f>G33+G34</f>
        <v>0</v>
      </c>
      <c r="H32" s="304">
        <f>H33+H34</f>
        <v>0</v>
      </c>
    </row>
    <row r="33" spans="1:8">
      <c r="A33" s="265"/>
      <c r="C33" s="32"/>
      <c r="D33" s="35"/>
      <c r="E33" s="33" t="s">
        <v>495</v>
      </c>
      <c r="F33" s="307">
        <v>5421</v>
      </c>
      <c r="G33" s="303"/>
      <c r="H33" s="303"/>
    </row>
    <row r="34" spans="1:8">
      <c r="A34" s="265"/>
      <c r="C34" s="32"/>
      <c r="D34" s="35"/>
      <c r="E34" s="33" t="s">
        <v>496</v>
      </c>
      <c r="F34" s="307">
        <v>5422</v>
      </c>
      <c r="G34" s="303"/>
      <c r="H34" s="303"/>
    </row>
    <row r="35" spans="1:8">
      <c r="A35" s="265"/>
      <c r="C35" s="32"/>
      <c r="D35" s="35">
        <v>4.3</v>
      </c>
      <c r="E35" s="266" t="s">
        <v>482</v>
      </c>
      <c r="F35" s="306">
        <v>543</v>
      </c>
      <c r="G35" s="304">
        <f>G36+G37</f>
        <v>0</v>
      </c>
      <c r="H35" s="304">
        <f>H36+H37</f>
        <v>0</v>
      </c>
    </row>
    <row r="36" spans="1:8">
      <c r="A36" s="265"/>
      <c r="C36" s="32"/>
      <c r="D36" s="35"/>
      <c r="E36" s="33" t="s">
        <v>497</v>
      </c>
      <c r="F36" s="307">
        <v>5431</v>
      </c>
      <c r="G36" s="303"/>
      <c r="H36" s="303"/>
    </row>
    <row r="37" spans="1:8">
      <c r="A37" s="265"/>
      <c r="C37" s="32"/>
      <c r="D37" s="35"/>
      <c r="E37" s="33" t="s">
        <v>498</v>
      </c>
      <c r="F37" s="307">
        <v>5432</v>
      </c>
      <c r="G37" s="303"/>
      <c r="H37" s="303"/>
    </row>
    <row r="38" spans="1:8">
      <c r="A38" s="265"/>
      <c r="C38" s="32"/>
      <c r="D38" s="35">
        <v>4.4000000000000004</v>
      </c>
      <c r="E38" s="266" t="s">
        <v>483</v>
      </c>
      <c r="F38" s="306">
        <v>544</v>
      </c>
      <c r="G38" s="304">
        <f>G39+G40</f>
        <v>0</v>
      </c>
      <c r="H38" s="304">
        <f>H39+H40</f>
        <v>0</v>
      </c>
    </row>
    <row r="39" spans="1:8">
      <c r="A39" s="265"/>
      <c r="C39" s="32"/>
      <c r="D39" s="35"/>
      <c r="E39" s="33" t="s">
        <v>499</v>
      </c>
      <c r="F39" s="307">
        <v>5441</v>
      </c>
      <c r="G39" s="303"/>
      <c r="H39" s="303"/>
    </row>
    <row r="40" spans="1:8">
      <c r="A40" s="265"/>
      <c r="C40" s="32"/>
      <c r="D40" s="35"/>
      <c r="E40" s="33" t="s">
        <v>500</v>
      </c>
      <c r="F40" s="307">
        <v>5442</v>
      </c>
      <c r="G40" s="303"/>
      <c r="H40" s="303"/>
    </row>
    <row r="41" spans="1:8">
      <c r="A41" s="265"/>
      <c r="C41" s="32"/>
      <c r="D41" s="35">
        <v>4.5</v>
      </c>
      <c r="E41" s="266" t="s">
        <v>484</v>
      </c>
      <c r="F41" s="306">
        <v>590</v>
      </c>
      <c r="G41" s="304">
        <f>G42+G43</f>
        <v>0</v>
      </c>
      <c r="H41" s="304">
        <f>H42+H43</f>
        <v>0</v>
      </c>
    </row>
    <row r="42" spans="1:8">
      <c r="A42" s="265"/>
      <c r="C42" s="32"/>
      <c r="D42" s="32"/>
      <c r="E42" s="33" t="s">
        <v>502</v>
      </c>
      <c r="F42" s="307">
        <v>5903</v>
      </c>
      <c r="G42" s="303"/>
      <c r="H42" s="303"/>
    </row>
    <row r="43" spans="1:8">
      <c r="C43" s="32"/>
      <c r="D43" s="32"/>
      <c r="E43" s="33" t="s">
        <v>501</v>
      </c>
      <c r="F43" s="307">
        <v>5905</v>
      </c>
      <c r="G43" s="303"/>
      <c r="H43" s="303"/>
    </row>
    <row r="44" spans="1:8">
      <c r="A44" s="265"/>
      <c r="C44" s="318"/>
      <c r="D44" s="318"/>
      <c r="E44" s="319" t="s">
        <v>503</v>
      </c>
      <c r="F44" s="323"/>
      <c r="G44" s="324">
        <f>G10+G13+G20+G28</f>
        <v>74800650.469999999</v>
      </c>
      <c r="H44" s="324">
        <f>H10+H13+H20+H28</f>
        <v>32519710.289999999</v>
      </c>
    </row>
    <row r="45" spans="1:8">
      <c r="A45" s="298"/>
      <c r="C45" s="308"/>
      <c r="D45" s="308"/>
      <c r="E45" s="309"/>
      <c r="F45" s="313"/>
      <c r="G45" s="314"/>
      <c r="H45" s="314"/>
    </row>
    <row r="46" spans="1:8">
      <c r="A46" s="265"/>
      <c r="C46" s="134"/>
      <c r="D46" s="134"/>
      <c r="E46" s="310"/>
      <c r="F46" s="311"/>
      <c r="G46" s="312"/>
      <c r="H46" s="312"/>
    </row>
    <row r="47" spans="1:8">
      <c r="A47" s="35">
        <v>2</v>
      </c>
      <c r="B47" s="553" t="s">
        <v>266</v>
      </c>
      <c r="C47" s="561"/>
      <c r="D47" s="561"/>
      <c r="E47" s="561"/>
      <c r="F47" s="561"/>
      <c r="G47" s="561"/>
      <c r="H47" s="554"/>
    </row>
    <row r="48" spans="1:8">
      <c r="B48" s="131"/>
      <c r="C48" s="130"/>
      <c r="D48" s="267"/>
      <c r="E48" s="130"/>
    </row>
    <row r="49" spans="1:8">
      <c r="B49" s="131">
        <v>2.1</v>
      </c>
      <c r="C49" s="555" t="s">
        <v>267</v>
      </c>
      <c r="D49" s="555"/>
      <c r="E49" s="555"/>
    </row>
    <row r="50" spans="1:8" ht="25.5">
      <c r="B50" s="131"/>
      <c r="C50" s="35" t="s">
        <v>24</v>
      </c>
      <c r="D50" s="35"/>
      <c r="E50" s="35" t="s">
        <v>25</v>
      </c>
      <c r="F50" s="35" t="s">
        <v>27</v>
      </c>
      <c r="G50" s="86" t="s">
        <v>868</v>
      </c>
      <c r="H50" s="86" t="s">
        <v>844</v>
      </c>
    </row>
    <row r="51" spans="1:8">
      <c r="B51" s="131"/>
      <c r="C51" s="32">
        <v>1</v>
      </c>
      <c r="D51" s="553" t="s">
        <v>504</v>
      </c>
      <c r="E51" s="554"/>
      <c r="F51" s="274"/>
      <c r="G51" s="383"/>
      <c r="H51" s="383"/>
    </row>
    <row r="52" spans="1:8">
      <c r="A52" s="265"/>
      <c r="B52" s="265"/>
      <c r="C52" s="32"/>
      <c r="D52" s="32"/>
      <c r="E52" s="33" t="s">
        <v>505</v>
      </c>
      <c r="F52" s="273">
        <v>551</v>
      </c>
      <c r="G52" s="387">
        <v>0</v>
      </c>
      <c r="H52" s="387">
        <v>0</v>
      </c>
    </row>
    <row r="53" spans="1:8">
      <c r="B53" s="131"/>
      <c r="C53" s="32"/>
      <c r="D53" s="32"/>
      <c r="E53" s="33" t="s">
        <v>595</v>
      </c>
      <c r="F53" s="273">
        <v>590</v>
      </c>
      <c r="G53" s="387">
        <v>0</v>
      </c>
      <c r="H53" s="387">
        <v>0</v>
      </c>
    </row>
    <row r="54" spans="1:8">
      <c r="A54" s="272"/>
      <c r="B54" s="272"/>
      <c r="C54" s="436"/>
      <c r="D54" s="436"/>
      <c r="E54" s="437" t="s">
        <v>534</v>
      </c>
      <c r="F54" s="436"/>
      <c r="G54" s="439">
        <f>G52+G53</f>
        <v>0</v>
      </c>
      <c r="H54" s="439">
        <f>H52+H53</f>
        <v>0</v>
      </c>
    </row>
    <row r="55" spans="1:8">
      <c r="B55" s="131"/>
      <c r="C55" s="41"/>
      <c r="D55" s="41"/>
      <c r="E55" s="130"/>
      <c r="F55" s="133"/>
      <c r="G55" s="263"/>
      <c r="H55" s="263"/>
    </row>
    <row r="56" spans="1:8">
      <c r="B56" s="131">
        <v>2.2000000000000002</v>
      </c>
      <c r="C56" s="555" t="s">
        <v>366</v>
      </c>
      <c r="D56" s="555"/>
      <c r="E56" s="555"/>
    </row>
    <row r="57" spans="1:8" ht="25.5">
      <c r="B57" s="131"/>
      <c r="C57" s="35" t="s">
        <v>24</v>
      </c>
      <c r="D57" s="35"/>
      <c r="E57" s="35" t="s">
        <v>25</v>
      </c>
      <c r="F57" s="35" t="s">
        <v>27</v>
      </c>
      <c r="G57" s="86" t="s">
        <v>868</v>
      </c>
      <c r="H57" s="86" t="s">
        <v>844</v>
      </c>
    </row>
    <row r="58" spans="1:8">
      <c r="B58" s="131"/>
      <c r="C58" s="32">
        <v>1</v>
      </c>
      <c r="D58" s="32"/>
      <c r="E58" s="33" t="s">
        <v>506</v>
      </c>
      <c r="F58" s="273">
        <v>552</v>
      </c>
      <c r="G58" s="388">
        <v>0</v>
      </c>
      <c r="H58" s="388">
        <v>0</v>
      </c>
    </row>
    <row r="59" spans="1:8">
      <c r="A59" s="272"/>
      <c r="B59" s="272"/>
      <c r="C59" s="447"/>
      <c r="D59" s="436"/>
      <c r="E59" s="437" t="s">
        <v>814</v>
      </c>
      <c r="F59" s="436"/>
      <c r="G59" s="440">
        <f>G58</f>
        <v>0</v>
      </c>
      <c r="H59" s="440">
        <f>H58</f>
        <v>0</v>
      </c>
    </row>
    <row r="60" spans="1:8">
      <c r="B60" s="131"/>
      <c r="C60" s="308"/>
      <c r="D60" s="308"/>
      <c r="E60" s="309"/>
      <c r="F60" s="133"/>
      <c r="G60" s="263"/>
      <c r="H60" s="263"/>
    </row>
    <row r="61" spans="1:8">
      <c r="B61" s="131">
        <v>2.2999999999999998</v>
      </c>
      <c r="C61" s="555" t="s">
        <v>367</v>
      </c>
      <c r="D61" s="555"/>
      <c r="E61" s="555"/>
    </row>
    <row r="62" spans="1:8" ht="25.5">
      <c r="B62" s="131"/>
      <c r="C62" s="35" t="s">
        <v>24</v>
      </c>
      <c r="D62" s="35"/>
      <c r="E62" s="35" t="s">
        <v>25</v>
      </c>
      <c r="F62" s="35" t="s">
        <v>27</v>
      </c>
      <c r="G62" s="86" t="s">
        <v>868</v>
      </c>
      <c r="H62" s="86" t="s">
        <v>844</v>
      </c>
    </row>
    <row r="63" spans="1:8">
      <c r="B63" s="131"/>
      <c r="C63" s="317">
        <v>1</v>
      </c>
      <c r="D63" s="318"/>
      <c r="E63" s="319" t="s">
        <v>507</v>
      </c>
      <c r="F63" s="317">
        <v>553</v>
      </c>
      <c r="G63" s="390">
        <v>0</v>
      </c>
      <c r="H63" s="390">
        <v>0</v>
      </c>
    </row>
    <row r="64" spans="1:8">
      <c r="B64" s="131"/>
      <c r="C64" s="317">
        <v>2</v>
      </c>
      <c r="D64" s="318"/>
      <c r="E64" s="319" t="s">
        <v>508</v>
      </c>
      <c r="F64" s="317">
        <v>554</v>
      </c>
      <c r="G64" s="390">
        <f>G65+G66+G67</f>
        <v>0</v>
      </c>
      <c r="H64" s="390">
        <f>H65+H66+H67</f>
        <v>0</v>
      </c>
    </row>
    <row r="65" spans="1:8">
      <c r="B65" s="131"/>
      <c r="C65" s="32"/>
      <c r="D65" s="32"/>
      <c r="E65" s="33" t="s">
        <v>509</v>
      </c>
      <c r="F65" s="273">
        <v>5541</v>
      </c>
      <c r="G65" s="391">
        <v>0</v>
      </c>
      <c r="H65" s="391">
        <v>0</v>
      </c>
    </row>
    <row r="66" spans="1:8">
      <c r="B66" s="131"/>
      <c r="C66" s="32"/>
      <c r="D66" s="32"/>
      <c r="E66" s="33" t="s">
        <v>510</v>
      </c>
      <c r="F66" s="273">
        <v>5542</v>
      </c>
      <c r="G66" s="391">
        <v>0</v>
      </c>
      <c r="H66" s="391">
        <v>0</v>
      </c>
    </row>
    <row r="67" spans="1:8" ht="25.5">
      <c r="B67" s="131"/>
      <c r="C67" s="32"/>
      <c r="D67" s="32"/>
      <c r="E67" s="33" t="s">
        <v>830</v>
      </c>
      <c r="F67" s="273">
        <v>5543</v>
      </c>
      <c r="G67" s="391">
        <v>0</v>
      </c>
      <c r="H67" s="391">
        <v>0</v>
      </c>
    </row>
    <row r="68" spans="1:8">
      <c r="B68" s="131"/>
      <c r="C68" s="317">
        <v>3</v>
      </c>
      <c r="D68" s="318"/>
      <c r="E68" s="319" t="s">
        <v>805</v>
      </c>
      <c r="F68" s="317">
        <v>590</v>
      </c>
      <c r="G68" s="390">
        <v>0</v>
      </c>
      <c r="H68" s="390">
        <v>0</v>
      </c>
    </row>
    <row r="69" spans="1:8">
      <c r="B69" s="131"/>
      <c r="C69" s="318"/>
      <c r="D69" s="318"/>
      <c r="E69" s="319" t="s">
        <v>511</v>
      </c>
      <c r="F69" s="317"/>
      <c r="G69" s="392">
        <f>G63+G64+G68</f>
        <v>0</v>
      </c>
      <c r="H69" s="392">
        <f>H63+H64+H68</f>
        <v>0</v>
      </c>
    </row>
    <row r="70" spans="1:8">
      <c r="A70" s="298"/>
      <c r="B70" s="298"/>
      <c r="C70" s="41"/>
      <c r="D70" s="41"/>
      <c r="E70" s="296"/>
      <c r="F70" s="260"/>
      <c r="G70" s="263"/>
      <c r="H70" s="263"/>
    </row>
    <row r="71" spans="1:8">
      <c r="A71" s="298"/>
      <c r="B71" s="298"/>
      <c r="C71" s="41"/>
      <c r="D71" s="41"/>
      <c r="E71" s="296"/>
      <c r="F71" s="260"/>
      <c r="G71" s="263"/>
      <c r="H71" s="263"/>
    </row>
    <row r="72" spans="1:8">
      <c r="A72" s="298"/>
      <c r="B72" s="298"/>
      <c r="C72" s="41"/>
      <c r="D72" s="41"/>
      <c r="E72" s="296"/>
      <c r="F72" s="260"/>
      <c r="G72" s="263"/>
      <c r="H72" s="263"/>
    </row>
    <row r="73" spans="1:8">
      <c r="A73" s="298"/>
      <c r="B73" s="298"/>
      <c r="C73" s="41"/>
      <c r="D73" s="41"/>
      <c r="E73" s="296"/>
      <c r="F73" s="260"/>
      <c r="G73" s="263"/>
      <c r="H73" s="263"/>
    </row>
    <row r="74" spans="1:8">
      <c r="B74" s="131"/>
      <c r="C74" s="133"/>
      <c r="D74" s="260"/>
      <c r="E74" s="133"/>
    </row>
    <row r="75" spans="1:8">
      <c r="A75" s="35">
        <v>3</v>
      </c>
      <c r="B75" s="553" t="s">
        <v>268</v>
      </c>
      <c r="C75" s="561"/>
      <c r="D75" s="561"/>
      <c r="E75" s="561"/>
      <c r="F75" s="561"/>
      <c r="G75" s="561"/>
      <c r="H75" s="554"/>
    </row>
    <row r="76" spans="1:8">
      <c r="A76" s="260"/>
      <c r="B76" s="296"/>
      <c r="C76" s="296"/>
      <c r="D76" s="296"/>
      <c r="E76" s="296"/>
      <c r="F76" s="296"/>
      <c r="G76" s="296"/>
      <c r="H76" s="466"/>
    </row>
    <row r="77" spans="1:8">
      <c r="B77" s="131"/>
      <c r="C77" s="130"/>
      <c r="D77" s="267"/>
      <c r="E77" s="130"/>
      <c r="F77" s="41"/>
      <c r="G77" s="263"/>
      <c r="H77" s="263"/>
    </row>
    <row r="78" spans="1:8">
      <c r="B78" s="131">
        <v>3.1</v>
      </c>
      <c r="C78" s="555" t="s">
        <v>368</v>
      </c>
      <c r="D78" s="555"/>
      <c r="E78" s="555"/>
    </row>
    <row r="79" spans="1:8" ht="25.5">
      <c r="B79" s="131"/>
      <c r="C79" s="35" t="s">
        <v>24</v>
      </c>
      <c r="D79" s="35"/>
      <c r="E79" s="35" t="s">
        <v>25</v>
      </c>
      <c r="F79" s="35" t="s">
        <v>27</v>
      </c>
      <c r="G79" s="86" t="s">
        <v>868</v>
      </c>
      <c r="H79" s="86" t="s">
        <v>844</v>
      </c>
    </row>
    <row r="80" spans="1:8">
      <c r="B80" s="131"/>
      <c r="C80" s="32">
        <v>1</v>
      </c>
      <c r="D80" s="32"/>
      <c r="E80" s="33" t="s">
        <v>512</v>
      </c>
      <c r="F80" s="32">
        <v>411</v>
      </c>
      <c r="G80" s="393">
        <f>28058305.14+4937095.6</f>
        <v>32995400.740000002</v>
      </c>
      <c r="H80" s="393">
        <f>31576654.2+11107113.35</f>
        <v>42683767.549999997</v>
      </c>
    </row>
    <row r="81" spans="1:8">
      <c r="B81" s="131"/>
      <c r="C81" s="32">
        <v>2</v>
      </c>
      <c r="D81" s="32"/>
      <c r="E81" s="33" t="s">
        <v>854</v>
      </c>
      <c r="F81" s="32">
        <v>413</v>
      </c>
      <c r="G81" s="393"/>
      <c r="H81" s="393"/>
    </row>
    <row r="82" spans="1:8">
      <c r="B82" s="131"/>
      <c r="C82" s="32">
        <v>3</v>
      </c>
      <c r="D82" s="32"/>
      <c r="E82" s="33" t="s">
        <v>513</v>
      </c>
      <c r="F82" s="32">
        <v>414</v>
      </c>
      <c r="G82" s="393"/>
      <c r="H82" s="393"/>
    </row>
    <row r="83" spans="1:8">
      <c r="B83" s="131"/>
      <c r="C83" s="32">
        <v>4</v>
      </c>
      <c r="D83" s="32"/>
      <c r="E83" s="33" t="s">
        <v>593</v>
      </c>
      <c r="F83" s="32">
        <v>491</v>
      </c>
      <c r="G83" s="393"/>
      <c r="H83" s="393"/>
    </row>
    <row r="84" spans="1:8">
      <c r="A84" s="265"/>
      <c r="B84" s="265"/>
      <c r="C84" s="436"/>
      <c r="D84" s="436"/>
      <c r="E84" s="437" t="s">
        <v>802</v>
      </c>
      <c r="F84" s="436"/>
      <c r="G84" s="446">
        <f>G80+G81+G82+G83</f>
        <v>32995400.740000002</v>
      </c>
      <c r="H84" s="446">
        <f>H80+H81+H82+H83</f>
        <v>42683767.549999997</v>
      </c>
    </row>
    <row r="85" spans="1:8">
      <c r="A85" s="298"/>
      <c r="B85" s="298"/>
      <c r="C85" s="41"/>
      <c r="D85" s="41"/>
      <c r="E85" s="296"/>
      <c r="F85" s="41"/>
      <c r="G85" s="263"/>
      <c r="H85" s="263"/>
    </row>
    <row r="86" spans="1:8">
      <c r="A86" s="265"/>
      <c r="B86" s="265"/>
      <c r="C86" s="41"/>
      <c r="D86" s="41"/>
      <c r="E86" s="267"/>
      <c r="F86" s="41"/>
      <c r="G86" s="263"/>
      <c r="H86" s="263"/>
    </row>
    <row r="87" spans="1:8">
      <c r="B87" s="131">
        <v>3.2</v>
      </c>
      <c r="C87" s="555" t="s">
        <v>369</v>
      </c>
      <c r="D87" s="555"/>
      <c r="E87" s="555"/>
    </row>
    <row r="88" spans="1:8" ht="25.5">
      <c r="B88" s="131"/>
      <c r="C88" s="35" t="s">
        <v>24</v>
      </c>
      <c r="D88" s="35"/>
      <c r="E88" s="35" t="s">
        <v>25</v>
      </c>
      <c r="F88" s="35" t="s">
        <v>27</v>
      </c>
      <c r="G88" s="86" t="s">
        <v>868</v>
      </c>
      <c r="H88" s="86" t="s">
        <v>844</v>
      </c>
    </row>
    <row r="89" spans="1:8">
      <c r="B89" s="131"/>
      <c r="C89" s="32">
        <v>1</v>
      </c>
      <c r="D89" s="32"/>
      <c r="E89" s="33" t="s">
        <v>553</v>
      </c>
      <c r="F89" s="273">
        <v>451</v>
      </c>
      <c r="G89" s="391">
        <v>0</v>
      </c>
      <c r="H89" s="391">
        <v>0</v>
      </c>
    </row>
    <row r="90" spans="1:8">
      <c r="A90" s="275"/>
      <c r="B90" s="275"/>
      <c r="C90" s="32">
        <v>2</v>
      </c>
      <c r="D90" s="32"/>
      <c r="E90" s="33" t="s">
        <v>806</v>
      </c>
      <c r="F90" s="273">
        <v>4951</v>
      </c>
      <c r="G90" s="391">
        <v>0</v>
      </c>
      <c r="H90" s="391">
        <v>0</v>
      </c>
    </row>
    <row r="91" spans="1:8">
      <c r="B91" s="131"/>
      <c r="C91" s="436"/>
      <c r="D91" s="436"/>
      <c r="E91" s="437" t="s">
        <v>804</v>
      </c>
      <c r="F91" s="435"/>
      <c r="G91" s="445">
        <f>G89+G90</f>
        <v>0</v>
      </c>
      <c r="H91" s="445">
        <f>H89+H90</f>
        <v>0</v>
      </c>
    </row>
    <row r="92" spans="1:8">
      <c r="A92" s="298"/>
      <c r="B92" s="298"/>
      <c r="C92" s="41"/>
      <c r="D92" s="41"/>
      <c r="E92" s="296"/>
      <c r="F92" s="260"/>
      <c r="G92" s="263"/>
      <c r="H92" s="263"/>
    </row>
    <row r="93" spans="1:8">
      <c r="B93" s="131"/>
      <c r="C93" s="41"/>
      <c r="D93" s="41"/>
      <c r="E93" s="130"/>
      <c r="F93" s="133"/>
      <c r="G93" s="263"/>
      <c r="H93" s="263"/>
    </row>
    <row r="94" spans="1:8">
      <c r="B94" s="131">
        <v>3.3</v>
      </c>
      <c r="C94" s="555" t="s">
        <v>370</v>
      </c>
      <c r="D94" s="555"/>
      <c r="E94" s="555"/>
    </row>
    <row r="95" spans="1:8" ht="25.5">
      <c r="B95" s="131"/>
      <c r="C95" s="35" t="s">
        <v>24</v>
      </c>
      <c r="D95" s="35"/>
      <c r="E95" s="35" t="s">
        <v>25</v>
      </c>
      <c r="F95" s="35" t="s">
        <v>27</v>
      </c>
      <c r="G95" s="86" t="s">
        <v>868</v>
      </c>
      <c r="H95" s="86" t="s">
        <v>844</v>
      </c>
    </row>
    <row r="96" spans="1:8">
      <c r="B96" s="131"/>
      <c r="C96" s="32">
        <v>1</v>
      </c>
      <c r="D96" s="32"/>
      <c r="E96" s="33" t="s">
        <v>514</v>
      </c>
      <c r="F96" s="273">
        <v>452</v>
      </c>
      <c r="G96" s="391">
        <v>0</v>
      </c>
      <c r="H96" s="391">
        <v>0</v>
      </c>
    </row>
    <row r="97" spans="1:8" ht="25.5">
      <c r="A97" s="275"/>
      <c r="B97" s="275"/>
      <c r="C97" s="32">
        <v>2</v>
      </c>
      <c r="D97" s="32"/>
      <c r="E97" s="33" t="s">
        <v>807</v>
      </c>
      <c r="F97" s="273">
        <v>4952</v>
      </c>
      <c r="G97" s="391">
        <v>0</v>
      </c>
      <c r="H97" s="391">
        <v>0</v>
      </c>
    </row>
    <row r="98" spans="1:8">
      <c r="B98" s="131"/>
      <c r="C98" s="436"/>
      <c r="D98" s="436"/>
      <c r="E98" s="437" t="s">
        <v>803</v>
      </c>
      <c r="F98" s="436"/>
      <c r="G98" s="444">
        <f>G96+G97</f>
        <v>0</v>
      </c>
      <c r="H98" s="444">
        <f>H96+H97</f>
        <v>0</v>
      </c>
    </row>
    <row r="99" spans="1:8">
      <c r="A99" s="298"/>
      <c r="B99" s="298"/>
      <c r="C99" s="41"/>
      <c r="D99" s="41"/>
      <c r="E99" s="296"/>
      <c r="F99" s="316"/>
      <c r="G99" s="107"/>
      <c r="H99" s="107"/>
    </row>
    <row r="100" spans="1:8">
      <c r="B100" s="131"/>
      <c r="C100" s="41"/>
      <c r="D100" s="41"/>
      <c r="E100" s="130"/>
      <c r="F100" s="133"/>
      <c r="G100" s="263"/>
      <c r="H100" s="263"/>
    </row>
    <row r="101" spans="1:8">
      <c r="B101" s="131">
        <v>3.4</v>
      </c>
      <c r="C101" s="555" t="s">
        <v>371</v>
      </c>
      <c r="D101" s="555"/>
      <c r="E101" s="555"/>
    </row>
    <row r="102" spans="1:8" ht="25.5">
      <c r="B102" s="131"/>
      <c r="C102" s="35" t="s">
        <v>24</v>
      </c>
      <c r="D102" s="35"/>
      <c r="E102" s="35" t="s">
        <v>25</v>
      </c>
      <c r="F102" s="35" t="s">
        <v>27</v>
      </c>
      <c r="G102" s="86" t="s">
        <v>868</v>
      </c>
      <c r="H102" s="86" t="s">
        <v>844</v>
      </c>
    </row>
    <row r="103" spans="1:8">
      <c r="B103" s="131"/>
      <c r="C103" s="32">
        <v>1</v>
      </c>
      <c r="D103" s="32"/>
      <c r="E103" s="33" t="s">
        <v>515</v>
      </c>
      <c r="F103" s="32">
        <v>416</v>
      </c>
      <c r="G103" s="391"/>
      <c r="H103" s="391"/>
    </row>
    <row r="104" spans="1:8">
      <c r="A104" s="272"/>
      <c r="B104" s="272"/>
      <c r="C104" s="32">
        <v>2</v>
      </c>
      <c r="D104" s="32"/>
      <c r="E104" s="33" t="s">
        <v>516</v>
      </c>
      <c r="F104" s="32">
        <v>418</v>
      </c>
      <c r="G104" s="391">
        <v>21694</v>
      </c>
      <c r="H104" s="391"/>
    </row>
    <row r="105" spans="1:8">
      <c r="A105" s="272"/>
      <c r="B105" s="272"/>
      <c r="C105" s="32">
        <v>3</v>
      </c>
      <c r="D105" s="32"/>
      <c r="E105" s="33" t="s">
        <v>43</v>
      </c>
      <c r="F105" s="32">
        <v>442</v>
      </c>
      <c r="G105" s="391"/>
      <c r="H105" s="391"/>
    </row>
    <row r="106" spans="1:8">
      <c r="A106" s="272"/>
      <c r="B106" s="272"/>
      <c r="C106" s="32">
        <v>4</v>
      </c>
      <c r="D106" s="32"/>
      <c r="E106" s="33" t="s">
        <v>44</v>
      </c>
      <c r="F106" s="32">
        <v>443</v>
      </c>
      <c r="G106" s="391"/>
      <c r="H106" s="391"/>
    </row>
    <row r="107" spans="1:8">
      <c r="A107" s="272"/>
      <c r="B107" s="272"/>
      <c r="C107" s="32">
        <v>5</v>
      </c>
      <c r="D107" s="32"/>
      <c r="E107" s="33" t="s">
        <v>45</v>
      </c>
      <c r="F107" s="32">
        <v>444</v>
      </c>
      <c r="G107" s="391">
        <f>8251912-'P12- Shpenzimet e panjohura'!F24</f>
        <v>4110698.0005000005</v>
      </c>
      <c r="H107" s="391">
        <v>6873588</v>
      </c>
    </row>
    <row r="108" spans="1:8">
      <c r="A108" s="272"/>
      <c r="B108" s="272"/>
      <c r="C108" s="32">
        <v>6</v>
      </c>
      <c r="D108" s="32"/>
      <c r="E108" s="33" t="s">
        <v>517</v>
      </c>
      <c r="F108" s="32">
        <v>4454</v>
      </c>
      <c r="G108" s="391">
        <f>69362+246903.83</f>
        <v>316265.82999999996</v>
      </c>
      <c r="H108" s="391">
        <v>69362</v>
      </c>
    </row>
    <row r="109" spans="1:8">
      <c r="A109" s="272"/>
      <c r="B109" s="272"/>
      <c r="C109" s="32">
        <v>7</v>
      </c>
      <c r="D109" s="32"/>
      <c r="E109" s="33" t="s">
        <v>518</v>
      </c>
      <c r="F109" s="32">
        <v>447</v>
      </c>
      <c r="G109" s="391"/>
      <c r="H109" s="391"/>
    </row>
    <row r="110" spans="1:8">
      <c r="A110" s="272"/>
      <c r="B110" s="272"/>
      <c r="C110" s="32">
        <v>8</v>
      </c>
      <c r="D110" s="32"/>
      <c r="E110" s="33" t="s">
        <v>48</v>
      </c>
      <c r="F110" s="32">
        <v>449</v>
      </c>
      <c r="G110" s="391"/>
      <c r="H110" s="391"/>
    </row>
    <row r="111" spans="1:8">
      <c r="A111" s="272"/>
      <c r="B111" s="272"/>
      <c r="C111" s="32">
        <v>9</v>
      </c>
      <c r="D111" s="32"/>
      <c r="E111" s="33" t="s">
        <v>519</v>
      </c>
      <c r="F111" s="32">
        <v>455</v>
      </c>
      <c r="G111" s="391"/>
      <c r="H111" s="391"/>
    </row>
    <row r="112" spans="1:8">
      <c r="A112" s="272"/>
      <c r="B112" s="272"/>
      <c r="C112" s="32">
        <v>10</v>
      </c>
      <c r="D112" s="32"/>
      <c r="E112" s="33" t="s">
        <v>520</v>
      </c>
      <c r="F112" s="32">
        <v>465</v>
      </c>
      <c r="G112" s="391"/>
      <c r="H112" s="391"/>
    </row>
    <row r="113" spans="1:8">
      <c r="A113" s="272"/>
      <c r="B113" s="272"/>
      <c r="C113" s="32">
        <v>11</v>
      </c>
      <c r="D113" s="32"/>
      <c r="E113" s="33" t="s">
        <v>521</v>
      </c>
      <c r="F113" s="32">
        <v>460</v>
      </c>
      <c r="G113" s="391"/>
      <c r="H113" s="391"/>
    </row>
    <row r="114" spans="1:8">
      <c r="A114" s="272"/>
      <c r="B114" s="272"/>
      <c r="C114" s="32">
        <v>12</v>
      </c>
      <c r="D114" s="32"/>
      <c r="E114" s="33" t="s">
        <v>522</v>
      </c>
      <c r="F114" s="32">
        <v>467</v>
      </c>
      <c r="G114" s="391"/>
      <c r="H114" s="391"/>
    </row>
    <row r="115" spans="1:8">
      <c r="A115" s="272"/>
      <c r="B115" s="272"/>
      <c r="C115" s="32">
        <v>13</v>
      </c>
      <c r="D115" s="32"/>
      <c r="E115" s="33" t="s">
        <v>523</v>
      </c>
      <c r="F115" s="32">
        <v>47</v>
      </c>
      <c r="G115" s="391"/>
      <c r="H115" s="391"/>
    </row>
    <row r="116" spans="1:8">
      <c r="B116" s="131"/>
      <c r="C116" s="32">
        <v>14</v>
      </c>
      <c r="D116" s="32"/>
      <c r="E116" s="33" t="s">
        <v>808</v>
      </c>
      <c r="F116" s="32">
        <v>49</v>
      </c>
      <c r="G116" s="391"/>
      <c r="H116" s="391"/>
    </row>
    <row r="117" spans="1:8">
      <c r="B117" s="131"/>
      <c r="C117" s="436"/>
      <c r="D117" s="436"/>
      <c r="E117" s="437" t="s">
        <v>811</v>
      </c>
      <c r="F117" s="435"/>
      <c r="G117" s="445">
        <f>SUM(G103:G116)</f>
        <v>4448657.8305000002</v>
      </c>
      <c r="H117" s="445">
        <f>SUM(H103:H116)</f>
        <v>6942950</v>
      </c>
    </row>
    <row r="118" spans="1:8">
      <c r="B118" s="131"/>
      <c r="C118" s="41"/>
      <c r="D118" s="41"/>
      <c r="E118" s="130"/>
      <c r="F118" s="133"/>
      <c r="G118" s="263"/>
      <c r="H118" s="263"/>
    </row>
    <row r="119" spans="1:8">
      <c r="B119" s="131">
        <v>3.5</v>
      </c>
      <c r="C119" s="555" t="s">
        <v>372</v>
      </c>
      <c r="D119" s="555"/>
      <c r="E119" s="555"/>
    </row>
    <row r="120" spans="1:8" ht="25.5">
      <c r="B120" s="131"/>
      <c r="C120" s="35" t="s">
        <v>24</v>
      </c>
      <c r="D120" s="35"/>
      <c r="E120" s="35" t="s">
        <v>25</v>
      </c>
      <c r="F120" s="35" t="s">
        <v>27</v>
      </c>
      <c r="G120" s="86" t="s">
        <v>868</v>
      </c>
      <c r="H120" s="86" t="s">
        <v>844</v>
      </c>
    </row>
    <row r="121" spans="1:8">
      <c r="B121" s="131"/>
      <c r="C121" s="32">
        <v>1</v>
      </c>
      <c r="D121" s="32"/>
      <c r="E121" s="33" t="s">
        <v>552</v>
      </c>
      <c r="F121" s="137">
        <v>456</v>
      </c>
      <c r="G121" s="391">
        <v>0</v>
      </c>
      <c r="H121" s="391">
        <v>0</v>
      </c>
    </row>
    <row r="122" spans="1:8">
      <c r="B122" s="131"/>
      <c r="C122" s="436"/>
      <c r="D122" s="436"/>
      <c r="E122" s="437" t="s">
        <v>812</v>
      </c>
      <c r="F122" s="435"/>
      <c r="G122" s="445">
        <f>SUM(G121:G121)</f>
        <v>0</v>
      </c>
      <c r="H122" s="445">
        <f>SUM(H121:H121)</f>
        <v>0</v>
      </c>
    </row>
    <row r="123" spans="1:8">
      <c r="B123" s="131"/>
      <c r="C123" s="41"/>
      <c r="D123" s="41"/>
      <c r="E123" s="130"/>
      <c r="F123" s="133"/>
      <c r="G123" s="263"/>
      <c r="H123" s="263"/>
    </row>
    <row r="125" spans="1:8">
      <c r="A125" s="35">
        <v>4</v>
      </c>
      <c r="B125" s="553" t="s">
        <v>373</v>
      </c>
      <c r="C125" s="561"/>
      <c r="D125" s="561"/>
      <c r="E125" s="561"/>
      <c r="F125" s="561"/>
      <c r="G125" s="561"/>
      <c r="H125" s="554"/>
    </row>
    <row r="126" spans="1:8">
      <c r="A126" s="256"/>
      <c r="B126" s="256"/>
      <c r="E126" s="135"/>
    </row>
    <row r="127" spans="1:8">
      <c r="B127" s="30">
        <v>4.0999999999999996</v>
      </c>
      <c r="C127" s="565" t="s">
        <v>269</v>
      </c>
      <c r="D127" s="565"/>
      <c r="E127" s="565"/>
      <c r="F127" s="29" t="s">
        <v>2</v>
      </c>
    </row>
    <row r="128" spans="1:8">
      <c r="B128" s="30"/>
      <c r="C128" s="117"/>
      <c r="D128" s="267"/>
      <c r="E128" s="117"/>
    </row>
    <row r="129" spans="1:8" ht="25.5">
      <c r="C129" s="35" t="s">
        <v>24</v>
      </c>
      <c r="D129" s="35"/>
      <c r="E129" s="35" t="s">
        <v>25</v>
      </c>
      <c r="F129" s="35" t="s">
        <v>27</v>
      </c>
      <c r="G129" s="86" t="s">
        <v>868</v>
      </c>
      <c r="H129" s="86" t="s">
        <v>844</v>
      </c>
    </row>
    <row r="130" spans="1:8">
      <c r="C130" s="32">
        <v>1</v>
      </c>
      <c r="D130" s="32"/>
      <c r="E130" s="33" t="s">
        <v>28</v>
      </c>
      <c r="F130" s="32">
        <v>311</v>
      </c>
      <c r="G130" s="391"/>
      <c r="H130" s="391"/>
    </row>
    <row r="131" spans="1:8">
      <c r="A131" s="275"/>
      <c r="C131" s="32">
        <v>2</v>
      </c>
      <c r="D131" s="32"/>
      <c r="E131" s="33" t="s">
        <v>809</v>
      </c>
      <c r="F131" s="32">
        <v>391</v>
      </c>
      <c r="G131" s="391"/>
      <c r="H131" s="391"/>
    </row>
    <row r="132" spans="1:8">
      <c r="A132" s="275"/>
      <c r="C132" s="317">
        <v>3</v>
      </c>
      <c r="D132" s="318"/>
      <c r="E132" s="319" t="s">
        <v>596</v>
      </c>
      <c r="F132" s="318"/>
      <c r="G132" s="390">
        <f>G130+G131</f>
        <v>0</v>
      </c>
      <c r="H132" s="390">
        <f>H130+H131</f>
        <v>0</v>
      </c>
    </row>
    <row r="133" spans="1:8">
      <c r="A133" s="272"/>
      <c r="C133" s="32">
        <v>4</v>
      </c>
      <c r="D133" s="32"/>
      <c r="E133" s="33" t="s">
        <v>598</v>
      </c>
      <c r="F133" s="32">
        <v>3123</v>
      </c>
      <c r="G133" s="391"/>
      <c r="H133" s="391"/>
    </row>
    <row r="134" spans="1:8">
      <c r="A134" s="272"/>
      <c r="C134" s="32">
        <v>5</v>
      </c>
      <c r="D134" s="32"/>
      <c r="E134" s="33" t="s">
        <v>599</v>
      </c>
      <c r="F134" s="32">
        <v>3124</v>
      </c>
      <c r="G134" s="391"/>
      <c r="H134" s="391"/>
    </row>
    <row r="135" spans="1:8">
      <c r="A135" s="272"/>
      <c r="C135" s="32">
        <v>6</v>
      </c>
      <c r="D135" s="32"/>
      <c r="E135" s="33" t="s">
        <v>600</v>
      </c>
      <c r="F135" s="32">
        <v>3125</v>
      </c>
      <c r="G135" s="391"/>
      <c r="H135" s="391"/>
    </row>
    <row r="136" spans="1:8">
      <c r="A136" s="272"/>
      <c r="C136" s="32">
        <v>7</v>
      </c>
      <c r="D136" s="32"/>
      <c r="E136" s="33" t="s">
        <v>601</v>
      </c>
      <c r="F136" s="32">
        <v>3126</v>
      </c>
      <c r="G136" s="391"/>
      <c r="H136" s="391"/>
    </row>
    <row r="137" spans="1:8">
      <c r="A137" s="272"/>
      <c r="C137" s="32">
        <v>8</v>
      </c>
      <c r="D137" s="32"/>
      <c r="E137" s="33" t="s">
        <v>35</v>
      </c>
      <c r="F137" s="32">
        <v>3127</v>
      </c>
      <c r="G137" s="391"/>
      <c r="H137" s="391"/>
    </row>
    <row r="138" spans="1:8">
      <c r="A138" s="275"/>
      <c r="C138" s="32">
        <v>9</v>
      </c>
      <c r="D138" s="32"/>
      <c r="E138" s="33" t="s">
        <v>524</v>
      </c>
      <c r="F138" s="32">
        <v>3921</v>
      </c>
      <c r="G138" s="391"/>
      <c r="H138" s="391"/>
    </row>
    <row r="139" spans="1:8">
      <c r="A139" s="275"/>
      <c r="C139" s="317">
        <v>10</v>
      </c>
      <c r="D139" s="318"/>
      <c r="E139" s="319" t="s">
        <v>602</v>
      </c>
      <c r="F139" s="318"/>
      <c r="G139" s="390">
        <f>G133+G134+G135+G136+G137+G138</f>
        <v>0</v>
      </c>
      <c r="H139" s="390">
        <f>H133+H134+H135+H136+H137+H138</f>
        <v>0</v>
      </c>
    </row>
    <row r="140" spans="1:8">
      <c r="C140" s="32">
        <v>11</v>
      </c>
      <c r="D140" s="32"/>
      <c r="E140" s="33" t="s">
        <v>597</v>
      </c>
      <c r="F140" s="32">
        <v>32</v>
      </c>
      <c r="G140" s="391"/>
      <c r="H140" s="391"/>
    </row>
    <row r="141" spans="1:8">
      <c r="C141" s="32">
        <v>12</v>
      </c>
      <c r="D141" s="32"/>
      <c r="E141" s="33" t="s">
        <v>813</v>
      </c>
      <c r="F141" s="32">
        <v>3922</v>
      </c>
      <c r="G141" s="391"/>
      <c r="H141" s="391"/>
    </row>
    <row r="142" spans="1:8">
      <c r="A142" s="275"/>
      <c r="C142" s="317">
        <v>13</v>
      </c>
      <c r="D142" s="317"/>
      <c r="E142" s="319" t="s">
        <v>604</v>
      </c>
      <c r="F142" s="318"/>
      <c r="G142" s="390">
        <f>G140+G141</f>
        <v>0</v>
      </c>
      <c r="H142" s="390">
        <f>H140+H141</f>
        <v>0</v>
      </c>
    </row>
    <row r="143" spans="1:8">
      <c r="C143" s="317">
        <v>14</v>
      </c>
      <c r="D143" s="318"/>
      <c r="E143" s="319" t="s">
        <v>603</v>
      </c>
      <c r="F143" s="318"/>
      <c r="G143" s="324">
        <f>G132+G139+G142</f>
        <v>0</v>
      </c>
      <c r="H143" s="324">
        <f>H132+H139+H142</f>
        <v>0</v>
      </c>
    </row>
    <row r="144" spans="1:8">
      <c r="A144" s="298"/>
      <c r="C144" s="260"/>
      <c r="D144" s="41"/>
      <c r="E144" s="296"/>
      <c r="F144" s="41"/>
      <c r="G144" s="263"/>
      <c r="H144" s="263"/>
    </row>
    <row r="145" spans="1:10">
      <c r="A145" s="298"/>
      <c r="C145" s="260"/>
      <c r="D145" s="41"/>
      <c r="E145" s="296"/>
      <c r="F145" s="41"/>
      <c r="G145" s="263"/>
      <c r="H145" s="263"/>
    </row>
    <row r="146" spans="1:10">
      <c r="A146" s="298"/>
      <c r="C146" s="260"/>
      <c r="D146" s="41"/>
      <c r="E146" s="296"/>
      <c r="F146" s="41"/>
      <c r="G146" s="263"/>
      <c r="H146" s="263"/>
    </row>
    <row r="148" spans="1:10">
      <c r="B148" s="30">
        <v>4.2</v>
      </c>
      <c r="C148" s="565" t="s">
        <v>270</v>
      </c>
      <c r="D148" s="565"/>
      <c r="E148" s="565"/>
      <c r="F148" s="29" t="s">
        <v>2</v>
      </c>
    </row>
    <row r="149" spans="1:10">
      <c r="B149" s="30"/>
      <c r="C149" s="117"/>
      <c r="D149" s="267"/>
      <c r="E149" s="117"/>
    </row>
    <row r="150" spans="1:10" ht="25.5">
      <c r="C150" s="35" t="s">
        <v>24</v>
      </c>
      <c r="D150" s="35"/>
      <c r="E150" s="35" t="s">
        <v>25</v>
      </c>
      <c r="F150" s="35" t="s">
        <v>27</v>
      </c>
      <c r="G150" s="86" t="s">
        <v>868</v>
      </c>
      <c r="H150" s="86" t="s">
        <v>844</v>
      </c>
    </row>
    <row r="151" spans="1:10">
      <c r="C151" s="32">
        <v>1</v>
      </c>
      <c r="D151" s="32"/>
      <c r="E151" s="33" t="s">
        <v>29</v>
      </c>
      <c r="F151" s="32">
        <v>331</v>
      </c>
      <c r="G151" s="391"/>
      <c r="H151" s="391"/>
    </row>
    <row r="152" spans="1:10">
      <c r="C152" s="32">
        <v>2</v>
      </c>
      <c r="D152" s="32"/>
      <c r="E152" s="33" t="s">
        <v>30</v>
      </c>
      <c r="F152" s="32">
        <v>332</v>
      </c>
      <c r="G152" s="391"/>
      <c r="H152" s="391"/>
    </row>
    <row r="153" spans="1:10">
      <c r="C153" s="32">
        <v>3</v>
      </c>
      <c r="D153" s="32"/>
      <c r="E153" s="33" t="s">
        <v>31</v>
      </c>
      <c r="F153" s="32">
        <v>333</v>
      </c>
      <c r="G153" s="391"/>
      <c r="H153" s="391"/>
    </row>
    <row r="154" spans="1:10">
      <c r="C154" s="32">
        <v>4</v>
      </c>
      <c r="D154" s="32"/>
      <c r="E154" s="33" t="s">
        <v>606</v>
      </c>
      <c r="F154" s="32">
        <v>393</v>
      </c>
      <c r="G154" s="391"/>
      <c r="H154" s="391"/>
    </row>
    <row r="155" spans="1:10">
      <c r="C155" s="435">
        <v>5</v>
      </c>
      <c r="D155" s="436"/>
      <c r="E155" s="437" t="s">
        <v>605</v>
      </c>
      <c r="F155" s="436"/>
      <c r="G155" s="444">
        <f>SUM(G151:G154)</f>
        <v>0</v>
      </c>
      <c r="H155" s="444">
        <f>SUM(H151:H154)</f>
        <v>0</v>
      </c>
    </row>
    <row r="157" spans="1:10">
      <c r="B157" s="30">
        <v>4.3</v>
      </c>
      <c r="C157" s="565" t="s">
        <v>32</v>
      </c>
      <c r="D157" s="565"/>
      <c r="E157" s="565"/>
      <c r="F157" s="29" t="s">
        <v>2</v>
      </c>
    </row>
    <row r="158" spans="1:10">
      <c r="B158" s="30"/>
      <c r="C158" s="117"/>
      <c r="D158" s="267"/>
      <c r="E158" s="117"/>
    </row>
    <row r="159" spans="1:10" ht="25.5">
      <c r="C159" s="35" t="s">
        <v>24</v>
      </c>
      <c r="D159" s="35"/>
      <c r="E159" s="35" t="s">
        <v>25</v>
      </c>
      <c r="F159" s="35" t="s">
        <v>27</v>
      </c>
      <c r="G159" s="86" t="s">
        <v>868</v>
      </c>
      <c r="H159" s="86" t="s">
        <v>844</v>
      </c>
    </row>
    <row r="160" spans="1:10" s="136" customFormat="1">
      <c r="A160" s="177"/>
      <c r="C160" s="137">
        <v>1</v>
      </c>
      <c r="D160" s="137"/>
      <c r="E160" s="138" t="s">
        <v>33</v>
      </c>
      <c r="F160" s="137">
        <v>341</v>
      </c>
      <c r="G160" s="391"/>
      <c r="H160" s="391"/>
      <c r="J160" s="463"/>
    </row>
    <row r="161" spans="1:10" s="136" customFormat="1">
      <c r="A161" s="177"/>
      <c r="C161" s="137">
        <v>2</v>
      </c>
      <c r="D161" s="137"/>
      <c r="E161" s="138" t="s">
        <v>36</v>
      </c>
      <c r="F161" s="137">
        <v>342</v>
      </c>
      <c r="G161" s="391"/>
      <c r="H161" s="391"/>
      <c r="J161" s="463"/>
    </row>
    <row r="162" spans="1:10" s="136" customFormat="1">
      <c r="A162" s="177"/>
      <c r="C162" s="137">
        <v>3</v>
      </c>
      <c r="D162" s="137"/>
      <c r="E162" s="138" t="s">
        <v>525</v>
      </c>
      <c r="F162" s="137">
        <v>347</v>
      </c>
      <c r="G162" s="391"/>
      <c r="H162" s="391"/>
      <c r="J162" s="463"/>
    </row>
    <row r="163" spans="1:10" s="136" customFormat="1">
      <c r="A163" s="177"/>
      <c r="C163" s="137">
        <v>4</v>
      </c>
      <c r="D163" s="137"/>
      <c r="E163" s="138" t="s">
        <v>608</v>
      </c>
      <c r="F163" s="137">
        <v>394</v>
      </c>
      <c r="G163" s="391"/>
      <c r="H163" s="391"/>
      <c r="J163" s="463"/>
    </row>
    <row r="164" spans="1:10">
      <c r="C164" s="435">
        <v>5</v>
      </c>
      <c r="D164" s="436"/>
      <c r="E164" s="437" t="s">
        <v>607</v>
      </c>
      <c r="F164" s="436"/>
      <c r="G164" s="445">
        <f>SUM(G160:G163)</f>
        <v>0</v>
      </c>
      <c r="H164" s="445">
        <f>SUM(H160:H163)</f>
        <v>0</v>
      </c>
    </row>
    <row r="166" spans="1:10">
      <c r="B166" s="30">
        <v>4.4000000000000004</v>
      </c>
      <c r="C166" s="565" t="s">
        <v>34</v>
      </c>
      <c r="D166" s="565"/>
      <c r="E166" s="565"/>
      <c r="F166" s="29" t="s">
        <v>2</v>
      </c>
    </row>
    <row r="167" spans="1:10" ht="25.5">
      <c r="B167" s="41"/>
      <c r="C167" s="35" t="s">
        <v>24</v>
      </c>
      <c r="D167" s="35"/>
      <c r="E167" s="35" t="s">
        <v>25</v>
      </c>
      <c r="F167" s="35" t="s">
        <v>27</v>
      </c>
      <c r="G167" s="86" t="s">
        <v>868</v>
      </c>
      <c r="H167" s="86" t="s">
        <v>844</v>
      </c>
    </row>
    <row r="168" spans="1:10">
      <c r="B168" s="41"/>
      <c r="C168" s="32">
        <v>1</v>
      </c>
      <c r="D168" s="32"/>
      <c r="E168" s="33" t="s">
        <v>34</v>
      </c>
      <c r="F168" s="32">
        <v>35</v>
      </c>
      <c r="G168" s="388"/>
      <c r="H168" s="388"/>
    </row>
    <row r="169" spans="1:10">
      <c r="B169" s="41"/>
      <c r="C169" s="32">
        <v>2</v>
      </c>
      <c r="D169" s="32"/>
      <c r="E169" s="33" t="s">
        <v>810</v>
      </c>
      <c r="F169" s="32">
        <v>395</v>
      </c>
      <c r="G169" s="388"/>
      <c r="H169" s="388"/>
    </row>
    <row r="170" spans="1:10">
      <c r="B170" s="41"/>
      <c r="C170" s="435">
        <v>3</v>
      </c>
      <c r="D170" s="436"/>
      <c r="E170" s="437" t="s">
        <v>609</v>
      </c>
      <c r="F170" s="436"/>
      <c r="G170" s="445">
        <f>SUM(G168:G169)</f>
        <v>0</v>
      </c>
      <c r="H170" s="445">
        <f>SUM(H168:H169)</f>
        <v>0</v>
      </c>
    </row>
    <row r="171" spans="1:10">
      <c r="C171" s="41"/>
      <c r="D171" s="41"/>
      <c r="E171" s="117"/>
      <c r="F171" s="41"/>
      <c r="G171" s="263"/>
      <c r="H171" s="263"/>
    </row>
    <row r="172" spans="1:10">
      <c r="B172" s="30">
        <v>4.5</v>
      </c>
      <c r="C172" s="565" t="s">
        <v>374</v>
      </c>
      <c r="D172" s="565"/>
      <c r="E172" s="565"/>
      <c r="F172" s="29" t="s">
        <v>2</v>
      </c>
    </row>
    <row r="173" spans="1:10" ht="25.5">
      <c r="C173" s="35" t="s">
        <v>24</v>
      </c>
      <c r="D173" s="35"/>
      <c r="E173" s="35" t="s">
        <v>25</v>
      </c>
      <c r="F173" s="35" t="s">
        <v>27</v>
      </c>
      <c r="G173" s="86" t="s">
        <v>868</v>
      </c>
      <c r="H173" s="86" t="s">
        <v>844</v>
      </c>
    </row>
    <row r="174" spans="1:10">
      <c r="C174" s="32">
        <v>1</v>
      </c>
      <c r="D174" s="32"/>
      <c r="E174" s="33" t="s">
        <v>374</v>
      </c>
      <c r="F174" s="32">
        <v>36</v>
      </c>
      <c r="G174" s="391"/>
      <c r="H174" s="391"/>
    </row>
    <row r="175" spans="1:10">
      <c r="C175" s="435">
        <v>2</v>
      </c>
      <c r="D175" s="436"/>
      <c r="E175" s="437" t="s">
        <v>815</v>
      </c>
      <c r="F175" s="436"/>
      <c r="G175" s="444">
        <f>SUM(G174)</f>
        <v>0</v>
      </c>
      <c r="H175" s="444">
        <f>SUM(H174)</f>
        <v>0</v>
      </c>
    </row>
    <row r="176" spans="1:10">
      <c r="C176" s="41"/>
      <c r="D176" s="41"/>
      <c r="E176" s="117"/>
      <c r="F176" s="41"/>
      <c r="G176" s="263"/>
      <c r="H176" s="263"/>
    </row>
    <row r="177" spans="1:8">
      <c r="B177" s="30">
        <v>4.5999999999999996</v>
      </c>
      <c r="C177" s="565" t="s">
        <v>817</v>
      </c>
      <c r="D177" s="565"/>
      <c r="E177" s="565"/>
      <c r="F177" s="29" t="s">
        <v>2</v>
      </c>
    </row>
    <row r="178" spans="1:8" ht="25.5">
      <c r="C178" s="35" t="s">
        <v>24</v>
      </c>
      <c r="D178" s="35"/>
      <c r="E178" s="35" t="s">
        <v>25</v>
      </c>
      <c r="F178" s="35" t="s">
        <v>27</v>
      </c>
      <c r="G178" s="86" t="s">
        <v>868</v>
      </c>
      <c r="H178" s="86" t="s">
        <v>844</v>
      </c>
    </row>
    <row r="179" spans="1:8">
      <c r="C179" s="32">
        <v>1</v>
      </c>
      <c r="D179" s="32"/>
      <c r="E179" s="33" t="s">
        <v>526</v>
      </c>
      <c r="F179" s="32">
        <v>25</v>
      </c>
      <c r="G179" s="391"/>
      <c r="H179" s="391"/>
    </row>
    <row r="180" spans="1:8">
      <c r="C180" s="435">
        <v>2</v>
      </c>
      <c r="D180" s="436"/>
      <c r="E180" s="437" t="s">
        <v>839</v>
      </c>
      <c r="F180" s="436"/>
      <c r="G180" s="444">
        <f>SUM(G179:G179)</f>
        <v>0</v>
      </c>
      <c r="H180" s="444">
        <f>SUM(H179:H179)</f>
        <v>0</v>
      </c>
    </row>
    <row r="181" spans="1:8">
      <c r="C181" s="41"/>
      <c r="D181" s="41"/>
      <c r="E181" s="117"/>
      <c r="F181" s="41"/>
      <c r="G181" s="263"/>
      <c r="H181" s="263"/>
    </row>
    <row r="182" spans="1:8">
      <c r="B182" s="30">
        <v>4.7</v>
      </c>
      <c r="C182" s="565" t="s">
        <v>271</v>
      </c>
      <c r="D182" s="565"/>
      <c r="E182" s="565"/>
      <c r="F182" s="29" t="s">
        <v>2</v>
      </c>
    </row>
    <row r="183" spans="1:8" ht="25.5">
      <c r="C183" s="35" t="s">
        <v>24</v>
      </c>
      <c r="D183" s="35"/>
      <c r="E183" s="35" t="s">
        <v>25</v>
      </c>
      <c r="F183" s="35" t="s">
        <v>27</v>
      </c>
      <c r="G183" s="86" t="s">
        <v>868</v>
      </c>
      <c r="H183" s="86" t="s">
        <v>844</v>
      </c>
    </row>
    <row r="184" spans="1:8">
      <c r="C184" s="32">
        <v>1</v>
      </c>
      <c r="D184" s="32"/>
      <c r="E184" s="33" t="s">
        <v>527</v>
      </c>
      <c r="F184" s="32">
        <v>371</v>
      </c>
      <c r="G184" s="391"/>
      <c r="H184" s="391"/>
    </row>
    <row r="185" spans="1:8">
      <c r="C185" s="32">
        <v>2</v>
      </c>
      <c r="D185" s="32"/>
      <c r="E185" s="33" t="s">
        <v>528</v>
      </c>
      <c r="F185" s="32">
        <v>372</v>
      </c>
      <c r="G185" s="391"/>
      <c r="H185" s="391"/>
    </row>
    <row r="186" spans="1:8">
      <c r="C186" s="32">
        <v>3</v>
      </c>
      <c r="D186" s="32"/>
      <c r="E186" s="33" t="s">
        <v>529</v>
      </c>
      <c r="F186" s="32">
        <v>374</v>
      </c>
      <c r="G186" s="391"/>
      <c r="H186" s="391"/>
    </row>
    <row r="187" spans="1:8">
      <c r="C187" s="32">
        <v>4</v>
      </c>
      <c r="D187" s="32"/>
      <c r="E187" s="33" t="s">
        <v>530</v>
      </c>
      <c r="F187" s="32">
        <v>375</v>
      </c>
      <c r="G187" s="391"/>
      <c r="H187" s="391"/>
    </row>
    <row r="188" spans="1:8">
      <c r="C188" s="32">
        <v>5</v>
      </c>
      <c r="D188" s="32"/>
      <c r="E188" s="33" t="s">
        <v>531</v>
      </c>
      <c r="F188" s="32">
        <v>376</v>
      </c>
      <c r="G188" s="391"/>
      <c r="H188" s="391"/>
    </row>
    <row r="189" spans="1:8">
      <c r="C189" s="435">
        <v>6</v>
      </c>
      <c r="D189" s="436"/>
      <c r="E189" s="437" t="s">
        <v>610</v>
      </c>
      <c r="F189" s="436"/>
      <c r="G189" s="445">
        <f>SUM(G184:G188)</f>
        <v>0</v>
      </c>
      <c r="H189" s="445">
        <f>SUM(H184:H188)</f>
        <v>0</v>
      </c>
    </row>
    <row r="191" spans="1:8">
      <c r="A191" s="35">
        <v>5</v>
      </c>
      <c r="B191" s="557" t="s">
        <v>272</v>
      </c>
      <c r="C191" s="557"/>
      <c r="D191" s="557"/>
      <c r="E191" s="557"/>
      <c r="F191" s="557"/>
      <c r="G191" s="557"/>
      <c r="H191" s="557"/>
    </row>
    <row r="192" spans="1:8">
      <c r="B192" s="30"/>
      <c r="C192" s="117"/>
      <c r="D192" s="267"/>
      <c r="E192" s="117"/>
    </row>
    <row r="193" spans="1:10" ht="25.5">
      <c r="C193" s="35" t="s">
        <v>24</v>
      </c>
      <c r="D193" s="35"/>
      <c r="E193" s="35" t="s">
        <v>25</v>
      </c>
      <c r="F193" s="35" t="s">
        <v>27</v>
      </c>
      <c r="G193" s="86" t="s">
        <v>868</v>
      </c>
      <c r="H193" s="86" t="s">
        <v>844</v>
      </c>
    </row>
    <row r="194" spans="1:10">
      <c r="C194" s="32">
        <v>1</v>
      </c>
      <c r="D194" s="32"/>
      <c r="E194" s="33" t="s">
        <v>554</v>
      </c>
      <c r="F194" s="32">
        <v>486</v>
      </c>
      <c r="G194" s="391"/>
      <c r="H194" s="391"/>
    </row>
    <row r="195" spans="1:10">
      <c r="C195" s="435">
        <v>2</v>
      </c>
      <c r="D195" s="436"/>
      <c r="E195" s="437" t="s">
        <v>611</v>
      </c>
      <c r="F195" s="436"/>
      <c r="G195" s="444">
        <f>SUM(G194:G194)</f>
        <v>0</v>
      </c>
      <c r="H195" s="444">
        <f>SUM(H194:H194)</f>
        <v>0</v>
      </c>
    </row>
    <row r="196" spans="1:10">
      <c r="C196" s="41"/>
      <c r="D196" s="41"/>
      <c r="E196" s="117"/>
      <c r="F196" s="41"/>
      <c r="G196" s="263"/>
      <c r="H196" s="263"/>
    </row>
    <row r="197" spans="1:10">
      <c r="A197" s="35">
        <v>6</v>
      </c>
      <c r="B197" s="553" t="s">
        <v>273</v>
      </c>
      <c r="C197" s="561"/>
      <c r="D197" s="561"/>
      <c r="E197" s="561"/>
      <c r="F197" s="561"/>
      <c r="G197" s="561"/>
      <c r="H197" s="554"/>
    </row>
    <row r="198" spans="1:10">
      <c r="A198" s="259"/>
      <c r="B198" s="258"/>
      <c r="C198" s="258"/>
      <c r="D198" s="267"/>
      <c r="E198" s="258"/>
      <c r="F198" s="41"/>
      <c r="G198" s="263"/>
      <c r="H198" s="263"/>
    </row>
    <row r="199" spans="1:10" ht="25.5">
      <c r="C199" s="35" t="s">
        <v>24</v>
      </c>
      <c r="D199" s="35"/>
      <c r="E199" s="35" t="s">
        <v>25</v>
      </c>
      <c r="F199" s="35" t="s">
        <v>27</v>
      </c>
      <c r="G199" s="86" t="s">
        <v>868</v>
      </c>
      <c r="H199" s="86" t="s">
        <v>844</v>
      </c>
    </row>
    <row r="200" spans="1:10" s="136" customFormat="1">
      <c r="A200" s="177"/>
      <c r="C200" s="137">
        <v>1</v>
      </c>
      <c r="D200" s="137"/>
      <c r="E200" s="138" t="s">
        <v>532</v>
      </c>
      <c r="F200" s="137">
        <v>483</v>
      </c>
      <c r="G200" s="391"/>
      <c r="H200" s="391"/>
      <c r="J200" s="463"/>
    </row>
    <row r="201" spans="1:10" s="136" customFormat="1">
      <c r="A201" s="177"/>
      <c r="C201" s="137">
        <v>2</v>
      </c>
      <c r="D201" s="137"/>
      <c r="E201" s="138" t="s">
        <v>533</v>
      </c>
      <c r="F201" s="137">
        <v>487</v>
      </c>
      <c r="G201" s="391"/>
      <c r="H201" s="391"/>
      <c r="J201" s="463"/>
    </row>
    <row r="202" spans="1:10">
      <c r="C202" s="35">
        <v>3</v>
      </c>
      <c r="D202" s="32"/>
      <c r="E202" s="34" t="s">
        <v>612</v>
      </c>
      <c r="F202" s="32"/>
      <c r="G202" s="361"/>
      <c r="H202" s="361"/>
    </row>
    <row r="203" spans="1:10">
      <c r="C203" s="41"/>
      <c r="D203" s="41"/>
      <c r="E203" s="117"/>
      <c r="F203" s="41"/>
      <c r="G203" s="396"/>
      <c r="H203" s="396"/>
    </row>
    <row r="204" spans="1:10">
      <c r="C204" s="178"/>
      <c r="D204" s="178"/>
      <c r="E204" s="179" t="s">
        <v>377</v>
      </c>
      <c r="F204" s="178"/>
      <c r="G204" s="397">
        <f>G44+G54+G59+G69+G84+G91+G98+G117+G122+G143+G155+G164+G170+G175+G180+G189+G195+G202</f>
        <v>112244709.04050002</v>
      </c>
      <c r="H204" s="397">
        <f>H44+H54+H59+H69+H84+H91+H98+H117+H122+H143+H155+H164+H170+H175+H180+H189+H195+H202</f>
        <v>82146427.840000004</v>
      </c>
    </row>
    <row r="205" spans="1:10">
      <c r="C205" s="41"/>
      <c r="D205" s="41"/>
      <c r="E205" s="130"/>
      <c r="F205" s="41"/>
      <c r="G205" s="263"/>
      <c r="H205" s="263"/>
    </row>
    <row r="206" spans="1:10">
      <c r="C206" s="262"/>
      <c r="D206" s="262"/>
      <c r="E206" s="560" t="s">
        <v>462</v>
      </c>
      <c r="F206" s="560"/>
      <c r="G206" s="560"/>
      <c r="H206" s="560"/>
    </row>
    <row r="207" spans="1:10">
      <c r="A207" s="259"/>
      <c r="C207" s="41"/>
      <c r="D207" s="41"/>
      <c r="E207" s="258"/>
      <c r="F207" s="258"/>
      <c r="G207" s="260"/>
      <c r="H207" s="260"/>
    </row>
    <row r="208" spans="1:10">
      <c r="A208" s="35">
        <v>7</v>
      </c>
      <c r="B208" s="553" t="s">
        <v>274</v>
      </c>
      <c r="C208" s="561"/>
      <c r="D208" s="561"/>
      <c r="E208" s="561"/>
      <c r="F208" s="561"/>
      <c r="G208" s="561"/>
      <c r="H208" s="554"/>
    </row>
    <row r="209" spans="1:8">
      <c r="B209" s="141"/>
      <c r="E209" s="132"/>
    </row>
    <row r="210" spans="1:8">
      <c r="B210" s="131">
        <v>7.1</v>
      </c>
      <c r="C210" s="555" t="s">
        <v>375</v>
      </c>
      <c r="D210" s="555"/>
      <c r="E210" s="555"/>
    </row>
    <row r="211" spans="1:8" ht="25.5">
      <c r="C211" s="35" t="s">
        <v>24</v>
      </c>
      <c r="D211" s="35"/>
      <c r="E211" s="35" t="s">
        <v>25</v>
      </c>
      <c r="F211" s="35" t="s">
        <v>27</v>
      </c>
      <c r="G211" s="86" t="s">
        <v>868</v>
      </c>
      <c r="H211" s="86" t="s">
        <v>844</v>
      </c>
    </row>
    <row r="212" spans="1:8">
      <c r="C212" s="32">
        <v>1</v>
      </c>
      <c r="D212" s="32"/>
      <c r="E212" s="33" t="s">
        <v>535</v>
      </c>
      <c r="F212" s="32">
        <v>261</v>
      </c>
      <c r="G212" s="398">
        <v>0</v>
      </c>
      <c r="H212" s="398">
        <v>0</v>
      </c>
    </row>
    <row r="213" spans="1:8" ht="25.5">
      <c r="A213" s="275"/>
      <c r="C213" s="32">
        <v>2</v>
      </c>
      <c r="D213" s="32"/>
      <c r="E213" s="33" t="s">
        <v>617</v>
      </c>
      <c r="F213" s="32">
        <v>2961</v>
      </c>
      <c r="G213" s="398">
        <v>0</v>
      </c>
      <c r="H213" s="398">
        <v>0</v>
      </c>
    </row>
    <row r="214" spans="1:8">
      <c r="C214" s="435">
        <v>3</v>
      </c>
      <c r="D214" s="436"/>
      <c r="E214" s="437" t="s">
        <v>613</v>
      </c>
      <c r="F214" s="442"/>
      <c r="G214" s="443">
        <f>SUM(G212:G213)</f>
        <v>0</v>
      </c>
      <c r="H214" s="443">
        <f>SUM(H212:H213)</f>
        <v>0</v>
      </c>
    </row>
    <row r="216" spans="1:8">
      <c r="B216" s="30">
        <v>7.2</v>
      </c>
      <c r="C216" s="565" t="s">
        <v>275</v>
      </c>
      <c r="D216" s="565"/>
      <c r="E216" s="565"/>
      <c r="F216" s="29" t="s">
        <v>2</v>
      </c>
    </row>
    <row r="217" spans="1:8">
      <c r="B217" s="30"/>
      <c r="C217" s="37"/>
      <c r="D217" s="37"/>
      <c r="E217" s="37"/>
    </row>
    <row r="218" spans="1:8" ht="25.5">
      <c r="C218" s="35" t="s">
        <v>24</v>
      </c>
      <c r="D218" s="35"/>
      <c r="E218" s="35" t="s">
        <v>25</v>
      </c>
      <c r="F218" s="35" t="s">
        <v>27</v>
      </c>
      <c r="G218" s="86" t="s">
        <v>868</v>
      </c>
      <c r="H218" s="86" t="s">
        <v>844</v>
      </c>
    </row>
    <row r="219" spans="1:8">
      <c r="C219" s="32">
        <v>1</v>
      </c>
      <c r="D219" s="32"/>
      <c r="E219" s="33" t="s">
        <v>540</v>
      </c>
      <c r="F219" s="32">
        <v>2651</v>
      </c>
      <c r="G219" s="388">
        <v>0</v>
      </c>
      <c r="H219" s="388">
        <v>0</v>
      </c>
    </row>
    <row r="220" spans="1:8" ht="25.5">
      <c r="A220" s="275"/>
      <c r="C220" s="32">
        <v>2</v>
      </c>
      <c r="D220" s="32"/>
      <c r="E220" s="33" t="s">
        <v>616</v>
      </c>
      <c r="F220" s="32">
        <v>29651</v>
      </c>
      <c r="G220" s="388">
        <v>0</v>
      </c>
      <c r="H220" s="388">
        <v>0</v>
      </c>
    </row>
    <row r="221" spans="1:8">
      <c r="C221" s="435">
        <v>3</v>
      </c>
      <c r="D221" s="436"/>
      <c r="E221" s="437" t="s">
        <v>614</v>
      </c>
      <c r="F221" s="436"/>
      <c r="G221" s="440">
        <f>G219+G220</f>
        <v>0</v>
      </c>
      <c r="H221" s="440">
        <f>H219+H220</f>
        <v>0</v>
      </c>
    </row>
    <row r="223" spans="1:8">
      <c r="B223" s="30">
        <v>7.3</v>
      </c>
      <c r="C223" s="565" t="s">
        <v>276</v>
      </c>
      <c r="D223" s="565"/>
      <c r="E223" s="565"/>
      <c r="F223" s="29" t="s">
        <v>2</v>
      </c>
    </row>
    <row r="224" spans="1:8">
      <c r="B224" s="30"/>
      <c r="C224" s="37"/>
      <c r="D224" s="37"/>
      <c r="E224" s="37"/>
    </row>
    <row r="225" spans="1:8" ht="25.5">
      <c r="C225" s="35" t="s">
        <v>24</v>
      </c>
      <c r="D225" s="35"/>
      <c r="E225" s="35" t="s">
        <v>25</v>
      </c>
      <c r="F225" s="35" t="s">
        <v>27</v>
      </c>
      <c r="G225" s="86" t="s">
        <v>868</v>
      </c>
      <c r="H225" s="86" t="s">
        <v>844</v>
      </c>
    </row>
    <row r="226" spans="1:8">
      <c r="C226" s="32">
        <v>1</v>
      </c>
      <c r="D226" s="32"/>
      <c r="E226" s="33" t="s">
        <v>536</v>
      </c>
      <c r="F226" s="32">
        <v>262</v>
      </c>
      <c r="G226" s="399">
        <v>0</v>
      </c>
      <c r="H226" s="399">
        <v>0</v>
      </c>
    </row>
    <row r="227" spans="1:8" ht="25.5">
      <c r="A227" s="275"/>
      <c r="C227" s="32">
        <v>2</v>
      </c>
      <c r="D227" s="32"/>
      <c r="E227" s="33" t="s">
        <v>618</v>
      </c>
      <c r="F227" s="32">
        <v>2962</v>
      </c>
      <c r="G227" s="399">
        <v>0</v>
      </c>
      <c r="H227" s="399">
        <v>0</v>
      </c>
    </row>
    <row r="228" spans="1:8" ht="25.5">
      <c r="C228" s="435">
        <v>3</v>
      </c>
      <c r="D228" s="436"/>
      <c r="E228" s="437" t="s">
        <v>615</v>
      </c>
      <c r="F228" s="436"/>
      <c r="G228" s="441">
        <f>G226+G227</f>
        <v>0</v>
      </c>
      <c r="H228" s="441">
        <f>H226+H227</f>
        <v>0</v>
      </c>
    </row>
    <row r="229" spans="1:8">
      <c r="C229" s="41"/>
      <c r="D229" s="41"/>
      <c r="E229" s="39"/>
      <c r="F229" s="41"/>
      <c r="G229" s="263"/>
      <c r="H229" s="263"/>
    </row>
    <row r="230" spans="1:8">
      <c r="C230" s="41"/>
      <c r="D230" s="41"/>
      <c r="E230" s="39"/>
      <c r="F230" s="41"/>
      <c r="G230" s="263"/>
      <c r="H230" s="263"/>
    </row>
    <row r="231" spans="1:8">
      <c r="B231" s="30">
        <v>7.4</v>
      </c>
      <c r="C231" s="565" t="s">
        <v>376</v>
      </c>
      <c r="D231" s="565"/>
      <c r="E231" s="565"/>
      <c r="F231" s="29" t="s">
        <v>2</v>
      </c>
    </row>
    <row r="232" spans="1:8">
      <c r="B232" s="30"/>
      <c r="C232" s="37"/>
      <c r="D232" s="37"/>
      <c r="E232" s="37"/>
    </row>
    <row r="233" spans="1:8" ht="25.5">
      <c r="C233" s="35" t="s">
        <v>24</v>
      </c>
      <c r="D233" s="35"/>
      <c r="E233" s="35" t="s">
        <v>25</v>
      </c>
      <c r="F233" s="35" t="s">
        <v>27</v>
      </c>
      <c r="G233" s="86" t="s">
        <v>868</v>
      </c>
      <c r="H233" s="86" t="s">
        <v>844</v>
      </c>
    </row>
    <row r="234" spans="1:8">
      <c r="C234" s="32">
        <v>1</v>
      </c>
      <c r="D234" s="32"/>
      <c r="E234" s="33" t="s">
        <v>541</v>
      </c>
      <c r="F234" s="32">
        <v>2652</v>
      </c>
      <c r="G234" s="388">
        <v>0</v>
      </c>
      <c r="H234" s="388">
        <v>0</v>
      </c>
    </row>
    <row r="235" spans="1:8" ht="25.5">
      <c r="A235" s="275"/>
      <c r="C235" s="32">
        <v>2</v>
      </c>
      <c r="D235" s="32"/>
      <c r="E235" s="33" t="s">
        <v>619</v>
      </c>
      <c r="F235" s="32">
        <v>29652</v>
      </c>
      <c r="G235" s="388">
        <v>0</v>
      </c>
      <c r="H235" s="388">
        <v>0</v>
      </c>
    </row>
    <row r="236" spans="1:8" ht="25.5">
      <c r="C236" s="435">
        <v>3</v>
      </c>
      <c r="D236" s="436"/>
      <c r="E236" s="437" t="s">
        <v>620</v>
      </c>
      <c r="F236" s="436"/>
      <c r="G236" s="440">
        <f>G234+G235</f>
        <v>0</v>
      </c>
      <c r="H236" s="440">
        <f>H234+H235</f>
        <v>0</v>
      </c>
    </row>
    <row r="237" spans="1:8">
      <c r="C237" s="41"/>
      <c r="D237" s="41"/>
      <c r="E237" s="118"/>
      <c r="F237" s="41"/>
      <c r="G237" s="263"/>
      <c r="H237" s="263"/>
    </row>
    <row r="238" spans="1:8">
      <c r="C238" s="41"/>
      <c r="D238" s="41"/>
      <c r="E238" s="118"/>
      <c r="F238" s="41"/>
      <c r="G238" s="263"/>
      <c r="H238" s="263"/>
    </row>
    <row r="239" spans="1:8">
      <c r="B239" s="30">
        <v>7.5</v>
      </c>
      <c r="C239" s="565" t="s">
        <v>379</v>
      </c>
      <c r="D239" s="565"/>
      <c r="E239" s="565"/>
      <c r="F239" s="29" t="s">
        <v>2</v>
      </c>
    </row>
    <row r="240" spans="1:8">
      <c r="C240" s="37"/>
      <c r="D240" s="37"/>
      <c r="E240" s="37"/>
    </row>
    <row r="241" spans="1:8" ht="25.5">
      <c r="C241" s="35" t="s">
        <v>24</v>
      </c>
      <c r="D241" s="35"/>
      <c r="E241" s="35" t="s">
        <v>25</v>
      </c>
      <c r="F241" s="35" t="s">
        <v>27</v>
      </c>
      <c r="G241" s="86" t="s">
        <v>868</v>
      </c>
      <c r="H241" s="86" t="s">
        <v>844</v>
      </c>
    </row>
    <row r="242" spans="1:8">
      <c r="C242" s="32">
        <v>1</v>
      </c>
      <c r="D242" s="32"/>
      <c r="E242" s="33" t="s">
        <v>537</v>
      </c>
      <c r="F242" s="32">
        <v>263</v>
      </c>
      <c r="G242" s="388">
        <v>0</v>
      </c>
      <c r="H242" s="388">
        <v>0</v>
      </c>
    </row>
    <row r="243" spans="1:8">
      <c r="C243" s="32">
        <v>2</v>
      </c>
      <c r="D243" s="32"/>
      <c r="E243" s="33" t="s">
        <v>538</v>
      </c>
      <c r="F243" s="32">
        <v>269</v>
      </c>
      <c r="G243" s="388">
        <v>0</v>
      </c>
      <c r="H243" s="388">
        <v>0</v>
      </c>
    </row>
    <row r="244" spans="1:8">
      <c r="A244" s="275"/>
      <c r="C244" s="32">
        <v>3</v>
      </c>
      <c r="D244" s="32"/>
      <c r="E244" s="33" t="s">
        <v>594</v>
      </c>
      <c r="F244" s="32">
        <v>2963</v>
      </c>
      <c r="G244" s="388">
        <v>0</v>
      </c>
      <c r="H244" s="388">
        <v>0</v>
      </c>
    </row>
    <row r="245" spans="1:8">
      <c r="C245" s="435">
        <v>4</v>
      </c>
      <c r="D245" s="436"/>
      <c r="E245" s="437" t="s">
        <v>621</v>
      </c>
      <c r="F245" s="436"/>
      <c r="G245" s="440">
        <f>G242+G243+G244</f>
        <v>0</v>
      </c>
      <c r="H245" s="440">
        <f>H242+H243+H244</f>
        <v>0</v>
      </c>
    </row>
    <row r="246" spans="1:8">
      <c r="C246" s="41"/>
      <c r="D246" s="41"/>
      <c r="E246" s="39"/>
      <c r="F246" s="41"/>
    </row>
    <row r="247" spans="1:8">
      <c r="A247" s="259"/>
      <c r="C247" s="41"/>
      <c r="D247" s="41"/>
      <c r="E247" s="258"/>
      <c r="F247" s="41"/>
    </row>
    <row r="248" spans="1:8">
      <c r="B248" s="30">
        <v>7.6</v>
      </c>
      <c r="C248" s="566" t="s">
        <v>277</v>
      </c>
      <c r="D248" s="566"/>
      <c r="E248" s="566"/>
      <c r="F248" s="136" t="s">
        <v>2</v>
      </c>
    </row>
    <row r="249" spans="1:8">
      <c r="B249" s="30"/>
      <c r="C249" s="142"/>
      <c r="D249" s="142"/>
      <c r="E249" s="142"/>
      <c r="F249" s="136"/>
    </row>
    <row r="250" spans="1:8" ht="25.5">
      <c r="C250" s="143" t="s">
        <v>24</v>
      </c>
      <c r="D250" s="143"/>
      <c r="E250" s="143" t="s">
        <v>25</v>
      </c>
      <c r="F250" s="143" t="s">
        <v>27</v>
      </c>
      <c r="G250" s="86" t="s">
        <v>868</v>
      </c>
      <c r="H250" s="86" t="s">
        <v>844</v>
      </c>
    </row>
    <row r="251" spans="1:8">
      <c r="C251" s="137">
        <v>1</v>
      </c>
      <c r="D251" s="137"/>
      <c r="E251" s="138" t="s">
        <v>539</v>
      </c>
      <c r="F251" s="137">
        <v>268</v>
      </c>
      <c r="G251" s="388">
        <v>0</v>
      </c>
      <c r="H251" s="388">
        <v>0</v>
      </c>
    </row>
    <row r="252" spans="1:8">
      <c r="C252" s="137">
        <v>2</v>
      </c>
      <c r="D252" s="137"/>
      <c r="E252" s="138" t="s">
        <v>542</v>
      </c>
      <c r="F252" s="137">
        <v>2966</v>
      </c>
      <c r="G252" s="388">
        <v>0</v>
      </c>
      <c r="H252" s="388">
        <v>0</v>
      </c>
    </row>
    <row r="253" spans="1:8">
      <c r="C253" s="317">
        <v>3</v>
      </c>
      <c r="D253" s="318"/>
      <c r="E253" s="319" t="s">
        <v>545</v>
      </c>
      <c r="F253" s="318"/>
      <c r="G253" s="402">
        <f>G251+G252</f>
        <v>0</v>
      </c>
      <c r="H253" s="402">
        <f>H251+H252</f>
        <v>0</v>
      </c>
    </row>
    <row r="254" spans="1:8">
      <c r="C254" s="137">
        <v>4</v>
      </c>
      <c r="D254" s="137"/>
      <c r="E254" s="138" t="s">
        <v>543</v>
      </c>
      <c r="F254" s="137">
        <v>451</v>
      </c>
      <c r="G254" s="388">
        <v>0</v>
      </c>
      <c r="H254" s="388">
        <v>0</v>
      </c>
    </row>
    <row r="255" spans="1:8">
      <c r="C255" s="137">
        <v>5</v>
      </c>
      <c r="D255" s="137"/>
      <c r="E255" s="138" t="s">
        <v>544</v>
      </c>
      <c r="F255" s="137">
        <v>452</v>
      </c>
      <c r="G255" s="388">
        <v>0</v>
      </c>
      <c r="H255" s="388">
        <v>0</v>
      </c>
    </row>
    <row r="256" spans="1:8">
      <c r="C256" s="137">
        <v>6</v>
      </c>
      <c r="D256" s="137"/>
      <c r="E256" s="138" t="s">
        <v>519</v>
      </c>
      <c r="F256" s="137">
        <v>455</v>
      </c>
      <c r="G256" s="388">
        <v>0</v>
      </c>
      <c r="H256" s="388">
        <v>0</v>
      </c>
    </row>
    <row r="257" spans="1:8">
      <c r="C257" s="317">
        <v>7</v>
      </c>
      <c r="D257" s="318"/>
      <c r="E257" s="319" t="s">
        <v>546</v>
      </c>
      <c r="F257" s="318"/>
      <c r="G257" s="402">
        <f>G254+G255+G256</f>
        <v>0</v>
      </c>
      <c r="H257" s="402">
        <f>H254+H255+H256</f>
        <v>0</v>
      </c>
    </row>
    <row r="258" spans="1:8">
      <c r="C258" s="137">
        <v>8</v>
      </c>
      <c r="D258" s="137"/>
      <c r="E258" s="138" t="s">
        <v>547</v>
      </c>
      <c r="F258" s="137">
        <v>460</v>
      </c>
      <c r="G258" s="388">
        <v>0</v>
      </c>
      <c r="H258" s="388">
        <v>0</v>
      </c>
    </row>
    <row r="259" spans="1:8">
      <c r="C259" s="317">
        <v>9</v>
      </c>
      <c r="D259" s="318"/>
      <c r="E259" s="319" t="s">
        <v>818</v>
      </c>
      <c r="F259" s="318"/>
      <c r="G259" s="402">
        <f>G258</f>
        <v>0</v>
      </c>
      <c r="H259" s="402">
        <f>H258</f>
        <v>0</v>
      </c>
    </row>
    <row r="260" spans="1:8">
      <c r="A260" s="275"/>
      <c r="C260" s="137">
        <v>10</v>
      </c>
      <c r="D260" s="137"/>
      <c r="E260" s="33" t="s">
        <v>548</v>
      </c>
      <c r="F260" s="32">
        <v>411</v>
      </c>
      <c r="G260" s="388">
        <v>0</v>
      </c>
      <c r="H260" s="388">
        <v>0</v>
      </c>
    </row>
    <row r="261" spans="1:8">
      <c r="A261" s="275"/>
      <c r="C261" s="137">
        <v>11</v>
      </c>
      <c r="D261" s="137"/>
      <c r="E261" s="33" t="s">
        <v>549</v>
      </c>
      <c r="F261" s="32">
        <v>413</v>
      </c>
      <c r="G261" s="388">
        <v>0</v>
      </c>
      <c r="H261" s="388">
        <v>0</v>
      </c>
    </row>
    <row r="262" spans="1:8">
      <c r="A262" s="275"/>
      <c r="C262" s="137">
        <v>12</v>
      </c>
      <c r="D262" s="137"/>
      <c r="E262" s="33" t="s">
        <v>550</v>
      </c>
      <c r="F262" s="32">
        <v>414</v>
      </c>
      <c r="G262" s="388">
        <v>0</v>
      </c>
      <c r="H262" s="388">
        <v>0</v>
      </c>
    </row>
    <row r="263" spans="1:8">
      <c r="A263" s="275"/>
      <c r="C263" s="137">
        <v>13</v>
      </c>
      <c r="D263" s="137"/>
      <c r="E263" s="33" t="s">
        <v>593</v>
      </c>
      <c r="F263" s="32">
        <v>49</v>
      </c>
      <c r="G263" s="388">
        <v>0</v>
      </c>
      <c r="H263" s="388">
        <v>0</v>
      </c>
    </row>
    <row r="264" spans="1:8">
      <c r="A264" s="275"/>
      <c r="C264" s="137">
        <v>14</v>
      </c>
      <c r="D264" s="137"/>
      <c r="E264" s="33" t="s">
        <v>519</v>
      </c>
      <c r="F264" s="32">
        <v>455</v>
      </c>
      <c r="G264" s="388">
        <v>0</v>
      </c>
      <c r="H264" s="388">
        <v>0</v>
      </c>
    </row>
    <row r="265" spans="1:8">
      <c r="A265" s="275"/>
      <c r="C265" s="137">
        <v>15</v>
      </c>
      <c r="D265" s="137"/>
      <c r="E265" s="33" t="s">
        <v>520</v>
      </c>
      <c r="F265" s="32">
        <v>465</v>
      </c>
      <c r="G265" s="388">
        <v>0</v>
      </c>
      <c r="H265" s="388">
        <v>0</v>
      </c>
    </row>
    <row r="266" spans="1:8">
      <c r="A266" s="275"/>
      <c r="C266" s="137">
        <v>16</v>
      </c>
      <c r="D266" s="137"/>
      <c r="E266" s="33" t="s">
        <v>521</v>
      </c>
      <c r="F266" s="32">
        <v>460</v>
      </c>
      <c r="G266" s="388">
        <v>0</v>
      </c>
      <c r="H266" s="388">
        <v>0</v>
      </c>
    </row>
    <row r="267" spans="1:8">
      <c r="A267" s="275"/>
      <c r="C267" s="137">
        <v>17</v>
      </c>
      <c r="D267" s="137"/>
      <c r="E267" s="33" t="s">
        <v>522</v>
      </c>
      <c r="F267" s="32">
        <v>467</v>
      </c>
      <c r="G267" s="388">
        <v>0</v>
      </c>
      <c r="H267" s="388">
        <v>0</v>
      </c>
    </row>
    <row r="268" spans="1:8">
      <c r="A268" s="275"/>
      <c r="C268" s="137">
        <v>18</v>
      </c>
      <c r="D268" s="137"/>
      <c r="E268" s="33" t="s">
        <v>592</v>
      </c>
      <c r="F268" s="32">
        <v>49</v>
      </c>
      <c r="G268" s="388">
        <v>0</v>
      </c>
      <c r="H268" s="388">
        <v>0</v>
      </c>
    </row>
    <row r="269" spans="1:8">
      <c r="A269" s="275"/>
      <c r="C269" s="317">
        <v>19</v>
      </c>
      <c r="D269" s="318"/>
      <c r="E269" s="319" t="s">
        <v>551</v>
      </c>
      <c r="F269" s="318"/>
      <c r="G269" s="402">
        <f>G260+G261+G262+G263+G264+G265+G266+G267+G268</f>
        <v>0</v>
      </c>
      <c r="H269" s="402">
        <f>H260+H261+H262+H263+H264+H265+H266+H267+H268</f>
        <v>0</v>
      </c>
    </row>
    <row r="270" spans="1:8">
      <c r="C270" s="317">
        <v>20</v>
      </c>
      <c r="D270" s="318"/>
      <c r="E270" s="319" t="s">
        <v>622</v>
      </c>
      <c r="F270" s="318"/>
      <c r="G270" s="402">
        <f>G253+G257+G259+G269</f>
        <v>0</v>
      </c>
      <c r="H270" s="402">
        <f>H253+H257+H259+H269</f>
        <v>0</v>
      </c>
    </row>
    <row r="272" spans="1:8">
      <c r="A272" s="35">
        <v>8</v>
      </c>
      <c r="B272" s="553" t="s">
        <v>298</v>
      </c>
      <c r="C272" s="561"/>
      <c r="D272" s="561"/>
      <c r="E272" s="561"/>
      <c r="F272" s="561"/>
      <c r="G272" s="561"/>
      <c r="H272" s="554"/>
    </row>
    <row r="274" spans="1:11">
      <c r="B274" s="30">
        <v>8.1</v>
      </c>
      <c r="C274" s="565" t="s">
        <v>278</v>
      </c>
      <c r="D274" s="565"/>
      <c r="E274" s="565"/>
      <c r="F274" s="29" t="s">
        <v>2</v>
      </c>
    </row>
    <row r="275" spans="1:11">
      <c r="B275" s="30"/>
      <c r="C275" s="37"/>
      <c r="D275" s="37"/>
      <c r="E275" s="37"/>
    </row>
    <row r="276" spans="1:11" ht="25.5">
      <c r="C276" s="35" t="s">
        <v>24</v>
      </c>
      <c r="D276" s="35"/>
      <c r="E276" s="35" t="s">
        <v>25</v>
      </c>
      <c r="F276" s="35" t="s">
        <v>27</v>
      </c>
      <c r="G276" s="86" t="s">
        <v>868</v>
      </c>
      <c r="H276" s="86" t="s">
        <v>844</v>
      </c>
    </row>
    <row r="277" spans="1:11">
      <c r="C277" s="32">
        <v>1</v>
      </c>
      <c r="D277" s="32"/>
      <c r="E277" s="33" t="s">
        <v>37</v>
      </c>
      <c r="F277" s="32">
        <v>211</v>
      </c>
      <c r="G277" s="388"/>
      <c r="H277" s="388"/>
    </row>
    <row r="278" spans="1:11">
      <c r="C278" s="32">
        <v>2</v>
      </c>
      <c r="D278" s="32"/>
      <c r="E278" s="33" t="s">
        <v>591</v>
      </c>
      <c r="F278" s="32">
        <v>2911</v>
      </c>
      <c r="G278" s="388"/>
      <c r="H278" s="388"/>
    </row>
    <row r="279" spans="1:11">
      <c r="C279" s="317">
        <v>3</v>
      </c>
      <c r="D279" s="317"/>
      <c r="E279" s="319" t="s">
        <v>444</v>
      </c>
      <c r="F279" s="317"/>
      <c r="G279" s="402">
        <f>G277+G278</f>
        <v>0</v>
      </c>
      <c r="H279" s="402">
        <f>H277+H278</f>
        <v>0</v>
      </c>
      <c r="K279" s="380"/>
    </row>
    <row r="280" spans="1:11">
      <c r="C280" s="32">
        <v>4</v>
      </c>
      <c r="D280" s="32"/>
      <c r="E280" s="33" t="s">
        <v>555</v>
      </c>
      <c r="F280" s="32">
        <v>212</v>
      </c>
      <c r="G280" s="388"/>
      <c r="H280" s="388"/>
      <c r="K280" s="380"/>
    </row>
    <row r="281" spans="1:11">
      <c r="C281" s="32">
        <v>5</v>
      </c>
      <c r="D281" s="32"/>
      <c r="E281" s="33" t="s">
        <v>590</v>
      </c>
      <c r="F281" s="32">
        <v>2912</v>
      </c>
      <c r="G281" s="388"/>
      <c r="H281" s="388"/>
      <c r="K281" s="380"/>
    </row>
    <row r="282" spans="1:11">
      <c r="C282" s="32">
        <v>6</v>
      </c>
      <c r="D282" s="32"/>
      <c r="E282" s="33" t="s">
        <v>556</v>
      </c>
      <c r="F282" s="32">
        <v>2812</v>
      </c>
      <c r="G282" s="388"/>
      <c r="H282" s="388"/>
      <c r="K282" s="380"/>
    </row>
    <row r="283" spans="1:11">
      <c r="C283" s="317">
        <v>7</v>
      </c>
      <c r="D283" s="317"/>
      <c r="E283" s="319" t="s">
        <v>446</v>
      </c>
      <c r="F283" s="318"/>
      <c r="G283" s="402">
        <f>G280+G281+G282</f>
        <v>0</v>
      </c>
      <c r="H283" s="402">
        <f>H280+H281+H282</f>
        <v>0</v>
      </c>
    </row>
    <row r="284" spans="1:11">
      <c r="C284" s="317">
        <v>8</v>
      </c>
      <c r="D284" s="318"/>
      <c r="E284" s="319" t="s">
        <v>445</v>
      </c>
      <c r="F284" s="326"/>
      <c r="G284" s="402">
        <f>G279+G283</f>
        <v>0</v>
      </c>
      <c r="H284" s="402">
        <f>H279+H283</f>
        <v>0</v>
      </c>
    </row>
    <row r="285" spans="1:11">
      <c r="A285" s="298"/>
      <c r="C285" s="260"/>
      <c r="D285" s="41"/>
      <c r="E285" s="296"/>
      <c r="F285" s="325"/>
      <c r="G285" s="107"/>
      <c r="H285" s="107"/>
    </row>
    <row r="286" spans="1:11">
      <c r="A286" s="298"/>
      <c r="C286" s="260"/>
      <c r="D286" s="41"/>
      <c r="E286" s="296"/>
      <c r="F286" s="325"/>
      <c r="G286" s="107"/>
      <c r="H286" s="107"/>
    </row>
    <row r="288" spans="1:11">
      <c r="B288" s="30">
        <v>8.1999999999999993</v>
      </c>
      <c r="C288" s="565" t="s">
        <v>287</v>
      </c>
      <c r="D288" s="565"/>
      <c r="E288" s="565"/>
      <c r="F288" s="29" t="s">
        <v>2</v>
      </c>
    </row>
    <row r="289" spans="2:8">
      <c r="B289" s="30"/>
      <c r="C289" s="37"/>
      <c r="D289" s="37"/>
      <c r="E289" s="37"/>
      <c r="G289" s="29"/>
      <c r="H289" s="29"/>
    </row>
    <row r="290" spans="2:8" ht="25.5">
      <c r="C290" s="35" t="s">
        <v>24</v>
      </c>
      <c r="D290" s="35"/>
      <c r="E290" s="35" t="s">
        <v>25</v>
      </c>
      <c r="F290" s="35" t="s">
        <v>27</v>
      </c>
      <c r="G290" s="86" t="s">
        <v>868</v>
      </c>
      <c r="H290" s="86" t="s">
        <v>844</v>
      </c>
    </row>
    <row r="291" spans="2:8">
      <c r="C291" s="32">
        <v>1</v>
      </c>
      <c r="D291" s="32"/>
      <c r="E291" s="33" t="s">
        <v>279</v>
      </c>
      <c r="F291" s="32">
        <v>213</v>
      </c>
      <c r="G291" s="387"/>
      <c r="H291" s="387"/>
    </row>
    <row r="292" spans="2:8">
      <c r="C292" s="32">
        <v>2</v>
      </c>
      <c r="D292" s="32"/>
      <c r="E292" s="33" t="s">
        <v>589</v>
      </c>
      <c r="F292" s="32">
        <v>2913</v>
      </c>
      <c r="G292" s="387"/>
      <c r="H292" s="387"/>
    </row>
    <row r="293" spans="2:8">
      <c r="C293" s="32">
        <v>3</v>
      </c>
      <c r="D293" s="41"/>
      <c r="E293" s="43" t="s">
        <v>280</v>
      </c>
      <c r="F293" s="32">
        <v>2813</v>
      </c>
      <c r="G293" s="387"/>
      <c r="H293" s="387"/>
    </row>
    <row r="294" spans="2:8">
      <c r="C294" s="435">
        <v>4</v>
      </c>
      <c r="D294" s="436"/>
      <c r="E294" s="437" t="s">
        <v>819</v>
      </c>
      <c r="F294" s="436"/>
      <c r="G294" s="439">
        <f>SUM(G291:G293)</f>
        <v>0</v>
      </c>
      <c r="H294" s="439">
        <f>SUM(H291:H293)</f>
        <v>0</v>
      </c>
    </row>
    <row r="295" spans="2:8">
      <c r="C295" s="41"/>
      <c r="D295" s="41"/>
      <c r="E295" s="119"/>
      <c r="F295" s="41"/>
      <c r="G295" s="384"/>
      <c r="H295" s="384"/>
    </row>
    <row r="296" spans="2:8">
      <c r="B296" s="30">
        <v>8.3000000000000007</v>
      </c>
      <c r="C296" s="565" t="s">
        <v>281</v>
      </c>
      <c r="D296" s="565"/>
      <c r="E296" s="565"/>
      <c r="F296" s="29" t="s">
        <v>2</v>
      </c>
      <c r="G296" s="384"/>
      <c r="H296" s="384"/>
    </row>
    <row r="297" spans="2:8">
      <c r="C297" s="37"/>
      <c r="D297" s="37"/>
      <c r="E297" s="37"/>
      <c r="G297" s="385"/>
      <c r="H297" s="385"/>
    </row>
    <row r="298" spans="2:8" ht="25.5">
      <c r="C298" s="35" t="s">
        <v>24</v>
      </c>
      <c r="D298" s="35"/>
      <c r="E298" s="35" t="s">
        <v>25</v>
      </c>
      <c r="F298" s="35" t="s">
        <v>27</v>
      </c>
      <c r="G298" s="86" t="s">
        <v>868</v>
      </c>
      <c r="H298" s="86" t="s">
        <v>844</v>
      </c>
    </row>
    <row r="299" spans="2:8" ht="12.75" customHeight="1">
      <c r="C299" s="32">
        <v>1</v>
      </c>
      <c r="D299" s="32"/>
      <c r="E299" s="33" t="s">
        <v>283</v>
      </c>
      <c r="F299" s="32">
        <v>215</v>
      </c>
      <c r="G299" s="388"/>
      <c r="H299" s="388"/>
    </row>
    <row r="300" spans="2:8">
      <c r="C300" s="32">
        <v>2</v>
      </c>
      <c r="D300" s="32"/>
      <c r="E300" s="33" t="s">
        <v>284</v>
      </c>
      <c r="F300" s="32">
        <v>2815</v>
      </c>
      <c r="G300" s="388"/>
      <c r="H300" s="388"/>
    </row>
    <row r="301" spans="2:8">
      <c r="C301" s="32">
        <v>3</v>
      </c>
      <c r="D301" s="32"/>
      <c r="E301" s="33" t="s">
        <v>588</v>
      </c>
      <c r="F301" s="32">
        <v>2915</v>
      </c>
      <c r="G301" s="388"/>
      <c r="H301" s="388"/>
    </row>
    <row r="302" spans="2:8">
      <c r="C302" s="318">
        <v>4</v>
      </c>
      <c r="D302" s="318"/>
      <c r="E302" s="319" t="s">
        <v>440</v>
      </c>
      <c r="F302" s="317"/>
      <c r="G302" s="402">
        <f>G299+G300+G301</f>
        <v>0</v>
      </c>
      <c r="H302" s="402">
        <f>H299+H300+H301</f>
        <v>0</v>
      </c>
    </row>
    <row r="303" spans="2:8">
      <c r="C303" s="32">
        <v>5</v>
      </c>
      <c r="D303" s="32"/>
      <c r="E303" s="33" t="s">
        <v>561</v>
      </c>
      <c r="F303" s="32">
        <v>2181</v>
      </c>
      <c r="G303" s="388">
        <v>164000</v>
      </c>
      <c r="H303" s="388">
        <v>164000</v>
      </c>
    </row>
    <row r="304" spans="2:8">
      <c r="C304" s="32">
        <v>6</v>
      </c>
      <c r="D304" s="32"/>
      <c r="E304" s="33" t="s">
        <v>562</v>
      </c>
      <c r="F304" s="32">
        <v>28181</v>
      </c>
      <c r="G304" s="388">
        <v>-74784</v>
      </c>
      <c r="H304" s="388">
        <f>-47880-4600</f>
        <v>-52480</v>
      </c>
    </row>
    <row r="305" spans="1:11">
      <c r="C305" s="32">
        <v>7</v>
      </c>
      <c r="D305" s="32"/>
      <c r="E305" s="33" t="s">
        <v>587</v>
      </c>
      <c r="F305" s="32">
        <v>29181</v>
      </c>
      <c r="G305" s="388"/>
      <c r="H305" s="388"/>
    </row>
    <row r="306" spans="1:11">
      <c r="C306" s="317">
        <v>8</v>
      </c>
      <c r="D306" s="317"/>
      <c r="E306" s="319" t="s">
        <v>441</v>
      </c>
      <c r="F306" s="317"/>
      <c r="G306" s="402">
        <f>SUM(G303:G305)</f>
        <v>89216</v>
      </c>
      <c r="H306" s="402">
        <f>SUM(H303:H305)</f>
        <v>111520</v>
      </c>
    </row>
    <row r="307" spans="1:11">
      <c r="C307" s="32">
        <v>9</v>
      </c>
      <c r="D307" s="32"/>
      <c r="E307" s="33" t="s">
        <v>282</v>
      </c>
      <c r="F307" s="32">
        <v>2182</v>
      </c>
      <c r="G307" s="388">
        <v>144480</v>
      </c>
      <c r="H307" s="388">
        <v>116000</v>
      </c>
      <c r="K307" s="458"/>
    </row>
    <row r="308" spans="1:11">
      <c r="C308" s="32">
        <v>10</v>
      </c>
      <c r="D308" s="32"/>
      <c r="E308" s="33" t="s">
        <v>285</v>
      </c>
      <c r="F308" s="32">
        <v>28182</v>
      </c>
      <c r="G308" s="388">
        <v>-65699</v>
      </c>
      <c r="H308" s="388">
        <v>-50750</v>
      </c>
    </row>
    <row r="309" spans="1:11">
      <c r="C309" s="32">
        <v>11</v>
      </c>
      <c r="D309" s="32"/>
      <c r="E309" s="33" t="s">
        <v>586</v>
      </c>
      <c r="F309" s="32">
        <v>29182</v>
      </c>
      <c r="G309" s="388"/>
      <c r="H309" s="388"/>
    </row>
    <row r="310" spans="1:11">
      <c r="A310" s="275"/>
      <c r="C310" s="317">
        <v>13</v>
      </c>
      <c r="D310" s="318"/>
      <c r="E310" s="319" t="s">
        <v>558</v>
      </c>
      <c r="F310" s="318"/>
      <c r="G310" s="402">
        <f>G307+G308+G309</f>
        <v>78781</v>
      </c>
      <c r="H310" s="402">
        <f>H307+H308+H309</f>
        <v>65250</v>
      </c>
    </row>
    <row r="311" spans="1:11">
      <c r="A311" s="275"/>
      <c r="C311" s="32">
        <v>14</v>
      </c>
      <c r="D311" s="32"/>
      <c r="E311" s="33" t="s">
        <v>59</v>
      </c>
      <c r="F311" s="32">
        <v>2183</v>
      </c>
      <c r="G311" s="388"/>
      <c r="H311" s="388"/>
    </row>
    <row r="312" spans="1:11">
      <c r="A312" s="275"/>
      <c r="C312" s="32">
        <v>15</v>
      </c>
      <c r="D312" s="32"/>
      <c r="E312" s="33" t="s">
        <v>557</v>
      </c>
      <c r="F312" s="32">
        <v>28183</v>
      </c>
      <c r="G312" s="388"/>
      <c r="H312" s="388"/>
    </row>
    <row r="313" spans="1:11">
      <c r="A313" s="275"/>
      <c r="C313" s="32">
        <v>16</v>
      </c>
      <c r="D313" s="32"/>
      <c r="E313" s="33" t="s">
        <v>585</v>
      </c>
      <c r="F313" s="32">
        <v>29183</v>
      </c>
      <c r="G313" s="388"/>
      <c r="H313" s="388"/>
    </row>
    <row r="314" spans="1:11">
      <c r="C314" s="317">
        <v>17</v>
      </c>
      <c r="D314" s="317"/>
      <c r="E314" s="319" t="s">
        <v>559</v>
      </c>
      <c r="F314" s="317"/>
      <c r="G314" s="402">
        <f>G311+G312+G313</f>
        <v>0</v>
      </c>
      <c r="H314" s="402">
        <f>H311+H312+H313</f>
        <v>0</v>
      </c>
    </row>
    <row r="315" spans="1:11">
      <c r="C315" s="317">
        <v>18</v>
      </c>
      <c r="D315" s="318"/>
      <c r="E315" s="319" t="s">
        <v>560</v>
      </c>
      <c r="F315" s="318"/>
      <c r="G315" s="402">
        <f>G302+G306+G310+G314</f>
        <v>167997</v>
      </c>
      <c r="H315" s="402">
        <f>H302+H306+H310+H314</f>
        <v>176770</v>
      </c>
    </row>
    <row r="316" spans="1:11">
      <c r="C316" s="41"/>
      <c r="D316" s="41"/>
      <c r="E316" s="119"/>
      <c r="F316" s="41"/>
    </row>
    <row r="317" spans="1:11">
      <c r="B317" s="30">
        <v>8.4</v>
      </c>
      <c r="C317" s="565" t="s">
        <v>286</v>
      </c>
      <c r="D317" s="565"/>
      <c r="E317" s="565"/>
      <c r="F317" s="29" t="s">
        <v>2</v>
      </c>
    </row>
    <row r="318" spans="1:11">
      <c r="C318" s="37"/>
      <c r="D318" s="37"/>
      <c r="E318" s="37"/>
      <c r="G318" s="29"/>
      <c r="H318" s="29"/>
    </row>
    <row r="319" spans="1:11" ht="25.5">
      <c r="C319" s="35" t="s">
        <v>24</v>
      </c>
      <c r="D319" s="35"/>
      <c r="E319" s="35" t="s">
        <v>25</v>
      </c>
      <c r="F319" s="35" t="s">
        <v>27</v>
      </c>
      <c r="G319" s="86" t="s">
        <v>868</v>
      </c>
      <c r="H319" s="86" t="s">
        <v>844</v>
      </c>
    </row>
    <row r="320" spans="1:11">
      <c r="C320" s="32">
        <v>1</v>
      </c>
      <c r="D320" s="32"/>
      <c r="E320" s="33" t="s">
        <v>288</v>
      </c>
      <c r="F320" s="273">
        <v>4181</v>
      </c>
      <c r="G320" s="388"/>
      <c r="H320" s="388"/>
    </row>
    <row r="321" spans="1:8">
      <c r="C321" s="32">
        <v>2</v>
      </c>
      <c r="D321" s="32"/>
      <c r="E321" s="33" t="s">
        <v>563</v>
      </c>
      <c r="F321" s="273">
        <v>4182</v>
      </c>
      <c r="G321" s="388"/>
      <c r="H321" s="388"/>
    </row>
    <row r="322" spans="1:8">
      <c r="C322" s="317">
        <v>3</v>
      </c>
      <c r="D322" s="318"/>
      <c r="E322" s="319" t="s">
        <v>575</v>
      </c>
      <c r="F322" s="318"/>
      <c r="G322" s="402">
        <f>SUM(G320:G321)</f>
        <v>0</v>
      </c>
      <c r="H322" s="402">
        <f>SUM(H320:H321)</f>
        <v>0</v>
      </c>
    </row>
    <row r="323" spans="1:8">
      <c r="A323" s="275"/>
      <c r="C323" s="32">
        <v>4</v>
      </c>
      <c r="D323" s="32"/>
      <c r="E323" s="33" t="s">
        <v>573</v>
      </c>
      <c r="F323" s="32">
        <v>231</v>
      </c>
      <c r="G323" s="388"/>
      <c r="H323" s="388"/>
    </row>
    <row r="324" spans="1:8">
      <c r="A324" s="275"/>
      <c r="C324" s="32">
        <v>5</v>
      </c>
      <c r="D324" s="32"/>
      <c r="E324" s="33" t="s">
        <v>574</v>
      </c>
      <c r="F324" s="32">
        <v>232</v>
      </c>
      <c r="G324" s="388"/>
      <c r="H324" s="388"/>
    </row>
    <row r="325" spans="1:8">
      <c r="A325" s="275"/>
      <c r="C325" s="32">
        <v>6</v>
      </c>
      <c r="D325" s="32"/>
      <c r="E325" s="33" t="s">
        <v>584</v>
      </c>
      <c r="F325" s="32">
        <v>293</v>
      </c>
      <c r="G325" s="388"/>
      <c r="H325" s="388"/>
    </row>
    <row r="326" spans="1:8">
      <c r="C326" s="435">
        <v>7</v>
      </c>
      <c r="D326" s="318"/>
      <c r="E326" s="319" t="s">
        <v>820</v>
      </c>
      <c r="F326" s="318"/>
      <c r="G326" s="402">
        <f>G323+G324+G325</f>
        <v>0</v>
      </c>
      <c r="H326" s="402">
        <f>H323+H324+H325</f>
        <v>0</v>
      </c>
    </row>
    <row r="327" spans="1:8">
      <c r="B327" s="30"/>
      <c r="C327" s="317">
        <v>8</v>
      </c>
      <c r="D327" s="318"/>
      <c r="E327" s="319" t="s">
        <v>576</v>
      </c>
      <c r="F327" s="318"/>
      <c r="G327" s="402">
        <f>G322+G326</f>
        <v>0</v>
      </c>
      <c r="H327" s="402">
        <f>H322+H326</f>
        <v>0</v>
      </c>
    </row>
    <row r="328" spans="1:8">
      <c r="A328" s="298"/>
      <c r="B328" s="298"/>
      <c r="C328" s="327"/>
      <c r="D328" s="328"/>
      <c r="E328" s="329"/>
      <c r="F328" s="328"/>
      <c r="G328" s="330"/>
      <c r="H328" s="330"/>
    </row>
    <row r="329" spans="1:8">
      <c r="A329" s="35">
        <v>9</v>
      </c>
      <c r="B329" s="553" t="s">
        <v>289</v>
      </c>
      <c r="C329" s="561"/>
      <c r="D329" s="561"/>
      <c r="E329" s="561"/>
      <c r="F329" s="561"/>
      <c r="G329" s="561"/>
      <c r="H329" s="554"/>
    </row>
    <row r="330" spans="1:8">
      <c r="C330" s="37"/>
      <c r="D330" s="37"/>
      <c r="E330" s="37" t="s">
        <v>2</v>
      </c>
    </row>
    <row r="331" spans="1:8" ht="25.5">
      <c r="C331" s="35" t="s">
        <v>24</v>
      </c>
      <c r="D331" s="35"/>
      <c r="E331" s="35" t="s">
        <v>25</v>
      </c>
      <c r="F331" s="35" t="s">
        <v>27</v>
      </c>
      <c r="G331" s="86" t="s">
        <v>868</v>
      </c>
      <c r="H331" s="86" t="s">
        <v>844</v>
      </c>
    </row>
    <row r="332" spans="1:8">
      <c r="C332" s="32">
        <v>1</v>
      </c>
      <c r="D332" s="32"/>
      <c r="E332" s="33" t="s">
        <v>564</v>
      </c>
      <c r="F332" s="32">
        <v>24</v>
      </c>
      <c r="G332" s="403"/>
      <c r="H332" s="403"/>
    </row>
    <row r="333" spans="1:8">
      <c r="C333" s="32">
        <v>2</v>
      </c>
      <c r="D333" s="32"/>
      <c r="E333" s="33" t="s">
        <v>565</v>
      </c>
      <c r="F333" s="32">
        <v>284</v>
      </c>
      <c r="G333" s="403"/>
      <c r="H333" s="403"/>
    </row>
    <row r="334" spans="1:8">
      <c r="C334" s="32">
        <v>3</v>
      </c>
      <c r="D334" s="32"/>
      <c r="E334" s="33" t="s">
        <v>583</v>
      </c>
      <c r="F334" s="32">
        <v>294</v>
      </c>
      <c r="G334" s="403"/>
      <c r="H334" s="403"/>
    </row>
    <row r="335" spans="1:8">
      <c r="B335" s="30"/>
      <c r="C335" s="435">
        <v>4</v>
      </c>
      <c r="D335" s="436"/>
      <c r="E335" s="437" t="s">
        <v>623</v>
      </c>
      <c r="F335" s="436"/>
      <c r="G335" s="438">
        <f>SUM(G332:G334)</f>
        <v>0</v>
      </c>
      <c r="H335" s="438">
        <f>SUM(H332:H334)</f>
        <v>0</v>
      </c>
    </row>
    <row r="336" spans="1:8">
      <c r="B336" s="30"/>
      <c r="E336" s="44"/>
    </row>
    <row r="337" spans="1:10">
      <c r="A337" s="35">
        <v>10</v>
      </c>
      <c r="B337" s="557" t="s">
        <v>290</v>
      </c>
      <c r="C337" s="557"/>
      <c r="D337" s="557"/>
      <c r="E337" s="557"/>
      <c r="F337" s="557"/>
      <c r="G337" s="557"/>
      <c r="H337" s="557"/>
    </row>
    <row r="338" spans="1:10">
      <c r="B338" s="30"/>
      <c r="C338" s="119"/>
      <c r="D338" s="267"/>
      <c r="E338" s="119"/>
    </row>
    <row r="339" spans="1:10">
      <c r="B339" s="30">
        <v>10.1</v>
      </c>
      <c r="C339" s="565" t="s">
        <v>293</v>
      </c>
      <c r="D339" s="565"/>
      <c r="E339" s="565"/>
    </row>
    <row r="340" spans="1:10">
      <c r="B340" s="41"/>
      <c r="C340" s="41"/>
      <c r="D340" s="41"/>
      <c r="E340" s="41"/>
    </row>
    <row r="341" spans="1:10" ht="25.5">
      <c r="C341" s="35" t="s">
        <v>24</v>
      </c>
      <c r="D341" s="35"/>
      <c r="E341" s="35" t="s">
        <v>25</v>
      </c>
      <c r="F341" s="35" t="s">
        <v>27</v>
      </c>
      <c r="G341" s="86" t="s">
        <v>868</v>
      </c>
      <c r="H341" s="86" t="s">
        <v>844</v>
      </c>
    </row>
    <row r="342" spans="1:10" s="136" customFormat="1">
      <c r="A342" s="177"/>
      <c r="B342" s="140"/>
      <c r="C342" s="137">
        <v>1</v>
      </c>
      <c r="D342" s="137"/>
      <c r="E342" s="138" t="s">
        <v>291</v>
      </c>
      <c r="F342" s="137">
        <v>205</v>
      </c>
      <c r="G342" s="389">
        <v>0</v>
      </c>
      <c r="H342" s="389">
        <v>0</v>
      </c>
      <c r="J342" s="463"/>
    </row>
    <row r="343" spans="1:10" s="136" customFormat="1">
      <c r="A343" s="177"/>
      <c r="B343" s="140"/>
      <c r="C343" s="137">
        <v>2</v>
      </c>
      <c r="D343" s="137"/>
      <c r="E343" s="138" t="s">
        <v>292</v>
      </c>
      <c r="F343" s="137">
        <v>2805</v>
      </c>
      <c r="G343" s="389">
        <v>0</v>
      </c>
      <c r="H343" s="389">
        <v>0</v>
      </c>
      <c r="J343" s="463"/>
    </row>
    <row r="344" spans="1:10" s="136" customFormat="1">
      <c r="A344" s="177"/>
      <c r="B344" s="140"/>
      <c r="C344" s="137">
        <v>3</v>
      </c>
      <c r="D344" s="137"/>
      <c r="E344" s="138" t="s">
        <v>582</v>
      </c>
      <c r="F344" s="137">
        <v>2905</v>
      </c>
      <c r="G344" s="389">
        <v>0</v>
      </c>
      <c r="H344" s="389">
        <v>0</v>
      </c>
      <c r="J344" s="463"/>
    </row>
    <row r="345" spans="1:10" s="136" customFormat="1">
      <c r="A345" s="177"/>
      <c r="B345" s="177"/>
      <c r="C345" s="317">
        <v>4</v>
      </c>
      <c r="D345" s="317"/>
      <c r="E345" s="319" t="s">
        <v>442</v>
      </c>
      <c r="F345" s="318"/>
      <c r="G345" s="402">
        <f>G342+G343+G344</f>
        <v>0</v>
      </c>
      <c r="H345" s="402">
        <f>H342+H343+H344</f>
        <v>0</v>
      </c>
      <c r="J345" s="463"/>
    </row>
    <row r="346" spans="1:10" s="136" customFormat="1">
      <c r="A346" s="177"/>
      <c r="B346" s="140"/>
      <c r="C346" s="137">
        <v>5</v>
      </c>
      <c r="D346" s="137"/>
      <c r="E346" s="138" t="s">
        <v>566</v>
      </c>
      <c r="F346" s="137">
        <v>206</v>
      </c>
      <c r="G346" s="389">
        <v>0</v>
      </c>
      <c r="H346" s="389">
        <v>0</v>
      </c>
      <c r="J346" s="463"/>
    </row>
    <row r="347" spans="1:10" s="136" customFormat="1" ht="25.5">
      <c r="A347" s="177"/>
      <c r="B347" s="140"/>
      <c r="C347" s="137">
        <v>6</v>
      </c>
      <c r="D347" s="137"/>
      <c r="E347" s="138" t="s">
        <v>567</v>
      </c>
      <c r="F347" s="137">
        <v>2806</v>
      </c>
      <c r="G347" s="389">
        <v>0</v>
      </c>
      <c r="H347" s="389">
        <v>0</v>
      </c>
      <c r="J347" s="463"/>
    </row>
    <row r="348" spans="1:10" s="136" customFormat="1" ht="25.5">
      <c r="A348" s="177"/>
      <c r="B348" s="140"/>
      <c r="C348" s="137">
        <v>7</v>
      </c>
      <c r="D348" s="137"/>
      <c r="E348" s="138" t="s">
        <v>581</v>
      </c>
      <c r="F348" s="137">
        <v>2906</v>
      </c>
      <c r="G348" s="389">
        <v>0</v>
      </c>
      <c r="H348" s="389">
        <v>0</v>
      </c>
      <c r="J348" s="463"/>
    </row>
    <row r="349" spans="1:10" s="136" customFormat="1">
      <c r="A349" s="177"/>
      <c r="B349" s="177"/>
      <c r="C349" s="317">
        <v>8</v>
      </c>
      <c r="D349" s="317"/>
      <c r="E349" s="319" t="s">
        <v>443</v>
      </c>
      <c r="F349" s="317"/>
      <c r="G349" s="402">
        <f>G346+G347+G348</f>
        <v>0</v>
      </c>
      <c r="H349" s="402">
        <f>H346+H347+H348</f>
        <v>0</v>
      </c>
      <c r="J349" s="463"/>
    </row>
    <row r="350" spans="1:10" s="136" customFormat="1">
      <c r="A350" s="177"/>
      <c r="B350" s="177"/>
      <c r="C350" s="137">
        <v>9</v>
      </c>
      <c r="D350" s="143"/>
      <c r="E350" s="138" t="s">
        <v>568</v>
      </c>
      <c r="F350" s="137">
        <v>208</v>
      </c>
      <c r="G350" s="388"/>
      <c r="H350" s="388"/>
      <c r="J350" s="463"/>
    </row>
    <row r="351" spans="1:10" s="136" customFormat="1">
      <c r="A351" s="177"/>
      <c r="B351" s="177"/>
      <c r="C351" s="137">
        <v>10</v>
      </c>
      <c r="D351" s="143"/>
      <c r="E351" s="138" t="s">
        <v>569</v>
      </c>
      <c r="F351" s="137">
        <v>2808</v>
      </c>
      <c r="G351" s="388"/>
      <c r="H351" s="388"/>
      <c r="J351" s="463"/>
    </row>
    <row r="352" spans="1:10" s="136" customFormat="1">
      <c r="A352" s="177"/>
      <c r="B352" s="177"/>
      <c r="C352" s="137">
        <v>11</v>
      </c>
      <c r="D352" s="143"/>
      <c r="E352" s="138" t="s">
        <v>580</v>
      </c>
      <c r="F352" s="137">
        <v>2908</v>
      </c>
      <c r="G352" s="388"/>
      <c r="H352" s="388"/>
      <c r="J352" s="463"/>
    </row>
    <row r="353" spans="1:10" s="136" customFormat="1">
      <c r="A353" s="177"/>
      <c r="B353" s="177"/>
      <c r="C353" s="317">
        <v>12</v>
      </c>
      <c r="D353" s="317"/>
      <c r="E353" s="319" t="s">
        <v>570</v>
      </c>
      <c r="F353" s="317"/>
      <c r="G353" s="402">
        <f>G350+G351+G352</f>
        <v>0</v>
      </c>
      <c r="H353" s="402">
        <f>H350+H351+H352</f>
        <v>0</v>
      </c>
      <c r="J353" s="463"/>
    </row>
    <row r="354" spans="1:10" ht="25.5">
      <c r="B354" s="30"/>
      <c r="C354" s="317">
        <v>13</v>
      </c>
      <c r="D354" s="318"/>
      <c r="E354" s="319" t="s">
        <v>624</v>
      </c>
      <c r="F354" s="318"/>
      <c r="G354" s="402">
        <f>G345+G349+G353</f>
        <v>0</v>
      </c>
      <c r="H354" s="402">
        <f>H345+H349+H353</f>
        <v>0</v>
      </c>
    </row>
    <row r="355" spans="1:10">
      <c r="B355" s="30"/>
      <c r="C355" s="41"/>
      <c r="D355" s="41"/>
      <c r="F355" s="41"/>
      <c r="G355" s="263"/>
      <c r="H355" s="263"/>
    </row>
    <row r="356" spans="1:10">
      <c r="A356" s="298"/>
      <c r="B356" s="298"/>
      <c r="C356" s="41"/>
      <c r="D356" s="41"/>
      <c r="F356" s="41"/>
      <c r="G356" s="263"/>
      <c r="H356" s="263"/>
    </row>
    <row r="357" spans="1:10">
      <c r="A357" s="298"/>
      <c r="B357" s="298"/>
      <c r="C357" s="41"/>
      <c r="D357" s="41"/>
      <c r="F357" s="41"/>
      <c r="G357" s="263"/>
      <c r="H357" s="263"/>
    </row>
    <row r="358" spans="1:10">
      <c r="A358" s="298"/>
      <c r="B358" s="298"/>
      <c r="C358" s="41"/>
      <c r="D358" s="41"/>
      <c r="F358" s="41"/>
      <c r="G358" s="263"/>
      <c r="H358" s="263"/>
    </row>
    <row r="359" spans="1:10">
      <c r="B359" s="30"/>
      <c r="C359" s="41"/>
      <c r="D359" s="41"/>
      <c r="E359" s="119"/>
      <c r="F359" s="41"/>
      <c r="G359" s="263"/>
      <c r="H359" s="263"/>
    </row>
    <row r="360" spans="1:10">
      <c r="B360" s="30">
        <v>10.199999999999999</v>
      </c>
      <c r="C360" s="565" t="s">
        <v>294</v>
      </c>
      <c r="D360" s="565"/>
      <c r="E360" s="565"/>
      <c r="F360" s="41"/>
      <c r="G360" s="263"/>
      <c r="H360" s="263"/>
    </row>
    <row r="361" spans="1:10" ht="25.5">
      <c r="B361" s="30"/>
      <c r="C361" s="35" t="s">
        <v>24</v>
      </c>
      <c r="D361" s="35"/>
      <c r="E361" s="297" t="s">
        <v>25</v>
      </c>
      <c r="F361" s="35" t="s">
        <v>27</v>
      </c>
      <c r="G361" s="86" t="s">
        <v>868</v>
      </c>
      <c r="H361" s="86" t="s">
        <v>844</v>
      </c>
    </row>
    <row r="362" spans="1:10" s="136" customFormat="1">
      <c r="A362" s="177"/>
      <c r="B362" s="140"/>
      <c r="C362" s="137">
        <v>1</v>
      </c>
      <c r="D362" s="137"/>
      <c r="E362" s="138" t="s">
        <v>294</v>
      </c>
      <c r="F362" s="137">
        <v>201</v>
      </c>
      <c r="G362" s="391"/>
      <c r="H362" s="391"/>
      <c r="J362" s="463"/>
    </row>
    <row r="363" spans="1:10" s="136" customFormat="1">
      <c r="A363" s="177"/>
      <c r="B363" s="140"/>
      <c r="C363" s="137">
        <v>2</v>
      </c>
      <c r="D363" s="137"/>
      <c r="E363" s="138" t="s">
        <v>571</v>
      </c>
      <c r="F363" s="137">
        <v>2801</v>
      </c>
      <c r="G363" s="391"/>
      <c r="H363" s="391"/>
      <c r="J363" s="463"/>
    </row>
    <row r="364" spans="1:10" s="136" customFormat="1">
      <c r="A364" s="177"/>
      <c r="B364" s="177"/>
      <c r="C364" s="137">
        <v>3</v>
      </c>
      <c r="D364" s="137"/>
      <c r="E364" s="138" t="s">
        <v>579</v>
      </c>
      <c r="F364" s="137">
        <v>2901</v>
      </c>
      <c r="G364" s="391"/>
      <c r="H364" s="391"/>
      <c r="J364" s="463"/>
    </row>
    <row r="365" spans="1:10">
      <c r="B365" s="30"/>
      <c r="C365" s="35">
        <v>4</v>
      </c>
      <c r="D365" s="32"/>
      <c r="E365" s="297" t="s">
        <v>625</v>
      </c>
      <c r="F365" s="32"/>
      <c r="G365" s="361">
        <f>G362+G363+G364</f>
        <v>0</v>
      </c>
      <c r="H365" s="361">
        <f>H362+H363+H364</f>
        <v>0</v>
      </c>
    </row>
    <row r="368" spans="1:10">
      <c r="B368" s="30">
        <v>10.3</v>
      </c>
      <c r="C368" s="565" t="s">
        <v>295</v>
      </c>
      <c r="D368" s="565"/>
      <c r="E368" s="565"/>
      <c r="F368" s="29" t="s">
        <v>2</v>
      </c>
    </row>
    <row r="369" spans="1:10">
      <c r="C369" s="37"/>
      <c r="D369" s="37"/>
      <c r="E369" s="37"/>
    </row>
    <row r="370" spans="1:10" ht="25.5">
      <c r="C370" s="35" t="s">
        <v>24</v>
      </c>
      <c r="D370" s="35"/>
      <c r="E370" s="35" t="s">
        <v>25</v>
      </c>
      <c r="F370" s="35" t="s">
        <v>27</v>
      </c>
      <c r="G370" s="86" t="s">
        <v>868</v>
      </c>
      <c r="H370" s="86" t="s">
        <v>844</v>
      </c>
    </row>
    <row r="371" spans="1:10">
      <c r="C371" s="32">
        <v>1</v>
      </c>
      <c r="D371" s="32"/>
      <c r="E371" s="33" t="s">
        <v>572</v>
      </c>
      <c r="F371" s="273">
        <v>418</v>
      </c>
      <c r="G371" s="391">
        <v>0</v>
      </c>
      <c r="H371" s="391">
        <v>0</v>
      </c>
    </row>
    <row r="372" spans="1:10">
      <c r="C372" s="35">
        <v>2</v>
      </c>
      <c r="D372" s="32"/>
      <c r="E372" s="34" t="s">
        <v>626</v>
      </c>
      <c r="F372" s="32"/>
      <c r="G372" s="361">
        <f>SUM(G371)</f>
        <v>0</v>
      </c>
      <c r="H372" s="361">
        <f>SUM(H371)</f>
        <v>0</v>
      </c>
    </row>
    <row r="373" spans="1:10">
      <c r="A373" s="259"/>
      <c r="C373" s="41"/>
      <c r="D373" s="41"/>
      <c r="E373" s="258"/>
      <c r="F373" s="41"/>
      <c r="G373" s="263"/>
      <c r="H373" s="263"/>
    </row>
    <row r="374" spans="1:10">
      <c r="A374" s="259"/>
      <c r="C374" s="41"/>
      <c r="D374" s="41"/>
      <c r="E374" s="258"/>
      <c r="F374" s="41"/>
      <c r="G374" s="263"/>
      <c r="H374" s="263"/>
    </row>
    <row r="376" spans="1:10">
      <c r="A376" s="35">
        <v>11</v>
      </c>
      <c r="B376" s="557" t="s">
        <v>296</v>
      </c>
      <c r="C376" s="557"/>
      <c r="D376" s="557"/>
      <c r="E376" s="557"/>
      <c r="F376" s="557"/>
      <c r="G376" s="557"/>
      <c r="H376" s="557"/>
    </row>
    <row r="377" spans="1:10">
      <c r="C377" s="37"/>
      <c r="D377" s="37"/>
      <c r="E377" s="37"/>
      <c r="G377" s="29"/>
      <c r="H377" s="29"/>
    </row>
    <row r="378" spans="1:10" ht="25.5">
      <c r="C378" s="35" t="s">
        <v>24</v>
      </c>
      <c r="D378" s="35"/>
      <c r="E378" s="35" t="s">
        <v>25</v>
      </c>
      <c r="F378" s="35" t="s">
        <v>27</v>
      </c>
      <c r="G378" s="86" t="s">
        <v>868</v>
      </c>
      <c r="H378" s="86" t="s">
        <v>844</v>
      </c>
    </row>
    <row r="379" spans="1:10">
      <c r="C379" s="32">
        <v>1</v>
      </c>
      <c r="D379" s="32"/>
      <c r="E379" s="33" t="s">
        <v>577</v>
      </c>
      <c r="F379" s="32">
        <v>448</v>
      </c>
      <c r="G379" s="404">
        <v>0</v>
      </c>
      <c r="H379" s="404">
        <v>0</v>
      </c>
    </row>
    <row r="380" spans="1:10">
      <c r="C380" s="32">
        <v>2</v>
      </c>
      <c r="D380" s="32"/>
      <c r="E380" s="33" t="s">
        <v>578</v>
      </c>
      <c r="F380" s="273">
        <v>4948</v>
      </c>
      <c r="G380" s="405">
        <v>0</v>
      </c>
      <c r="H380" s="405">
        <v>0</v>
      </c>
    </row>
    <row r="381" spans="1:10">
      <c r="C381" s="35">
        <v>3</v>
      </c>
      <c r="D381" s="32"/>
      <c r="E381" s="34" t="s">
        <v>627</v>
      </c>
      <c r="F381" s="32"/>
      <c r="G381" s="395">
        <f>SUM(G379:G380)</f>
        <v>0</v>
      </c>
      <c r="H381" s="395">
        <f>SUM(H379:H380)</f>
        <v>0</v>
      </c>
    </row>
    <row r="382" spans="1:10" s="41" customFormat="1">
      <c r="A382" s="133"/>
      <c r="G382" s="406"/>
      <c r="H382" s="406"/>
      <c r="J382" s="464"/>
    </row>
    <row r="383" spans="1:10">
      <c r="C383" s="178"/>
      <c r="D383" s="178"/>
      <c r="E383" s="179" t="s">
        <v>299</v>
      </c>
      <c r="F383" s="178"/>
      <c r="G383" s="397">
        <f>G214+G221+G228+G236+G245+G270+G284+G294+G315+G327+G335+G354+G365+G372+G381</f>
        <v>167997</v>
      </c>
      <c r="H383" s="397">
        <f>H214+H221+H228+H236+H245+H270+H284+H294+H315+H327+H335+H354+H365+H372+H381</f>
        <v>176770</v>
      </c>
    </row>
    <row r="384" spans="1:10">
      <c r="A384" s="260"/>
      <c r="B384" s="41"/>
      <c r="C384" s="41"/>
      <c r="D384" s="41"/>
      <c r="E384" s="41"/>
      <c r="F384" s="41"/>
      <c r="G384" s="406"/>
      <c r="H384" s="406"/>
    </row>
    <row r="385" spans="1:8">
      <c r="A385" s="558" t="s">
        <v>346</v>
      </c>
      <c r="B385" s="558"/>
      <c r="C385" s="558"/>
      <c r="D385" s="558"/>
      <c r="E385" s="558"/>
      <c r="F385" s="178"/>
      <c r="G385" s="407">
        <f>G204+G383</f>
        <v>112412706.04050002</v>
      </c>
      <c r="H385" s="407">
        <f>H204+H383</f>
        <v>82323197.840000004</v>
      </c>
    </row>
    <row r="386" spans="1:8">
      <c r="G386" s="264"/>
      <c r="H386" s="264"/>
    </row>
    <row r="387" spans="1:8" ht="15.75">
      <c r="E387" s="184" t="s">
        <v>874</v>
      </c>
      <c r="F387" s="195"/>
      <c r="G387" s="194"/>
      <c r="H387" s="195" t="s">
        <v>2</v>
      </c>
    </row>
    <row r="388" spans="1:8" ht="15.75">
      <c r="E388" s="184" t="s">
        <v>876</v>
      </c>
      <c r="F388" s="195"/>
      <c r="G388" s="193"/>
      <c r="H388" s="195" t="s">
        <v>2</v>
      </c>
    </row>
  </sheetData>
  <autoFilter ref="G9:G44"/>
  <mergeCells count="48">
    <mergeCell ref="C56:E56"/>
    <mergeCell ref="C61:E61"/>
    <mergeCell ref="C78:E78"/>
    <mergeCell ref="C87:E87"/>
    <mergeCell ref="C216:E216"/>
    <mergeCell ref="C223:E223"/>
    <mergeCell ref="C127:E127"/>
    <mergeCell ref="C148:E148"/>
    <mergeCell ref="C101:E101"/>
    <mergeCell ref="C119:E119"/>
    <mergeCell ref="C172:E172"/>
    <mergeCell ref="C157:E157"/>
    <mergeCell ref="C166:E166"/>
    <mergeCell ref="C182:E182"/>
    <mergeCell ref="C177:E177"/>
    <mergeCell ref="B191:H191"/>
    <mergeCell ref="B197:H197"/>
    <mergeCell ref="C210:E210"/>
    <mergeCell ref="C360:E360"/>
    <mergeCell ref="C248:E248"/>
    <mergeCell ref="C274:E274"/>
    <mergeCell ref="C288:E288"/>
    <mergeCell ref="C231:E231"/>
    <mergeCell ref="C239:E239"/>
    <mergeCell ref="C296:E296"/>
    <mergeCell ref="C317:E317"/>
    <mergeCell ref="C2:H2"/>
    <mergeCell ref="B376:H376"/>
    <mergeCell ref="A385:E385"/>
    <mergeCell ref="C4:H4"/>
    <mergeCell ref="E206:H206"/>
    <mergeCell ref="B208:H208"/>
    <mergeCell ref="B272:H272"/>
    <mergeCell ref="B329:H329"/>
    <mergeCell ref="B337:H337"/>
    <mergeCell ref="C94:E94"/>
    <mergeCell ref="B7:H7"/>
    <mergeCell ref="B47:H47"/>
    <mergeCell ref="B75:H75"/>
    <mergeCell ref="B125:H125"/>
    <mergeCell ref="C368:E368"/>
    <mergeCell ref="C339:E339"/>
    <mergeCell ref="D10:E10"/>
    <mergeCell ref="D13:E13"/>
    <mergeCell ref="D20:E20"/>
    <mergeCell ref="D28:E28"/>
    <mergeCell ref="D51:E51"/>
    <mergeCell ref="C49:E49"/>
  </mergeCells>
  <phoneticPr fontId="3" type="noConversion"/>
  <pageMargins left="0.37" right="0.25" top="0.53" bottom="0.25" header="0.18" footer="0.23"/>
  <pageSetup scale="75" orientation="portrait" r:id="rId1"/>
  <headerFooter alignWithMargins="0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2:J344"/>
  <sheetViews>
    <sheetView topLeftCell="A331" zoomScale="90" zoomScaleNormal="90" workbookViewId="0">
      <selection activeCell="G344" sqref="G344"/>
    </sheetView>
  </sheetViews>
  <sheetFormatPr defaultRowHeight="12.75"/>
  <cols>
    <col min="1" max="1" width="3.7109375" style="45" customWidth="1"/>
    <col min="2" max="2" width="6" style="46" customWidth="1"/>
    <col min="3" max="3" width="3.5703125" style="46" customWidth="1"/>
    <col min="4" max="4" width="54.5703125" style="46" customWidth="1"/>
    <col min="5" max="5" width="7.5703125" style="331" customWidth="1"/>
    <col min="6" max="7" width="13.42578125" style="363" customWidth="1"/>
    <col min="8" max="8" width="9.140625" style="46"/>
    <col min="9" max="9" width="10" style="46" bestFit="1" customWidth="1"/>
    <col min="10" max="16384" width="9.140625" style="46"/>
  </cols>
  <sheetData>
    <row r="2" spans="1:7" ht="19.5" customHeight="1">
      <c r="D2" s="45" t="s">
        <v>300</v>
      </c>
    </row>
    <row r="3" spans="1:7" ht="15.75">
      <c r="A3" s="322">
        <v>12</v>
      </c>
      <c r="B3" s="574" t="s">
        <v>301</v>
      </c>
      <c r="C3" s="574"/>
      <c r="D3" s="574"/>
      <c r="E3" s="339"/>
      <c r="F3" s="364">
        <f>F18+F30+F35+F48+F58+F66+F75+F90+F112+F119</f>
        <v>83946959.109999999</v>
      </c>
      <c r="G3" s="364">
        <f>G18+G30+G35+G48+G58+G66+G75+G90+G112+G119</f>
        <v>21150220.099999998</v>
      </c>
    </row>
    <row r="5" spans="1:7">
      <c r="B5" s="276">
        <v>12.1</v>
      </c>
      <c r="C5" s="573" t="s">
        <v>302</v>
      </c>
      <c r="D5" s="573"/>
    </row>
    <row r="6" spans="1:7" ht="24" customHeight="1">
      <c r="C6" s="38" t="s">
        <v>24</v>
      </c>
      <c r="D6" s="38" t="s">
        <v>25</v>
      </c>
      <c r="E6" s="332" t="s">
        <v>27</v>
      </c>
      <c r="F6" s="86" t="s">
        <v>868</v>
      </c>
      <c r="G6" s="86" t="s">
        <v>844</v>
      </c>
    </row>
    <row r="7" spans="1:7">
      <c r="C7" s="36">
        <v>1</v>
      </c>
      <c r="D7" s="47" t="s">
        <v>629</v>
      </c>
      <c r="E7" s="333">
        <v>461</v>
      </c>
      <c r="F7" s="400">
        <v>0</v>
      </c>
      <c r="G7" s="400">
        <v>0</v>
      </c>
    </row>
    <row r="8" spans="1:7">
      <c r="C8" s="36">
        <v>2</v>
      </c>
      <c r="D8" s="47" t="s">
        <v>628</v>
      </c>
      <c r="E8" s="290">
        <v>4612</v>
      </c>
      <c r="F8" s="400">
        <v>0</v>
      </c>
      <c r="G8" s="400">
        <v>0</v>
      </c>
    </row>
    <row r="9" spans="1:7">
      <c r="C9" s="36">
        <v>3</v>
      </c>
      <c r="D9" s="47" t="s">
        <v>630</v>
      </c>
      <c r="E9" s="290">
        <v>4961</v>
      </c>
      <c r="F9" s="400">
        <v>0</v>
      </c>
      <c r="G9" s="400">
        <v>0</v>
      </c>
    </row>
    <row r="10" spans="1:7">
      <c r="C10" s="322">
        <v>4</v>
      </c>
      <c r="D10" s="342" t="s">
        <v>634</v>
      </c>
      <c r="E10" s="343"/>
      <c r="F10" s="411">
        <f>F7+F8+F9</f>
        <v>0</v>
      </c>
      <c r="G10" s="411">
        <f>G7+G8+G9</f>
        <v>0</v>
      </c>
    </row>
    <row r="11" spans="1:7" s="105" customFormat="1">
      <c r="A11" s="144"/>
      <c r="C11" s="106">
        <v>5</v>
      </c>
      <c r="D11" s="121" t="s">
        <v>638</v>
      </c>
      <c r="E11" s="290">
        <v>403</v>
      </c>
      <c r="F11" s="399">
        <v>0</v>
      </c>
      <c r="G11" s="399">
        <v>0</v>
      </c>
    </row>
    <row r="12" spans="1:7" s="105" customFormat="1">
      <c r="A12" s="144"/>
      <c r="C12" s="106">
        <v>6</v>
      </c>
      <c r="D12" s="121" t="s">
        <v>631</v>
      </c>
      <c r="E12" s="290">
        <v>4031</v>
      </c>
      <c r="F12" s="399">
        <v>0</v>
      </c>
      <c r="G12" s="399">
        <v>0</v>
      </c>
    </row>
    <row r="13" spans="1:7" s="105" customFormat="1">
      <c r="A13" s="144"/>
      <c r="C13" s="106">
        <v>7</v>
      </c>
      <c r="D13" s="121" t="s">
        <v>632</v>
      </c>
      <c r="E13" s="290">
        <v>4933</v>
      </c>
      <c r="F13" s="399">
        <v>0</v>
      </c>
      <c r="G13" s="399">
        <v>0</v>
      </c>
    </row>
    <row r="14" spans="1:7" s="105" customFormat="1">
      <c r="A14" s="144"/>
      <c r="C14" s="322">
        <v>8</v>
      </c>
      <c r="D14" s="342" t="s">
        <v>635</v>
      </c>
      <c r="E14" s="343"/>
      <c r="F14" s="411">
        <f>F11+F12+F13</f>
        <v>0</v>
      </c>
      <c r="G14" s="411">
        <f>G11+G12+G13</f>
        <v>0</v>
      </c>
    </row>
    <row r="15" spans="1:7" s="105" customFormat="1">
      <c r="A15" s="144"/>
      <c r="C15" s="106">
        <v>9</v>
      </c>
      <c r="D15" s="121" t="s">
        <v>639</v>
      </c>
      <c r="E15" s="290">
        <v>464</v>
      </c>
      <c r="F15" s="399">
        <v>0</v>
      </c>
      <c r="G15" s="399">
        <v>0</v>
      </c>
    </row>
    <row r="16" spans="1:7" s="105" customFormat="1">
      <c r="A16" s="144"/>
      <c r="C16" s="106">
        <v>10</v>
      </c>
      <c r="D16" s="121" t="s">
        <v>633</v>
      </c>
      <c r="E16" s="290">
        <v>4964</v>
      </c>
      <c r="F16" s="399">
        <v>0</v>
      </c>
      <c r="G16" s="399">
        <v>0</v>
      </c>
    </row>
    <row r="17" spans="1:7" s="105" customFormat="1">
      <c r="A17" s="144"/>
      <c r="C17" s="322">
        <v>11</v>
      </c>
      <c r="D17" s="342" t="s">
        <v>636</v>
      </c>
      <c r="E17" s="343"/>
      <c r="F17" s="411">
        <f>F15+F16</f>
        <v>0</v>
      </c>
      <c r="G17" s="411">
        <f>G15+G16</f>
        <v>0</v>
      </c>
    </row>
    <row r="18" spans="1:7">
      <c r="C18" s="322">
        <v>12</v>
      </c>
      <c r="D18" s="342" t="s">
        <v>637</v>
      </c>
      <c r="E18" s="343"/>
      <c r="F18" s="411">
        <f>F10+F14+F17</f>
        <v>0</v>
      </c>
      <c r="G18" s="411">
        <f>G10+G14+G17</f>
        <v>0</v>
      </c>
    </row>
    <row r="19" spans="1:7">
      <c r="C19" s="50"/>
      <c r="D19" s="277"/>
      <c r="E19" s="334"/>
      <c r="F19" s="52"/>
      <c r="G19" s="52"/>
    </row>
    <row r="20" spans="1:7">
      <c r="B20" s="276">
        <v>12.2</v>
      </c>
      <c r="C20" s="575" t="s">
        <v>304</v>
      </c>
      <c r="D20" s="575"/>
      <c r="E20" s="334"/>
      <c r="F20" s="52"/>
      <c r="G20" s="52"/>
    </row>
    <row r="21" spans="1:7" ht="25.5">
      <c r="C21" s="38" t="s">
        <v>24</v>
      </c>
      <c r="D21" s="38" t="s">
        <v>25</v>
      </c>
      <c r="E21" s="332" t="s">
        <v>27</v>
      </c>
      <c r="F21" s="86" t="s">
        <v>868</v>
      </c>
      <c r="G21" s="86" t="s">
        <v>844</v>
      </c>
    </row>
    <row r="22" spans="1:7">
      <c r="C22" s="322">
        <v>1</v>
      </c>
      <c r="D22" s="342" t="s">
        <v>640</v>
      </c>
      <c r="E22" s="340">
        <v>460</v>
      </c>
      <c r="F22" s="411">
        <f>F23</f>
        <v>0</v>
      </c>
      <c r="G22" s="411">
        <f>G23</f>
        <v>0</v>
      </c>
    </row>
    <row r="23" spans="1:7">
      <c r="C23" s="38"/>
      <c r="D23" s="121" t="s">
        <v>641</v>
      </c>
      <c r="E23" s="290">
        <v>4601</v>
      </c>
      <c r="F23" s="399"/>
      <c r="G23" s="399"/>
    </row>
    <row r="24" spans="1:7">
      <c r="C24" s="322">
        <v>2</v>
      </c>
      <c r="D24" s="342" t="s">
        <v>642</v>
      </c>
      <c r="E24" s="340">
        <v>461</v>
      </c>
      <c r="F24" s="411">
        <f>F25</f>
        <v>0</v>
      </c>
      <c r="G24" s="411">
        <f>G25</f>
        <v>0</v>
      </c>
    </row>
    <row r="25" spans="1:7">
      <c r="C25" s="38"/>
      <c r="D25" s="121" t="s">
        <v>643</v>
      </c>
      <c r="E25" s="290">
        <v>4611</v>
      </c>
      <c r="F25" s="399"/>
      <c r="G25" s="399"/>
    </row>
    <row r="26" spans="1:7">
      <c r="C26" s="322">
        <v>3</v>
      </c>
      <c r="D26" s="342" t="s">
        <v>644</v>
      </c>
      <c r="E26" s="340"/>
      <c r="F26" s="411">
        <f>F27+F28</f>
        <v>0</v>
      </c>
      <c r="G26" s="411">
        <f>G27+G28</f>
        <v>0</v>
      </c>
    </row>
    <row r="27" spans="1:7">
      <c r="C27" s="38"/>
      <c r="D27" s="121" t="s">
        <v>645</v>
      </c>
      <c r="E27" s="290">
        <v>4681</v>
      </c>
      <c r="F27" s="399">
        <v>0</v>
      </c>
      <c r="G27" s="399">
        <v>0</v>
      </c>
    </row>
    <row r="28" spans="1:7">
      <c r="C28" s="38"/>
      <c r="D28" s="121" t="s">
        <v>678</v>
      </c>
      <c r="E28" s="290">
        <v>484</v>
      </c>
      <c r="F28" s="399">
        <v>0</v>
      </c>
      <c r="G28" s="399">
        <v>0</v>
      </c>
    </row>
    <row r="29" spans="1:7">
      <c r="C29" s="322">
        <v>4</v>
      </c>
      <c r="D29" s="342" t="s">
        <v>646</v>
      </c>
      <c r="E29" s="340">
        <v>496</v>
      </c>
      <c r="F29" s="411">
        <v>0</v>
      </c>
      <c r="G29" s="411">
        <v>0</v>
      </c>
    </row>
    <row r="30" spans="1:7">
      <c r="C30" s="341"/>
      <c r="D30" s="342" t="s">
        <v>647</v>
      </c>
      <c r="E30" s="340"/>
      <c r="F30" s="411">
        <f>F22+F24+F26+F29</f>
        <v>0</v>
      </c>
      <c r="G30" s="411">
        <f>G22+G24+G26+G29</f>
        <v>0</v>
      </c>
    </row>
    <row r="31" spans="1:7" ht="13.5" customHeight="1">
      <c r="C31" s="50"/>
      <c r="D31" s="277"/>
      <c r="E31" s="334"/>
      <c r="F31" s="52"/>
      <c r="G31" s="52"/>
    </row>
    <row r="32" spans="1:7" ht="13.5" customHeight="1">
      <c r="B32" s="276">
        <v>12.3</v>
      </c>
      <c r="C32" s="572" t="s">
        <v>305</v>
      </c>
      <c r="D32" s="572"/>
      <c r="E32" s="331" t="s">
        <v>2</v>
      </c>
    </row>
    <row r="33" spans="2:7" ht="32.25" customHeight="1">
      <c r="C33" s="38" t="s">
        <v>24</v>
      </c>
      <c r="D33" s="38" t="s">
        <v>25</v>
      </c>
      <c r="E33" s="332" t="s">
        <v>27</v>
      </c>
      <c r="F33" s="86" t="s">
        <v>868</v>
      </c>
      <c r="G33" s="86" t="s">
        <v>844</v>
      </c>
    </row>
    <row r="34" spans="2:7" ht="22.5" customHeight="1">
      <c r="C34" s="36">
        <v>1</v>
      </c>
      <c r="D34" s="47" t="s">
        <v>679</v>
      </c>
      <c r="E34" s="333">
        <v>409</v>
      </c>
      <c r="F34" s="400">
        <v>4937095.5999999996</v>
      </c>
      <c r="G34" s="400">
        <v>11107113.35</v>
      </c>
    </row>
    <row r="35" spans="2:7">
      <c r="C35" s="448"/>
      <c r="D35" s="449" t="s">
        <v>425</v>
      </c>
      <c r="E35" s="450"/>
      <c r="F35" s="441">
        <f>SUM(F34)</f>
        <v>4937095.5999999996</v>
      </c>
      <c r="G35" s="441">
        <f>SUM(G34)</f>
        <v>11107113.35</v>
      </c>
    </row>
    <row r="36" spans="2:7">
      <c r="C36" s="50"/>
      <c r="D36" s="277"/>
      <c r="E36" s="334"/>
      <c r="F36" s="52"/>
      <c r="G36" s="52"/>
    </row>
    <row r="37" spans="2:7" ht="12.75" customHeight="1">
      <c r="B37" s="276">
        <v>12.4</v>
      </c>
      <c r="C37" s="572" t="s">
        <v>306</v>
      </c>
      <c r="D37" s="572"/>
      <c r="E37" s="51"/>
      <c r="F37" s="52"/>
      <c r="G37" s="52"/>
    </row>
    <row r="38" spans="2:7">
      <c r="C38" s="50"/>
      <c r="D38" s="277"/>
      <c r="E38" s="334"/>
      <c r="F38" s="52"/>
      <c r="G38" s="52"/>
    </row>
    <row r="39" spans="2:7" ht="25.5">
      <c r="C39" s="38" t="s">
        <v>24</v>
      </c>
      <c r="D39" s="38" t="s">
        <v>25</v>
      </c>
      <c r="E39" s="332" t="s">
        <v>27</v>
      </c>
      <c r="F39" s="86" t="s">
        <v>868</v>
      </c>
      <c r="G39" s="86" t="s">
        <v>844</v>
      </c>
    </row>
    <row r="40" spans="2:7">
      <c r="C40" s="36">
        <v>1</v>
      </c>
      <c r="D40" s="47" t="s">
        <v>661</v>
      </c>
      <c r="E40" s="335">
        <v>401</v>
      </c>
      <c r="F40" s="400">
        <v>65755889.450000003</v>
      </c>
      <c r="G40" s="400">
        <v>8826527.5099999998</v>
      </c>
    </row>
    <row r="41" spans="2:7">
      <c r="C41" s="36">
        <v>2</v>
      </c>
      <c r="D41" s="47" t="s">
        <v>708</v>
      </c>
      <c r="E41" s="335">
        <v>4041</v>
      </c>
      <c r="F41" s="400"/>
      <c r="G41" s="400"/>
    </row>
    <row r="42" spans="2:7">
      <c r="C42" s="36">
        <v>3</v>
      </c>
      <c r="D42" s="47" t="s">
        <v>709</v>
      </c>
      <c r="E42" s="335">
        <v>4042</v>
      </c>
      <c r="F42" s="400"/>
      <c r="G42" s="400"/>
    </row>
    <row r="43" spans="2:7">
      <c r="C43" s="36">
        <v>4</v>
      </c>
      <c r="D43" s="47" t="s">
        <v>648</v>
      </c>
      <c r="E43" s="335">
        <v>49401</v>
      </c>
      <c r="F43" s="400"/>
      <c r="G43" s="400"/>
    </row>
    <row r="44" spans="2:7">
      <c r="B44" s="45"/>
      <c r="C44" s="322">
        <v>5</v>
      </c>
      <c r="D44" s="342" t="s">
        <v>710</v>
      </c>
      <c r="E44" s="340"/>
      <c r="F44" s="411">
        <f>SUM(F40:F43)</f>
        <v>65755889.450000003</v>
      </c>
      <c r="G44" s="411">
        <f>SUM(G40:G43)</f>
        <v>8826527.5099999998</v>
      </c>
    </row>
    <row r="45" spans="2:7">
      <c r="B45" s="45"/>
      <c r="C45" s="36">
        <v>6</v>
      </c>
      <c r="D45" s="47" t="s">
        <v>662</v>
      </c>
      <c r="E45" s="333">
        <v>467</v>
      </c>
      <c r="F45" s="400">
        <v>664</v>
      </c>
      <c r="G45" s="400">
        <v>5140</v>
      </c>
    </row>
    <row r="46" spans="2:7">
      <c r="B46" s="45"/>
      <c r="C46" s="36">
        <v>7</v>
      </c>
      <c r="D46" s="47" t="s">
        <v>648</v>
      </c>
      <c r="E46" s="333">
        <v>4946</v>
      </c>
      <c r="F46" s="400"/>
      <c r="G46" s="400"/>
    </row>
    <row r="47" spans="2:7">
      <c r="B47" s="45"/>
      <c r="C47" s="322">
        <v>8</v>
      </c>
      <c r="D47" s="342" t="s">
        <v>711</v>
      </c>
      <c r="E47" s="340"/>
      <c r="F47" s="411">
        <f>F45+F46</f>
        <v>664</v>
      </c>
      <c r="G47" s="411">
        <f>G45+G46</f>
        <v>5140</v>
      </c>
    </row>
    <row r="48" spans="2:7">
      <c r="B48" s="45"/>
      <c r="C48" s="322">
        <v>9</v>
      </c>
      <c r="D48" s="342" t="s">
        <v>712</v>
      </c>
      <c r="E48" s="340"/>
      <c r="F48" s="411">
        <f>F44+F47</f>
        <v>65756553.450000003</v>
      </c>
      <c r="G48" s="411">
        <f>G44+G47</f>
        <v>8831667.5099999998</v>
      </c>
    </row>
    <row r="49" spans="2:7">
      <c r="B49" s="45"/>
      <c r="C49" s="42"/>
      <c r="D49" s="299"/>
      <c r="E49" s="334"/>
      <c r="F49" s="52"/>
      <c r="G49" s="52"/>
    </row>
    <row r="50" spans="2:7">
      <c r="B50" s="45"/>
      <c r="C50" s="42"/>
      <c r="D50" s="299"/>
      <c r="E50" s="334"/>
      <c r="F50" s="52"/>
      <c r="G50" s="52"/>
    </row>
    <row r="51" spans="2:7">
      <c r="B51" s="45"/>
      <c r="C51" s="42"/>
      <c r="D51" s="299"/>
      <c r="E51" s="334"/>
      <c r="F51" s="52"/>
      <c r="G51" s="52"/>
    </row>
    <row r="52" spans="2:7">
      <c r="B52" s="45"/>
      <c r="C52" s="50"/>
      <c r="D52" s="277"/>
      <c r="E52" s="334"/>
      <c r="F52" s="52"/>
      <c r="G52" s="52"/>
    </row>
    <row r="53" spans="2:7">
      <c r="B53" s="276">
        <v>12.5</v>
      </c>
      <c r="C53" s="572" t="s">
        <v>307</v>
      </c>
      <c r="D53" s="572"/>
      <c r="E53" s="334"/>
      <c r="F53" s="52"/>
      <c r="G53" s="52"/>
    </row>
    <row r="54" spans="2:7">
      <c r="C54" s="49"/>
      <c r="D54" s="49"/>
    </row>
    <row r="55" spans="2:7" ht="29.25" customHeight="1">
      <c r="C55" s="38" t="s">
        <v>24</v>
      </c>
      <c r="D55" s="38" t="s">
        <v>25</v>
      </c>
      <c r="E55" s="332" t="s">
        <v>27</v>
      </c>
      <c r="F55" s="86" t="s">
        <v>868</v>
      </c>
      <c r="G55" s="86" t="s">
        <v>844</v>
      </c>
    </row>
    <row r="56" spans="2:7">
      <c r="C56" s="36">
        <v>1</v>
      </c>
      <c r="D56" s="47" t="s">
        <v>663</v>
      </c>
      <c r="E56" s="290">
        <v>4032</v>
      </c>
      <c r="F56" s="400">
        <v>0</v>
      </c>
      <c r="G56" s="400">
        <v>0</v>
      </c>
    </row>
    <row r="57" spans="2:7">
      <c r="C57" s="36">
        <v>2</v>
      </c>
      <c r="D57" s="47" t="s">
        <v>303</v>
      </c>
      <c r="E57" s="290">
        <v>494032</v>
      </c>
      <c r="F57" s="400">
        <v>0</v>
      </c>
      <c r="G57" s="400">
        <v>0</v>
      </c>
    </row>
    <row r="58" spans="2:7">
      <c r="C58" s="452">
        <v>3</v>
      </c>
      <c r="D58" s="449" t="s">
        <v>649</v>
      </c>
      <c r="E58" s="450"/>
      <c r="F58" s="441">
        <f>SUM(F56:F57)</f>
        <v>0</v>
      </c>
      <c r="G58" s="441">
        <f>SUM(G56:G57)</f>
        <v>0</v>
      </c>
    </row>
    <row r="59" spans="2:7">
      <c r="B59" s="45"/>
      <c r="C59" s="50"/>
      <c r="D59" s="277"/>
      <c r="E59" s="334"/>
      <c r="F59" s="52"/>
      <c r="G59" s="52"/>
    </row>
    <row r="60" spans="2:7">
      <c r="C60" s="50"/>
      <c r="D60" s="277"/>
      <c r="E60" s="334"/>
      <c r="F60" s="52"/>
      <c r="G60" s="52"/>
    </row>
    <row r="61" spans="2:7" ht="12.75" customHeight="1">
      <c r="B61" s="276">
        <v>12.6</v>
      </c>
      <c r="D61" s="52" t="s">
        <v>308</v>
      </c>
      <c r="E61" s="334"/>
      <c r="F61" s="52"/>
      <c r="G61" s="52"/>
    </row>
    <row r="62" spans="2:7" ht="12.75" customHeight="1">
      <c r="B62" s="45"/>
      <c r="D62" s="52"/>
      <c r="E62" s="334"/>
      <c r="F62" s="52"/>
      <c r="G62" s="52"/>
    </row>
    <row r="63" spans="2:7" ht="12.75" customHeight="1">
      <c r="B63" s="45"/>
      <c r="C63" s="38" t="s">
        <v>24</v>
      </c>
      <c r="D63" s="38" t="s">
        <v>25</v>
      </c>
      <c r="E63" s="332" t="s">
        <v>27</v>
      </c>
      <c r="F63" s="86" t="s">
        <v>868</v>
      </c>
      <c r="G63" s="86" t="s">
        <v>844</v>
      </c>
    </row>
    <row r="64" spans="2:7" ht="12.75" customHeight="1">
      <c r="B64" s="45"/>
      <c r="C64" s="36">
        <v>1</v>
      </c>
      <c r="D64" s="47" t="s">
        <v>664</v>
      </c>
      <c r="E64" s="290">
        <v>451</v>
      </c>
      <c r="F64" s="400">
        <v>0</v>
      </c>
      <c r="G64" s="400">
        <v>0</v>
      </c>
    </row>
    <row r="65" spans="2:7" ht="12.75" customHeight="1">
      <c r="B65" s="45"/>
      <c r="C65" s="36">
        <v>2</v>
      </c>
      <c r="D65" s="47" t="s">
        <v>650</v>
      </c>
      <c r="E65" s="290">
        <v>49451</v>
      </c>
      <c r="F65" s="400">
        <v>0</v>
      </c>
      <c r="G65" s="400">
        <v>0</v>
      </c>
    </row>
    <row r="66" spans="2:7" ht="12.75" customHeight="1">
      <c r="B66" s="45"/>
      <c r="C66" s="452">
        <v>3</v>
      </c>
      <c r="D66" s="449" t="s">
        <v>337</v>
      </c>
      <c r="E66" s="450"/>
      <c r="F66" s="441">
        <f>F64+F65</f>
        <v>0</v>
      </c>
      <c r="G66" s="441">
        <f>G64+G65</f>
        <v>0</v>
      </c>
    </row>
    <row r="67" spans="2:7" ht="8.25" customHeight="1">
      <c r="B67" s="45"/>
      <c r="C67" s="36"/>
      <c r="D67" s="48"/>
      <c r="E67" s="333"/>
      <c r="F67" s="283"/>
      <c r="G67" s="283"/>
    </row>
    <row r="68" spans="2:7">
      <c r="B68" s="45"/>
      <c r="C68" s="50"/>
      <c r="D68" s="277"/>
      <c r="E68" s="334"/>
      <c r="F68" s="52"/>
      <c r="G68" s="52"/>
    </row>
    <row r="69" spans="2:7">
      <c r="B69" s="45"/>
      <c r="C69" s="50"/>
      <c r="D69" s="277"/>
      <c r="E69" s="334"/>
      <c r="F69" s="52"/>
      <c r="G69" s="52"/>
    </row>
    <row r="70" spans="2:7" ht="25.5">
      <c r="B70" s="276">
        <v>12.7</v>
      </c>
      <c r="C70" s="50"/>
      <c r="D70" s="52" t="s">
        <v>309</v>
      </c>
      <c r="E70" s="334"/>
      <c r="F70" s="52"/>
      <c r="G70" s="52"/>
    </row>
    <row r="71" spans="2:7">
      <c r="B71" s="45"/>
      <c r="C71" s="50"/>
      <c r="D71" s="277"/>
      <c r="E71" s="334"/>
      <c r="F71" s="52"/>
      <c r="G71" s="52"/>
    </row>
    <row r="72" spans="2:7" ht="25.5">
      <c r="B72" s="45"/>
      <c r="C72" s="38" t="s">
        <v>24</v>
      </c>
      <c r="D72" s="38" t="s">
        <v>25</v>
      </c>
      <c r="E72" s="332" t="s">
        <v>27</v>
      </c>
      <c r="F72" s="86" t="s">
        <v>868</v>
      </c>
      <c r="G72" s="86" t="s">
        <v>844</v>
      </c>
    </row>
    <row r="73" spans="2:7" ht="25.5">
      <c r="B73" s="45"/>
      <c r="C73" s="36">
        <v>1</v>
      </c>
      <c r="D73" s="47" t="s">
        <v>823</v>
      </c>
      <c r="E73" s="290">
        <v>452</v>
      </c>
      <c r="F73" s="394">
        <v>0</v>
      </c>
      <c r="G73" s="394">
        <v>0</v>
      </c>
    </row>
    <row r="74" spans="2:7" ht="25.5">
      <c r="B74" s="45"/>
      <c r="C74" s="36">
        <v>2</v>
      </c>
      <c r="D74" s="47" t="s">
        <v>651</v>
      </c>
      <c r="E74" s="290">
        <v>49452</v>
      </c>
      <c r="F74" s="394">
        <v>0</v>
      </c>
      <c r="G74" s="394">
        <v>0</v>
      </c>
    </row>
    <row r="75" spans="2:7" ht="25.5">
      <c r="C75" s="452">
        <v>3</v>
      </c>
      <c r="D75" s="449" t="s">
        <v>338</v>
      </c>
      <c r="E75" s="450"/>
      <c r="F75" s="444">
        <f>F73+F74</f>
        <v>0</v>
      </c>
      <c r="G75" s="444">
        <f>G73+G74</f>
        <v>0</v>
      </c>
    </row>
    <row r="76" spans="2:7">
      <c r="C76" s="50"/>
      <c r="D76" s="277"/>
      <c r="E76" s="334"/>
      <c r="F76" s="52"/>
      <c r="G76" s="52"/>
    </row>
    <row r="77" spans="2:7">
      <c r="C77" s="50"/>
      <c r="D77" s="277"/>
      <c r="E77" s="334"/>
      <c r="F77" s="52"/>
      <c r="G77" s="52"/>
    </row>
    <row r="78" spans="2:7">
      <c r="B78" s="276">
        <v>12.8</v>
      </c>
      <c r="C78" s="50"/>
      <c r="D78" s="572" t="s">
        <v>315</v>
      </c>
      <c r="E78" s="572"/>
      <c r="F78" s="572"/>
      <c r="G78" s="572"/>
    </row>
    <row r="79" spans="2:7">
      <c r="C79" s="50"/>
      <c r="D79" s="277"/>
      <c r="E79" s="334"/>
      <c r="F79" s="52"/>
      <c r="G79" s="52"/>
    </row>
    <row r="80" spans="2:7" ht="25.5">
      <c r="C80" s="38" t="s">
        <v>24</v>
      </c>
      <c r="D80" s="38" t="s">
        <v>25</v>
      </c>
      <c r="E80" s="332" t="s">
        <v>27</v>
      </c>
      <c r="F80" s="86" t="s">
        <v>868</v>
      </c>
      <c r="G80" s="86" t="s">
        <v>844</v>
      </c>
    </row>
    <row r="81" spans="3:7">
      <c r="C81" s="36">
        <v>1</v>
      </c>
      <c r="D81" s="47" t="s">
        <v>39</v>
      </c>
      <c r="E81" s="333">
        <v>421</v>
      </c>
      <c r="F81" s="394">
        <v>271839</v>
      </c>
      <c r="G81" s="394">
        <v>879072</v>
      </c>
    </row>
    <row r="82" spans="3:7">
      <c r="C82" s="36">
        <v>2</v>
      </c>
      <c r="D82" s="47" t="s">
        <v>40</v>
      </c>
      <c r="E82" s="333">
        <v>423</v>
      </c>
      <c r="F82" s="394"/>
      <c r="G82" s="394"/>
    </row>
    <row r="83" spans="3:7">
      <c r="C83" s="36">
        <v>3</v>
      </c>
      <c r="D83" s="47" t="s">
        <v>657</v>
      </c>
      <c r="E83" s="333">
        <v>49421</v>
      </c>
      <c r="F83" s="394">
        <v>0</v>
      </c>
      <c r="G83" s="394">
        <v>0</v>
      </c>
    </row>
    <row r="84" spans="3:7">
      <c r="C84" s="322">
        <v>4</v>
      </c>
      <c r="D84" s="342" t="s">
        <v>658</v>
      </c>
      <c r="E84" s="340"/>
      <c r="F84" s="390">
        <f>F81+F82+F83</f>
        <v>271839</v>
      </c>
      <c r="G84" s="390">
        <f>G81+G82+G83</f>
        <v>879072</v>
      </c>
    </row>
    <row r="85" spans="3:7">
      <c r="C85" s="36">
        <v>5</v>
      </c>
      <c r="D85" s="40" t="s">
        <v>314</v>
      </c>
      <c r="E85" s="333">
        <v>431</v>
      </c>
      <c r="F85" s="394">
        <v>173462</v>
      </c>
      <c r="G85" s="394">
        <v>194614</v>
      </c>
    </row>
    <row r="86" spans="3:7">
      <c r="C86" s="36">
        <v>6</v>
      </c>
      <c r="D86" s="40" t="s">
        <v>654</v>
      </c>
      <c r="E86" s="333">
        <v>437</v>
      </c>
      <c r="F86" s="394"/>
      <c r="G86" s="394"/>
    </row>
    <row r="87" spans="3:7">
      <c r="C87" s="36">
        <v>7</v>
      </c>
      <c r="D87" s="40" t="s">
        <v>41</v>
      </c>
      <c r="E87" s="333">
        <v>438</v>
      </c>
      <c r="F87" s="394"/>
      <c r="G87" s="394"/>
    </row>
    <row r="88" spans="3:7">
      <c r="C88" s="36">
        <v>8</v>
      </c>
      <c r="D88" s="40" t="s">
        <v>656</v>
      </c>
      <c r="E88" s="333">
        <v>49431</v>
      </c>
      <c r="F88" s="394"/>
      <c r="G88" s="394"/>
    </row>
    <row r="89" spans="3:7" ht="25.5">
      <c r="C89" s="322">
        <v>9</v>
      </c>
      <c r="D89" s="342" t="s">
        <v>652</v>
      </c>
      <c r="E89" s="340"/>
      <c r="F89" s="390">
        <f>F85+F86+F87+F88</f>
        <v>173462</v>
      </c>
      <c r="G89" s="390">
        <f>G85+G86+G87+G88</f>
        <v>194614</v>
      </c>
    </row>
    <row r="90" spans="3:7" ht="25.5">
      <c r="C90" s="322">
        <v>10</v>
      </c>
      <c r="D90" s="342" t="s">
        <v>653</v>
      </c>
      <c r="E90" s="340"/>
      <c r="F90" s="390">
        <f>F84+F89</f>
        <v>445301</v>
      </c>
      <c r="G90" s="390">
        <f>G84+G89</f>
        <v>1073686</v>
      </c>
    </row>
    <row r="91" spans="3:7">
      <c r="C91" s="50"/>
      <c r="D91" s="277"/>
      <c r="E91" s="334"/>
      <c r="F91" s="52"/>
      <c r="G91" s="52"/>
    </row>
    <row r="92" spans="3:7">
      <c r="C92" s="50"/>
      <c r="D92" s="299"/>
      <c r="E92" s="334"/>
      <c r="F92" s="52"/>
      <c r="G92" s="52"/>
    </row>
    <row r="93" spans="3:7">
      <c r="C93" s="50"/>
      <c r="D93" s="299"/>
      <c r="E93" s="334"/>
      <c r="F93" s="52"/>
      <c r="G93" s="52"/>
    </row>
    <row r="94" spans="3:7">
      <c r="C94" s="50"/>
      <c r="D94" s="299"/>
      <c r="E94" s="334"/>
      <c r="F94" s="52"/>
      <c r="G94" s="52"/>
    </row>
    <row r="95" spans="3:7">
      <c r="C95" s="50"/>
      <c r="D95" s="299"/>
      <c r="E95" s="334"/>
      <c r="F95" s="52"/>
      <c r="G95" s="52"/>
    </row>
    <row r="96" spans="3:7">
      <c r="C96" s="50"/>
      <c r="D96" s="299"/>
      <c r="E96" s="334"/>
      <c r="F96" s="52"/>
      <c r="G96" s="52"/>
    </row>
    <row r="97" spans="2:10">
      <c r="C97" s="50"/>
      <c r="D97" s="299"/>
      <c r="E97" s="334"/>
      <c r="F97" s="52"/>
      <c r="G97" s="52"/>
    </row>
    <row r="98" spans="2:10">
      <c r="C98" s="50"/>
      <c r="D98" s="299"/>
      <c r="E98" s="334"/>
      <c r="F98" s="52"/>
      <c r="G98" s="52"/>
    </row>
    <row r="99" spans="2:10">
      <c r="C99" s="50"/>
      <c r="D99" s="299"/>
      <c r="E99" s="334"/>
      <c r="F99" s="52"/>
      <c r="G99" s="52"/>
    </row>
    <row r="100" spans="2:10">
      <c r="C100" s="50"/>
      <c r="D100" s="299"/>
      <c r="E100" s="334"/>
      <c r="F100" s="52"/>
      <c r="G100" s="52"/>
    </row>
    <row r="101" spans="2:10">
      <c r="C101" s="50"/>
      <c r="D101" s="299"/>
      <c r="E101" s="334"/>
      <c r="F101" s="52"/>
      <c r="G101" s="52"/>
    </row>
    <row r="102" spans="2:10">
      <c r="B102" s="276">
        <v>12.9</v>
      </c>
      <c r="C102" s="50"/>
      <c r="D102" s="428" t="s">
        <v>316</v>
      </c>
      <c r="E102" s="334"/>
      <c r="F102" s="52"/>
      <c r="G102" s="52"/>
    </row>
    <row r="103" spans="2:10" ht="25.5">
      <c r="C103" s="38" t="s">
        <v>24</v>
      </c>
      <c r="D103" s="38" t="s">
        <v>25</v>
      </c>
      <c r="E103" s="332" t="s">
        <v>27</v>
      </c>
      <c r="F103" s="86" t="s">
        <v>868</v>
      </c>
      <c r="G103" s="86" t="s">
        <v>844</v>
      </c>
    </row>
    <row r="104" spans="2:10">
      <c r="C104" s="36">
        <v>1</v>
      </c>
      <c r="D104" s="40" t="s">
        <v>42</v>
      </c>
      <c r="E104" s="333">
        <v>441</v>
      </c>
      <c r="F104" s="394"/>
      <c r="G104" s="394"/>
      <c r="J104" s="276"/>
    </row>
    <row r="105" spans="2:10">
      <c r="C105" s="36">
        <v>2</v>
      </c>
      <c r="D105" s="40" t="s">
        <v>43</v>
      </c>
      <c r="E105" s="333">
        <v>442</v>
      </c>
      <c r="F105" s="394"/>
      <c r="G105" s="394"/>
    </row>
    <row r="106" spans="2:10">
      <c r="C106" s="36">
        <f t="shared" ref="C106" si="0">C105+1</f>
        <v>3</v>
      </c>
      <c r="D106" s="40" t="s">
        <v>44</v>
      </c>
      <c r="E106" s="333">
        <v>443</v>
      </c>
      <c r="F106" s="394"/>
      <c r="G106" s="394"/>
    </row>
    <row r="107" spans="2:10">
      <c r="C107" s="36">
        <v>3</v>
      </c>
      <c r="D107" s="47" t="s">
        <v>45</v>
      </c>
      <c r="E107" s="333">
        <v>444</v>
      </c>
      <c r="F107" s="394"/>
      <c r="G107" s="394"/>
    </row>
    <row r="108" spans="2:10">
      <c r="C108" s="36">
        <f t="shared" ref="C108" si="1">C107+1</f>
        <v>4</v>
      </c>
      <c r="D108" s="47" t="s">
        <v>46</v>
      </c>
      <c r="E108" s="333">
        <v>4453</v>
      </c>
      <c r="F108" s="394"/>
      <c r="G108" s="394"/>
    </row>
    <row r="109" spans="2:10">
      <c r="C109" s="36">
        <v>4</v>
      </c>
      <c r="D109" s="47" t="s">
        <v>47</v>
      </c>
      <c r="E109" s="333">
        <v>447</v>
      </c>
      <c r="F109" s="394"/>
      <c r="G109" s="394"/>
    </row>
    <row r="110" spans="2:10">
      <c r="C110" s="36">
        <v>5</v>
      </c>
      <c r="D110" s="47" t="s">
        <v>655</v>
      </c>
      <c r="E110" s="333">
        <v>448</v>
      </c>
      <c r="F110" s="394"/>
      <c r="G110" s="394"/>
    </row>
    <row r="111" spans="2:10">
      <c r="C111" s="36">
        <v>6</v>
      </c>
      <c r="D111" s="47" t="s">
        <v>48</v>
      </c>
      <c r="E111" s="333">
        <v>449</v>
      </c>
      <c r="F111" s="394">
        <v>2045493.06</v>
      </c>
      <c r="G111" s="394">
        <v>137753.24</v>
      </c>
    </row>
    <row r="112" spans="2:10">
      <c r="C112" s="452">
        <v>7</v>
      </c>
      <c r="D112" s="449" t="s">
        <v>317</v>
      </c>
      <c r="E112" s="450"/>
      <c r="F112" s="444">
        <f>F104+F105+F106+F107+F108+F109+F110+F111</f>
        <v>2045493.06</v>
      </c>
      <c r="G112" s="444">
        <f>G104+G105+G106+G107+G108+G109+G110+G111</f>
        <v>137753.24</v>
      </c>
    </row>
    <row r="113" spans="1:7">
      <c r="C113" s="42"/>
      <c r="D113" s="282"/>
      <c r="E113" s="334"/>
      <c r="F113" s="52"/>
      <c r="G113" s="52"/>
    </row>
    <row r="114" spans="1:7">
      <c r="C114" s="42"/>
      <c r="D114" s="277"/>
      <c r="E114" s="334"/>
      <c r="F114" s="52"/>
      <c r="G114" s="52"/>
    </row>
    <row r="115" spans="1:7">
      <c r="B115" s="284">
        <v>12.1</v>
      </c>
      <c r="C115" s="42"/>
      <c r="D115" s="428" t="s">
        <v>659</v>
      </c>
      <c r="E115" s="334"/>
      <c r="F115" s="52"/>
      <c r="G115" s="52"/>
    </row>
    <row r="116" spans="1:7" ht="25.5">
      <c r="C116" s="38" t="s">
        <v>24</v>
      </c>
      <c r="D116" s="38" t="s">
        <v>25</v>
      </c>
      <c r="E116" s="332" t="s">
        <v>27</v>
      </c>
      <c r="F116" s="86" t="s">
        <v>868</v>
      </c>
      <c r="G116" s="86" t="s">
        <v>844</v>
      </c>
    </row>
    <row r="117" spans="1:7">
      <c r="C117" s="36">
        <v>1</v>
      </c>
      <c r="D117" s="40" t="s">
        <v>680</v>
      </c>
      <c r="E117" s="333">
        <v>455</v>
      </c>
      <c r="F117" s="400"/>
      <c r="G117" s="400"/>
    </row>
    <row r="118" spans="1:7">
      <c r="C118" s="36">
        <v>2</v>
      </c>
      <c r="D118" s="40" t="s">
        <v>681</v>
      </c>
      <c r="E118" s="333">
        <v>457</v>
      </c>
      <c r="F118" s="400">
        <v>10762516</v>
      </c>
      <c r="G118" s="400"/>
    </row>
    <row r="119" spans="1:7">
      <c r="C119" s="452">
        <v>3</v>
      </c>
      <c r="D119" s="453" t="s">
        <v>660</v>
      </c>
      <c r="E119" s="450"/>
      <c r="F119" s="441">
        <f>F117+F118</f>
        <v>10762516</v>
      </c>
      <c r="G119" s="441">
        <f>G117+G118</f>
        <v>0</v>
      </c>
    </row>
    <row r="120" spans="1:7">
      <c r="C120" s="42"/>
      <c r="D120" s="277"/>
      <c r="E120" s="334"/>
      <c r="F120" s="52"/>
      <c r="G120" s="52"/>
    </row>
    <row r="121" spans="1:7">
      <c r="C121" s="50"/>
      <c r="D121" s="277"/>
      <c r="E121" s="334"/>
      <c r="F121" s="52"/>
      <c r="G121" s="52"/>
    </row>
    <row r="122" spans="1:7" ht="12.75" customHeight="1">
      <c r="A122" s="38">
        <v>13</v>
      </c>
      <c r="B122" s="568" t="s">
        <v>310</v>
      </c>
      <c r="C122" s="569"/>
      <c r="D122" s="569"/>
      <c r="E122" s="569"/>
      <c r="F122" s="569"/>
      <c r="G122" s="570"/>
    </row>
    <row r="123" spans="1:7" ht="12.75" customHeight="1">
      <c r="A123" s="42"/>
      <c r="B123" s="299"/>
      <c r="C123" s="299"/>
      <c r="D123" s="299"/>
      <c r="E123" s="299"/>
      <c r="F123" s="52"/>
      <c r="G123" s="52"/>
    </row>
    <row r="124" spans="1:7">
      <c r="B124" s="45"/>
      <c r="C124" s="50"/>
      <c r="D124" s="277"/>
      <c r="E124" s="334"/>
      <c r="F124" s="52"/>
      <c r="G124" s="52"/>
    </row>
    <row r="125" spans="1:7" ht="25.5">
      <c r="B125" s="45"/>
      <c r="C125" s="38" t="s">
        <v>24</v>
      </c>
      <c r="D125" s="38" t="s">
        <v>25</v>
      </c>
      <c r="E125" s="332" t="s">
        <v>27</v>
      </c>
      <c r="F125" s="86" t="s">
        <v>868</v>
      </c>
      <c r="G125" s="86" t="s">
        <v>844</v>
      </c>
    </row>
    <row r="126" spans="1:7">
      <c r="B126" s="45"/>
      <c r="C126" s="36">
        <v>1</v>
      </c>
      <c r="D126" s="47" t="s">
        <v>684</v>
      </c>
      <c r="E126" s="333">
        <v>481</v>
      </c>
      <c r="F126" s="394"/>
      <c r="G126" s="394"/>
    </row>
    <row r="127" spans="1:7">
      <c r="B127" s="45"/>
      <c r="C127" s="36">
        <v>2</v>
      </c>
      <c r="D127" s="47" t="s">
        <v>685</v>
      </c>
      <c r="E127" s="333">
        <v>484</v>
      </c>
      <c r="F127" s="394"/>
      <c r="G127" s="394"/>
    </row>
    <row r="128" spans="1:7">
      <c r="B128" s="45"/>
      <c r="C128" s="448"/>
      <c r="D128" s="449" t="s">
        <v>318</v>
      </c>
      <c r="E128" s="450"/>
      <c r="F128" s="444">
        <f>F126+F127</f>
        <v>0</v>
      </c>
      <c r="G128" s="444">
        <f>G126+G127</f>
        <v>0</v>
      </c>
    </row>
    <row r="129" spans="1:7">
      <c r="C129" s="50"/>
      <c r="D129" s="277"/>
      <c r="E129" s="334"/>
      <c r="F129" s="52"/>
      <c r="G129" s="52"/>
    </row>
    <row r="130" spans="1:7" ht="12.75" customHeight="1">
      <c r="A130" s="38">
        <v>14</v>
      </c>
      <c r="B130" s="568" t="s">
        <v>319</v>
      </c>
      <c r="C130" s="569"/>
      <c r="D130" s="569"/>
      <c r="E130" s="569"/>
      <c r="F130" s="569"/>
      <c r="G130" s="570"/>
    </row>
    <row r="131" spans="1:7">
      <c r="B131" s="45"/>
      <c r="C131" s="49"/>
      <c r="D131" s="49"/>
    </row>
    <row r="132" spans="1:7" ht="25.5">
      <c r="B132" s="45"/>
      <c r="C132" s="38" t="s">
        <v>24</v>
      </c>
      <c r="D132" s="38" t="s">
        <v>25</v>
      </c>
      <c r="E132" s="332" t="s">
        <v>27</v>
      </c>
      <c r="F132" s="86" t="s">
        <v>868</v>
      </c>
      <c r="G132" s="86" t="s">
        <v>844</v>
      </c>
    </row>
    <row r="133" spans="1:7">
      <c r="C133" s="36">
        <v>1</v>
      </c>
      <c r="D133" s="47" t="s">
        <v>682</v>
      </c>
      <c r="E133" s="333">
        <v>4661</v>
      </c>
      <c r="F133" s="400"/>
      <c r="G133" s="400"/>
    </row>
    <row r="134" spans="1:7">
      <c r="B134" s="45"/>
      <c r="C134" s="36">
        <v>2</v>
      </c>
      <c r="D134" s="47" t="s">
        <v>686</v>
      </c>
      <c r="E134" s="290">
        <v>488</v>
      </c>
      <c r="F134" s="400"/>
      <c r="G134" s="400"/>
    </row>
    <row r="135" spans="1:7">
      <c r="C135" s="448"/>
      <c r="D135" s="449" t="s">
        <v>320</v>
      </c>
      <c r="E135" s="450"/>
      <c r="F135" s="441">
        <f>F133+F134</f>
        <v>0</v>
      </c>
      <c r="G135" s="441">
        <f>G133+G134</f>
        <v>0</v>
      </c>
    </row>
    <row r="136" spans="1:7">
      <c r="C136" s="50"/>
      <c r="D136" s="277"/>
      <c r="E136" s="334"/>
      <c r="F136" s="52"/>
      <c r="G136" s="52"/>
    </row>
    <row r="137" spans="1:7">
      <c r="A137" s="144">
        <v>15</v>
      </c>
      <c r="B137" s="568" t="s">
        <v>703</v>
      </c>
      <c r="C137" s="569"/>
      <c r="D137" s="569"/>
      <c r="E137" s="569"/>
      <c r="F137" s="569"/>
      <c r="G137" s="570"/>
    </row>
    <row r="138" spans="1:7">
      <c r="A138" s="144"/>
      <c r="B138" s="277"/>
      <c r="C138" s="277"/>
      <c r="D138" s="277"/>
      <c r="E138" s="51"/>
      <c r="F138" s="52"/>
      <c r="G138" s="52"/>
    </row>
    <row r="139" spans="1:7">
      <c r="A139" s="144"/>
      <c r="B139" s="286">
        <v>15.1</v>
      </c>
      <c r="C139" s="572" t="s">
        <v>691</v>
      </c>
      <c r="D139" s="572"/>
      <c r="E139" s="572"/>
      <c r="F139" s="572"/>
      <c r="G139" s="572"/>
    </row>
    <row r="140" spans="1:7" ht="25.5">
      <c r="A140" s="144"/>
      <c r="C140" s="38" t="s">
        <v>24</v>
      </c>
      <c r="D140" s="38" t="s">
        <v>25</v>
      </c>
      <c r="E140" s="332" t="s">
        <v>27</v>
      </c>
      <c r="F140" s="86" t="s">
        <v>868</v>
      </c>
      <c r="G140" s="86" t="s">
        <v>844</v>
      </c>
    </row>
    <row r="141" spans="1:7">
      <c r="A141" s="144"/>
      <c r="C141" s="36">
        <v>1</v>
      </c>
      <c r="D141" s="124" t="s">
        <v>699</v>
      </c>
      <c r="E141" s="290">
        <v>4631</v>
      </c>
      <c r="F141" s="400">
        <v>0</v>
      </c>
      <c r="G141" s="400">
        <v>0</v>
      </c>
    </row>
    <row r="142" spans="1:7">
      <c r="A142" s="144"/>
      <c r="C142" s="448">
        <v>2</v>
      </c>
      <c r="D142" s="454" t="s">
        <v>840</v>
      </c>
      <c r="E142" s="450"/>
      <c r="F142" s="441">
        <f>F141</f>
        <v>0</v>
      </c>
      <c r="G142" s="441">
        <f>G141</f>
        <v>0</v>
      </c>
    </row>
    <row r="143" spans="1:7">
      <c r="A143" s="144"/>
      <c r="C143" s="50"/>
      <c r="D143" s="287"/>
      <c r="E143" s="336"/>
      <c r="F143" s="365"/>
      <c r="G143" s="365"/>
    </row>
    <row r="144" spans="1:7">
      <c r="A144" s="144"/>
      <c r="B144" s="286">
        <v>15.2</v>
      </c>
      <c r="C144" s="572" t="s">
        <v>694</v>
      </c>
      <c r="D144" s="572"/>
      <c r="E144" s="572"/>
      <c r="F144" s="572"/>
      <c r="G144" s="572"/>
    </row>
    <row r="145" spans="1:8" ht="25.5">
      <c r="A145" s="144"/>
      <c r="C145" s="38" t="s">
        <v>24</v>
      </c>
      <c r="D145" s="38" t="s">
        <v>25</v>
      </c>
      <c r="E145" s="332" t="s">
        <v>27</v>
      </c>
      <c r="F145" s="86" t="s">
        <v>868</v>
      </c>
      <c r="G145" s="86" t="s">
        <v>844</v>
      </c>
    </row>
    <row r="146" spans="1:8">
      <c r="A146" s="144"/>
      <c r="C146" s="36">
        <v>1</v>
      </c>
      <c r="D146" s="47" t="s">
        <v>687</v>
      </c>
      <c r="E146" s="290">
        <v>4632</v>
      </c>
      <c r="F146" s="394">
        <v>0</v>
      </c>
      <c r="G146" s="394">
        <v>0</v>
      </c>
    </row>
    <row r="147" spans="1:8">
      <c r="A147" s="144"/>
      <c r="C147" s="36">
        <v>2</v>
      </c>
      <c r="D147" s="47" t="s">
        <v>700</v>
      </c>
      <c r="E147" s="290">
        <v>4633</v>
      </c>
      <c r="F147" s="394">
        <v>0</v>
      </c>
      <c r="G147" s="394">
        <v>0</v>
      </c>
    </row>
    <row r="148" spans="1:8">
      <c r="A148" s="144"/>
      <c r="C148" s="36">
        <v>3</v>
      </c>
      <c r="D148" s="47" t="s">
        <v>701</v>
      </c>
      <c r="E148" s="290">
        <v>4634</v>
      </c>
      <c r="F148" s="394">
        <v>0</v>
      </c>
      <c r="G148" s="394">
        <v>0</v>
      </c>
    </row>
    <row r="149" spans="1:8">
      <c r="A149" s="144"/>
      <c r="C149" s="36">
        <v>4</v>
      </c>
      <c r="D149" s="48" t="s">
        <v>698</v>
      </c>
      <c r="E149" s="333"/>
      <c r="F149" s="395">
        <f>F146+F147+F148</f>
        <v>0</v>
      </c>
      <c r="G149" s="395">
        <f>G146+G147+G148</f>
        <v>0</v>
      </c>
    </row>
    <row r="150" spans="1:8">
      <c r="C150" s="50"/>
      <c r="D150" s="277"/>
      <c r="E150" s="334"/>
      <c r="F150" s="413"/>
      <c r="G150" s="413"/>
    </row>
    <row r="151" spans="1:8">
      <c r="C151" s="582" t="s">
        <v>702</v>
      </c>
      <c r="D151" s="583"/>
      <c r="E151" s="340"/>
      <c r="F151" s="390">
        <f>F142+F149</f>
        <v>0</v>
      </c>
      <c r="G151" s="390">
        <f>G142+G149</f>
        <v>0</v>
      </c>
    </row>
    <row r="152" spans="1:8">
      <c r="C152" s="50"/>
      <c r="D152" s="277"/>
      <c r="E152" s="334"/>
      <c r="F152" s="413"/>
      <c r="G152" s="413"/>
    </row>
    <row r="153" spans="1:8" s="105" customFormat="1" ht="15.75" customHeight="1">
      <c r="A153" s="579" t="s">
        <v>166</v>
      </c>
      <c r="B153" s="580"/>
      <c r="C153" s="580"/>
      <c r="D153" s="580"/>
      <c r="E153" s="581"/>
      <c r="F153" s="390">
        <f>F3+F128+F135+F151</f>
        <v>83946959.109999999</v>
      </c>
      <c r="G153" s="390">
        <f>G3+G128+G135+G151</f>
        <v>21150220.099999998</v>
      </c>
    </row>
    <row r="154" spans="1:8" s="105" customFormat="1">
      <c r="A154" s="144"/>
      <c r="C154" s="123"/>
      <c r="D154" s="257"/>
      <c r="E154" s="337"/>
      <c r="F154" s="366"/>
      <c r="G154" s="366"/>
    </row>
    <row r="155" spans="1:8" s="105" customFormat="1" ht="12.75" customHeight="1">
      <c r="A155" s="322">
        <v>16</v>
      </c>
      <c r="B155" s="576" t="s">
        <v>336</v>
      </c>
      <c r="C155" s="577"/>
      <c r="D155" s="577"/>
      <c r="E155" s="578"/>
      <c r="F155" s="411">
        <f>F171+F185+F191+F204+F213+F221+F229+F237</f>
        <v>0</v>
      </c>
      <c r="G155" s="411">
        <f>G171+G185+G191+G204+G213+G221+G229+G237</f>
        <v>0</v>
      </c>
    </row>
    <row r="156" spans="1:8" s="105" customFormat="1">
      <c r="A156" s="144"/>
      <c r="C156" s="123"/>
      <c r="D156" s="257"/>
      <c r="E156" s="337"/>
      <c r="F156" s="366"/>
      <c r="G156" s="366"/>
    </row>
    <row r="157" spans="1:8" s="105" customFormat="1" ht="12.75" customHeight="1">
      <c r="A157" s="144"/>
      <c r="B157" s="276">
        <v>16.100000000000001</v>
      </c>
      <c r="C157" s="573" t="s">
        <v>722</v>
      </c>
      <c r="D157" s="573"/>
      <c r="E157" s="573"/>
      <c r="F157" s="573"/>
      <c r="G157" s="573"/>
      <c r="H157" s="46"/>
    </row>
    <row r="158" spans="1:8" s="105" customFormat="1" ht="15">
      <c r="A158" s="144"/>
      <c r="B158" s="46"/>
      <c r="C158" s="46"/>
      <c r="D158" s="120"/>
      <c r="E158" s="331"/>
      <c r="F158" s="363"/>
      <c r="G158" s="363"/>
      <c r="H158" s="46"/>
    </row>
    <row r="159" spans="1:8" s="105" customFormat="1" ht="25.5">
      <c r="A159" s="144"/>
      <c r="B159" s="46"/>
      <c r="C159" s="38" t="s">
        <v>24</v>
      </c>
      <c r="D159" s="38" t="s">
        <v>25</v>
      </c>
      <c r="E159" s="332" t="s">
        <v>27</v>
      </c>
      <c r="F159" s="86" t="s">
        <v>868</v>
      </c>
      <c r="G159" s="86" t="s">
        <v>844</v>
      </c>
      <c r="H159" s="46"/>
    </row>
    <row r="160" spans="1:8" s="105" customFormat="1">
      <c r="A160" s="144"/>
      <c r="B160" s="46"/>
      <c r="C160" s="36">
        <v>1</v>
      </c>
      <c r="D160" s="47" t="s">
        <v>723</v>
      </c>
      <c r="E160" s="333">
        <v>461</v>
      </c>
      <c r="F160" s="400">
        <v>0</v>
      </c>
      <c r="G160" s="400">
        <v>0</v>
      </c>
      <c r="H160" s="46"/>
    </row>
    <row r="161" spans="1:8" s="105" customFormat="1">
      <c r="A161" s="144"/>
      <c r="B161" s="46"/>
      <c r="C161" s="36">
        <v>2</v>
      </c>
      <c r="D161" s="47" t="s">
        <v>665</v>
      </c>
      <c r="E161" s="290">
        <v>4612</v>
      </c>
      <c r="F161" s="400">
        <v>0</v>
      </c>
      <c r="G161" s="400">
        <v>0</v>
      </c>
      <c r="H161" s="46"/>
    </row>
    <row r="162" spans="1:8" s="105" customFormat="1">
      <c r="A162" s="144"/>
      <c r="B162" s="46"/>
      <c r="C162" s="36">
        <v>3</v>
      </c>
      <c r="D162" s="47" t="s">
        <v>630</v>
      </c>
      <c r="E162" s="290">
        <v>4961</v>
      </c>
      <c r="F162" s="400">
        <v>0</v>
      </c>
      <c r="G162" s="400">
        <v>0</v>
      </c>
      <c r="H162" s="46"/>
    </row>
    <row r="163" spans="1:8" s="105" customFormat="1">
      <c r="A163" s="144"/>
      <c r="B163" s="46"/>
      <c r="C163" s="341">
        <v>4</v>
      </c>
      <c r="D163" s="342" t="s">
        <v>634</v>
      </c>
      <c r="E163" s="340"/>
      <c r="F163" s="411">
        <f>F160+F161+F162</f>
        <v>0</v>
      </c>
      <c r="G163" s="411">
        <f>G160+G161+G162</f>
        <v>0</v>
      </c>
      <c r="H163" s="46"/>
    </row>
    <row r="164" spans="1:8" s="105" customFormat="1">
      <c r="A164" s="144"/>
      <c r="C164" s="106">
        <v>5</v>
      </c>
      <c r="D164" s="121" t="s">
        <v>666</v>
      </c>
      <c r="E164" s="290">
        <v>403</v>
      </c>
      <c r="F164" s="399">
        <v>0</v>
      </c>
      <c r="G164" s="399">
        <v>0</v>
      </c>
    </row>
    <row r="165" spans="1:8" s="105" customFormat="1">
      <c r="A165" s="144"/>
      <c r="C165" s="106">
        <v>6</v>
      </c>
      <c r="D165" s="121" t="s">
        <v>631</v>
      </c>
      <c r="E165" s="290">
        <v>4031</v>
      </c>
      <c r="F165" s="399">
        <v>0</v>
      </c>
      <c r="G165" s="399">
        <v>0</v>
      </c>
    </row>
    <row r="166" spans="1:8" s="105" customFormat="1">
      <c r="A166" s="144"/>
      <c r="C166" s="106">
        <v>7</v>
      </c>
      <c r="D166" s="121" t="s">
        <v>632</v>
      </c>
      <c r="E166" s="290">
        <v>4933</v>
      </c>
      <c r="F166" s="399">
        <v>0</v>
      </c>
      <c r="G166" s="399">
        <v>0</v>
      </c>
    </row>
    <row r="167" spans="1:8" s="105" customFormat="1">
      <c r="A167" s="144"/>
      <c r="C167" s="86">
        <v>8</v>
      </c>
      <c r="D167" s="278" t="s">
        <v>635</v>
      </c>
      <c r="E167" s="347"/>
      <c r="F167" s="401">
        <f>F164+F165+F166</f>
        <v>0</v>
      </c>
      <c r="G167" s="401">
        <f>G164+G165+G166</f>
        <v>0</v>
      </c>
    </row>
    <row r="168" spans="1:8" s="105" customFormat="1">
      <c r="A168" s="144"/>
      <c r="C168" s="106">
        <v>9</v>
      </c>
      <c r="D168" s="121" t="s">
        <v>667</v>
      </c>
      <c r="E168" s="290">
        <v>464</v>
      </c>
      <c r="F168" s="399">
        <v>0</v>
      </c>
      <c r="G168" s="399">
        <v>0</v>
      </c>
    </row>
    <row r="169" spans="1:8" s="105" customFormat="1">
      <c r="A169" s="144"/>
      <c r="C169" s="106">
        <v>10</v>
      </c>
      <c r="D169" s="121" t="s">
        <v>633</v>
      </c>
      <c r="E169" s="290">
        <v>4964</v>
      </c>
      <c r="F169" s="399">
        <v>0</v>
      </c>
      <c r="G169" s="399">
        <v>0</v>
      </c>
    </row>
    <row r="170" spans="1:8" s="105" customFormat="1">
      <c r="A170" s="144"/>
      <c r="C170" s="322">
        <v>11</v>
      </c>
      <c r="D170" s="342" t="s">
        <v>636</v>
      </c>
      <c r="E170" s="340"/>
      <c r="F170" s="411">
        <f>F168+F169</f>
        <v>0</v>
      </c>
      <c r="G170" s="411">
        <f>G168+G169</f>
        <v>0</v>
      </c>
    </row>
    <row r="171" spans="1:8" s="105" customFormat="1">
      <c r="A171" s="144"/>
      <c r="B171" s="46"/>
      <c r="C171" s="341">
        <v>12</v>
      </c>
      <c r="D171" s="342" t="s">
        <v>637</v>
      </c>
      <c r="E171" s="340"/>
      <c r="F171" s="411">
        <f>F163+F167+F170</f>
        <v>0</v>
      </c>
      <c r="G171" s="411">
        <f>G163+G167+G170</f>
        <v>0</v>
      </c>
      <c r="H171" s="46"/>
    </row>
    <row r="172" spans="1:8" s="105" customFormat="1">
      <c r="A172" s="144"/>
      <c r="B172" s="46"/>
      <c r="C172" s="50"/>
      <c r="D172" s="277"/>
      <c r="E172" s="334"/>
      <c r="F172" s="52"/>
      <c r="G172" s="52"/>
      <c r="H172" s="46"/>
    </row>
    <row r="173" spans="1:8" s="105" customFormat="1" ht="12.75" customHeight="1">
      <c r="A173" s="144"/>
      <c r="B173" s="276">
        <v>16.2</v>
      </c>
      <c r="C173" s="572" t="s">
        <v>721</v>
      </c>
      <c r="D173" s="572"/>
      <c r="E173" s="572"/>
      <c r="F173" s="572"/>
      <c r="G173" s="572"/>
      <c r="H173" s="46"/>
    </row>
    <row r="174" spans="1:8" s="105" customFormat="1" ht="12.75" customHeight="1">
      <c r="A174" s="144"/>
      <c r="B174" s="276"/>
      <c r="C174" s="279"/>
      <c r="D174" s="279"/>
      <c r="E174" s="334"/>
      <c r="F174" s="52"/>
      <c r="G174" s="52"/>
      <c r="H174" s="46"/>
    </row>
    <row r="175" spans="1:8" s="105" customFormat="1" ht="25.5">
      <c r="A175" s="144"/>
      <c r="B175" s="46"/>
      <c r="C175" s="38" t="s">
        <v>24</v>
      </c>
      <c r="D175" s="38" t="s">
        <v>25</v>
      </c>
      <c r="E175" s="332" t="s">
        <v>27</v>
      </c>
      <c r="F175" s="86" t="s">
        <v>868</v>
      </c>
      <c r="G175" s="86" t="s">
        <v>844</v>
      </c>
      <c r="H175" s="46"/>
    </row>
    <row r="176" spans="1:8" s="105" customFormat="1">
      <c r="A176" s="144"/>
      <c r="B176" s="46"/>
      <c r="C176" s="322">
        <v>1</v>
      </c>
      <c r="D176" s="342" t="s">
        <v>713</v>
      </c>
      <c r="E176" s="340">
        <v>460</v>
      </c>
      <c r="F176" s="390">
        <f>F177</f>
        <v>0</v>
      </c>
      <c r="G176" s="390">
        <f>G177</f>
        <v>0</v>
      </c>
      <c r="H176" s="46"/>
    </row>
    <row r="177" spans="1:8" s="105" customFormat="1">
      <c r="A177" s="144"/>
      <c r="B177" s="46"/>
      <c r="C177" s="38"/>
      <c r="D177" s="121" t="s">
        <v>668</v>
      </c>
      <c r="E177" s="290">
        <v>4602</v>
      </c>
      <c r="F177" s="391">
        <v>0</v>
      </c>
      <c r="G177" s="391">
        <v>0</v>
      </c>
      <c r="H177" s="46"/>
    </row>
    <row r="178" spans="1:8" s="105" customFormat="1">
      <c r="A178" s="144"/>
      <c r="B178" s="46"/>
      <c r="C178" s="322">
        <v>2</v>
      </c>
      <c r="D178" s="342" t="s">
        <v>644</v>
      </c>
      <c r="E178" s="340"/>
      <c r="F178" s="390">
        <f>F179+F180</f>
        <v>0</v>
      </c>
      <c r="G178" s="390">
        <f>G179+G180</f>
        <v>0</v>
      </c>
      <c r="H178" s="46"/>
    </row>
    <row r="179" spans="1:8" s="105" customFormat="1">
      <c r="A179" s="144"/>
      <c r="B179" s="46"/>
      <c r="C179" s="38"/>
      <c r="D179" s="121" t="s">
        <v>669</v>
      </c>
      <c r="E179" s="290">
        <v>46811</v>
      </c>
      <c r="F179" s="391">
        <v>0</v>
      </c>
      <c r="G179" s="391">
        <v>0</v>
      </c>
      <c r="H179" s="46"/>
    </row>
    <row r="180" spans="1:8" s="105" customFormat="1">
      <c r="A180" s="144"/>
      <c r="B180" s="46"/>
      <c r="C180" s="38"/>
      <c r="D180" s="121" t="s">
        <v>670</v>
      </c>
      <c r="E180" s="290">
        <v>484</v>
      </c>
      <c r="F180" s="391">
        <v>0</v>
      </c>
      <c r="G180" s="391">
        <v>0</v>
      </c>
      <c r="H180" s="46"/>
    </row>
    <row r="181" spans="1:8" s="105" customFormat="1">
      <c r="A181" s="144"/>
      <c r="B181" s="46"/>
      <c r="C181" s="322">
        <v>3</v>
      </c>
      <c r="D181" s="342" t="s">
        <v>705</v>
      </c>
      <c r="E181" s="340"/>
      <c r="F181" s="390">
        <f>F182+F183</f>
        <v>0</v>
      </c>
      <c r="G181" s="390">
        <f>G182+G183</f>
        <v>0</v>
      </c>
      <c r="H181" s="46"/>
    </row>
    <row r="182" spans="1:8" s="105" customFormat="1">
      <c r="A182" s="144"/>
      <c r="B182" s="46"/>
      <c r="C182" s="38"/>
      <c r="D182" s="121" t="s">
        <v>706</v>
      </c>
      <c r="E182" s="290">
        <v>46821</v>
      </c>
      <c r="F182" s="391">
        <v>0</v>
      </c>
      <c r="G182" s="391">
        <v>0</v>
      </c>
      <c r="H182" s="46"/>
    </row>
    <row r="183" spans="1:8" s="105" customFormat="1">
      <c r="A183" s="144"/>
      <c r="B183" s="46"/>
      <c r="C183" s="38"/>
      <c r="D183" s="121" t="s">
        <v>707</v>
      </c>
      <c r="E183" s="290">
        <v>46822</v>
      </c>
      <c r="F183" s="391">
        <v>0</v>
      </c>
      <c r="G183" s="391">
        <v>0</v>
      </c>
      <c r="H183" s="46"/>
    </row>
    <row r="184" spans="1:8" s="105" customFormat="1">
      <c r="A184" s="144"/>
      <c r="B184" s="46"/>
      <c r="C184" s="322">
        <v>4</v>
      </c>
      <c r="D184" s="342" t="s">
        <v>646</v>
      </c>
      <c r="E184" s="340">
        <v>4968</v>
      </c>
      <c r="F184" s="390">
        <v>0</v>
      </c>
      <c r="G184" s="390">
        <v>0</v>
      </c>
      <c r="H184" s="46"/>
    </row>
    <row r="185" spans="1:8" s="105" customFormat="1">
      <c r="A185" s="144"/>
      <c r="B185" s="46"/>
      <c r="C185" s="341"/>
      <c r="D185" s="342" t="s">
        <v>647</v>
      </c>
      <c r="E185" s="340"/>
      <c r="F185" s="390">
        <f>F176+F178+F181+F184</f>
        <v>0</v>
      </c>
      <c r="G185" s="390">
        <f>G176+G178+G181+G184</f>
        <v>0</v>
      </c>
      <c r="H185" s="46"/>
    </row>
    <row r="186" spans="1:8" s="105" customFormat="1">
      <c r="A186" s="144"/>
      <c r="B186" s="46"/>
      <c r="C186" s="50"/>
      <c r="D186" s="277"/>
      <c r="E186" s="334"/>
      <c r="F186" s="52"/>
      <c r="G186" s="52"/>
      <c r="H186" s="46"/>
    </row>
    <row r="187" spans="1:8" s="105" customFormat="1" ht="12.75" customHeight="1">
      <c r="A187" s="144"/>
      <c r="B187" s="276">
        <v>16.3</v>
      </c>
      <c r="C187" s="572" t="s">
        <v>720</v>
      </c>
      <c r="D187" s="572"/>
      <c r="E187" s="572"/>
      <c r="F187" s="572"/>
      <c r="G187" s="572"/>
      <c r="H187" s="46"/>
    </row>
    <row r="188" spans="1:8" s="105" customFormat="1">
      <c r="A188" s="144"/>
      <c r="B188" s="46"/>
      <c r="C188" s="49"/>
      <c r="D188" s="49"/>
      <c r="E188" s="331"/>
      <c r="F188" s="363"/>
      <c r="G188" s="363"/>
      <c r="H188" s="46"/>
    </row>
    <row r="189" spans="1:8" s="105" customFormat="1" ht="25.5">
      <c r="A189" s="144"/>
      <c r="B189" s="46"/>
      <c r="C189" s="38" t="s">
        <v>24</v>
      </c>
      <c r="D189" s="38" t="s">
        <v>25</v>
      </c>
      <c r="E189" s="332" t="s">
        <v>27</v>
      </c>
      <c r="F189" s="86" t="s">
        <v>868</v>
      </c>
      <c r="G189" s="86" t="s">
        <v>844</v>
      </c>
      <c r="H189" s="46"/>
    </row>
    <row r="190" spans="1:8" s="105" customFormat="1">
      <c r="A190" s="144"/>
      <c r="B190" s="46"/>
      <c r="C190" s="36">
        <v>1</v>
      </c>
      <c r="D190" s="47" t="s">
        <v>672</v>
      </c>
      <c r="E190" s="333">
        <v>409</v>
      </c>
      <c r="F190" s="400"/>
      <c r="G190" s="400"/>
      <c r="H190" s="46"/>
    </row>
    <row r="191" spans="1:8" s="105" customFormat="1">
      <c r="A191" s="144"/>
      <c r="B191" s="46"/>
      <c r="C191" s="448"/>
      <c r="D191" s="449" t="s">
        <v>425</v>
      </c>
      <c r="E191" s="450"/>
      <c r="F191" s="441">
        <f>SUM(F190)</f>
        <v>0</v>
      </c>
      <c r="G191" s="441">
        <f>SUM(G190)</f>
        <v>0</v>
      </c>
      <c r="H191" s="46"/>
    </row>
    <row r="192" spans="1:8" s="105" customFormat="1">
      <c r="A192" s="144"/>
      <c r="B192" s="46"/>
      <c r="C192" s="50"/>
      <c r="D192" s="277"/>
      <c r="E192" s="334"/>
      <c r="F192" s="52"/>
      <c r="G192" s="52"/>
      <c r="H192" s="46"/>
    </row>
    <row r="193" spans="1:8" s="105" customFormat="1" ht="12.75" customHeight="1">
      <c r="A193" s="144"/>
      <c r="B193" s="276">
        <v>16.399999999999999</v>
      </c>
      <c r="C193" s="572" t="s">
        <v>719</v>
      </c>
      <c r="D193" s="572"/>
      <c r="E193" s="572"/>
      <c r="F193" s="572"/>
      <c r="G193" s="572"/>
      <c r="H193" s="46"/>
    </row>
    <row r="194" spans="1:8" s="105" customFormat="1">
      <c r="A194" s="144"/>
      <c r="B194" s="46"/>
      <c r="C194" s="50"/>
      <c r="D194" s="277"/>
      <c r="E194" s="334"/>
      <c r="F194" s="52"/>
      <c r="G194" s="52"/>
      <c r="H194" s="46"/>
    </row>
    <row r="195" spans="1:8" s="105" customFormat="1" ht="25.5">
      <c r="A195" s="144"/>
      <c r="B195" s="46"/>
      <c r="C195" s="38" t="s">
        <v>24</v>
      </c>
      <c r="D195" s="38" t="s">
        <v>25</v>
      </c>
      <c r="E195" s="332" t="s">
        <v>27</v>
      </c>
      <c r="F195" s="86" t="s">
        <v>868</v>
      </c>
      <c r="G195" s="86" t="s">
        <v>844</v>
      </c>
      <c r="H195" s="46"/>
    </row>
    <row r="196" spans="1:8" s="105" customFormat="1">
      <c r="A196" s="144"/>
      <c r="B196" s="46"/>
      <c r="C196" s="36">
        <v>1</v>
      </c>
      <c r="D196" s="47" t="s">
        <v>671</v>
      </c>
      <c r="E196" s="335">
        <v>401</v>
      </c>
      <c r="F196" s="394">
        <v>0</v>
      </c>
      <c r="G196" s="394">
        <v>0</v>
      </c>
      <c r="H196" s="46"/>
    </row>
    <row r="197" spans="1:8" s="105" customFormat="1">
      <c r="A197" s="144"/>
      <c r="B197" s="46"/>
      <c r="C197" s="36">
        <v>2</v>
      </c>
      <c r="D197" s="281" t="s">
        <v>714</v>
      </c>
      <c r="E197" s="335">
        <v>40441</v>
      </c>
      <c r="F197" s="394">
        <v>0</v>
      </c>
      <c r="G197" s="394">
        <v>0</v>
      </c>
      <c r="H197" s="46"/>
    </row>
    <row r="198" spans="1:8" s="105" customFormat="1">
      <c r="A198" s="144"/>
      <c r="B198" s="46"/>
      <c r="C198" s="36">
        <v>3</v>
      </c>
      <c r="D198" s="281" t="s">
        <v>715</v>
      </c>
      <c r="E198" s="335">
        <v>40442</v>
      </c>
      <c r="F198" s="394">
        <v>0</v>
      </c>
      <c r="G198" s="394">
        <v>0</v>
      </c>
      <c r="H198" s="46"/>
    </row>
    <row r="199" spans="1:8" s="105" customFormat="1">
      <c r="A199" s="144"/>
      <c r="B199" s="46"/>
      <c r="C199" s="36">
        <v>4</v>
      </c>
      <c r="D199" s="281" t="s">
        <v>648</v>
      </c>
      <c r="E199" s="335">
        <v>49401</v>
      </c>
      <c r="F199" s="394">
        <v>0</v>
      </c>
      <c r="G199" s="394">
        <v>0</v>
      </c>
      <c r="H199" s="46"/>
    </row>
    <row r="200" spans="1:8" s="105" customFormat="1">
      <c r="A200" s="144"/>
      <c r="B200" s="45"/>
      <c r="C200" s="322">
        <v>5</v>
      </c>
      <c r="D200" s="342" t="s">
        <v>710</v>
      </c>
      <c r="E200" s="340"/>
      <c r="F200" s="390">
        <f>SUM(F196:F199)</f>
        <v>0</v>
      </c>
      <c r="G200" s="390">
        <f>SUM(G196:G199)</f>
        <v>0</v>
      </c>
      <c r="H200" s="46"/>
    </row>
    <row r="201" spans="1:8" s="105" customFormat="1">
      <c r="A201" s="144"/>
      <c r="B201" s="45"/>
      <c r="C201" s="36">
        <v>6</v>
      </c>
      <c r="D201" s="47" t="s">
        <v>673</v>
      </c>
      <c r="E201" s="333">
        <v>467</v>
      </c>
      <c r="F201" s="394"/>
      <c r="G201" s="394"/>
      <c r="H201" s="46"/>
    </row>
    <row r="202" spans="1:8" s="105" customFormat="1">
      <c r="A202" s="144"/>
      <c r="B202" s="45"/>
      <c r="C202" s="36">
        <v>7</v>
      </c>
      <c r="D202" s="47" t="s">
        <v>648</v>
      </c>
      <c r="E202" s="333">
        <v>49467</v>
      </c>
      <c r="F202" s="395"/>
      <c r="G202" s="395"/>
      <c r="H202" s="46"/>
    </row>
    <row r="203" spans="1:8" s="105" customFormat="1">
      <c r="A203" s="144"/>
      <c r="B203" s="45"/>
      <c r="C203" s="322">
        <v>8</v>
      </c>
      <c r="D203" s="342" t="s">
        <v>711</v>
      </c>
      <c r="E203" s="340"/>
      <c r="F203" s="390">
        <f>F201+F202</f>
        <v>0</v>
      </c>
      <c r="G203" s="390">
        <f>G201+G202</f>
        <v>0</v>
      </c>
      <c r="H203" s="46"/>
    </row>
    <row r="204" spans="1:8" s="105" customFormat="1">
      <c r="A204" s="144"/>
      <c r="B204" s="45"/>
      <c r="C204" s="322">
        <v>9</v>
      </c>
      <c r="D204" s="342" t="s">
        <v>824</v>
      </c>
      <c r="E204" s="340"/>
      <c r="F204" s="390">
        <f>F200+F203</f>
        <v>0</v>
      </c>
      <c r="G204" s="390">
        <f>G200+G203</f>
        <v>0</v>
      </c>
      <c r="H204" s="46"/>
    </row>
    <row r="205" spans="1:8" s="105" customFormat="1">
      <c r="A205" s="144"/>
      <c r="B205" s="45"/>
      <c r="C205" s="42"/>
      <c r="D205" s="299"/>
      <c r="E205" s="334"/>
      <c r="F205" s="52"/>
      <c r="G205" s="52"/>
      <c r="H205" s="46"/>
    </row>
    <row r="206" spans="1:8" s="105" customFormat="1">
      <c r="A206" s="144"/>
      <c r="B206" s="45"/>
      <c r="C206" s="42"/>
      <c r="D206" s="299"/>
      <c r="E206" s="334"/>
      <c r="F206" s="52"/>
      <c r="G206" s="52"/>
      <c r="H206" s="46"/>
    </row>
    <row r="207" spans="1:8" s="105" customFormat="1">
      <c r="A207" s="144"/>
      <c r="B207" s="45"/>
      <c r="C207" s="50"/>
      <c r="D207" s="277"/>
      <c r="E207" s="334"/>
      <c r="F207" s="52"/>
      <c r="G207" s="52"/>
      <c r="H207" s="46"/>
    </row>
    <row r="208" spans="1:8" s="105" customFormat="1" ht="12.75" customHeight="1">
      <c r="A208" s="144"/>
      <c r="B208" s="276">
        <v>16.5</v>
      </c>
      <c r="C208" s="572" t="s">
        <v>718</v>
      </c>
      <c r="D208" s="572"/>
      <c r="E208" s="572"/>
      <c r="F208" s="572"/>
      <c r="G208" s="572"/>
      <c r="H208" s="46"/>
    </row>
    <row r="209" spans="1:8" s="105" customFormat="1">
      <c r="A209" s="144"/>
      <c r="B209" s="46"/>
      <c r="C209" s="49"/>
      <c r="D209" s="49"/>
      <c r="E209" s="331"/>
      <c r="F209" s="363"/>
      <c r="G209" s="363"/>
      <c r="H209" s="46"/>
    </row>
    <row r="210" spans="1:8" s="105" customFormat="1" ht="25.5">
      <c r="A210" s="144"/>
      <c r="B210" s="46"/>
      <c r="C210" s="38" t="s">
        <v>24</v>
      </c>
      <c r="D210" s="38" t="s">
        <v>25</v>
      </c>
      <c r="E210" s="332" t="s">
        <v>27</v>
      </c>
      <c r="F210" s="86" t="s">
        <v>868</v>
      </c>
      <c r="G210" s="86" t="s">
        <v>844</v>
      </c>
      <c r="H210" s="46"/>
    </row>
    <row r="211" spans="1:8" s="105" customFormat="1">
      <c r="A211" s="144"/>
      <c r="B211" s="46"/>
      <c r="C211" s="36">
        <v>1</v>
      </c>
      <c r="D211" s="47" t="s">
        <v>674</v>
      </c>
      <c r="E211" s="290">
        <v>4032</v>
      </c>
      <c r="F211" s="394">
        <v>0</v>
      </c>
      <c r="G211" s="394">
        <v>0</v>
      </c>
      <c r="H211" s="46"/>
    </row>
    <row r="212" spans="1:8" s="105" customFormat="1">
      <c r="A212" s="144"/>
      <c r="B212" s="46"/>
      <c r="C212" s="36">
        <v>2</v>
      </c>
      <c r="D212" s="47" t="s">
        <v>303</v>
      </c>
      <c r="E212" s="290">
        <v>494032</v>
      </c>
      <c r="F212" s="394">
        <v>0</v>
      </c>
      <c r="G212" s="394">
        <v>0</v>
      </c>
      <c r="H212" s="46"/>
    </row>
    <row r="213" spans="1:8" s="105" customFormat="1">
      <c r="A213" s="144"/>
      <c r="B213" s="46"/>
      <c r="C213" s="452">
        <v>3</v>
      </c>
      <c r="D213" s="449" t="s">
        <v>313</v>
      </c>
      <c r="E213" s="450"/>
      <c r="F213" s="444">
        <f>SUM(F211:F212)</f>
        <v>0</v>
      </c>
      <c r="G213" s="444">
        <f>SUM(G211:G212)</f>
        <v>0</v>
      </c>
      <c r="H213" s="46"/>
    </row>
    <row r="214" spans="1:8" s="105" customFormat="1">
      <c r="A214" s="144"/>
      <c r="B214" s="45"/>
      <c r="C214" s="50"/>
      <c r="D214" s="277"/>
      <c r="E214" s="334"/>
      <c r="F214" s="413"/>
      <c r="G214" s="413"/>
      <c r="H214" s="46"/>
    </row>
    <row r="215" spans="1:8" s="105" customFormat="1">
      <c r="A215" s="144"/>
      <c r="B215" s="46"/>
      <c r="C215" s="50"/>
      <c r="D215" s="277"/>
      <c r="E215" s="334"/>
      <c r="F215" s="52"/>
      <c r="G215" s="52"/>
      <c r="H215" s="46"/>
    </row>
    <row r="216" spans="1:8" s="105" customFormat="1">
      <c r="A216" s="144"/>
      <c r="B216" s="276">
        <v>16.600000000000001</v>
      </c>
      <c r="C216" s="46"/>
      <c r="D216" s="572" t="s">
        <v>717</v>
      </c>
      <c r="E216" s="572"/>
      <c r="F216" s="572"/>
      <c r="G216" s="572"/>
      <c r="H216" s="46"/>
    </row>
    <row r="217" spans="1:8" s="105" customFormat="1">
      <c r="A217" s="144"/>
      <c r="B217" s="45"/>
      <c r="C217" s="46"/>
      <c r="D217" s="52"/>
      <c r="E217" s="334"/>
      <c r="F217" s="52"/>
      <c r="G217" s="52"/>
      <c r="H217" s="46"/>
    </row>
    <row r="218" spans="1:8" s="105" customFormat="1" ht="25.5">
      <c r="A218" s="144"/>
      <c r="B218" s="45"/>
      <c r="C218" s="38" t="s">
        <v>24</v>
      </c>
      <c r="D218" s="38" t="s">
        <v>25</v>
      </c>
      <c r="E218" s="332" t="s">
        <v>27</v>
      </c>
      <c r="F218" s="86" t="s">
        <v>868</v>
      </c>
      <c r="G218" s="86" t="s">
        <v>844</v>
      </c>
      <c r="H218" s="46"/>
    </row>
    <row r="219" spans="1:8" s="105" customFormat="1">
      <c r="A219" s="144"/>
      <c r="B219" s="45"/>
      <c r="C219" s="36">
        <v>1</v>
      </c>
      <c r="D219" s="47" t="s">
        <v>675</v>
      </c>
      <c r="E219" s="290">
        <v>451</v>
      </c>
      <c r="F219" s="400">
        <v>0</v>
      </c>
      <c r="G219" s="400">
        <v>0</v>
      </c>
      <c r="H219" s="46"/>
    </row>
    <row r="220" spans="1:8" s="105" customFormat="1">
      <c r="A220" s="144"/>
      <c r="B220" s="45"/>
      <c r="C220" s="36">
        <v>2</v>
      </c>
      <c r="D220" s="47" t="s">
        <v>650</v>
      </c>
      <c r="E220" s="290">
        <v>49451</v>
      </c>
      <c r="F220" s="400">
        <v>0</v>
      </c>
      <c r="G220" s="400">
        <v>0</v>
      </c>
      <c r="H220" s="46"/>
    </row>
    <row r="221" spans="1:8" s="105" customFormat="1">
      <c r="A221" s="144"/>
      <c r="B221" s="45"/>
      <c r="C221" s="452">
        <v>3</v>
      </c>
      <c r="D221" s="449" t="s">
        <v>337</v>
      </c>
      <c r="E221" s="450"/>
      <c r="F221" s="441">
        <f>F219+F220</f>
        <v>0</v>
      </c>
      <c r="G221" s="441">
        <f>G219+G220</f>
        <v>0</v>
      </c>
      <c r="H221" s="46"/>
    </row>
    <row r="222" spans="1:8" s="105" customFormat="1">
      <c r="A222" s="144"/>
      <c r="B222" s="45"/>
      <c r="C222" s="50"/>
      <c r="D222" s="299"/>
      <c r="E222" s="334"/>
      <c r="F222" s="52"/>
      <c r="G222" s="52"/>
      <c r="H222" s="46"/>
    </row>
    <row r="223" spans="1:8" s="105" customFormat="1">
      <c r="A223" s="144"/>
      <c r="B223" s="45"/>
      <c r="C223" s="50"/>
      <c r="D223" s="277"/>
      <c r="E223" s="334"/>
      <c r="F223" s="52"/>
      <c r="G223" s="52"/>
      <c r="H223" s="46"/>
    </row>
    <row r="224" spans="1:8" s="105" customFormat="1" ht="25.5" customHeight="1">
      <c r="A224" s="144"/>
      <c r="B224" s="276">
        <v>16.7</v>
      </c>
      <c r="C224" s="572" t="s">
        <v>716</v>
      </c>
      <c r="D224" s="572"/>
      <c r="E224" s="572"/>
      <c r="F224" s="572"/>
      <c r="G224" s="572"/>
      <c r="H224" s="46"/>
    </row>
    <row r="225" spans="1:8" s="105" customFormat="1">
      <c r="A225" s="144"/>
      <c r="B225" s="45"/>
      <c r="C225" s="50"/>
      <c r="D225" s="277"/>
      <c r="E225" s="334"/>
      <c r="F225" s="52"/>
      <c r="G225" s="52"/>
      <c r="H225" s="46"/>
    </row>
    <row r="226" spans="1:8" s="105" customFormat="1" ht="25.5">
      <c r="A226" s="144"/>
      <c r="B226" s="45"/>
      <c r="C226" s="38" t="s">
        <v>24</v>
      </c>
      <c r="D226" s="38" t="s">
        <v>25</v>
      </c>
      <c r="E226" s="332" t="s">
        <v>27</v>
      </c>
      <c r="F226" s="86" t="s">
        <v>868</v>
      </c>
      <c r="G226" s="86" t="s">
        <v>844</v>
      </c>
      <c r="H226" s="46"/>
    </row>
    <row r="227" spans="1:8" s="105" customFormat="1" ht="25.5">
      <c r="A227" s="144"/>
      <c r="B227" s="45"/>
      <c r="C227" s="36">
        <v>1</v>
      </c>
      <c r="D227" s="47" t="s">
        <v>822</v>
      </c>
      <c r="E227" s="290">
        <v>452</v>
      </c>
      <c r="F227" s="400">
        <v>0</v>
      </c>
      <c r="G227" s="400">
        <v>0</v>
      </c>
      <c r="H227" s="46"/>
    </row>
    <row r="228" spans="1:8" s="105" customFormat="1" ht="25.5">
      <c r="A228" s="144"/>
      <c r="B228" s="45"/>
      <c r="C228" s="36">
        <v>2</v>
      </c>
      <c r="D228" s="47" t="s">
        <v>651</v>
      </c>
      <c r="E228" s="290">
        <v>49452</v>
      </c>
      <c r="F228" s="400">
        <v>0</v>
      </c>
      <c r="G228" s="400">
        <v>0</v>
      </c>
      <c r="H228" s="46"/>
    </row>
    <row r="229" spans="1:8" s="105" customFormat="1" ht="25.5">
      <c r="A229" s="144"/>
      <c r="B229" s="46"/>
      <c r="C229" s="452">
        <v>3</v>
      </c>
      <c r="D229" s="449" t="s">
        <v>338</v>
      </c>
      <c r="E229" s="450"/>
      <c r="F229" s="441">
        <f>F227+F228</f>
        <v>0</v>
      </c>
      <c r="G229" s="441">
        <f>G227+G228</f>
        <v>0</v>
      </c>
      <c r="H229" s="46"/>
    </row>
    <row r="230" spans="1:8" s="105" customFormat="1">
      <c r="A230" s="144"/>
      <c r="B230" s="46"/>
      <c r="C230" s="50"/>
      <c r="D230" s="277"/>
      <c r="E230" s="334"/>
      <c r="F230" s="52"/>
      <c r="G230" s="52"/>
      <c r="H230" s="46"/>
    </row>
    <row r="231" spans="1:8" s="105" customFormat="1">
      <c r="A231" s="144"/>
      <c r="B231" s="46"/>
      <c r="C231" s="42"/>
      <c r="D231" s="277"/>
      <c r="E231" s="334"/>
      <c r="F231" s="52"/>
      <c r="G231" s="52"/>
      <c r="H231" s="46"/>
    </row>
    <row r="232" spans="1:8" s="105" customFormat="1">
      <c r="A232" s="144"/>
      <c r="B232" s="285">
        <v>16.8</v>
      </c>
      <c r="C232" s="42"/>
      <c r="D232" s="277" t="s">
        <v>659</v>
      </c>
      <c r="E232" s="334"/>
      <c r="F232" s="52"/>
      <c r="G232" s="52"/>
      <c r="H232" s="46"/>
    </row>
    <row r="233" spans="1:8" s="105" customFormat="1">
      <c r="A233" s="144"/>
      <c r="B233" s="46"/>
      <c r="C233" s="42"/>
      <c r="D233" s="277"/>
      <c r="E233" s="334"/>
      <c r="F233" s="52"/>
      <c r="G233" s="52"/>
      <c r="H233" s="46"/>
    </row>
    <row r="234" spans="1:8" s="105" customFormat="1" ht="25.5">
      <c r="A234" s="144"/>
      <c r="B234" s="46"/>
      <c r="C234" s="38" t="s">
        <v>24</v>
      </c>
      <c r="D234" s="38" t="s">
        <v>25</v>
      </c>
      <c r="E234" s="332" t="s">
        <v>27</v>
      </c>
      <c r="F234" s="86" t="s">
        <v>868</v>
      </c>
      <c r="G234" s="86" t="s">
        <v>844</v>
      </c>
      <c r="H234" s="46"/>
    </row>
    <row r="235" spans="1:8" s="105" customFormat="1">
      <c r="A235" s="144"/>
      <c r="B235" s="46"/>
      <c r="C235" s="36">
        <v>1</v>
      </c>
      <c r="D235" s="40" t="s">
        <v>676</v>
      </c>
      <c r="E235" s="333">
        <v>455</v>
      </c>
      <c r="F235" s="400">
        <v>0</v>
      </c>
      <c r="G235" s="400">
        <v>0</v>
      </c>
      <c r="H235" s="46"/>
    </row>
    <row r="236" spans="1:8" s="105" customFormat="1">
      <c r="A236" s="144"/>
      <c r="B236" s="46"/>
      <c r="C236" s="36">
        <v>2</v>
      </c>
      <c r="D236" s="40" t="s">
        <v>677</v>
      </c>
      <c r="E236" s="333">
        <v>457</v>
      </c>
      <c r="F236" s="400">
        <v>0</v>
      </c>
      <c r="G236" s="400">
        <v>0</v>
      </c>
      <c r="H236" s="46"/>
    </row>
    <row r="237" spans="1:8" s="105" customFormat="1">
      <c r="A237" s="144"/>
      <c r="B237" s="46"/>
      <c r="C237" s="452">
        <v>3</v>
      </c>
      <c r="D237" s="453" t="s">
        <v>660</v>
      </c>
      <c r="E237" s="450"/>
      <c r="F237" s="441">
        <f>F235+F236</f>
        <v>0</v>
      </c>
      <c r="G237" s="441">
        <f>G235+G236</f>
        <v>0</v>
      </c>
      <c r="H237" s="46"/>
    </row>
    <row r="238" spans="1:8" s="105" customFormat="1">
      <c r="A238" s="144"/>
      <c r="B238" s="46"/>
      <c r="C238" s="42"/>
      <c r="D238" s="277"/>
      <c r="E238" s="334"/>
      <c r="F238" s="52"/>
      <c r="G238" s="52"/>
      <c r="H238" s="46"/>
    </row>
    <row r="239" spans="1:8" s="105" customFormat="1">
      <c r="A239" s="144"/>
      <c r="B239" s="46"/>
      <c r="C239" s="50"/>
      <c r="D239" s="277"/>
      <c r="E239" s="334"/>
      <c r="F239" s="52"/>
      <c r="G239" s="52"/>
      <c r="H239" s="46"/>
    </row>
    <row r="240" spans="1:8" s="105" customFormat="1" ht="12.75" customHeight="1">
      <c r="A240" s="144">
        <v>17</v>
      </c>
      <c r="B240" s="568" t="s">
        <v>310</v>
      </c>
      <c r="C240" s="569"/>
      <c r="D240" s="569"/>
      <c r="E240" s="569"/>
      <c r="F240" s="569"/>
      <c r="G240" s="570"/>
      <c r="H240" s="46"/>
    </row>
    <row r="241" spans="1:8" s="105" customFormat="1">
      <c r="A241" s="144"/>
      <c r="B241" s="45"/>
      <c r="C241" s="50"/>
      <c r="D241" s="277"/>
      <c r="E241" s="334"/>
      <c r="F241" s="52"/>
      <c r="G241" s="52"/>
      <c r="H241" s="46"/>
    </row>
    <row r="242" spans="1:8" s="105" customFormat="1" ht="25.5">
      <c r="A242" s="144"/>
      <c r="B242" s="45"/>
      <c r="C242" s="38" t="s">
        <v>24</v>
      </c>
      <c r="D242" s="38" t="s">
        <v>25</v>
      </c>
      <c r="E242" s="332" t="s">
        <v>27</v>
      </c>
      <c r="F242" s="86" t="s">
        <v>868</v>
      </c>
      <c r="G242" s="86" t="s">
        <v>844</v>
      </c>
      <c r="H242" s="46"/>
    </row>
    <row r="243" spans="1:8" s="105" customFormat="1">
      <c r="A243" s="144"/>
      <c r="B243" s="45"/>
      <c r="C243" s="36">
        <v>1</v>
      </c>
      <c r="D243" s="47" t="s">
        <v>683</v>
      </c>
      <c r="E243" s="333">
        <v>481</v>
      </c>
      <c r="F243" s="400">
        <v>0</v>
      </c>
      <c r="G243" s="400">
        <v>0</v>
      </c>
      <c r="H243" s="46"/>
    </row>
    <row r="244" spans="1:8" s="105" customFormat="1">
      <c r="A244" s="144"/>
      <c r="B244" s="45"/>
      <c r="C244" s="36">
        <v>2</v>
      </c>
      <c r="D244" s="47" t="s">
        <v>689</v>
      </c>
      <c r="E244" s="333">
        <v>484</v>
      </c>
      <c r="F244" s="400">
        <v>0</v>
      </c>
      <c r="G244" s="400">
        <v>0</v>
      </c>
      <c r="H244" s="46"/>
    </row>
    <row r="245" spans="1:8" s="105" customFormat="1">
      <c r="A245" s="144"/>
      <c r="B245" s="45"/>
      <c r="C245" s="448"/>
      <c r="D245" s="449" t="s">
        <v>318</v>
      </c>
      <c r="E245" s="450"/>
      <c r="F245" s="441">
        <f>F243+F244</f>
        <v>0</v>
      </c>
      <c r="G245" s="441">
        <f>G243+G244</f>
        <v>0</v>
      </c>
      <c r="H245" s="46"/>
    </row>
    <row r="246" spans="1:8" s="105" customFormat="1">
      <c r="A246" s="144"/>
      <c r="B246" s="46"/>
      <c r="C246" s="50"/>
      <c r="D246" s="277"/>
      <c r="E246" s="334"/>
      <c r="F246" s="52"/>
      <c r="G246" s="52"/>
      <c r="H246" s="46"/>
    </row>
    <row r="247" spans="1:8" s="105" customFormat="1" ht="12.75" customHeight="1">
      <c r="A247" s="144">
        <v>18</v>
      </c>
      <c r="B247" s="568" t="s">
        <v>319</v>
      </c>
      <c r="C247" s="569"/>
      <c r="D247" s="569"/>
      <c r="E247" s="569"/>
      <c r="F247" s="569"/>
      <c r="G247" s="570"/>
      <c r="H247" s="46"/>
    </row>
    <row r="248" spans="1:8" s="105" customFormat="1">
      <c r="A248" s="144"/>
      <c r="B248" s="45"/>
      <c r="C248" s="49"/>
      <c r="D248" s="49"/>
      <c r="E248" s="331"/>
      <c r="F248" s="363"/>
      <c r="G248" s="363"/>
      <c r="H248" s="46"/>
    </row>
    <row r="249" spans="1:8" s="105" customFormat="1" ht="25.5">
      <c r="A249" s="144"/>
      <c r="B249" s="45"/>
      <c r="C249" s="38" t="s">
        <v>24</v>
      </c>
      <c r="D249" s="38" t="s">
        <v>25</v>
      </c>
      <c r="E249" s="332" t="s">
        <v>27</v>
      </c>
      <c r="F249" s="86" t="s">
        <v>868</v>
      </c>
      <c r="G249" s="86" t="s">
        <v>844</v>
      </c>
      <c r="H249" s="46"/>
    </row>
    <row r="250" spans="1:8" s="105" customFormat="1">
      <c r="A250" s="144"/>
      <c r="B250" s="46"/>
      <c r="C250" s="36">
        <v>1</v>
      </c>
      <c r="D250" s="47" t="s">
        <v>688</v>
      </c>
      <c r="E250" s="333">
        <v>4661</v>
      </c>
      <c r="F250" s="400">
        <v>0</v>
      </c>
      <c r="G250" s="400">
        <v>0</v>
      </c>
      <c r="H250" s="46"/>
    </row>
    <row r="251" spans="1:8" s="105" customFormat="1">
      <c r="A251" s="144"/>
      <c r="B251" s="45"/>
      <c r="C251" s="36">
        <v>2</v>
      </c>
      <c r="D251" s="47" t="s">
        <v>690</v>
      </c>
      <c r="E251" s="290">
        <v>488</v>
      </c>
      <c r="F251" s="400">
        <v>0</v>
      </c>
      <c r="G251" s="400">
        <v>0</v>
      </c>
      <c r="H251" s="46"/>
    </row>
    <row r="252" spans="1:8" s="105" customFormat="1">
      <c r="A252" s="144"/>
      <c r="B252" s="46"/>
      <c r="C252" s="448"/>
      <c r="D252" s="449" t="s">
        <v>320</v>
      </c>
      <c r="E252" s="450"/>
      <c r="F252" s="441">
        <f>F250+F251</f>
        <v>0</v>
      </c>
      <c r="G252" s="441">
        <f>G250+G251</f>
        <v>0</v>
      </c>
      <c r="H252" s="46"/>
    </row>
    <row r="253" spans="1:8" s="105" customFormat="1">
      <c r="A253" s="144"/>
      <c r="B253" s="46"/>
      <c r="C253" s="50"/>
      <c r="D253" s="299"/>
      <c r="E253" s="334"/>
      <c r="F253" s="52"/>
      <c r="G253" s="52"/>
      <c r="H253" s="46"/>
    </row>
    <row r="254" spans="1:8" s="105" customFormat="1">
      <c r="A254" s="144"/>
      <c r="B254" s="46"/>
      <c r="C254" s="50"/>
      <c r="D254" s="299"/>
      <c r="E254" s="334"/>
      <c r="F254" s="52"/>
      <c r="G254" s="52"/>
      <c r="H254" s="46"/>
    </row>
    <row r="255" spans="1:8" s="105" customFormat="1">
      <c r="A255" s="144"/>
      <c r="B255" s="45"/>
      <c r="C255" s="50"/>
      <c r="D255" s="277"/>
      <c r="E255" s="334"/>
      <c r="F255" s="52"/>
      <c r="G255" s="52"/>
      <c r="H255" s="46"/>
    </row>
    <row r="256" spans="1:8" s="105" customFormat="1" ht="12.75" customHeight="1">
      <c r="A256" s="144">
        <v>19</v>
      </c>
      <c r="B256" s="568" t="s">
        <v>704</v>
      </c>
      <c r="C256" s="569"/>
      <c r="D256" s="569"/>
      <c r="E256" s="569"/>
      <c r="F256" s="569"/>
      <c r="G256" s="570"/>
      <c r="H256" s="46"/>
    </row>
    <row r="257" spans="1:8" s="105" customFormat="1" ht="12.75" customHeight="1">
      <c r="A257" s="144"/>
      <c r="B257" s="277"/>
      <c r="C257" s="277"/>
      <c r="D257" s="277"/>
      <c r="E257" s="51"/>
      <c r="F257" s="52"/>
      <c r="G257" s="52"/>
      <c r="H257" s="46"/>
    </row>
    <row r="258" spans="1:8" s="105" customFormat="1" ht="12.75" customHeight="1">
      <c r="A258" s="144"/>
      <c r="B258" s="286">
        <v>19.100000000000001</v>
      </c>
      <c r="C258" s="568" t="s">
        <v>691</v>
      </c>
      <c r="D258" s="569"/>
      <c r="E258" s="569"/>
      <c r="F258" s="569"/>
      <c r="G258" s="570"/>
      <c r="H258" s="46"/>
    </row>
    <row r="259" spans="1:8" s="105" customFormat="1">
      <c r="A259" s="144"/>
      <c r="B259" s="45"/>
      <c r="C259" s="49"/>
      <c r="D259" s="49"/>
      <c r="E259" s="331"/>
      <c r="F259" s="363"/>
      <c r="G259" s="363"/>
      <c r="H259" s="46"/>
    </row>
    <row r="260" spans="1:8" s="105" customFormat="1" ht="25.5">
      <c r="A260" s="144"/>
      <c r="B260" s="46"/>
      <c r="C260" s="38" t="s">
        <v>24</v>
      </c>
      <c r="D260" s="38" t="s">
        <v>25</v>
      </c>
      <c r="E260" s="332" t="s">
        <v>27</v>
      </c>
      <c r="F260" s="86" t="s">
        <v>868</v>
      </c>
      <c r="G260" s="86" t="s">
        <v>844</v>
      </c>
      <c r="H260" s="46"/>
    </row>
    <row r="261" spans="1:8" s="105" customFormat="1">
      <c r="A261" s="144"/>
      <c r="B261" s="46"/>
      <c r="C261" s="36">
        <v>1</v>
      </c>
      <c r="D261" s="124" t="s">
        <v>692</v>
      </c>
      <c r="E261" s="290">
        <v>4631</v>
      </c>
      <c r="F261" s="400">
        <v>0</v>
      </c>
      <c r="G261" s="400">
        <v>0</v>
      </c>
      <c r="H261" s="46"/>
    </row>
    <row r="262" spans="1:8" s="105" customFormat="1">
      <c r="A262" s="144"/>
      <c r="B262" s="46"/>
      <c r="C262" s="448">
        <v>2</v>
      </c>
      <c r="D262" s="454" t="s">
        <v>693</v>
      </c>
      <c r="E262" s="450"/>
      <c r="F262" s="441">
        <f>F261</f>
        <v>0</v>
      </c>
      <c r="G262" s="441">
        <f>G261</f>
        <v>0</v>
      </c>
      <c r="H262" s="46"/>
    </row>
    <row r="263" spans="1:8" s="105" customFormat="1">
      <c r="A263" s="144"/>
      <c r="B263" s="46"/>
      <c r="C263" s="50"/>
      <c r="D263" s="287"/>
      <c r="E263" s="336"/>
      <c r="F263" s="365"/>
      <c r="G263" s="365"/>
      <c r="H263" s="46"/>
    </row>
    <row r="264" spans="1:8" s="105" customFormat="1" ht="12.75" customHeight="1">
      <c r="A264" s="144"/>
      <c r="B264" s="286">
        <v>19.2</v>
      </c>
      <c r="C264" s="568" t="s">
        <v>694</v>
      </c>
      <c r="D264" s="569"/>
      <c r="E264" s="569"/>
      <c r="F264" s="569"/>
      <c r="G264" s="570"/>
      <c r="H264" s="46"/>
    </row>
    <row r="265" spans="1:8" s="105" customFormat="1">
      <c r="A265" s="144"/>
      <c r="B265" s="46"/>
      <c r="C265" s="50"/>
      <c r="D265" s="287"/>
      <c r="E265" s="336"/>
      <c r="F265" s="365"/>
      <c r="G265" s="365"/>
      <c r="H265" s="46"/>
    </row>
    <row r="266" spans="1:8" s="105" customFormat="1" ht="25.5">
      <c r="A266" s="144"/>
      <c r="B266" s="46"/>
      <c r="C266" s="38" t="s">
        <v>24</v>
      </c>
      <c r="D266" s="38" t="s">
        <v>25</v>
      </c>
      <c r="E266" s="332" t="s">
        <v>27</v>
      </c>
      <c r="F266" s="86" t="s">
        <v>868</v>
      </c>
      <c r="G266" s="86" t="s">
        <v>844</v>
      </c>
      <c r="H266" s="46"/>
    </row>
    <row r="267" spans="1:8" s="105" customFormat="1">
      <c r="A267" s="144"/>
      <c r="B267" s="46"/>
      <c r="C267" s="36">
        <v>1</v>
      </c>
      <c r="D267" s="47" t="s">
        <v>695</v>
      </c>
      <c r="E267" s="290">
        <v>4632</v>
      </c>
      <c r="F267" s="400">
        <v>0</v>
      </c>
      <c r="G267" s="400">
        <v>0</v>
      </c>
      <c r="H267" s="46"/>
    </row>
    <row r="268" spans="1:8" s="105" customFormat="1">
      <c r="A268" s="144"/>
      <c r="B268" s="46"/>
      <c r="C268" s="36">
        <v>2</v>
      </c>
      <c r="D268" s="47" t="s">
        <v>696</v>
      </c>
      <c r="E268" s="290">
        <v>4633</v>
      </c>
      <c r="F268" s="400">
        <v>0</v>
      </c>
      <c r="G268" s="400">
        <v>0</v>
      </c>
      <c r="H268" s="46"/>
    </row>
    <row r="269" spans="1:8" s="105" customFormat="1">
      <c r="A269" s="144"/>
      <c r="B269" s="46"/>
      <c r="C269" s="36">
        <v>3</v>
      </c>
      <c r="D269" s="47" t="s">
        <v>697</v>
      </c>
      <c r="E269" s="290">
        <v>4634</v>
      </c>
      <c r="F269" s="400">
        <v>0</v>
      </c>
      <c r="G269" s="400">
        <v>0</v>
      </c>
      <c r="H269" s="46"/>
    </row>
    <row r="270" spans="1:8" s="105" customFormat="1">
      <c r="A270" s="144"/>
      <c r="B270" s="46"/>
      <c r="C270" s="448">
        <v>4</v>
      </c>
      <c r="D270" s="449" t="s">
        <v>698</v>
      </c>
      <c r="E270" s="450"/>
      <c r="F270" s="441">
        <f>F267+F268+F269</f>
        <v>0</v>
      </c>
      <c r="G270" s="441">
        <f>G267+G268+G269</f>
        <v>0</v>
      </c>
      <c r="H270" s="46"/>
    </row>
    <row r="271" spans="1:8" s="105" customFormat="1">
      <c r="A271" s="144"/>
      <c r="C271" s="123"/>
      <c r="D271" s="257"/>
      <c r="E271" s="337"/>
      <c r="F271" s="366"/>
      <c r="G271" s="366"/>
    </row>
    <row r="272" spans="1:8" s="105" customFormat="1">
      <c r="A272" s="144"/>
      <c r="C272" s="123"/>
      <c r="D272" s="257"/>
      <c r="E272" s="337"/>
      <c r="F272" s="366"/>
      <c r="G272" s="366"/>
    </row>
    <row r="273" spans="1:9" s="105" customFormat="1" ht="12.75" customHeight="1">
      <c r="A273" s="86">
        <v>20</v>
      </c>
      <c r="B273" s="568" t="s">
        <v>339</v>
      </c>
      <c r="C273" s="569"/>
      <c r="D273" s="569"/>
      <c r="E273" s="569"/>
      <c r="F273" s="569"/>
      <c r="G273" s="570"/>
    </row>
    <row r="274" spans="1:9" s="105" customFormat="1">
      <c r="A274" s="107"/>
      <c r="B274" s="50"/>
      <c r="C274" s="42"/>
      <c r="D274" s="42"/>
      <c r="E274" s="338"/>
      <c r="F274" s="367"/>
      <c r="G274" s="367"/>
    </row>
    <row r="275" spans="1:9" s="105" customFormat="1" ht="25.5">
      <c r="A275" s="144"/>
      <c r="B275" s="46"/>
      <c r="C275" s="38" t="s">
        <v>24</v>
      </c>
      <c r="D275" s="38" t="s">
        <v>25</v>
      </c>
      <c r="E275" s="332" t="s">
        <v>27</v>
      </c>
      <c r="F275" s="86" t="s">
        <v>868</v>
      </c>
      <c r="G275" s="86" t="s">
        <v>844</v>
      </c>
    </row>
    <row r="276" spans="1:9" s="105" customFormat="1">
      <c r="A276" s="144"/>
      <c r="B276" s="46"/>
      <c r="C276" s="36">
        <v>1</v>
      </c>
      <c r="D276" s="47" t="s">
        <v>855</v>
      </c>
      <c r="E276" s="333">
        <v>448</v>
      </c>
      <c r="F276" s="400">
        <v>0</v>
      </c>
      <c r="G276" s="400">
        <v>0</v>
      </c>
    </row>
    <row r="277" spans="1:9" s="105" customFormat="1">
      <c r="A277" s="144"/>
      <c r="B277" s="46"/>
      <c r="C277" s="36"/>
      <c r="D277" s="48" t="s">
        <v>340</v>
      </c>
      <c r="E277" s="333"/>
      <c r="F277" s="412">
        <f>SUM(F276)</f>
        <v>0</v>
      </c>
      <c r="G277" s="412">
        <f>SUM(G276)</f>
        <v>0</v>
      </c>
    </row>
    <row r="278" spans="1:9" s="105" customFormat="1">
      <c r="A278" s="144"/>
      <c r="B278" s="46"/>
      <c r="C278" s="344"/>
      <c r="D278" s="345"/>
      <c r="E278" s="346"/>
      <c r="F278" s="414"/>
      <c r="G278" s="414"/>
    </row>
    <row r="279" spans="1:9" s="105" customFormat="1" ht="15" customHeight="1">
      <c r="A279" s="567" t="s">
        <v>174</v>
      </c>
      <c r="B279" s="567"/>
      <c r="C279" s="567"/>
      <c r="D279" s="567"/>
      <c r="E279" s="567"/>
      <c r="F279" s="411">
        <f>F155+F245+F252+F262+F270+F277</f>
        <v>0</v>
      </c>
      <c r="G279" s="411">
        <f>G155+G245+G252+G262+G270+G277</f>
        <v>0</v>
      </c>
    </row>
    <row r="280" spans="1:9" s="105" customFormat="1">
      <c r="A280" s="144"/>
      <c r="B280" s="46"/>
      <c r="C280" s="50"/>
      <c r="D280" s="277"/>
      <c r="E280" s="334"/>
      <c r="F280" s="415"/>
      <c r="G280" s="415"/>
    </row>
    <row r="281" spans="1:9" s="105" customFormat="1" ht="15" customHeight="1">
      <c r="A281" s="567" t="s">
        <v>175</v>
      </c>
      <c r="B281" s="567"/>
      <c r="C281" s="567"/>
      <c r="D281" s="567"/>
      <c r="E281" s="567"/>
      <c r="F281" s="411">
        <f>F279+F153</f>
        <v>83946959.109999999</v>
      </c>
      <c r="G281" s="411">
        <f>G279+G153</f>
        <v>21150220.099999998</v>
      </c>
    </row>
    <row r="283" spans="1:9" ht="12.75" customHeight="1">
      <c r="A283" s="42"/>
      <c r="B283" s="571" t="s">
        <v>460</v>
      </c>
      <c r="C283" s="571"/>
      <c r="D283" s="571"/>
      <c r="E283" s="571"/>
      <c r="F283" s="411">
        <f>F290+F297+F304+F306</f>
        <v>5511193</v>
      </c>
      <c r="G283" s="411">
        <f>G290+G297+G304+G306</f>
        <v>720690</v>
      </c>
      <c r="I283" s="46" t="s">
        <v>2</v>
      </c>
    </row>
    <row r="284" spans="1:9">
      <c r="C284" s="42"/>
      <c r="D284" s="42"/>
    </row>
    <row r="285" spans="1:9" ht="12.75" customHeight="1">
      <c r="A285" s="38">
        <v>21</v>
      </c>
      <c r="B285" s="568" t="s">
        <v>311</v>
      </c>
      <c r="C285" s="569"/>
      <c r="D285" s="569"/>
      <c r="E285" s="569"/>
      <c r="F285" s="569"/>
      <c r="G285" s="570"/>
    </row>
    <row r="286" spans="1:9" ht="12.75" customHeight="1">
      <c r="B286" s="277"/>
      <c r="C286" s="277"/>
      <c r="D286" s="277"/>
    </row>
    <row r="287" spans="1:9" ht="25.5">
      <c r="B287" s="45"/>
      <c r="C287" s="38" t="s">
        <v>24</v>
      </c>
      <c r="D287" s="38" t="s">
        <v>25</v>
      </c>
      <c r="E287" s="332" t="s">
        <v>27</v>
      </c>
      <c r="F287" s="86" t="s">
        <v>868</v>
      </c>
      <c r="G287" s="86" t="s">
        <v>844</v>
      </c>
    </row>
    <row r="288" spans="1:9">
      <c r="C288" s="36">
        <v>1</v>
      </c>
      <c r="D288" s="47" t="s">
        <v>447</v>
      </c>
      <c r="E288" s="290">
        <v>101</v>
      </c>
      <c r="F288" s="394">
        <v>2005000</v>
      </c>
      <c r="G288" s="394">
        <v>5000</v>
      </c>
    </row>
    <row r="289" spans="1:7">
      <c r="C289" s="36">
        <v>2</v>
      </c>
      <c r="D289" s="47" t="s">
        <v>448</v>
      </c>
      <c r="E289" s="290">
        <v>102</v>
      </c>
      <c r="F289" s="394"/>
      <c r="G289" s="394"/>
    </row>
    <row r="290" spans="1:7">
      <c r="C290" s="448"/>
      <c r="D290" s="449" t="s">
        <v>341</v>
      </c>
      <c r="E290" s="450"/>
      <c r="F290" s="444">
        <f>F288+F289</f>
        <v>2005000</v>
      </c>
      <c r="G290" s="444">
        <f>G288+G289</f>
        <v>5000</v>
      </c>
    </row>
    <row r="292" spans="1:7" ht="12.75" customHeight="1">
      <c r="A292" s="38">
        <v>22</v>
      </c>
      <c r="B292" s="568" t="s">
        <v>177</v>
      </c>
      <c r="C292" s="569"/>
      <c r="D292" s="569"/>
      <c r="E292" s="569"/>
      <c r="F292" s="569"/>
      <c r="G292" s="570"/>
    </row>
    <row r="293" spans="1:7">
      <c r="B293" s="45"/>
      <c r="C293" s="49"/>
      <c r="D293" s="49"/>
    </row>
    <row r="294" spans="1:7" ht="25.5">
      <c r="B294" s="45"/>
      <c r="C294" s="38" t="s">
        <v>24</v>
      </c>
      <c r="D294" s="38" t="s">
        <v>25</v>
      </c>
      <c r="E294" s="332" t="s">
        <v>27</v>
      </c>
      <c r="F294" s="86" t="s">
        <v>868</v>
      </c>
      <c r="G294" s="86" t="s">
        <v>844</v>
      </c>
    </row>
    <row r="295" spans="1:7" ht="25.5">
      <c r="C295" s="36">
        <v>1</v>
      </c>
      <c r="D295" s="47" t="s">
        <v>342</v>
      </c>
      <c r="E295" s="333">
        <v>104</v>
      </c>
      <c r="F295" s="394">
        <v>0</v>
      </c>
      <c r="G295" s="394">
        <v>0</v>
      </c>
    </row>
    <row r="296" spans="1:7">
      <c r="C296" s="36">
        <v>2</v>
      </c>
      <c r="D296" s="47" t="s">
        <v>724</v>
      </c>
      <c r="E296" s="333">
        <v>105</v>
      </c>
      <c r="F296" s="394">
        <v>0</v>
      </c>
      <c r="G296" s="394">
        <v>0</v>
      </c>
    </row>
    <row r="297" spans="1:7">
      <c r="C297" s="448">
        <v>3</v>
      </c>
      <c r="D297" s="449" t="s">
        <v>725</v>
      </c>
      <c r="E297" s="450"/>
      <c r="F297" s="444">
        <f>F295+F296</f>
        <v>0</v>
      </c>
      <c r="G297" s="444">
        <f>G295+G296</f>
        <v>0</v>
      </c>
    </row>
    <row r="298" spans="1:7">
      <c r="C298" s="50"/>
      <c r="D298" s="277"/>
      <c r="E298" s="334"/>
      <c r="F298" s="52"/>
      <c r="G298" s="52"/>
    </row>
    <row r="299" spans="1:7" ht="12.75" customHeight="1">
      <c r="A299" s="38">
        <v>23</v>
      </c>
      <c r="B299" s="568" t="s">
        <v>312</v>
      </c>
      <c r="C299" s="569"/>
      <c r="D299" s="569"/>
      <c r="E299" s="569"/>
      <c r="F299" s="569"/>
      <c r="G299" s="570"/>
    </row>
    <row r="300" spans="1:7">
      <c r="B300" s="45"/>
      <c r="C300" s="49"/>
      <c r="D300" s="49"/>
    </row>
    <row r="301" spans="1:7" ht="25.5">
      <c r="B301" s="45"/>
      <c r="C301" s="38" t="s">
        <v>24</v>
      </c>
      <c r="D301" s="38" t="s">
        <v>25</v>
      </c>
      <c r="E301" s="332" t="s">
        <v>27</v>
      </c>
      <c r="F301" s="86" t="s">
        <v>868</v>
      </c>
      <c r="G301" s="86" t="s">
        <v>844</v>
      </c>
    </row>
    <row r="302" spans="1:7">
      <c r="C302" s="36">
        <v>1</v>
      </c>
      <c r="D302" s="47" t="s">
        <v>343</v>
      </c>
      <c r="E302" s="290">
        <v>1061</v>
      </c>
      <c r="F302" s="394">
        <v>0</v>
      </c>
      <c r="G302" s="394">
        <v>0</v>
      </c>
    </row>
    <row r="303" spans="1:7" ht="25.5">
      <c r="C303" s="36">
        <v>2</v>
      </c>
      <c r="D303" s="47" t="s">
        <v>449</v>
      </c>
      <c r="E303" s="290">
        <v>1062</v>
      </c>
      <c r="F303" s="394">
        <v>0</v>
      </c>
      <c r="G303" s="394">
        <v>0</v>
      </c>
    </row>
    <row r="304" spans="1:7">
      <c r="C304" s="36">
        <v>3</v>
      </c>
      <c r="D304" s="48" t="s">
        <v>726</v>
      </c>
      <c r="E304" s="333"/>
      <c r="F304" s="395">
        <f>SUM(F302:F303)</f>
        <v>0</v>
      </c>
      <c r="G304" s="395">
        <f>SUM(G302:G303)</f>
        <v>0</v>
      </c>
    </row>
    <row r="306" spans="1:7" ht="12.75" customHeight="1">
      <c r="A306" s="322">
        <v>24</v>
      </c>
      <c r="B306" s="571" t="s">
        <v>6</v>
      </c>
      <c r="C306" s="571"/>
      <c r="D306" s="571"/>
      <c r="E306" s="340"/>
      <c r="F306" s="411">
        <f>F312+F319+F325</f>
        <v>3506193</v>
      </c>
      <c r="G306" s="411">
        <f>G312+G319+G325</f>
        <v>715690</v>
      </c>
    </row>
    <row r="307" spans="1:7">
      <c r="B307" s="45"/>
      <c r="C307" s="280"/>
      <c r="D307" s="280"/>
    </row>
    <row r="308" spans="1:7">
      <c r="B308" s="177">
        <v>24.1</v>
      </c>
      <c r="C308" s="572" t="s">
        <v>4</v>
      </c>
      <c r="D308" s="572"/>
      <c r="E308" s="331" t="s">
        <v>2</v>
      </c>
    </row>
    <row r="309" spans="1:7">
      <c r="B309" s="45"/>
      <c r="C309" s="49"/>
      <c r="D309" s="49"/>
    </row>
    <row r="310" spans="1:7" ht="25.5">
      <c r="B310" s="45"/>
      <c r="C310" s="38" t="s">
        <v>24</v>
      </c>
      <c r="D310" s="38" t="s">
        <v>25</v>
      </c>
      <c r="E310" s="332" t="s">
        <v>27</v>
      </c>
      <c r="F310" s="86" t="s">
        <v>868</v>
      </c>
      <c r="G310" s="86" t="s">
        <v>844</v>
      </c>
    </row>
    <row r="311" spans="1:7">
      <c r="C311" s="36">
        <v>1</v>
      </c>
      <c r="D311" s="47" t="s">
        <v>4</v>
      </c>
      <c r="E311" s="333">
        <v>1071</v>
      </c>
      <c r="F311" s="394">
        <v>2790503</v>
      </c>
      <c r="G311" s="394"/>
    </row>
    <row r="312" spans="1:7">
      <c r="C312" s="452">
        <v>2</v>
      </c>
      <c r="D312" s="449" t="s">
        <v>727</v>
      </c>
      <c r="E312" s="450"/>
      <c r="F312" s="444">
        <f>SUM(F311)</f>
        <v>2790503</v>
      </c>
      <c r="G312" s="444">
        <f>SUM(G311)</f>
        <v>0</v>
      </c>
    </row>
    <row r="313" spans="1:7">
      <c r="C313" s="50"/>
      <c r="D313" s="277"/>
      <c r="E313" s="334"/>
      <c r="F313" s="52"/>
      <c r="G313" s="52"/>
    </row>
    <row r="315" spans="1:7">
      <c r="B315" s="177">
        <v>24.2</v>
      </c>
      <c r="C315" s="572" t="s">
        <v>5</v>
      </c>
      <c r="D315" s="572"/>
      <c r="E315" s="331" t="s">
        <v>2</v>
      </c>
    </row>
    <row r="316" spans="1:7">
      <c r="B316" s="45"/>
      <c r="C316" s="49"/>
      <c r="D316" s="49"/>
    </row>
    <row r="317" spans="1:7" ht="25.5">
      <c r="C317" s="38" t="s">
        <v>24</v>
      </c>
      <c r="D317" s="38" t="s">
        <v>25</v>
      </c>
      <c r="E317" s="332" t="s">
        <v>27</v>
      </c>
      <c r="F317" s="86" t="s">
        <v>868</v>
      </c>
      <c r="G317" s="86" t="s">
        <v>844</v>
      </c>
    </row>
    <row r="318" spans="1:7">
      <c r="C318" s="36">
        <v>1</v>
      </c>
      <c r="D318" s="47" t="s">
        <v>5</v>
      </c>
      <c r="E318" s="333">
        <v>1073</v>
      </c>
      <c r="F318" s="394">
        <v>715690</v>
      </c>
      <c r="G318" s="394">
        <v>715690</v>
      </c>
    </row>
    <row r="319" spans="1:7">
      <c r="C319" s="452">
        <v>2</v>
      </c>
      <c r="D319" s="449" t="s">
        <v>728</v>
      </c>
      <c r="E319" s="450"/>
      <c r="F319" s="444">
        <f>SUM(F318)</f>
        <v>715690</v>
      </c>
      <c r="G319" s="444">
        <f>SUM(G318)</f>
        <v>715690</v>
      </c>
    </row>
    <row r="320" spans="1:7">
      <c r="C320" s="50"/>
      <c r="D320" s="277"/>
      <c r="E320" s="334"/>
      <c r="F320" s="52"/>
      <c r="G320" s="52"/>
    </row>
    <row r="321" spans="1:7">
      <c r="B321" s="177">
        <v>24.3</v>
      </c>
      <c r="C321" s="572" t="s">
        <v>6</v>
      </c>
      <c r="D321" s="572"/>
      <c r="E321" s="331" t="s">
        <v>2</v>
      </c>
    </row>
    <row r="322" spans="1:7">
      <c r="B322" s="45"/>
      <c r="C322" s="49"/>
      <c r="D322" s="49"/>
    </row>
    <row r="323" spans="1:7" ht="25.5">
      <c r="B323" s="45"/>
      <c r="C323" s="38" t="s">
        <v>24</v>
      </c>
      <c r="D323" s="38" t="s">
        <v>25</v>
      </c>
      <c r="E323" s="332" t="s">
        <v>27</v>
      </c>
      <c r="F323" s="86" t="s">
        <v>868</v>
      </c>
      <c r="G323" s="86" t="s">
        <v>844</v>
      </c>
    </row>
    <row r="324" spans="1:7">
      <c r="C324" s="36">
        <v>1</v>
      </c>
      <c r="D324" s="47" t="s">
        <v>50</v>
      </c>
      <c r="E324" s="333">
        <v>1078</v>
      </c>
      <c r="F324" s="400">
        <v>0</v>
      </c>
      <c r="G324" s="400">
        <v>0</v>
      </c>
    </row>
    <row r="325" spans="1:7">
      <c r="C325" s="452">
        <v>2</v>
      </c>
      <c r="D325" s="449" t="s">
        <v>729</v>
      </c>
      <c r="E325" s="450"/>
      <c r="F325" s="441">
        <f>SUM(F324)</f>
        <v>0</v>
      </c>
      <c r="G325" s="441">
        <f>SUM(G324)</f>
        <v>0</v>
      </c>
    </row>
    <row r="327" spans="1:7" ht="12.75" customHeight="1">
      <c r="A327" s="38">
        <v>25</v>
      </c>
      <c r="B327" s="568" t="s">
        <v>51</v>
      </c>
      <c r="C327" s="569"/>
      <c r="D327" s="569"/>
      <c r="E327" s="569"/>
      <c r="F327" s="569"/>
      <c r="G327" s="570"/>
    </row>
    <row r="328" spans="1:7">
      <c r="B328" s="45"/>
      <c r="C328" s="49"/>
      <c r="D328" s="49"/>
    </row>
    <row r="329" spans="1:7" ht="25.5">
      <c r="C329" s="38" t="s">
        <v>24</v>
      </c>
      <c r="D329" s="38" t="s">
        <v>25</v>
      </c>
      <c r="E329" s="332" t="s">
        <v>27</v>
      </c>
      <c r="F329" s="86" t="s">
        <v>868</v>
      </c>
      <c r="G329" s="86" t="s">
        <v>844</v>
      </c>
    </row>
    <row r="330" spans="1:7">
      <c r="C330" s="36">
        <v>1</v>
      </c>
      <c r="D330" s="47" t="s">
        <v>344</v>
      </c>
      <c r="E330" s="333">
        <v>108</v>
      </c>
      <c r="F330" s="400"/>
      <c r="G330" s="400">
        <v>4642214</v>
      </c>
    </row>
    <row r="331" spans="1:7">
      <c r="C331" s="452">
        <v>2</v>
      </c>
      <c r="D331" s="449" t="s">
        <v>730</v>
      </c>
      <c r="E331" s="450"/>
      <c r="F331" s="441">
        <f>SUM(F330:F330)</f>
        <v>0</v>
      </c>
      <c r="G331" s="441">
        <f>SUM(G330:G330)</f>
        <v>4642214</v>
      </c>
    </row>
    <row r="333" spans="1:7" ht="12.75" customHeight="1">
      <c r="A333" s="38">
        <v>26</v>
      </c>
      <c r="B333" s="568" t="s">
        <v>345</v>
      </c>
      <c r="C333" s="569"/>
      <c r="D333" s="569"/>
      <c r="E333" s="569"/>
      <c r="F333" s="569"/>
      <c r="G333" s="570"/>
    </row>
    <row r="334" spans="1:7">
      <c r="C334" s="49"/>
      <c r="D334" s="49"/>
    </row>
    <row r="335" spans="1:7" ht="25.5">
      <c r="C335" s="38" t="s">
        <v>24</v>
      </c>
      <c r="D335" s="38" t="s">
        <v>25</v>
      </c>
      <c r="E335" s="332" t="s">
        <v>27</v>
      </c>
      <c r="F335" s="86" t="s">
        <v>868</v>
      </c>
      <c r="G335" s="86" t="s">
        <v>844</v>
      </c>
    </row>
    <row r="336" spans="1:7">
      <c r="C336" s="36">
        <v>1</v>
      </c>
      <c r="D336" s="47" t="s">
        <v>52</v>
      </c>
      <c r="E336" s="333">
        <v>109</v>
      </c>
      <c r="F336" s="400">
        <f>'P9- Shpenz te ardhura analitike'!F256</f>
        <v>22954553.940499999</v>
      </c>
      <c r="G336" s="400">
        <f>'P9- Shpenz te ardhura analitike'!G256</f>
        <v>55810072.922500052</v>
      </c>
    </row>
    <row r="337" spans="1:7">
      <c r="C337" s="452">
        <v>2</v>
      </c>
      <c r="D337" s="449" t="s">
        <v>731</v>
      </c>
      <c r="E337" s="450"/>
      <c r="F337" s="441">
        <f>SUM(F336)</f>
        <v>22954553.940499999</v>
      </c>
      <c r="G337" s="441">
        <f>SUM(G336)</f>
        <v>55810072.922500052</v>
      </c>
    </row>
    <row r="338" spans="1:7">
      <c r="F338" s="416"/>
      <c r="G338" s="416"/>
    </row>
    <row r="339" spans="1:7" ht="12.75" customHeight="1">
      <c r="A339" s="567" t="s">
        <v>182</v>
      </c>
      <c r="B339" s="567"/>
      <c r="C339" s="567"/>
      <c r="D339" s="567"/>
      <c r="E339" s="340"/>
      <c r="F339" s="411">
        <f>F283+F331+F337</f>
        <v>28465746.940499999</v>
      </c>
      <c r="G339" s="411">
        <f>G283+G331+G337</f>
        <v>61172976.922500052</v>
      </c>
    </row>
    <row r="340" spans="1:7">
      <c r="F340" s="416"/>
      <c r="G340" s="416"/>
    </row>
    <row r="341" spans="1:7" ht="15">
      <c r="A341" s="567" t="s">
        <v>347</v>
      </c>
      <c r="B341" s="567"/>
      <c r="C341" s="567"/>
      <c r="D341" s="567"/>
      <c r="E341" s="340"/>
      <c r="F341" s="411">
        <f>F339+F281</f>
        <v>112412706.05050001</v>
      </c>
      <c r="G341" s="411">
        <f>G339+G281-0.7</f>
        <v>82323196.32250005</v>
      </c>
    </row>
    <row r="343" spans="1:7" ht="15.75">
      <c r="D343" s="184" t="s">
        <v>874</v>
      </c>
      <c r="E343" s="195"/>
      <c r="F343" s="194"/>
      <c r="G343" s="195" t="s">
        <v>2</v>
      </c>
    </row>
    <row r="344" spans="1:7" ht="15.75">
      <c r="D344" s="184" t="s">
        <v>876</v>
      </c>
      <c r="E344" s="195"/>
      <c r="F344" s="193"/>
      <c r="G344" s="195" t="s">
        <v>2</v>
      </c>
    </row>
  </sheetData>
  <autoFilter ref="F2:F343"/>
  <mergeCells count="42">
    <mergeCell ref="D78:G78"/>
    <mergeCell ref="B155:E155"/>
    <mergeCell ref="A339:D339"/>
    <mergeCell ref="A153:E153"/>
    <mergeCell ref="C151:D151"/>
    <mergeCell ref="A279:E279"/>
    <mergeCell ref="A281:E281"/>
    <mergeCell ref="B283:E283"/>
    <mergeCell ref="C264:G264"/>
    <mergeCell ref="B137:G137"/>
    <mergeCell ref="C139:G139"/>
    <mergeCell ref="C144:G144"/>
    <mergeCell ref="C193:G193"/>
    <mergeCell ref="C187:G187"/>
    <mergeCell ref="C208:G208"/>
    <mergeCell ref="D216:G216"/>
    <mergeCell ref="B3:D3"/>
    <mergeCell ref="C5:D5"/>
    <mergeCell ref="C20:D20"/>
    <mergeCell ref="C32:D32"/>
    <mergeCell ref="C53:D53"/>
    <mergeCell ref="C37:D37"/>
    <mergeCell ref="B122:G122"/>
    <mergeCell ref="B130:G130"/>
    <mergeCell ref="B273:G273"/>
    <mergeCell ref="B285:G285"/>
    <mergeCell ref="B292:G292"/>
    <mergeCell ref="C258:G258"/>
    <mergeCell ref="C173:G173"/>
    <mergeCell ref="C157:G157"/>
    <mergeCell ref="B240:G240"/>
    <mergeCell ref="B247:G247"/>
    <mergeCell ref="B256:G256"/>
    <mergeCell ref="C224:G224"/>
    <mergeCell ref="A341:D341"/>
    <mergeCell ref="B299:G299"/>
    <mergeCell ref="B327:G327"/>
    <mergeCell ref="B333:G333"/>
    <mergeCell ref="B306:D306"/>
    <mergeCell ref="C321:D321"/>
    <mergeCell ref="C315:D315"/>
    <mergeCell ref="C308:D308"/>
  </mergeCells>
  <phoneticPr fontId="3" type="noConversion"/>
  <pageMargins left="0.37" right="0.28999999999999998" top="0.5" bottom="0.39" header="0.37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P0-BILANCI  (Hyrje)</vt:lpstr>
      <vt:lpstr>P1- Aktivi detajuar </vt:lpstr>
      <vt:lpstr>P2- Pasivi i detajuar  </vt:lpstr>
      <vt:lpstr>P3-Fitim- Sipas Natyres-</vt:lpstr>
      <vt:lpstr>P4-Pasq.te Ardh.Gjithperfshirse</vt:lpstr>
      <vt:lpstr>P5- Fluks. mon- indirekte </vt:lpstr>
      <vt:lpstr>P6-Ndryshimi i kapitalit neto </vt:lpstr>
      <vt:lpstr>P7- Pasqyart anekse-  Aktivi</vt:lpstr>
      <vt:lpstr>P8- Pasqyart anekse-  Pasivi</vt:lpstr>
      <vt:lpstr>P9- Shpenz te ardhura analitike</vt:lpstr>
      <vt:lpstr>P10-Levizja AA mat +Amortizim</vt:lpstr>
      <vt:lpstr>P11- Levizja AA jomat+amort</vt:lpstr>
      <vt:lpstr>P12- Shpenzimet e panjohura</vt:lpstr>
      <vt:lpstr>Sheet1</vt:lpstr>
      <vt:lpstr>'P1- Aktivi detajuar '!Print_Area</vt:lpstr>
      <vt:lpstr>'P2- Pasivi i detajuar  '!Print_Area</vt:lpstr>
      <vt:lpstr>'P3-Fitim- Sipas Natyres-'!Print_Area</vt:lpstr>
      <vt:lpstr>'P4-Pasq.te Ardh.Gjithperfshirse'!Print_Area</vt:lpstr>
      <vt:lpstr>'P5- Fluks. mon- indirekte '!Print_Area</vt:lpstr>
      <vt:lpstr>'P6-Ndryshimi i kapitalit neto '!Print_Area</vt:lpstr>
    </vt:vector>
  </TitlesOfParts>
  <Company>Filanto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Filanto</dc:creator>
  <cp:lastModifiedBy>User Alpi</cp:lastModifiedBy>
  <cp:lastPrinted>2018-03-26T11:16:18Z</cp:lastPrinted>
  <dcterms:created xsi:type="dcterms:W3CDTF">1998-11-21T10:12:38Z</dcterms:created>
  <dcterms:modified xsi:type="dcterms:W3CDTF">2018-05-22T09:07:43Z</dcterms:modified>
</cp:coreProperties>
</file>