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5600" windowHeight="11760" activeTab="1"/>
  </bookViews>
  <sheets>
    <sheet name="bilanc" sheetId="1" r:id="rId1"/>
    <sheet name="pash" sheetId="3" r:id="rId2"/>
    <sheet name="fluksi" sheetId="4" r:id="rId3"/>
    <sheet name="kapitali" sheetId="5" r:id="rId4"/>
  </sheets>
  <calcPr calcId="144525"/>
</workbook>
</file>

<file path=xl/calcChain.xml><?xml version="1.0" encoding="utf-8"?>
<calcChain xmlns="http://schemas.openxmlformats.org/spreadsheetml/2006/main">
  <c r="E16" i="1" l="1"/>
  <c r="C34" i="4"/>
  <c r="C33" i="4"/>
  <c r="C8" i="4"/>
  <c r="F96" i="1"/>
  <c r="F95" i="1"/>
  <c r="F97" i="1" l="1"/>
  <c r="C35" i="4"/>
  <c r="D97" i="1" l="1"/>
  <c r="F34" i="1"/>
  <c r="G87" i="1" l="1"/>
  <c r="N25" i="5" l="1"/>
  <c r="N19" i="5"/>
  <c r="D13" i="4" l="1"/>
  <c r="D67" i="1"/>
  <c r="I29" i="3"/>
  <c r="D40" i="1"/>
  <c r="D39" i="1"/>
  <c r="D18" i="1"/>
  <c r="D26" i="1"/>
  <c r="C44" i="3"/>
  <c r="D26" i="3"/>
  <c r="D25" i="3"/>
  <c r="C11" i="4" l="1"/>
  <c r="F26" i="1"/>
  <c r="D41" i="1"/>
  <c r="D14" i="3"/>
  <c r="D19" i="3" s="1"/>
  <c r="D20" i="3" s="1"/>
  <c r="N15" i="5"/>
  <c r="E28" i="3"/>
  <c r="E79" i="1"/>
  <c r="E84" i="1" s="1"/>
  <c r="E83" i="1"/>
  <c r="E23" i="1"/>
  <c r="D23" i="1"/>
  <c r="E10" i="1"/>
  <c r="K29" i="5"/>
  <c r="I29" i="5"/>
  <c r="F29" i="5"/>
  <c r="D26" i="4"/>
  <c r="C14" i="4" l="1"/>
  <c r="F23" i="1"/>
  <c r="N29" i="5"/>
  <c r="D28" i="3"/>
  <c r="E14" i="3"/>
  <c r="E19" i="3" s="1"/>
  <c r="E20" i="3" s="1"/>
  <c r="E29" i="3" s="1"/>
  <c r="E31" i="3" l="1"/>
  <c r="D7" i="4"/>
  <c r="D19" i="4" s="1"/>
  <c r="D32" i="4" s="1"/>
  <c r="D34" i="4" s="1"/>
  <c r="D29" i="3"/>
  <c r="D83" i="1"/>
  <c r="D84" i="1" s="1"/>
  <c r="D70" i="1"/>
  <c r="D61" i="1"/>
  <c r="D35" i="1"/>
  <c r="D10" i="1"/>
  <c r="D27" i="1"/>
  <c r="D16" i="1"/>
  <c r="C7" i="4" l="1"/>
  <c r="C49" i="3"/>
  <c r="D30" i="3"/>
  <c r="C18" i="4" s="1"/>
  <c r="C43" i="3"/>
  <c r="D51" i="1"/>
  <c r="F43" i="1"/>
  <c r="F16" i="1"/>
  <c r="C13" i="4"/>
  <c r="G26" i="1"/>
  <c r="D28" i="1"/>
  <c r="D74" i="1"/>
  <c r="G86" i="1"/>
  <c r="E61" i="1"/>
  <c r="E97" i="1"/>
  <c r="E41" i="1"/>
  <c r="F41" i="1" s="1"/>
  <c r="F42" i="1" s="1"/>
  <c r="E27" i="1"/>
  <c r="E28" i="1" s="1"/>
  <c r="E70" i="1"/>
  <c r="E35" i="1"/>
  <c r="D31" i="3" l="1"/>
  <c r="C45" i="3" s="1"/>
  <c r="C47" i="3" s="1"/>
  <c r="G43" i="1"/>
  <c r="G44" i="1" s="1"/>
  <c r="E51" i="1"/>
  <c r="C22" i="4" s="1"/>
  <c r="G45" i="1"/>
  <c r="D85" i="1"/>
  <c r="D98" i="1"/>
  <c r="D52" i="1"/>
  <c r="E74" i="1"/>
  <c r="E85" i="1" s="1"/>
  <c r="E98" i="1" s="1"/>
  <c r="D101" i="1" l="1"/>
  <c r="C15" i="4"/>
  <c r="C32" i="4" s="1"/>
  <c r="C36" i="4" s="1"/>
  <c r="F85" i="1"/>
  <c r="E52" i="1"/>
</calcChain>
</file>

<file path=xl/sharedStrings.xml><?xml version="1.0" encoding="utf-8"?>
<sst xmlns="http://schemas.openxmlformats.org/spreadsheetml/2006/main" count="280" uniqueCount="243">
  <si>
    <t>Nr.</t>
  </si>
  <si>
    <t>Pershkrimi i elemeteve</t>
  </si>
  <si>
    <t>Viti Ushtrimor</t>
  </si>
  <si>
    <t>I</t>
  </si>
  <si>
    <t>Aktivet Afatshkurtra</t>
  </si>
  <si>
    <t>(i)</t>
  </si>
  <si>
    <t>Derivativet</t>
  </si>
  <si>
    <t>(ii)</t>
  </si>
  <si>
    <t>Aktivet e mbajtura per tregetim</t>
  </si>
  <si>
    <t>Totali</t>
  </si>
  <si>
    <t>Llogari / kerkesa te arketueshme</t>
  </si>
  <si>
    <t>Llogari / kerkesa te tjera te arketueshme</t>
  </si>
  <si>
    <t>(iii)</t>
  </si>
  <si>
    <t>Instrumente te tjera borxhi</t>
  </si>
  <si>
    <t>(iv)</t>
  </si>
  <si>
    <t>Investime te tjera financiare</t>
  </si>
  <si>
    <t>Lendet e para</t>
  </si>
  <si>
    <t>Prodhim ne proces</t>
  </si>
  <si>
    <t>Produkte te gatshme</t>
  </si>
  <si>
    <t>(v)</t>
  </si>
  <si>
    <t>Parapagesat per furnizime</t>
  </si>
  <si>
    <t>5    Aktive biologjike afatshkurtra</t>
  </si>
  <si>
    <t>6    Aktive afatshkurtra te mbajtura per shitje</t>
  </si>
  <si>
    <t>7    Parapagimet dhe shpenzimet e shtyra</t>
  </si>
  <si>
    <t>AKTIVET  TOTALE  AFATSHKURTRA  (I)</t>
  </si>
  <si>
    <t>Aksione dhe pjesemarje te tjera ne njesi te kont.</t>
  </si>
  <si>
    <t>Aksione dhe investime te tjera ne pjesemarrje</t>
  </si>
  <si>
    <t>Aksione dhe letra me vlere</t>
  </si>
  <si>
    <t>Toka</t>
  </si>
  <si>
    <t>Ndertesa</t>
  </si>
  <si>
    <t>Makineri dhe pajisje</t>
  </si>
  <si>
    <t>Aktive te tjera afatgjata materiale (me vlere kon)</t>
  </si>
  <si>
    <t>3    Aktive biologjike afatgjata</t>
  </si>
  <si>
    <t>4    Aktive afatgjata jomateriale</t>
  </si>
  <si>
    <t>Emri i mire</t>
  </si>
  <si>
    <t>Shpenzimet e zhvillimit</t>
  </si>
  <si>
    <t>Aktive te tjera afatgjata jomaterjale</t>
  </si>
  <si>
    <t>5    Kapital aksionar i papaguar</t>
  </si>
  <si>
    <t>6    Aktive te tjera afatgjata (ne proces)</t>
  </si>
  <si>
    <t>AKTIVEVET  TOTALE  AFATGJATA  (II)</t>
  </si>
  <si>
    <t>D E T Y R I M E T    D H E    K A P I T A L I</t>
  </si>
  <si>
    <t>I  Detyrimet afatshurtra</t>
  </si>
  <si>
    <t>Huate dhe obligacionet afatshkurtra</t>
  </si>
  <si>
    <t>Kthimet/Ripagesat e huave afatgjata</t>
  </si>
  <si>
    <t>Bono te konvertueshme</t>
  </si>
  <si>
    <t>3  Huate dhe parapagimet</t>
  </si>
  <si>
    <t>Te pagueshme ndaj furnitoreve</t>
  </si>
  <si>
    <t>Te pagueshme ndaj punonjesve</t>
  </si>
  <si>
    <t>Detyrime tatimore</t>
  </si>
  <si>
    <t>Hua te tjera</t>
  </si>
  <si>
    <t>Parapagimet e arketuara</t>
  </si>
  <si>
    <t>4  Grantet dhe te ardhurat e shtyra</t>
  </si>
  <si>
    <t>5  Provizionet afatshkurtra</t>
  </si>
  <si>
    <t>TOTALI  I  DETYRIMEVE  AFATSHKURTRA (I)</t>
  </si>
  <si>
    <t>Hua, bono dhe detyrime nga qeraja financiare</t>
  </si>
  <si>
    <t>Bonot e konvertueshme</t>
  </si>
  <si>
    <t>2  Huamarrje te tjera afatgjata</t>
  </si>
  <si>
    <t>3  Provizionet afatgjata</t>
  </si>
  <si>
    <t>TOTALI  I  DETYRIMEVE AFATGJATA  (II)</t>
  </si>
  <si>
    <t>5  Aksionet e thesarit (Negative)</t>
  </si>
  <si>
    <t>TOTALI I KAPITALIT (III)</t>
  </si>
  <si>
    <t xml:space="preserve">Aktivet </t>
  </si>
  <si>
    <t xml:space="preserve">Aktive Monetare </t>
  </si>
  <si>
    <t>1</t>
  </si>
  <si>
    <t>512+531</t>
  </si>
  <si>
    <t xml:space="preserve">Derivative dhe Aktive Financiare te Mbajtura per tregetim </t>
  </si>
  <si>
    <t>411+4091</t>
  </si>
  <si>
    <t>311+3124</t>
  </si>
  <si>
    <t xml:space="preserve">Te tjera gjendje Inventari  </t>
  </si>
  <si>
    <t xml:space="preserve">Shoqeria LIM-EM shpk </t>
  </si>
  <si>
    <t xml:space="preserve">Aktive Afatgjate </t>
  </si>
  <si>
    <t xml:space="preserve">II   </t>
  </si>
  <si>
    <t xml:space="preserve">4  </t>
  </si>
  <si>
    <t xml:space="preserve">Inventari </t>
  </si>
  <si>
    <t>Totali 4</t>
  </si>
  <si>
    <t xml:space="preserve">Totali 3 </t>
  </si>
  <si>
    <t>Investimet financiare afatgjata</t>
  </si>
  <si>
    <t xml:space="preserve">Aktive te tjera materiale ne proces </t>
  </si>
  <si>
    <t>Aktive afatgjata materiale</t>
  </si>
  <si>
    <t>213+215</t>
  </si>
  <si>
    <t xml:space="preserve">Shenime </t>
  </si>
  <si>
    <t>Aktive te tjera financiare afatshkurtra</t>
  </si>
  <si>
    <t>Totali 1+2</t>
  </si>
  <si>
    <t xml:space="preserve">Totali </t>
  </si>
  <si>
    <t>Totali 2</t>
  </si>
  <si>
    <t>Totali 1</t>
  </si>
  <si>
    <t>Totali Aktiveve  (I+ II )</t>
  </si>
  <si>
    <t>II</t>
  </si>
  <si>
    <t xml:space="preserve">Detyrime Afatgjate </t>
  </si>
  <si>
    <t xml:space="preserve">Huate Afatgjate </t>
  </si>
  <si>
    <t>III</t>
  </si>
  <si>
    <t>Kapitali</t>
  </si>
  <si>
    <t xml:space="preserve">Aksione te Pakices </t>
  </si>
  <si>
    <t>3</t>
  </si>
  <si>
    <t>Kapitali Aksioner</t>
  </si>
  <si>
    <t>4</t>
  </si>
  <si>
    <t xml:space="preserve">Primi I Aksionit </t>
  </si>
  <si>
    <t xml:space="preserve">Rezerav Statuore </t>
  </si>
  <si>
    <t xml:space="preserve">Rezerva Ligjore </t>
  </si>
  <si>
    <t xml:space="preserve">Rezerva te Tjera </t>
  </si>
  <si>
    <t>6</t>
  </si>
  <si>
    <t>7</t>
  </si>
  <si>
    <t>8</t>
  </si>
  <si>
    <t xml:space="preserve">Fitimet e pashperndara </t>
  </si>
  <si>
    <t xml:space="preserve">Fitim (humbje )te viti finaciare </t>
  </si>
  <si>
    <t>Kapitali i aksionereve te shoqerise meme</t>
  </si>
  <si>
    <t xml:space="preserve">Derivatet </t>
  </si>
  <si>
    <t xml:space="preserve">Huamarjet </t>
  </si>
  <si>
    <t>2</t>
  </si>
  <si>
    <t>Administratori</t>
  </si>
  <si>
    <t xml:space="preserve">Shkelqim Beshiri </t>
  </si>
  <si>
    <t xml:space="preserve">Viti Paraardhes </t>
  </si>
  <si>
    <t>Shoqeria LIM-EM shpk</t>
  </si>
  <si>
    <t xml:space="preserve">Pasqyra e Te ardhurave dhe Shpenzimeve </t>
  </si>
  <si>
    <t>Viti Paraardhes</t>
  </si>
  <si>
    <t>Shitjet neto</t>
  </si>
  <si>
    <t>704-707</t>
  </si>
  <si>
    <t>Te ardhura te tjera nga veprimtarite e shfrytezimi</t>
  </si>
  <si>
    <t>Ndryshime ne inventarin e produkteve te gateshme dhe punes ne proces</t>
  </si>
  <si>
    <t>714</t>
  </si>
  <si>
    <t>Puna e kryer nga njesite ekonomike raportuese per qellimet e veta dhe e kapitalizuar</t>
  </si>
  <si>
    <t>Mallra, lendet e para dhe sherbimet</t>
  </si>
  <si>
    <t>6035-605</t>
  </si>
  <si>
    <t>Shpenzime te tjera nga veprimtarite e shfrytezimit</t>
  </si>
  <si>
    <t>Shpenzime te personelit</t>
  </si>
  <si>
    <t>Pagat</t>
  </si>
  <si>
    <t>641</t>
  </si>
  <si>
    <t>Shpenzimet e sigurimeve shoqerore</t>
  </si>
  <si>
    <t>644</t>
  </si>
  <si>
    <t>Shpenzimet per pensionet</t>
  </si>
  <si>
    <t>Renia ne vlere (Zhvleresimi) dhe amortizimi</t>
  </si>
  <si>
    <t>682</t>
  </si>
  <si>
    <t>Totali i shpenzimeve (5-8)</t>
  </si>
  <si>
    <t>Fitim (humbja) nga veprimtarite e shfrytezimit (1+ 2 +/- 3+/- 4 -9)</t>
  </si>
  <si>
    <t>Te ardhurat dhe shpenzimet financiare nga njesite e kontrolluara</t>
  </si>
  <si>
    <t>Te ardhurat dhe shpenzimet financiare nga pjesemarrjet</t>
  </si>
  <si>
    <t>Te ardhurat dhe shpenzimet financiare</t>
  </si>
  <si>
    <t>Te ardhurat dhe shpenzimet financiare nga investime te tjera financiare afatgjata</t>
  </si>
  <si>
    <t>Te ardhurat dhe shpenzimet nga interesat</t>
  </si>
  <si>
    <t>667,767</t>
  </si>
  <si>
    <t>Fitimet (Humbjet) nga kursi i kembimit</t>
  </si>
  <si>
    <t>766</t>
  </si>
  <si>
    <t>Te ardhurat dhe shpenzimet e tjera financiare</t>
  </si>
  <si>
    <t>668,768</t>
  </si>
  <si>
    <t>Totali i te ardhurave dhe shpenzimeve financiare (13.1 +/- 13.2 +/- 13.3 +/- 13.4)</t>
  </si>
  <si>
    <t>Fitimi (humbja) para tatimit (9 +/-14)</t>
  </si>
  <si>
    <t>Shpenzimet e tatimit mbi fitimin</t>
  </si>
  <si>
    <t>Fitim (humbja) neto e vitit financiar  (15-16)</t>
  </si>
  <si>
    <t xml:space="preserve">Administratori </t>
  </si>
  <si>
    <t>Pasqyra e Flukseve te Parase  per periudhen</t>
  </si>
  <si>
    <t>Fluksi i parave nga veprimtarite e shfrytezimit</t>
  </si>
  <si>
    <t>Fitimi para tatimit</t>
  </si>
  <si>
    <t>Amortizimin</t>
  </si>
  <si>
    <t>Humbje nga kembimet valutore</t>
  </si>
  <si>
    <t xml:space="preserve">Shpenzime ne Avance </t>
  </si>
  <si>
    <t>Shpenzime per interesa</t>
  </si>
  <si>
    <t>(Rritje)/renie ne tepricen e kerkesave te arketueshme nga aktiviteti, si dhe kerk. te arket</t>
  </si>
  <si>
    <t>(Rritje)/renie ne tepricen e inventarit</t>
  </si>
  <si>
    <t>Rritje/(renie) ne tepricen e detyrimeve per t`u paguar nga aktiviteti</t>
  </si>
  <si>
    <t>Parate e perftuara nga aktivitetet</t>
  </si>
  <si>
    <t>Interesi i paguar</t>
  </si>
  <si>
    <t>Tatimfitimi mbi fitimin i paguar</t>
  </si>
  <si>
    <t>Paraja neto nga aktivitetet e shfrytezimit</t>
  </si>
  <si>
    <t>Fluksi i parave nga veprimtarite investuese</t>
  </si>
  <si>
    <t>Blerjet e kompanise se kontrolluar minus parate e arketuara</t>
  </si>
  <si>
    <t>Blerjet e aktiveve afatgjata materiale</t>
  </si>
  <si>
    <t>Te ardhurat nga shitja e pajisjeve</t>
  </si>
  <si>
    <t>Interesi i arketuar</t>
  </si>
  <si>
    <t>Dividentet e arketuar</t>
  </si>
  <si>
    <t>Paraja neto e perdorur ne aktivitetet investuese</t>
  </si>
  <si>
    <t>Fluksi i parave nga aktivitetet financiare</t>
  </si>
  <si>
    <t>Te ardhura nga emetimi i kapitalit aksionar</t>
  </si>
  <si>
    <t>Te ardhura nga huamarrje afatgjata</t>
  </si>
  <si>
    <t>Pagesat e detyrimeve te qerase financiare</t>
  </si>
  <si>
    <t>Dividente te paguar</t>
  </si>
  <si>
    <t xml:space="preserve">Rritje/(renie) neto e mjeteve monetare </t>
  </si>
  <si>
    <t>V</t>
  </si>
  <si>
    <t>Mjete monetare ne fillim te periudhes kontabel</t>
  </si>
  <si>
    <t>Mjete monetare ne fund te periudhes kontabel</t>
  </si>
  <si>
    <t xml:space="preserve"> Shoqeria Ndertuese LIM-EM sh.p.k </t>
  </si>
  <si>
    <t xml:space="preserve">Pasqyra e levizjeve te kapitaleve te veta per periudhen </t>
  </si>
  <si>
    <t xml:space="preserve">Kapitali aksionar qe i perket aksionareve te shoqerise meme </t>
  </si>
  <si>
    <t xml:space="preserve">Primi I </t>
  </si>
  <si>
    <t xml:space="preserve">Aksione te </t>
  </si>
  <si>
    <t xml:space="preserve">Rezerva </t>
  </si>
  <si>
    <t>Rezerv</t>
  </si>
  <si>
    <t>Fitim I pa</t>
  </si>
  <si>
    <t xml:space="preserve">Rezerve </t>
  </si>
  <si>
    <t xml:space="preserve">Shuma te </t>
  </si>
  <si>
    <t>aksionar</t>
  </si>
  <si>
    <t xml:space="preserve">aksionit </t>
  </si>
  <si>
    <t xml:space="preserve">thesarit </t>
  </si>
  <si>
    <t xml:space="preserve">statuore </t>
  </si>
  <si>
    <t>Konvert te</t>
  </si>
  <si>
    <t>shperndare</t>
  </si>
  <si>
    <t xml:space="preserve">te tjera </t>
  </si>
  <si>
    <t>parashikuar</t>
  </si>
  <si>
    <t xml:space="preserve">dhe ligjore </t>
  </si>
  <si>
    <t>monedhe</t>
  </si>
  <si>
    <t xml:space="preserve">per reziqe </t>
  </si>
  <si>
    <t>te huaj</t>
  </si>
  <si>
    <t>Efekti I Ndryshimit ne politikat kontabel</t>
  </si>
  <si>
    <t xml:space="preserve">Pozicioni I rregulluar </t>
  </si>
  <si>
    <t>Shperndarje fitimi</t>
  </si>
  <si>
    <t>Fitim Neto I periudhes kontabel</t>
  </si>
  <si>
    <t xml:space="preserve">Divident et e paguar /deklaruar </t>
  </si>
  <si>
    <t xml:space="preserve">Transferime ne rezerven e detyrushme Ligjore </t>
  </si>
  <si>
    <t xml:space="preserve">Transferime ne rezerven e detyrushme statutore  </t>
  </si>
  <si>
    <t xml:space="preserve">Transferime ne rezerva te tjera </t>
  </si>
  <si>
    <t xml:space="preserve">Emetim I kapitalit aksionar </t>
  </si>
  <si>
    <t xml:space="preserve">Rezerve rivleresimi I AAGJ </t>
  </si>
  <si>
    <t xml:space="preserve">Transferim ne detyrimet </t>
  </si>
  <si>
    <t xml:space="preserve">Blerje aksione thesari </t>
  </si>
  <si>
    <t xml:space="preserve">Shtese kapitali </t>
  </si>
  <si>
    <t>Pozicioni me 31.12.2011</t>
  </si>
  <si>
    <t>ADMINISTRATORI</t>
  </si>
  <si>
    <t>Shkelqim Beshiri</t>
  </si>
  <si>
    <t>Pozicioni me 31.12.2012</t>
  </si>
  <si>
    <t>Viti Financiare 2012</t>
  </si>
  <si>
    <t xml:space="preserve">Llogaritje e Tatimit mbi Fitimin </t>
  </si>
  <si>
    <t xml:space="preserve">Fitimi Tregetare </t>
  </si>
  <si>
    <t xml:space="preserve">Shpenzime te pazbritshme </t>
  </si>
  <si>
    <t xml:space="preserve">Fitimi Tatimore </t>
  </si>
  <si>
    <t>Parapagime te Tatim Fitimit</t>
  </si>
  <si>
    <t xml:space="preserve">Shpenzim I Fitimit </t>
  </si>
  <si>
    <t>611-638</t>
  </si>
  <si>
    <t>431- 449</t>
  </si>
  <si>
    <t xml:space="preserve">Norma e Fitimit </t>
  </si>
  <si>
    <t>Bilanc Kontabel I vitit financiare 2012</t>
  </si>
  <si>
    <t>01 Janar 2010  -31 Dhjetor 2012</t>
  </si>
  <si>
    <t>01 Janar deri me 31.12.2012</t>
  </si>
  <si>
    <t>Rivl Aaf</t>
  </si>
  <si>
    <t>Totali 3</t>
  </si>
  <si>
    <t>Rregullime per Rivleresim AAM:</t>
  </si>
  <si>
    <t xml:space="preserve">Pakesimi Aktivit </t>
  </si>
  <si>
    <t xml:space="preserve">Shtimi Aktivit </t>
  </si>
  <si>
    <t xml:space="preserve">Negativ </t>
  </si>
  <si>
    <t xml:space="preserve">Pozitiv </t>
  </si>
  <si>
    <t>Aktiv</t>
  </si>
  <si>
    <t xml:space="preserve">Pasivi </t>
  </si>
  <si>
    <t xml:space="preserve">Pakesimi Pasivit </t>
  </si>
  <si>
    <t xml:space="preserve">Shtimi Pasivit </t>
  </si>
  <si>
    <t xml:space="preserve">Verifiko dhe kapitalin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</si>
</sst>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49" x14ac:knownFonts="1">
    <font>
      <sz val="11"/>
      <color theme="1"/>
      <name val="Calibri"/>
      <family val="2"/>
      <scheme val="minor"/>
    </font>
    <font>
      <sz val="8"/>
      <color rgb="FF000000"/>
      <name val="Arial Bold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80"/>
      <name val="Arial"/>
      <family val="2"/>
    </font>
    <font>
      <b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i/>
      <u/>
      <sz val="11"/>
      <color theme="3"/>
      <name val="Calibri"/>
      <family val="2"/>
      <scheme val="minor"/>
    </font>
    <font>
      <sz val="8"/>
      <color theme="3"/>
      <name val="Arial Bold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9"/>
      <color rgb="FF000000"/>
      <name val="Arial Bold"/>
    </font>
    <font>
      <sz val="9"/>
      <color theme="3"/>
      <name val="Arial Bold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4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3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name val="Arial Bold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"/>
      <family val="1"/>
    </font>
    <font>
      <b/>
      <i/>
      <u/>
      <sz val="11"/>
      <color theme="3"/>
      <name val="Cambria"/>
      <family val="1"/>
    </font>
    <font>
      <b/>
      <u/>
      <sz val="11"/>
      <color theme="3"/>
      <name val="Cambria"/>
      <family val="1"/>
    </font>
    <font>
      <b/>
      <sz val="11"/>
      <color theme="3"/>
      <name val="Cambria"/>
      <family val="1"/>
    </font>
    <font>
      <sz val="11"/>
      <color theme="3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b/>
      <sz val="11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51">
    <xf numFmtId="0" fontId="0" fillId="0" borderId="0" xfId="0"/>
    <xf numFmtId="49" fontId="1" fillId="0" borderId="0" xfId="0" applyNumberFormat="1" applyFont="1"/>
    <xf numFmtId="0" fontId="0" fillId="0" borderId="0" xfId="0" applyAlignment="1"/>
    <xf numFmtId="165" fontId="0" fillId="0" borderId="0" xfId="1" applyNumberFormat="1" applyFont="1"/>
    <xf numFmtId="165" fontId="1" fillId="0" borderId="0" xfId="1" applyNumberFormat="1" applyFon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5" fillId="0" borderId="0" xfId="0" applyFont="1" applyAlignment="1"/>
    <xf numFmtId="49" fontId="6" fillId="0" borderId="1" xfId="0" applyNumberFormat="1" applyFont="1" applyBorder="1"/>
    <xf numFmtId="49" fontId="7" fillId="0" borderId="1" xfId="0" applyNumberFormat="1" applyFont="1" applyBorder="1" applyAlignment="1"/>
    <xf numFmtId="49" fontId="7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8" fillId="0" borderId="2" xfId="0" applyNumberFormat="1" applyFont="1" applyBorder="1"/>
    <xf numFmtId="0" fontId="9" fillId="0" borderId="2" xfId="0" applyFont="1" applyBorder="1" applyAlignment="1"/>
    <xf numFmtId="0" fontId="10" fillId="0" borderId="5" xfId="0" applyFont="1" applyBorder="1"/>
    <xf numFmtId="0" fontId="10" fillId="0" borderId="2" xfId="0" applyFont="1" applyBorder="1"/>
    <xf numFmtId="49" fontId="11" fillId="0" borderId="2" xfId="0" applyNumberFormat="1" applyFont="1" applyBorder="1" applyAlignment="1"/>
    <xf numFmtId="1" fontId="8" fillId="0" borderId="5" xfId="0" applyNumberFormat="1" applyFont="1" applyBorder="1"/>
    <xf numFmtId="164" fontId="8" fillId="0" borderId="2" xfId="1" applyFont="1" applyBorder="1"/>
    <xf numFmtId="49" fontId="8" fillId="0" borderId="2" xfId="0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center"/>
    </xf>
    <xf numFmtId="164" fontId="8" fillId="0" borderId="2" xfId="1" applyFont="1" applyBorder="1" applyAlignment="1">
      <alignment horizontal="center"/>
    </xf>
    <xf numFmtId="0" fontId="9" fillId="0" borderId="2" xfId="0" applyFont="1" applyBorder="1"/>
    <xf numFmtId="49" fontId="8" fillId="0" borderId="2" xfId="0" applyNumberFormat="1" applyFont="1" applyBorder="1" applyAlignment="1"/>
    <xf numFmtId="0" fontId="10" fillId="0" borderId="5" xfId="0" applyFont="1" applyBorder="1" applyAlignment="1">
      <alignment horizontal="center"/>
    </xf>
    <xf numFmtId="164" fontId="9" fillId="0" borderId="2" xfId="1" applyFont="1" applyBorder="1"/>
    <xf numFmtId="164" fontId="11" fillId="0" borderId="2" xfId="1" applyFont="1" applyBorder="1"/>
    <xf numFmtId="164" fontId="10" fillId="0" borderId="2" xfId="1" applyFont="1" applyBorder="1" applyAlignment="1">
      <alignment horizontal="center"/>
    </xf>
    <xf numFmtId="1" fontId="11" fillId="0" borderId="5" xfId="0" applyNumberFormat="1" applyFont="1" applyBorder="1"/>
    <xf numFmtId="0" fontId="9" fillId="0" borderId="5" xfId="0" applyFont="1" applyBorder="1"/>
    <xf numFmtId="0" fontId="10" fillId="0" borderId="2" xfId="0" applyFont="1" applyBorder="1" applyAlignment="1"/>
    <xf numFmtId="49" fontId="8" fillId="0" borderId="5" xfId="0" applyNumberFormat="1" applyFont="1" applyBorder="1"/>
    <xf numFmtId="1" fontId="8" fillId="0" borderId="5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164" fontId="10" fillId="0" borderId="2" xfId="1" applyFont="1" applyBorder="1" applyAlignment="1">
      <alignment horizontal="right"/>
    </xf>
    <xf numFmtId="164" fontId="9" fillId="0" borderId="2" xfId="1" applyFont="1" applyBorder="1" applyAlignment="1">
      <alignment horizontal="right"/>
    </xf>
    <xf numFmtId="49" fontId="12" fillId="0" borderId="3" xfId="0" applyNumberFormat="1" applyFont="1" applyBorder="1"/>
    <xf numFmtId="0" fontId="10" fillId="0" borderId="3" xfId="0" applyFont="1" applyBorder="1" applyAlignment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/>
    <xf numFmtId="0" fontId="7" fillId="0" borderId="0" xfId="0" applyFont="1" applyAlignment="1"/>
    <xf numFmtId="43" fontId="0" fillId="0" borderId="0" xfId="0" applyNumberFormat="1"/>
    <xf numFmtId="164" fontId="0" fillId="0" borderId="0" xfId="0" applyNumberFormat="1"/>
    <xf numFmtId="164" fontId="0" fillId="0" borderId="0" xfId="1" applyFont="1"/>
    <xf numFmtId="0" fontId="13" fillId="0" borderId="0" xfId="0" applyFo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16" fillId="0" borderId="0" xfId="0" applyFont="1" applyAlignment="1"/>
    <xf numFmtId="0" fontId="3" fillId="0" borderId="0" xfId="0" applyFont="1" applyAlignment="1"/>
    <xf numFmtId="49" fontId="17" fillId="0" borderId="7" xfId="0" applyNumberFormat="1" applyFont="1" applyBorder="1"/>
    <xf numFmtId="49" fontId="17" fillId="0" borderId="8" xfId="0" applyNumberFormat="1" applyFont="1" applyBorder="1" applyAlignment="1"/>
    <xf numFmtId="49" fontId="17" fillId="0" borderId="8" xfId="0" applyNumberFormat="1" applyFont="1" applyBorder="1" applyAlignment="1">
      <alignment horizontal="center"/>
    </xf>
    <xf numFmtId="49" fontId="17" fillId="0" borderId="9" xfId="0" applyNumberFormat="1" applyFont="1" applyBorder="1" applyAlignment="1">
      <alignment horizontal="center"/>
    </xf>
    <xf numFmtId="49" fontId="17" fillId="0" borderId="10" xfId="0" applyNumberFormat="1" applyFont="1" applyBorder="1" applyAlignment="1">
      <alignment horizontal="center"/>
    </xf>
    <xf numFmtId="1" fontId="1" fillId="0" borderId="1" xfId="0" applyNumberFormat="1" applyFont="1" applyBorder="1"/>
    <xf numFmtId="49" fontId="18" fillId="0" borderId="11" xfId="0" applyNumberFormat="1" applyFont="1" applyBorder="1" applyAlignment="1"/>
    <xf numFmtId="49" fontId="18" fillId="0" borderId="1" xfId="0" applyNumberFormat="1" applyFont="1" applyBorder="1" applyAlignment="1">
      <alignment horizontal="center"/>
    </xf>
    <xf numFmtId="164" fontId="19" fillId="0" borderId="1" xfId="1" applyNumberFormat="1" applyFont="1" applyBorder="1" applyAlignment="1"/>
    <xf numFmtId="39" fontId="18" fillId="0" borderId="1" xfId="0" applyNumberFormat="1" applyFont="1" applyBorder="1"/>
    <xf numFmtId="1" fontId="1" fillId="0" borderId="2" xfId="0" applyNumberFormat="1" applyFont="1" applyBorder="1"/>
    <xf numFmtId="49" fontId="18" fillId="0" borderId="5" xfId="0" applyNumberFormat="1" applyFont="1" applyBorder="1" applyAlignment="1"/>
    <xf numFmtId="49" fontId="18" fillId="0" borderId="2" xfId="0" applyNumberFormat="1" applyFont="1" applyBorder="1" applyAlignment="1"/>
    <xf numFmtId="164" fontId="19" fillId="0" borderId="2" xfId="1" applyNumberFormat="1" applyFont="1" applyBorder="1" applyAlignment="1"/>
    <xf numFmtId="39" fontId="18" fillId="0" borderId="2" xfId="0" applyNumberFormat="1" applyFont="1" applyBorder="1"/>
    <xf numFmtId="49" fontId="18" fillId="0" borderId="2" xfId="0" applyNumberFormat="1" applyFont="1" applyBorder="1" applyAlignment="1">
      <alignment horizontal="center"/>
    </xf>
    <xf numFmtId="49" fontId="19" fillId="0" borderId="2" xfId="1" applyNumberFormat="1" applyFont="1" applyBorder="1" applyAlignment="1"/>
    <xf numFmtId="0" fontId="0" fillId="0" borderId="2" xfId="0" applyBorder="1"/>
    <xf numFmtId="39" fontId="19" fillId="0" borderId="2" xfId="1" applyNumberFormat="1" applyFont="1" applyBorder="1" applyAlignment="1"/>
    <xf numFmtId="4" fontId="18" fillId="0" borderId="2" xfId="0" applyNumberFormat="1" applyFont="1" applyBorder="1"/>
    <xf numFmtId="4" fontId="20" fillId="0" borderId="2" xfId="0" applyNumberFormat="1" applyFont="1" applyBorder="1"/>
    <xf numFmtId="0" fontId="1" fillId="0" borderId="2" xfId="0" applyFont="1" applyBorder="1"/>
    <xf numFmtId="49" fontId="1" fillId="0" borderId="5" xfId="0" applyNumberFormat="1" applyFont="1" applyBorder="1" applyAlignment="1"/>
    <xf numFmtId="4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/>
    <xf numFmtId="164" fontId="21" fillId="0" borderId="2" xfId="1" applyFont="1" applyBorder="1" applyAlignment="1"/>
    <xf numFmtId="164" fontId="19" fillId="0" borderId="2" xfId="1" applyFont="1" applyBorder="1" applyAlignment="1"/>
    <xf numFmtId="165" fontId="0" fillId="0" borderId="2" xfId="1" applyNumberFormat="1" applyFont="1" applyBorder="1"/>
    <xf numFmtId="0" fontId="3" fillId="0" borderId="2" xfId="0" applyFont="1" applyBorder="1"/>
    <xf numFmtId="49" fontId="17" fillId="0" borderId="5" xfId="0" applyNumberFormat="1" applyFont="1" applyBorder="1" applyAlignment="1"/>
    <xf numFmtId="49" fontId="17" fillId="0" borderId="2" xfId="0" applyNumberFormat="1" applyFont="1" applyBorder="1" applyAlignment="1">
      <alignment horizontal="center"/>
    </xf>
    <xf numFmtId="164" fontId="22" fillId="0" borderId="2" xfId="1" applyFont="1" applyBorder="1" applyAlignment="1"/>
    <xf numFmtId="165" fontId="13" fillId="0" borderId="2" xfId="1" applyNumberFormat="1" applyFont="1" applyBorder="1"/>
    <xf numFmtId="0" fontId="0" fillId="0" borderId="5" xfId="0" applyBorder="1" applyAlignment="1"/>
    <xf numFmtId="0" fontId="0" fillId="0" borderId="2" xfId="0" applyBorder="1" applyAlignment="1">
      <alignment horizontal="center"/>
    </xf>
    <xf numFmtId="164" fontId="23" fillId="0" borderId="2" xfId="1" applyFont="1" applyBorder="1" applyAlignment="1"/>
    <xf numFmtId="2" fontId="1" fillId="0" borderId="2" xfId="0" applyNumberFormat="1" applyFont="1" applyBorder="1"/>
    <xf numFmtId="0" fontId="0" fillId="0" borderId="3" xfId="0" applyBorder="1"/>
    <xf numFmtId="0" fontId="0" fillId="0" borderId="6" xfId="0" applyBorder="1" applyAlignment="1"/>
    <xf numFmtId="0" fontId="0" fillId="0" borderId="3" xfId="0" applyBorder="1" applyAlignment="1">
      <alignment horizontal="center"/>
    </xf>
    <xf numFmtId="164" fontId="23" fillId="0" borderId="3" xfId="1" applyNumberFormat="1" applyFont="1" applyBorder="1" applyAlignment="1"/>
    <xf numFmtId="39" fontId="1" fillId="0" borderId="3" xfId="0" applyNumberFormat="1" applyFont="1" applyBorder="1"/>
    <xf numFmtId="0" fontId="0" fillId="0" borderId="0" xfId="0" applyAlignment="1">
      <alignment horizontal="center"/>
    </xf>
    <xf numFmtId="39" fontId="1" fillId="0" borderId="0" xfId="0" applyNumberFormat="1" applyFont="1"/>
    <xf numFmtId="0" fontId="16" fillId="0" borderId="0" xfId="0" applyFont="1" applyAlignment="1">
      <alignment horizontal="center"/>
    </xf>
    <xf numFmtId="165" fontId="4" fillId="0" borderId="0" xfId="1" applyNumberFormat="1" applyFont="1"/>
    <xf numFmtId="0" fontId="0" fillId="0" borderId="0" xfId="0" applyFont="1"/>
    <xf numFmtId="0" fontId="25" fillId="0" borderId="0" xfId="0" applyFont="1"/>
    <xf numFmtId="0" fontId="26" fillId="0" borderId="0" xfId="0" applyFont="1"/>
    <xf numFmtId="0" fontId="24" fillId="0" borderId="0" xfId="0" applyFont="1"/>
    <xf numFmtId="0" fontId="24" fillId="0" borderId="15" xfId="0" applyFont="1" applyBorder="1"/>
    <xf numFmtId="0" fontId="24" fillId="0" borderId="12" xfId="0" applyFont="1" applyBorder="1"/>
    <xf numFmtId="0" fontId="0" fillId="0" borderId="16" xfId="0" applyBorder="1"/>
    <xf numFmtId="0" fontId="24" fillId="0" borderId="17" xfId="0" applyFont="1" applyBorder="1"/>
    <xf numFmtId="0" fontId="24" fillId="0" borderId="18" xfId="0" applyFont="1" applyBorder="1"/>
    <xf numFmtId="0" fontId="24" fillId="0" borderId="19" xfId="0" applyFont="1" applyBorder="1"/>
    <xf numFmtId="0" fontId="24" fillId="0" borderId="20" xfId="0" applyFont="1" applyBorder="1" applyAlignment="1">
      <alignment horizontal="center"/>
    </xf>
    <xf numFmtId="0" fontId="24" fillId="0" borderId="21" xfId="0" applyFont="1" applyBorder="1"/>
    <xf numFmtId="0" fontId="24" fillId="0" borderId="22" xfId="0" applyFont="1" applyBorder="1"/>
    <xf numFmtId="0" fontId="24" fillId="0" borderId="23" xfId="0" applyFont="1" applyBorder="1"/>
    <xf numFmtId="0" fontId="24" fillId="0" borderId="0" xfId="0" applyFont="1" applyBorder="1"/>
    <xf numFmtId="0" fontId="24" fillId="0" borderId="24" xfId="0" applyFont="1" applyBorder="1"/>
    <xf numFmtId="0" fontId="24" fillId="0" borderId="25" xfId="0" applyFont="1" applyBorder="1" applyAlignment="1">
      <alignment horizontal="center"/>
    </xf>
    <xf numFmtId="0" fontId="24" fillId="0" borderId="26" xfId="0" applyFont="1" applyBorder="1"/>
    <xf numFmtId="0" fontId="0" fillId="0" borderId="27" xfId="0" applyBorder="1"/>
    <xf numFmtId="0" fontId="24" fillId="0" borderId="25" xfId="0" applyFont="1" applyBorder="1"/>
    <xf numFmtId="0" fontId="24" fillId="0" borderId="28" xfId="0" applyFont="1" applyBorder="1"/>
    <xf numFmtId="0" fontId="24" fillId="0" borderId="29" xfId="0" applyFont="1" applyBorder="1"/>
    <xf numFmtId="0" fontId="24" fillId="0" borderId="30" xfId="0" applyFont="1" applyBorder="1"/>
    <xf numFmtId="0" fontId="24" fillId="0" borderId="31" xfId="0" applyFont="1" applyBorder="1"/>
    <xf numFmtId="0" fontId="24" fillId="0" borderId="32" xfId="0" applyFont="1" applyBorder="1"/>
    <xf numFmtId="0" fontId="0" fillId="0" borderId="33" xfId="0" applyBorder="1"/>
    <xf numFmtId="0" fontId="24" fillId="0" borderId="8" xfId="0" applyFont="1" applyBorder="1"/>
    <xf numFmtId="0" fontId="27" fillId="0" borderId="34" xfId="0" applyFont="1" applyBorder="1"/>
    <xf numFmtId="0" fontId="27" fillId="0" borderId="11" xfId="0" applyFont="1" applyBorder="1"/>
    <xf numFmtId="0" fontId="27" fillId="0" borderId="35" xfId="0" applyFont="1" applyBorder="1"/>
    <xf numFmtId="0" fontId="27" fillId="0" borderId="23" xfId="0" applyFont="1" applyBorder="1"/>
    <xf numFmtId="0" fontId="27" fillId="0" borderId="0" xfId="0" applyFont="1" applyBorder="1"/>
    <xf numFmtId="0" fontId="27" fillId="0" borderId="38" xfId="0" applyFont="1" applyBorder="1"/>
    <xf numFmtId="0" fontId="27" fillId="0" borderId="41" xfId="0" applyFont="1" applyBorder="1"/>
    <xf numFmtId="0" fontId="27" fillId="0" borderId="5" xfId="0" applyFont="1" applyBorder="1"/>
    <xf numFmtId="0" fontId="27" fillId="0" borderId="42" xfId="0" applyFont="1" applyBorder="1"/>
    <xf numFmtId="0" fontId="28" fillId="0" borderId="41" xfId="0" applyFont="1" applyBorder="1"/>
    <xf numFmtId="0" fontId="28" fillId="0" borderId="5" xfId="0" applyFont="1" applyBorder="1"/>
    <xf numFmtId="0" fontId="28" fillId="0" borderId="42" xfId="0" applyFont="1" applyBorder="1"/>
    <xf numFmtId="0" fontId="27" fillId="0" borderId="28" xfId="0" applyFont="1" applyBorder="1"/>
    <xf numFmtId="0" fontId="27" fillId="0" borderId="29" xfId="0" applyFont="1" applyBorder="1"/>
    <xf numFmtId="0" fontId="27" fillId="0" borderId="43" xfId="0" applyFont="1" applyBorder="1"/>
    <xf numFmtId="0" fontId="29" fillId="0" borderId="0" xfId="0" applyFont="1"/>
    <xf numFmtId="0" fontId="14" fillId="0" borderId="0" xfId="0" applyFont="1"/>
    <xf numFmtId="164" fontId="10" fillId="0" borderId="2" xfId="1" applyFont="1" applyBorder="1"/>
    <xf numFmtId="164" fontId="11" fillId="0" borderId="2" xfId="1" applyFont="1" applyBorder="1" applyAlignment="1"/>
    <xf numFmtId="164" fontId="10" fillId="0" borderId="3" xfId="1" applyFont="1" applyBorder="1"/>
    <xf numFmtId="164" fontId="10" fillId="0" borderId="0" xfId="1" applyFont="1"/>
    <xf numFmtId="164" fontId="10" fillId="0" borderId="0" xfId="0" applyNumberFormat="1" applyFont="1"/>
    <xf numFmtId="0" fontId="4" fillId="0" borderId="0" xfId="0" applyFont="1" applyAlignment="1">
      <alignment horizontal="center"/>
    </xf>
    <xf numFmtId="0" fontId="30" fillId="0" borderId="0" xfId="0" applyFont="1" applyAlignment="1"/>
    <xf numFmtId="164" fontId="31" fillId="0" borderId="2" xfId="1" applyFont="1" applyBorder="1" applyAlignment="1">
      <alignment horizontal="center"/>
    </xf>
    <xf numFmtId="164" fontId="31" fillId="0" borderId="2" xfId="1" applyFont="1" applyBorder="1"/>
    <xf numFmtId="164" fontId="32" fillId="0" borderId="2" xfId="1" applyFont="1" applyBorder="1"/>
    <xf numFmtId="39" fontId="33" fillId="0" borderId="2" xfId="1" applyNumberFormat="1" applyFont="1" applyBorder="1" applyAlignment="1"/>
    <xf numFmtId="39" fontId="34" fillId="0" borderId="2" xfId="1" applyNumberFormat="1" applyFont="1" applyBorder="1" applyAlignment="1"/>
    <xf numFmtId="39" fontId="35" fillId="0" borderId="2" xfId="1" applyNumberFormat="1" applyFont="1" applyBorder="1" applyAlignment="1"/>
    <xf numFmtId="164" fontId="35" fillId="0" borderId="2" xfId="1" applyFont="1" applyBorder="1" applyAlignment="1"/>
    <xf numFmtId="164" fontId="34" fillId="0" borderId="2" xfId="1" applyFont="1" applyBorder="1" applyAlignment="1"/>
    <xf numFmtId="0" fontId="36" fillId="0" borderId="0" xfId="0" applyFont="1"/>
    <xf numFmtId="165" fontId="36" fillId="0" borderId="0" xfId="1" applyNumberFormat="1" applyFont="1"/>
    <xf numFmtId="164" fontId="36" fillId="0" borderId="0" xfId="0" applyNumberFormat="1" applyFont="1"/>
    <xf numFmtId="0" fontId="37" fillId="0" borderId="0" xfId="0" applyFont="1"/>
    <xf numFmtId="164" fontId="31" fillId="0" borderId="2" xfId="1" applyFont="1" applyFill="1" applyBorder="1"/>
    <xf numFmtId="164" fontId="31" fillId="0" borderId="2" xfId="1" applyFont="1" applyFill="1" applyBorder="1" applyAlignment="1">
      <alignment horizontal="center"/>
    </xf>
    <xf numFmtId="164" fontId="32" fillId="0" borderId="2" xfId="1" applyFont="1" applyFill="1" applyBorder="1" applyAlignment="1">
      <alignment horizontal="center"/>
    </xf>
    <xf numFmtId="164" fontId="32" fillId="0" borderId="2" xfId="1" applyFont="1" applyFill="1" applyBorder="1"/>
    <xf numFmtId="164" fontId="31" fillId="0" borderId="2" xfId="1" applyFont="1" applyBorder="1" applyAlignment="1">
      <alignment horizontal="right"/>
    </xf>
    <xf numFmtId="3" fontId="20" fillId="0" borderId="9" xfId="1" applyNumberFormat="1" applyFont="1" applyBorder="1"/>
    <xf numFmtId="166" fontId="20" fillId="0" borderId="9" xfId="1" applyNumberFormat="1" applyFont="1" applyBorder="1"/>
    <xf numFmtId="4" fontId="20" fillId="0" borderId="10" xfId="1" applyNumberFormat="1" applyFont="1" applyBorder="1"/>
    <xf numFmtId="3" fontId="10" fillId="0" borderId="36" xfId="1" applyNumberFormat="1" applyFont="1" applyBorder="1"/>
    <xf numFmtId="3" fontId="10" fillId="0" borderId="37" xfId="1" applyNumberFormat="1" applyFont="1" applyBorder="1"/>
    <xf numFmtId="3" fontId="10" fillId="0" borderId="39" xfId="1" applyNumberFormat="1" applyFont="1" applyBorder="1"/>
    <xf numFmtId="3" fontId="10" fillId="0" borderId="40" xfId="1" applyNumberFormat="1" applyFont="1" applyBorder="1"/>
    <xf numFmtId="4" fontId="9" fillId="0" borderId="39" xfId="1" applyNumberFormat="1" applyFont="1" applyBorder="1"/>
    <xf numFmtId="4" fontId="9" fillId="0" borderId="40" xfId="1" applyNumberFormat="1" applyFont="1" applyBorder="1"/>
    <xf numFmtId="3" fontId="9" fillId="0" borderId="39" xfId="1" applyNumberFormat="1" applyFont="1" applyBorder="1"/>
    <xf numFmtId="3" fontId="10" fillId="0" borderId="44" xfId="1" applyNumberFormat="1" applyFont="1" applyBorder="1"/>
    <xf numFmtId="3" fontId="10" fillId="0" borderId="45" xfId="1" applyNumberFormat="1" applyFont="1" applyBorder="1"/>
    <xf numFmtId="0" fontId="38" fillId="0" borderId="0" xfId="0" applyFont="1"/>
    <xf numFmtId="0" fontId="39" fillId="0" borderId="0" xfId="0" applyFont="1"/>
    <xf numFmtId="164" fontId="37" fillId="0" borderId="0" xfId="1" applyFont="1"/>
    <xf numFmtId="165" fontId="40" fillId="0" borderId="0" xfId="1" applyNumberFormat="1" applyFont="1"/>
    <xf numFmtId="0" fontId="40" fillId="0" borderId="0" xfId="0" applyFont="1"/>
    <xf numFmtId="165" fontId="41" fillId="0" borderId="0" xfId="1" applyNumberFormat="1" applyFont="1"/>
    <xf numFmtId="0" fontId="41" fillId="0" borderId="0" xfId="0" applyFont="1"/>
    <xf numFmtId="165" fontId="18" fillId="0" borderId="0" xfId="1" applyNumberFormat="1" applyFont="1"/>
    <xf numFmtId="164" fontId="4" fillId="0" borderId="0" xfId="0" applyNumberFormat="1" applyFont="1"/>
    <xf numFmtId="165" fontId="11" fillId="0" borderId="0" xfId="1" applyNumberFormat="1" applyFont="1"/>
    <xf numFmtId="0" fontId="42" fillId="0" borderId="0" xfId="0" applyFont="1"/>
    <xf numFmtId="0" fontId="43" fillId="0" borderId="0" xfId="0" applyFont="1" applyAlignment="1"/>
    <xf numFmtId="0" fontId="42" fillId="0" borderId="0" xfId="0" applyFont="1" applyAlignment="1"/>
    <xf numFmtId="0" fontId="41" fillId="0" borderId="0" xfId="0" applyFont="1" applyAlignment="1"/>
    <xf numFmtId="0" fontId="44" fillId="0" borderId="1" xfId="0" applyFont="1" applyBorder="1"/>
    <xf numFmtId="49" fontId="44" fillId="0" borderId="7" xfId="0" applyNumberFormat="1" applyFont="1" applyBorder="1" applyAlignment="1"/>
    <xf numFmtId="49" fontId="44" fillId="0" borderId="12" xfId="0" applyNumberFormat="1" applyFont="1" applyBorder="1" applyAlignment="1">
      <alignment horizontal="center"/>
    </xf>
    <xf numFmtId="49" fontId="44" fillId="0" borderId="7" xfId="0" applyNumberFormat="1" applyFont="1" applyBorder="1" applyAlignment="1">
      <alignment horizontal="center"/>
    </xf>
    <xf numFmtId="49" fontId="44" fillId="0" borderId="2" xfId="0" applyNumberFormat="1" applyFont="1" applyBorder="1"/>
    <xf numFmtId="49" fontId="44" fillId="0" borderId="11" xfId="0" applyNumberFormat="1" applyFont="1" applyBorder="1" applyAlignment="1"/>
    <xf numFmtId="49" fontId="44" fillId="0" borderId="1" xfId="0" applyNumberFormat="1" applyFont="1" applyBorder="1" applyAlignment="1"/>
    <xf numFmtId="0" fontId="45" fillId="0" borderId="13" xfId="0" applyFont="1" applyBorder="1"/>
    <xf numFmtId="1" fontId="46" fillId="0" borderId="2" xfId="0" applyNumberFormat="1" applyFont="1" applyBorder="1"/>
    <xf numFmtId="49" fontId="46" fillId="0" borderId="5" xfId="0" applyNumberFormat="1" applyFont="1" applyBorder="1" applyAlignment="1"/>
    <xf numFmtId="165" fontId="41" fillId="0" borderId="14" xfId="1" applyNumberFormat="1" applyFont="1" applyBorder="1"/>
    <xf numFmtId="0" fontId="46" fillId="0" borderId="2" xfId="0" applyFont="1" applyBorder="1"/>
    <xf numFmtId="165" fontId="47" fillId="0" borderId="14" xfId="1" applyNumberFormat="1" applyFont="1" applyBorder="1"/>
    <xf numFmtId="165" fontId="46" fillId="0" borderId="14" xfId="1" applyNumberFormat="1" applyFont="1" applyBorder="1"/>
    <xf numFmtId="0" fontId="45" fillId="0" borderId="2" xfId="0" applyFont="1" applyBorder="1"/>
    <xf numFmtId="49" fontId="45" fillId="0" borderId="5" xfId="0" applyNumberFormat="1" applyFont="1" applyBorder="1" applyAlignment="1"/>
    <xf numFmtId="165" fontId="45" fillId="0" borderId="14" xfId="1" applyNumberFormat="1" applyFont="1" applyBorder="1"/>
    <xf numFmtId="49" fontId="46" fillId="0" borderId="2" xfId="0" applyNumberFormat="1" applyFont="1" applyBorder="1"/>
    <xf numFmtId="0" fontId="44" fillId="0" borderId="2" xfId="0" applyFont="1" applyBorder="1"/>
    <xf numFmtId="0" fontId="41" fillId="0" borderId="2" xfId="0" applyFont="1" applyBorder="1"/>
    <xf numFmtId="0" fontId="41" fillId="0" borderId="5" xfId="0" applyFont="1" applyBorder="1" applyAlignment="1"/>
    <xf numFmtId="49" fontId="44" fillId="0" borderId="5" xfId="0" applyNumberFormat="1" applyFont="1" applyBorder="1" applyAlignment="1"/>
    <xf numFmtId="165" fontId="44" fillId="0" borderId="14" xfId="1" applyNumberFormat="1" applyFont="1" applyBorder="1"/>
    <xf numFmtId="0" fontId="45" fillId="0" borderId="0" xfId="0" applyFont="1"/>
    <xf numFmtId="3" fontId="42" fillId="0" borderId="0" xfId="0" applyNumberFormat="1" applyFont="1" applyAlignment="1"/>
    <xf numFmtId="3" fontId="42" fillId="0" borderId="0" xfId="0" applyNumberFormat="1" applyFont="1" applyBorder="1" applyAlignment="1"/>
    <xf numFmtId="165" fontId="46" fillId="0" borderId="46" xfId="1" applyNumberFormat="1" applyFont="1" applyBorder="1"/>
    <xf numFmtId="165" fontId="46" fillId="0" borderId="7" xfId="1" applyNumberFormat="1" applyFont="1" applyBorder="1"/>
    <xf numFmtId="165" fontId="46" fillId="0" borderId="2" xfId="1" applyNumberFormat="1" applyFont="1" applyBorder="1" applyAlignment="1">
      <alignment horizontal="center"/>
    </xf>
    <xf numFmtId="165" fontId="46" fillId="0" borderId="2" xfId="1" applyNumberFormat="1" applyFont="1" applyBorder="1" applyAlignment="1">
      <alignment horizontal="right"/>
    </xf>
    <xf numFmtId="165" fontId="46" fillId="0" borderId="2" xfId="1" applyNumberFormat="1" applyFont="1" applyFill="1" applyBorder="1" applyAlignment="1">
      <alignment horizontal="center"/>
    </xf>
    <xf numFmtId="165" fontId="46" fillId="0" borderId="2" xfId="1" applyNumberFormat="1" applyFont="1" applyFill="1" applyBorder="1" applyAlignment="1"/>
    <xf numFmtId="165" fontId="46" fillId="0" borderId="2" xfId="1" applyNumberFormat="1" applyFont="1" applyFill="1" applyBorder="1" applyAlignment="1">
      <alignment horizontal="right"/>
    </xf>
    <xf numFmtId="165" fontId="45" fillId="0" borderId="2" xfId="1" applyNumberFormat="1" applyFont="1" applyFill="1" applyBorder="1" applyAlignment="1"/>
    <xf numFmtId="0" fontId="10" fillId="0" borderId="0" xfId="0" applyFont="1" applyBorder="1"/>
    <xf numFmtId="0" fontId="9" fillId="0" borderId="0" xfId="0" applyFont="1" applyBorder="1"/>
    <xf numFmtId="164" fontId="9" fillId="0" borderId="0" xfId="1" applyFont="1" applyBorder="1"/>
    <xf numFmtId="165" fontId="0" fillId="0" borderId="0" xfId="1" applyNumberFormat="1" applyFont="1" applyBorder="1"/>
    <xf numFmtId="164" fontId="0" fillId="0" borderId="0" xfId="0" applyNumberFormat="1" applyBorder="1"/>
    <xf numFmtId="0" fontId="0" fillId="0" borderId="0" xfId="0" applyBorder="1"/>
    <xf numFmtId="49" fontId="8" fillId="0" borderId="0" xfId="0" applyNumberFormat="1" applyFont="1" applyBorder="1" applyAlignment="1"/>
    <xf numFmtId="164" fontId="8" fillId="0" borderId="0" xfId="1" applyFont="1" applyBorder="1"/>
    <xf numFmtId="0" fontId="10" fillId="0" borderId="39" xfId="0" applyFont="1" applyBorder="1"/>
    <xf numFmtId="49" fontId="11" fillId="0" borderId="39" xfId="0" applyNumberFormat="1" applyFont="1" applyBorder="1" applyAlignment="1"/>
    <xf numFmtId="0" fontId="9" fillId="0" borderId="39" xfId="0" applyFont="1" applyBorder="1"/>
    <xf numFmtId="164" fontId="9" fillId="0" borderId="39" xfId="1" applyFont="1" applyBorder="1"/>
    <xf numFmtId="164" fontId="11" fillId="0" borderId="39" xfId="1" applyFont="1" applyBorder="1"/>
    <xf numFmtId="164" fontId="10" fillId="0" borderId="39" xfId="1" applyFont="1" applyBorder="1"/>
    <xf numFmtId="165" fontId="47" fillId="0" borderId="2" xfId="1" applyNumberFormat="1" applyFont="1" applyFill="1" applyBorder="1" applyAlignment="1">
      <alignment horizontal="right"/>
    </xf>
    <xf numFmtId="165" fontId="48" fillId="0" borderId="2" xfId="1" applyNumberFormat="1" applyFont="1" applyFill="1" applyBorder="1" applyAlignment="1">
      <alignment horizontal="right"/>
    </xf>
    <xf numFmtId="0" fontId="41" fillId="0" borderId="47" xfId="0" applyFont="1" applyBorder="1"/>
    <xf numFmtId="0" fontId="41" fillId="0" borderId="48" xfId="0" applyFont="1" applyBorder="1" applyAlignment="1"/>
    <xf numFmtId="165" fontId="47" fillId="0" borderId="47" xfId="1" applyNumberFormat="1" applyFont="1" applyFill="1" applyBorder="1" applyAlignment="1">
      <alignment horizontal="right"/>
    </xf>
    <xf numFmtId="0" fontId="41" fillId="0" borderId="7" xfId="0" applyFont="1" applyBorder="1"/>
    <xf numFmtId="49" fontId="46" fillId="0" borderId="12" xfId="0" applyNumberFormat="1" applyFont="1" applyBorder="1" applyAlignment="1"/>
    <xf numFmtId="165" fontId="47" fillId="0" borderId="7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6" workbookViewId="0">
      <selection activeCell="C47" sqref="C47"/>
    </sheetView>
  </sheetViews>
  <sheetFormatPr defaultRowHeight="15" x14ac:dyDescent="0.25"/>
  <cols>
    <col min="1" max="1" width="4.28515625" customWidth="1"/>
    <col min="2" max="2" width="49.7109375" style="2" customWidth="1"/>
    <col min="3" max="3" width="10.140625" customWidth="1"/>
    <col min="4" max="4" width="19.140625" customWidth="1"/>
    <col min="5" max="5" width="18.28515625" customWidth="1"/>
    <col min="6" max="6" width="21.7109375" customWidth="1"/>
    <col min="7" max="7" width="17.85546875" customWidth="1"/>
    <col min="8" max="8" width="16.85546875" bestFit="1" customWidth="1"/>
  </cols>
  <sheetData>
    <row r="1" spans="1:8" x14ac:dyDescent="0.25">
      <c r="A1" s="9"/>
      <c r="B1" s="10" t="s">
        <v>69</v>
      </c>
      <c r="C1" s="6"/>
      <c r="D1" s="6"/>
      <c r="E1" s="6"/>
    </row>
    <row r="2" spans="1:8" ht="15.75" thickBot="1" x14ac:dyDescent="0.3">
      <c r="A2" s="9"/>
      <c r="B2" s="10" t="s">
        <v>228</v>
      </c>
      <c r="C2" s="6"/>
      <c r="D2" s="6"/>
      <c r="E2" s="6"/>
    </row>
    <row r="3" spans="1:8" ht="15.75" thickTop="1" x14ac:dyDescent="0.25">
      <c r="A3" s="11" t="s">
        <v>0</v>
      </c>
      <c r="B3" s="12" t="s">
        <v>1</v>
      </c>
      <c r="C3" s="13" t="s">
        <v>80</v>
      </c>
      <c r="D3" s="14" t="s">
        <v>2</v>
      </c>
      <c r="E3" s="14" t="s">
        <v>111</v>
      </c>
    </row>
    <row r="4" spans="1:8" x14ac:dyDescent="0.25">
      <c r="A4" s="15"/>
      <c r="B4" s="16" t="s">
        <v>61</v>
      </c>
      <c r="C4" s="17"/>
      <c r="D4" s="18"/>
      <c r="E4" s="18"/>
    </row>
    <row r="5" spans="1:8" x14ac:dyDescent="0.25">
      <c r="A5" s="15" t="s">
        <v>3</v>
      </c>
      <c r="B5" s="19" t="s">
        <v>4</v>
      </c>
      <c r="C5" s="20"/>
      <c r="D5" s="164"/>
      <c r="E5" s="18"/>
      <c r="F5" s="47"/>
    </row>
    <row r="6" spans="1:8" x14ac:dyDescent="0.25">
      <c r="A6" s="22" t="s">
        <v>63</v>
      </c>
      <c r="B6" s="16" t="s">
        <v>62</v>
      </c>
      <c r="C6" s="23" t="s">
        <v>64</v>
      </c>
      <c r="D6" s="165">
        <v>34555840.219999999</v>
      </c>
      <c r="E6" s="29">
        <v>2424123</v>
      </c>
      <c r="F6" s="47"/>
    </row>
    <row r="7" spans="1:8" x14ac:dyDescent="0.25">
      <c r="A7" s="25">
        <v>2</v>
      </c>
      <c r="B7" s="26" t="s">
        <v>65</v>
      </c>
      <c r="C7" s="23"/>
      <c r="D7" s="165"/>
      <c r="E7" s="28"/>
      <c r="F7" s="47"/>
    </row>
    <row r="8" spans="1:8" x14ac:dyDescent="0.25">
      <c r="A8" s="15"/>
      <c r="B8" s="26" t="s">
        <v>6</v>
      </c>
      <c r="C8" s="23"/>
      <c r="D8" s="165"/>
      <c r="E8" s="28"/>
      <c r="F8" s="47"/>
    </row>
    <row r="9" spans="1:8" x14ac:dyDescent="0.25">
      <c r="A9" s="15"/>
      <c r="B9" s="26" t="s">
        <v>8</v>
      </c>
      <c r="C9" s="23"/>
      <c r="D9" s="165"/>
      <c r="E9" s="28"/>
      <c r="F9" s="47"/>
    </row>
    <row r="10" spans="1:8" x14ac:dyDescent="0.25">
      <c r="A10" s="18"/>
      <c r="B10" s="19" t="s">
        <v>82</v>
      </c>
      <c r="C10" s="27"/>
      <c r="D10" s="166">
        <f>SUM(D6:D9)</f>
        <v>34555840.219999999</v>
      </c>
      <c r="E10" s="29">
        <f>E6+E7</f>
        <v>2424123</v>
      </c>
      <c r="F10" s="47"/>
    </row>
    <row r="11" spans="1:8" x14ac:dyDescent="0.25">
      <c r="A11" s="25">
        <v>3</v>
      </c>
      <c r="B11" s="26" t="s">
        <v>81</v>
      </c>
      <c r="C11" s="23"/>
      <c r="D11" s="165"/>
      <c r="E11" s="145"/>
      <c r="F11" s="47"/>
      <c r="H11" s="3"/>
    </row>
    <row r="12" spans="1:8" x14ac:dyDescent="0.25">
      <c r="A12" s="15"/>
      <c r="B12" s="26" t="s">
        <v>10</v>
      </c>
      <c r="C12" s="23" t="s">
        <v>66</v>
      </c>
      <c r="D12" s="165">
        <v>151615140.84999999</v>
      </c>
      <c r="E12" s="21">
        <v>216249107.90000001</v>
      </c>
      <c r="F12" s="47"/>
      <c r="H12" s="3"/>
    </row>
    <row r="13" spans="1:8" x14ac:dyDescent="0.25">
      <c r="A13" s="15"/>
      <c r="B13" s="26" t="s">
        <v>11</v>
      </c>
      <c r="C13" s="23">
        <v>444</v>
      </c>
      <c r="D13" s="165">
        <v>4676378</v>
      </c>
      <c r="E13" s="21">
        <v>6562888</v>
      </c>
      <c r="H13" s="3"/>
    </row>
    <row r="14" spans="1:8" x14ac:dyDescent="0.25">
      <c r="A14" s="15"/>
      <c r="B14" s="26" t="s">
        <v>13</v>
      </c>
      <c r="C14" s="23">
        <v>460</v>
      </c>
      <c r="D14" s="165">
        <v>4867453.8899999997</v>
      </c>
      <c r="E14" s="21"/>
      <c r="H14" s="3"/>
    </row>
    <row r="15" spans="1:8" x14ac:dyDescent="0.25">
      <c r="A15" s="15"/>
      <c r="B15" s="26" t="s">
        <v>15</v>
      </c>
      <c r="C15" s="23">
        <v>462</v>
      </c>
      <c r="D15" s="164">
        <v>1046925</v>
      </c>
      <c r="E15" s="145">
        <v>1041975</v>
      </c>
      <c r="H15" s="3"/>
    </row>
    <row r="16" spans="1:8" x14ac:dyDescent="0.25">
      <c r="A16" s="18"/>
      <c r="B16" s="19" t="s">
        <v>75</v>
      </c>
      <c r="C16" s="17"/>
      <c r="D16" s="167">
        <f>SUM(D12:D15)</f>
        <v>162205897.73999998</v>
      </c>
      <c r="E16" s="29">
        <f>E12+E13+E14+E15</f>
        <v>223853970.90000001</v>
      </c>
      <c r="F16" s="46">
        <f>E16-D16</f>
        <v>61648073.160000026</v>
      </c>
      <c r="H16" s="3"/>
    </row>
    <row r="17" spans="1:8" x14ac:dyDescent="0.25">
      <c r="A17" s="22" t="s">
        <v>72</v>
      </c>
      <c r="B17" s="16" t="s">
        <v>73</v>
      </c>
      <c r="C17" s="20"/>
      <c r="D17" s="167"/>
      <c r="E17" s="145"/>
      <c r="H17" s="5"/>
    </row>
    <row r="18" spans="1:8" x14ac:dyDescent="0.25">
      <c r="A18" s="15"/>
      <c r="B18" s="26" t="s">
        <v>16</v>
      </c>
      <c r="C18" s="23" t="s">
        <v>67</v>
      </c>
      <c r="D18" s="165">
        <f>41160353.64+2675507.51</f>
        <v>43835861.149999999</v>
      </c>
      <c r="E18" s="21">
        <v>38249946</v>
      </c>
      <c r="F18" s="46"/>
      <c r="G18" s="45"/>
      <c r="H18" s="5"/>
    </row>
    <row r="19" spans="1:8" x14ac:dyDescent="0.25">
      <c r="A19" s="15"/>
      <c r="B19" s="26" t="s">
        <v>17</v>
      </c>
      <c r="C19" s="23"/>
      <c r="D19" s="165"/>
      <c r="E19" s="145"/>
      <c r="H19" s="5"/>
    </row>
    <row r="20" spans="1:8" x14ac:dyDescent="0.25">
      <c r="A20" s="15"/>
      <c r="B20" s="26" t="s">
        <v>18</v>
      </c>
      <c r="C20" s="23">
        <v>342</v>
      </c>
      <c r="D20" s="165">
        <v>7750973.75</v>
      </c>
      <c r="E20" s="21">
        <v>10845400.6</v>
      </c>
    </row>
    <row r="21" spans="1:8" x14ac:dyDescent="0.25">
      <c r="A21" s="15"/>
      <c r="B21" s="26" t="s">
        <v>68</v>
      </c>
      <c r="C21" s="23">
        <v>321</v>
      </c>
      <c r="D21" s="165">
        <v>576439.13</v>
      </c>
      <c r="E21" s="145">
        <v>443526.1</v>
      </c>
    </row>
    <row r="22" spans="1:8" x14ac:dyDescent="0.25">
      <c r="A22" s="15"/>
      <c r="B22" s="26" t="s">
        <v>20</v>
      </c>
      <c r="C22" s="23"/>
      <c r="D22" s="166"/>
      <c r="E22" s="145"/>
    </row>
    <row r="23" spans="1:8" x14ac:dyDescent="0.25">
      <c r="A23" s="18"/>
      <c r="B23" s="19" t="s">
        <v>74</v>
      </c>
      <c r="C23" s="27"/>
      <c r="D23" s="166">
        <f>SUM(D18:D22)</f>
        <v>52163274.030000001</v>
      </c>
      <c r="E23" s="29">
        <f>SUM(E18:E22)</f>
        <v>49538872.700000003</v>
      </c>
      <c r="F23" s="46">
        <f>E23-D23</f>
        <v>-2624401.3299999982</v>
      </c>
    </row>
    <row r="24" spans="1:8" x14ac:dyDescent="0.25">
      <c r="A24" s="18"/>
      <c r="B24" s="26" t="s">
        <v>21</v>
      </c>
      <c r="C24" s="23"/>
      <c r="D24" s="166"/>
      <c r="E24" s="145"/>
    </row>
    <row r="25" spans="1:8" x14ac:dyDescent="0.25">
      <c r="A25" s="18"/>
      <c r="B25" s="26" t="s">
        <v>22</v>
      </c>
      <c r="C25" s="23"/>
      <c r="D25" s="166"/>
      <c r="E25" s="145"/>
    </row>
    <row r="26" spans="1:8" x14ac:dyDescent="0.25">
      <c r="A26" s="18"/>
      <c r="B26" s="26" t="s">
        <v>23</v>
      </c>
      <c r="C26" s="23">
        <v>486</v>
      </c>
      <c r="D26" s="165">
        <f>25142382.8+95331</f>
        <v>25237713.800000001</v>
      </c>
      <c r="E26" s="21">
        <v>19183806</v>
      </c>
      <c r="F26" s="46">
        <f>E26-D26</f>
        <v>-6053907.8000000007</v>
      </c>
      <c r="G26" s="184">
        <f>F16+F23+F26</f>
        <v>52969764.030000031</v>
      </c>
      <c r="H26" s="185" t="s">
        <v>232</v>
      </c>
    </row>
    <row r="27" spans="1:8" x14ac:dyDescent="0.25">
      <c r="A27" s="18"/>
      <c r="B27" s="19" t="s">
        <v>83</v>
      </c>
      <c r="C27" s="27"/>
      <c r="D27" s="166">
        <f>SUM(D26)</f>
        <v>25237713.800000001</v>
      </c>
      <c r="E27" s="29">
        <f>E24+E25+E26</f>
        <v>19183806</v>
      </c>
    </row>
    <row r="28" spans="1:8" x14ac:dyDescent="0.25">
      <c r="A28" s="18"/>
      <c r="B28" s="19" t="s">
        <v>24</v>
      </c>
      <c r="C28" s="27"/>
      <c r="D28" s="166">
        <f>D10+D16+D23+D27</f>
        <v>274162725.78999996</v>
      </c>
      <c r="E28" s="146">
        <f>E10+E16+E23+E27</f>
        <v>295000772.60000002</v>
      </c>
      <c r="F28" s="46"/>
      <c r="G28" s="46"/>
    </row>
    <row r="29" spans="1:8" x14ac:dyDescent="0.25">
      <c r="A29" s="15" t="s">
        <v>71</v>
      </c>
      <c r="B29" s="16" t="s">
        <v>70</v>
      </c>
      <c r="C29" s="23"/>
      <c r="D29" s="165"/>
      <c r="E29" s="145"/>
      <c r="G29" s="46"/>
    </row>
    <row r="30" spans="1:8" x14ac:dyDescent="0.25">
      <c r="A30" s="18">
        <v>1</v>
      </c>
      <c r="B30" s="26" t="s">
        <v>76</v>
      </c>
      <c r="C30" s="31"/>
      <c r="D30" s="167"/>
      <c r="E30" s="145"/>
    </row>
    <row r="31" spans="1:8" x14ac:dyDescent="0.25">
      <c r="A31" s="15"/>
      <c r="B31" s="26" t="s">
        <v>25</v>
      </c>
      <c r="C31" s="31"/>
      <c r="D31" s="167"/>
      <c r="E31" s="145"/>
    </row>
    <row r="32" spans="1:8" x14ac:dyDescent="0.25">
      <c r="A32" s="15"/>
      <c r="B32" s="26" t="s">
        <v>26</v>
      </c>
      <c r="C32" s="31"/>
      <c r="D32" s="167"/>
      <c r="E32" s="145"/>
      <c r="H32" s="3"/>
    </row>
    <row r="33" spans="1:9" x14ac:dyDescent="0.25">
      <c r="A33" s="15"/>
      <c r="B33" s="26" t="s">
        <v>27</v>
      </c>
      <c r="C33" s="31"/>
      <c r="D33" s="167"/>
      <c r="E33" s="145"/>
      <c r="H33" s="3"/>
    </row>
    <row r="34" spans="1:9" x14ac:dyDescent="0.25">
      <c r="A34" s="15"/>
      <c r="B34" s="26" t="s">
        <v>77</v>
      </c>
      <c r="C34" s="23">
        <v>332</v>
      </c>
      <c r="D34" s="165">
        <v>1092249007.5999999</v>
      </c>
      <c r="E34" s="145">
        <v>1218718465.8</v>
      </c>
      <c r="F34" s="47">
        <f>E34-D34</f>
        <v>126469458.20000005</v>
      </c>
      <c r="G34" s="47"/>
      <c r="H34" s="3"/>
    </row>
    <row r="35" spans="1:9" x14ac:dyDescent="0.25">
      <c r="A35" s="18"/>
      <c r="B35" s="26" t="s">
        <v>85</v>
      </c>
      <c r="C35" s="17"/>
      <c r="D35" s="167">
        <f>SUM(D31:D34)</f>
        <v>1092249007.5999999</v>
      </c>
      <c r="E35" s="28">
        <f>SUM(E34)</f>
        <v>1218718465.8</v>
      </c>
      <c r="F35" s="3"/>
      <c r="G35" s="47"/>
      <c r="H35" s="3"/>
    </row>
    <row r="36" spans="1:9" x14ac:dyDescent="0.25">
      <c r="A36" s="18">
        <v>2</v>
      </c>
      <c r="B36" s="19" t="s">
        <v>78</v>
      </c>
      <c r="C36" s="20"/>
      <c r="D36" s="167"/>
      <c r="E36" s="145"/>
      <c r="F36" s="3"/>
      <c r="G36" s="47"/>
      <c r="H36" s="3"/>
    </row>
    <row r="37" spans="1:9" x14ac:dyDescent="0.25">
      <c r="A37" s="15"/>
      <c r="B37" s="26" t="s">
        <v>28</v>
      </c>
      <c r="C37" s="20"/>
      <c r="D37" s="164">
        <v>1100000</v>
      </c>
      <c r="E37" s="145"/>
      <c r="F37" s="3"/>
      <c r="H37" s="3"/>
    </row>
    <row r="38" spans="1:9" x14ac:dyDescent="0.25">
      <c r="A38" s="15"/>
      <c r="B38" s="26" t="s">
        <v>29</v>
      </c>
      <c r="C38" s="20"/>
      <c r="D38" s="164">
        <v>23947000</v>
      </c>
      <c r="E38" s="145"/>
      <c r="F38" s="3"/>
      <c r="H38" s="3"/>
    </row>
    <row r="39" spans="1:9" x14ac:dyDescent="0.25">
      <c r="A39" s="15"/>
      <c r="B39" s="26" t="s">
        <v>30</v>
      </c>
      <c r="C39" s="23" t="s">
        <v>79</v>
      </c>
      <c r="D39" s="165">
        <f>12264288.07+52719770+13650275.5+22750+27790805.58+35941304.47</f>
        <v>142389193.62</v>
      </c>
      <c r="E39" s="21">
        <v>88924012</v>
      </c>
      <c r="F39" s="3"/>
      <c r="G39" s="3">
        <v>47733511</v>
      </c>
      <c r="H39" s="3" t="s">
        <v>231</v>
      </c>
      <c r="I39" s="3"/>
    </row>
    <row r="40" spans="1:9" x14ac:dyDescent="0.25">
      <c r="A40" s="15"/>
      <c r="B40" s="26" t="s">
        <v>31</v>
      </c>
      <c r="C40" s="23">
        <v>218</v>
      </c>
      <c r="D40" s="165">
        <f>2062641.84+758027.54+56839.14+28953+2441059.3</f>
        <v>5347520.82</v>
      </c>
      <c r="E40" s="21">
        <v>2818314</v>
      </c>
      <c r="F40" s="3"/>
      <c r="G40" s="3"/>
      <c r="H40" s="3"/>
      <c r="I40" s="3"/>
    </row>
    <row r="41" spans="1:9" x14ac:dyDescent="0.25">
      <c r="A41" s="18"/>
      <c r="B41" s="19" t="s">
        <v>84</v>
      </c>
      <c r="C41" s="17"/>
      <c r="D41" s="167">
        <f>SUM(D37:D40)</f>
        <v>172783714.44</v>
      </c>
      <c r="E41" s="29">
        <f>E37+E38+E39+E40</f>
        <v>91742326</v>
      </c>
      <c r="F41" s="3">
        <f>E41+47733511-D41</f>
        <v>-33307877.439999998</v>
      </c>
      <c r="G41" s="3"/>
      <c r="H41" s="3"/>
      <c r="I41" s="3"/>
    </row>
    <row r="42" spans="1:9" x14ac:dyDescent="0.25">
      <c r="A42" s="18"/>
      <c r="B42" s="26" t="s">
        <v>32</v>
      </c>
      <c r="C42" s="31"/>
      <c r="D42" s="167"/>
      <c r="E42" s="145"/>
      <c r="F42" s="3">
        <f>SUM(F34:F41)</f>
        <v>93161580.76000005</v>
      </c>
      <c r="G42" s="46"/>
      <c r="H42" s="3"/>
    </row>
    <row r="43" spans="1:9" x14ac:dyDescent="0.25">
      <c r="A43" s="18"/>
      <c r="B43" s="26" t="s">
        <v>33</v>
      </c>
      <c r="C43" s="31"/>
      <c r="D43" s="167"/>
      <c r="E43" s="145"/>
      <c r="F43" s="3">
        <f>D41+D35-G39</f>
        <v>1217299211.04</v>
      </c>
      <c r="G43" s="46">
        <f>E35+E41</f>
        <v>1310460791.8</v>
      </c>
      <c r="H43" s="3"/>
    </row>
    <row r="44" spans="1:9" x14ac:dyDescent="0.25">
      <c r="A44" s="15"/>
      <c r="B44" s="26" t="s">
        <v>34</v>
      </c>
      <c r="C44" s="31"/>
      <c r="D44" s="154"/>
      <c r="E44" s="145"/>
      <c r="F44" s="3"/>
      <c r="G44" s="46">
        <f>G43-F43</f>
        <v>93161580.75999999</v>
      </c>
      <c r="H44" s="3"/>
    </row>
    <row r="45" spans="1:9" x14ac:dyDescent="0.25">
      <c r="A45" s="15"/>
      <c r="B45" s="26" t="s">
        <v>35</v>
      </c>
      <c r="C45" s="31"/>
      <c r="D45" s="154"/>
      <c r="E45" s="145"/>
      <c r="F45" s="3"/>
      <c r="G45" s="46">
        <f>F43-G43</f>
        <v>-93161580.75999999</v>
      </c>
      <c r="H45" s="3"/>
    </row>
    <row r="46" spans="1:9" x14ac:dyDescent="0.25">
      <c r="A46" s="15"/>
      <c r="B46" s="26" t="s">
        <v>36</v>
      </c>
      <c r="C46" s="31"/>
      <c r="D46" s="154"/>
      <c r="E46" s="145"/>
      <c r="H46" s="3"/>
    </row>
    <row r="47" spans="1:9" x14ac:dyDescent="0.25">
      <c r="A47" s="25"/>
      <c r="B47" s="19" t="s">
        <v>74</v>
      </c>
      <c r="C47" s="32"/>
      <c r="D47" s="154"/>
      <c r="E47" s="28"/>
      <c r="H47" s="3"/>
    </row>
    <row r="48" spans="1:9" x14ac:dyDescent="0.25">
      <c r="A48" s="18"/>
      <c r="B48" s="26" t="s">
        <v>37</v>
      </c>
      <c r="C48" s="31"/>
      <c r="D48" s="29"/>
      <c r="E48" s="145"/>
      <c r="F48" s="3"/>
      <c r="H48" s="3"/>
    </row>
    <row r="49" spans="1:8" x14ac:dyDescent="0.25">
      <c r="A49" s="18"/>
      <c r="B49" s="26" t="s">
        <v>38</v>
      </c>
      <c r="C49" s="31"/>
      <c r="D49" s="29"/>
      <c r="E49" s="21"/>
      <c r="F49" s="3"/>
      <c r="H49" s="3"/>
    </row>
    <row r="50" spans="1:8" x14ac:dyDescent="0.25">
      <c r="A50" s="25"/>
      <c r="B50" s="19" t="s">
        <v>83</v>
      </c>
      <c r="C50" s="32"/>
      <c r="D50" s="28"/>
      <c r="E50" s="29"/>
      <c r="F50" s="3"/>
      <c r="H50" s="3"/>
    </row>
    <row r="51" spans="1:8" x14ac:dyDescent="0.25">
      <c r="A51" s="18"/>
      <c r="B51" s="26" t="s">
        <v>39</v>
      </c>
      <c r="C51" s="32"/>
      <c r="D51" s="28">
        <f>D35+D41</f>
        <v>1265032722.04</v>
      </c>
      <c r="E51" s="29">
        <f>E35+E41</f>
        <v>1310460791.8</v>
      </c>
      <c r="F51" s="3"/>
      <c r="G51" s="46"/>
      <c r="H51" s="3"/>
    </row>
    <row r="52" spans="1:8" x14ac:dyDescent="0.25">
      <c r="A52" s="237"/>
      <c r="B52" s="238" t="s">
        <v>86</v>
      </c>
      <c r="C52" s="239"/>
      <c r="D52" s="240">
        <f>D51+D28</f>
        <v>1539195447.8299999</v>
      </c>
      <c r="E52" s="241">
        <f>E28+E51</f>
        <v>1605461564.4000001</v>
      </c>
      <c r="F52" s="3"/>
      <c r="G52" s="46"/>
    </row>
    <row r="53" spans="1:8" s="234" customFormat="1" x14ac:dyDescent="0.25">
      <c r="A53" s="229"/>
      <c r="B53" s="235"/>
      <c r="C53" s="230"/>
      <c r="D53" s="231"/>
      <c r="E53" s="236"/>
      <c r="F53" s="232"/>
      <c r="G53" s="233"/>
    </row>
    <row r="54" spans="1:8" x14ac:dyDescent="0.25">
      <c r="A54" s="237"/>
      <c r="B54" s="238" t="s">
        <v>40</v>
      </c>
      <c r="C54" s="239"/>
      <c r="D54" s="240"/>
      <c r="E54" s="242"/>
      <c r="F54" s="3"/>
    </row>
    <row r="55" spans="1:8" x14ac:dyDescent="0.25">
      <c r="A55" s="18"/>
      <c r="B55" s="26" t="s">
        <v>41</v>
      </c>
      <c r="C55" s="31"/>
      <c r="D55" s="29"/>
      <c r="E55" s="145"/>
      <c r="F55" s="3"/>
    </row>
    <row r="56" spans="1:8" x14ac:dyDescent="0.25">
      <c r="A56" s="15" t="s">
        <v>63</v>
      </c>
      <c r="B56" s="33" t="s">
        <v>106</v>
      </c>
      <c r="C56" s="31"/>
      <c r="D56" s="29"/>
      <c r="E56" s="145"/>
      <c r="F56" s="3"/>
    </row>
    <row r="57" spans="1:8" x14ac:dyDescent="0.25">
      <c r="A57" s="15" t="s">
        <v>108</v>
      </c>
      <c r="B57" s="33" t="s">
        <v>107</v>
      </c>
      <c r="C57" s="31"/>
      <c r="D57" s="29"/>
      <c r="E57" s="145"/>
      <c r="F57" s="3"/>
    </row>
    <row r="58" spans="1:8" x14ac:dyDescent="0.25">
      <c r="A58" s="15" t="s">
        <v>5</v>
      </c>
      <c r="B58" s="26" t="s">
        <v>42</v>
      </c>
      <c r="C58" s="23">
        <v>461</v>
      </c>
      <c r="D58" s="24"/>
      <c r="E58" s="29">
        <v>17874986</v>
      </c>
    </row>
    <row r="59" spans="1:8" x14ac:dyDescent="0.25">
      <c r="A59" s="15" t="s">
        <v>7</v>
      </c>
      <c r="B59" s="26" t="s">
        <v>43</v>
      </c>
      <c r="C59" s="20"/>
      <c r="D59" s="29"/>
      <c r="E59" s="145"/>
    </row>
    <row r="60" spans="1:8" x14ac:dyDescent="0.25">
      <c r="A60" s="15" t="s">
        <v>12</v>
      </c>
      <c r="B60" s="26" t="s">
        <v>44</v>
      </c>
      <c r="C60" s="20"/>
      <c r="D60" s="29"/>
      <c r="E60" s="145"/>
    </row>
    <row r="61" spans="1:8" x14ac:dyDescent="0.25">
      <c r="A61" s="18"/>
      <c r="B61" s="19" t="s">
        <v>9</v>
      </c>
      <c r="C61" s="17"/>
      <c r="D61" s="28">
        <f>SUM(D58:D60)</f>
        <v>0</v>
      </c>
      <c r="E61" s="29">
        <f>SUM(E58:E60)</f>
        <v>17874986</v>
      </c>
    </row>
    <row r="62" spans="1:8" x14ac:dyDescent="0.25">
      <c r="A62" s="18"/>
      <c r="B62" s="33"/>
      <c r="C62" s="17"/>
      <c r="D62" s="28"/>
      <c r="E62" s="145"/>
    </row>
    <row r="63" spans="1:8" x14ac:dyDescent="0.25">
      <c r="A63" s="15" t="s">
        <v>0</v>
      </c>
      <c r="B63" s="26" t="s">
        <v>1</v>
      </c>
      <c r="C63" s="34"/>
      <c r="D63" s="154"/>
      <c r="E63" s="30"/>
      <c r="F63" s="1"/>
    </row>
    <row r="64" spans="1:8" x14ac:dyDescent="0.25">
      <c r="A64" s="18"/>
      <c r="B64" s="26" t="s">
        <v>45</v>
      </c>
      <c r="C64" s="20"/>
      <c r="D64" s="154"/>
      <c r="E64" s="145"/>
      <c r="F64" s="3"/>
    </row>
    <row r="65" spans="1:6" x14ac:dyDescent="0.25">
      <c r="A65" s="15" t="s">
        <v>5</v>
      </c>
      <c r="B65" s="26" t="s">
        <v>46</v>
      </c>
      <c r="C65" s="20">
        <v>401</v>
      </c>
      <c r="D65" s="153">
        <v>262991470.81</v>
      </c>
      <c r="E65" s="145">
        <v>224606781.80000001</v>
      </c>
      <c r="F65" s="3"/>
    </row>
    <row r="66" spans="1:6" x14ac:dyDescent="0.25">
      <c r="A66" s="15" t="s">
        <v>7</v>
      </c>
      <c r="B66" s="26" t="s">
        <v>47</v>
      </c>
      <c r="C66" s="20">
        <v>421</v>
      </c>
      <c r="D66" s="153">
        <v>0</v>
      </c>
      <c r="E66" s="145">
        <v>1836757.2</v>
      </c>
      <c r="F66" s="3"/>
    </row>
    <row r="67" spans="1:6" x14ac:dyDescent="0.25">
      <c r="A67" s="15" t="s">
        <v>12</v>
      </c>
      <c r="B67" s="26" t="s">
        <v>48</v>
      </c>
      <c r="C67" s="35" t="s">
        <v>226</v>
      </c>
      <c r="D67" s="152">
        <f>273693+64160+105685.21+103064+1600</f>
        <v>548202.21</v>
      </c>
      <c r="E67" s="145">
        <v>1021724.3</v>
      </c>
      <c r="F67" s="3"/>
    </row>
    <row r="68" spans="1:6" x14ac:dyDescent="0.25">
      <c r="A68" s="15" t="s">
        <v>14</v>
      </c>
      <c r="B68" s="26" t="s">
        <v>49</v>
      </c>
      <c r="C68" s="35">
        <v>455</v>
      </c>
      <c r="D68" s="152">
        <v>0</v>
      </c>
      <c r="E68" s="145">
        <v>9825856.3000000007</v>
      </c>
      <c r="F68" s="3"/>
    </row>
    <row r="69" spans="1:6" x14ac:dyDescent="0.25">
      <c r="A69" s="15" t="s">
        <v>19</v>
      </c>
      <c r="B69" s="26" t="s">
        <v>50</v>
      </c>
      <c r="C69" s="35">
        <v>419</v>
      </c>
      <c r="D69" s="152">
        <v>809364254.01999998</v>
      </c>
      <c r="E69" s="145">
        <v>964612319.79999995</v>
      </c>
      <c r="F69" s="3"/>
    </row>
    <row r="70" spans="1:6" x14ac:dyDescent="0.25">
      <c r="A70" s="18"/>
      <c r="B70" s="19" t="s">
        <v>9</v>
      </c>
      <c r="C70" s="17"/>
      <c r="D70" s="28">
        <f>SUM(D65:D69)</f>
        <v>1072903927.04</v>
      </c>
      <c r="E70" s="28">
        <f>SUM(E65:E69)</f>
        <v>1201903439.4000001</v>
      </c>
      <c r="F70" s="3"/>
    </row>
    <row r="71" spans="1:6" x14ac:dyDescent="0.25">
      <c r="A71" s="18"/>
      <c r="B71" s="26" t="s">
        <v>51</v>
      </c>
      <c r="C71" s="20"/>
      <c r="D71" s="29"/>
      <c r="E71" s="145"/>
      <c r="F71" s="3"/>
    </row>
    <row r="72" spans="1:6" x14ac:dyDescent="0.25">
      <c r="A72" s="18"/>
      <c r="B72" s="26" t="s">
        <v>52</v>
      </c>
      <c r="C72" s="20"/>
      <c r="D72" s="29"/>
      <c r="E72" s="145"/>
      <c r="F72" s="3"/>
    </row>
    <row r="73" spans="1:6" x14ac:dyDescent="0.25">
      <c r="A73" s="18"/>
      <c r="B73" s="26" t="s">
        <v>9</v>
      </c>
      <c r="C73" s="17"/>
      <c r="D73" s="28"/>
      <c r="E73" s="28"/>
      <c r="F73" s="3"/>
    </row>
    <row r="74" spans="1:6" x14ac:dyDescent="0.25">
      <c r="A74" s="18"/>
      <c r="B74" s="19" t="s">
        <v>53</v>
      </c>
      <c r="C74" s="17"/>
      <c r="D74" s="28">
        <f>D70+D61</f>
        <v>1072903927.04</v>
      </c>
      <c r="E74" s="28">
        <f>E61+E70+E73</f>
        <v>1219778425.4000001</v>
      </c>
      <c r="F74" s="4"/>
    </row>
    <row r="75" spans="1:6" x14ac:dyDescent="0.25">
      <c r="A75" s="15" t="s">
        <v>87</v>
      </c>
      <c r="B75" s="33" t="s">
        <v>88</v>
      </c>
      <c r="C75" s="20"/>
      <c r="D75" s="29"/>
      <c r="E75" s="145"/>
      <c r="F75" s="3"/>
    </row>
    <row r="76" spans="1:6" x14ac:dyDescent="0.25">
      <c r="A76" s="15" t="s">
        <v>63</v>
      </c>
      <c r="B76" s="33" t="s">
        <v>89</v>
      </c>
      <c r="C76" s="20"/>
      <c r="D76" s="29"/>
      <c r="E76" s="145"/>
      <c r="F76" s="3"/>
    </row>
    <row r="77" spans="1:6" x14ac:dyDescent="0.25">
      <c r="A77" s="15" t="s">
        <v>5</v>
      </c>
      <c r="B77" s="26" t="s">
        <v>54</v>
      </c>
      <c r="C77" s="20"/>
      <c r="D77" s="29"/>
      <c r="E77" s="145"/>
      <c r="F77" s="3"/>
    </row>
    <row r="78" spans="1:6" x14ac:dyDescent="0.25">
      <c r="A78" s="15" t="s">
        <v>7</v>
      </c>
      <c r="B78" s="26" t="s">
        <v>55</v>
      </c>
      <c r="C78" s="20"/>
      <c r="D78" s="29"/>
      <c r="E78" s="145"/>
      <c r="F78" s="3"/>
    </row>
    <row r="79" spans="1:6" x14ac:dyDescent="0.25">
      <c r="A79" s="18"/>
      <c r="B79" s="26" t="s">
        <v>9</v>
      </c>
      <c r="C79" s="17"/>
      <c r="D79" s="28"/>
      <c r="E79" s="145">
        <f>E75</f>
        <v>0</v>
      </c>
      <c r="F79" s="3"/>
    </row>
    <row r="80" spans="1:6" x14ac:dyDescent="0.25">
      <c r="A80" s="18"/>
      <c r="B80" s="26" t="s">
        <v>56</v>
      </c>
      <c r="C80" s="20">
        <v>467</v>
      </c>
      <c r="D80" s="21">
        <v>16564432.91</v>
      </c>
      <c r="E80" s="145">
        <v>4170583.3</v>
      </c>
      <c r="F80" s="3"/>
    </row>
    <row r="81" spans="1:8" x14ac:dyDescent="0.25">
      <c r="A81" s="18"/>
      <c r="B81" s="26" t="s">
        <v>57</v>
      </c>
      <c r="C81" s="20"/>
      <c r="D81" s="29"/>
      <c r="E81" s="145"/>
      <c r="F81" s="3"/>
      <c r="G81" s="46"/>
    </row>
    <row r="82" spans="1:8" x14ac:dyDescent="0.25">
      <c r="A82" s="18"/>
      <c r="B82" s="26" t="s">
        <v>51</v>
      </c>
      <c r="C82" s="20"/>
      <c r="D82" s="29"/>
      <c r="E82" s="145"/>
      <c r="F82" s="3"/>
    </row>
    <row r="83" spans="1:8" x14ac:dyDescent="0.25">
      <c r="A83" s="18"/>
      <c r="B83" s="19" t="s">
        <v>9</v>
      </c>
      <c r="C83" s="17"/>
      <c r="D83" s="28">
        <f>SUM(D80:D82)</f>
        <v>16564432.91</v>
      </c>
      <c r="E83" s="28">
        <f>E80+E81+E82</f>
        <v>4170583.3</v>
      </c>
      <c r="F83" s="100"/>
      <c r="G83" s="7"/>
      <c r="H83" s="7"/>
    </row>
    <row r="84" spans="1:8" x14ac:dyDescent="0.25">
      <c r="A84" s="18"/>
      <c r="B84" s="26" t="s">
        <v>58</v>
      </c>
      <c r="C84" s="32"/>
      <c r="D84" s="28">
        <f>D79+D83</f>
        <v>16564432.91</v>
      </c>
      <c r="E84" s="28">
        <f>E79+E83</f>
        <v>4170583.3</v>
      </c>
      <c r="F84" s="188"/>
      <c r="G84" s="189"/>
      <c r="H84" s="7"/>
    </row>
    <row r="85" spans="1:8" x14ac:dyDescent="0.25">
      <c r="A85" s="18"/>
      <c r="B85" s="26" t="s">
        <v>83</v>
      </c>
      <c r="C85" s="32"/>
      <c r="D85" s="28">
        <f>D74+D84</f>
        <v>1089468359.95</v>
      </c>
      <c r="E85" s="28">
        <f>E74+E84</f>
        <v>1223949008.7</v>
      </c>
      <c r="F85" s="190">
        <f>D85-E85</f>
        <v>-134480648.75</v>
      </c>
      <c r="G85" s="189"/>
      <c r="H85" s="7"/>
    </row>
    <row r="86" spans="1:8" x14ac:dyDescent="0.25">
      <c r="A86" s="15" t="s">
        <v>90</v>
      </c>
      <c r="B86" s="33" t="s">
        <v>91</v>
      </c>
      <c r="C86" s="31"/>
      <c r="D86" s="29"/>
      <c r="E86" s="145"/>
      <c r="F86" s="100"/>
      <c r="G86" s="189">
        <f>G84-F84</f>
        <v>0</v>
      </c>
      <c r="H86" s="7"/>
    </row>
    <row r="87" spans="1:8" x14ac:dyDescent="0.25">
      <c r="A87" s="15" t="s">
        <v>63</v>
      </c>
      <c r="B87" s="33" t="s">
        <v>92</v>
      </c>
      <c r="C87" s="31"/>
      <c r="D87" s="29"/>
      <c r="E87" s="145"/>
      <c r="F87" s="100"/>
      <c r="G87" s="189">
        <f>G81-F81</f>
        <v>0</v>
      </c>
      <c r="H87" s="7"/>
    </row>
    <row r="88" spans="1:8" x14ac:dyDescent="0.25">
      <c r="A88" s="18">
        <v>2</v>
      </c>
      <c r="B88" s="26" t="s">
        <v>105</v>
      </c>
      <c r="C88" s="31"/>
      <c r="D88" s="154"/>
      <c r="E88" s="145"/>
      <c r="F88" s="100"/>
      <c r="G88" s="7"/>
      <c r="H88" s="7"/>
    </row>
    <row r="89" spans="1:8" x14ac:dyDescent="0.25">
      <c r="A89" s="15" t="s">
        <v>93</v>
      </c>
      <c r="B89" s="33" t="s">
        <v>94</v>
      </c>
      <c r="C89" s="31"/>
      <c r="D89" s="153">
        <v>359000000</v>
      </c>
      <c r="E89" s="145">
        <v>359000000</v>
      </c>
      <c r="F89" s="100"/>
      <c r="G89" s="7"/>
      <c r="H89" s="7"/>
    </row>
    <row r="90" spans="1:8" x14ac:dyDescent="0.25">
      <c r="A90" s="15" t="s">
        <v>95</v>
      </c>
      <c r="B90" s="33" t="s">
        <v>96</v>
      </c>
      <c r="C90" s="31"/>
      <c r="D90" s="154"/>
      <c r="E90" s="145"/>
      <c r="F90" s="100"/>
      <c r="G90" s="7"/>
      <c r="H90" s="7"/>
    </row>
    <row r="91" spans="1:8" x14ac:dyDescent="0.25">
      <c r="A91" s="36">
        <v>5</v>
      </c>
      <c r="B91" s="26" t="s">
        <v>59</v>
      </c>
      <c r="C91" s="31"/>
      <c r="D91" s="154"/>
      <c r="E91" s="145"/>
      <c r="F91" s="100"/>
      <c r="G91" s="7"/>
      <c r="H91" s="7"/>
    </row>
    <row r="92" spans="1:8" x14ac:dyDescent="0.25">
      <c r="A92" s="15" t="s">
        <v>100</v>
      </c>
      <c r="B92" s="33" t="s">
        <v>97</v>
      </c>
      <c r="C92" s="31"/>
      <c r="D92" s="154"/>
      <c r="E92" s="145"/>
      <c r="F92" s="100"/>
      <c r="G92" s="7"/>
      <c r="H92" s="7"/>
    </row>
    <row r="93" spans="1:8" x14ac:dyDescent="0.25">
      <c r="A93" s="15" t="s">
        <v>101</v>
      </c>
      <c r="B93" s="33" t="s">
        <v>98</v>
      </c>
      <c r="C93" s="31"/>
      <c r="D93" s="153">
        <v>756629</v>
      </c>
      <c r="E93" s="145">
        <v>756629</v>
      </c>
      <c r="F93" s="100"/>
      <c r="G93" s="7"/>
      <c r="H93" s="7"/>
    </row>
    <row r="94" spans="1:8" x14ac:dyDescent="0.25">
      <c r="A94" s="15" t="s">
        <v>102</v>
      </c>
      <c r="B94" s="33" t="s">
        <v>99</v>
      </c>
      <c r="C94" s="31"/>
      <c r="D94" s="153">
        <v>47733511</v>
      </c>
      <c r="E94" s="145"/>
      <c r="F94" s="100"/>
      <c r="G94" s="7"/>
      <c r="H94" s="7"/>
    </row>
    <row r="95" spans="1:8" x14ac:dyDescent="0.25">
      <c r="A95" s="36">
        <v>9</v>
      </c>
      <c r="B95" s="26" t="s">
        <v>103</v>
      </c>
      <c r="C95" s="31"/>
      <c r="D95" s="168">
        <v>21755926.82</v>
      </c>
      <c r="E95" s="145">
        <v>12400413.800000001</v>
      </c>
      <c r="F95" s="100">
        <f>E93+E95+E96</f>
        <v>22512555.800000001</v>
      </c>
      <c r="G95" s="7"/>
      <c r="H95" s="7"/>
    </row>
    <row r="96" spans="1:8" x14ac:dyDescent="0.25">
      <c r="A96" s="36">
        <v>10</v>
      </c>
      <c r="B96" s="26" t="s">
        <v>104</v>
      </c>
      <c r="C96" s="31"/>
      <c r="D96" s="168">
        <v>20481021.059999999</v>
      </c>
      <c r="E96" s="37">
        <v>9355513</v>
      </c>
      <c r="F96" s="100">
        <f>D93+D94+D95</f>
        <v>70246066.819999993</v>
      </c>
      <c r="G96" s="7"/>
      <c r="H96" s="7"/>
    </row>
    <row r="97" spans="1:6" x14ac:dyDescent="0.25">
      <c r="A97" s="18"/>
      <c r="B97" s="26" t="s">
        <v>9</v>
      </c>
      <c r="C97" s="17"/>
      <c r="D97" s="38">
        <f>SUM(D89:D96)</f>
        <v>449727087.88</v>
      </c>
      <c r="E97" s="38">
        <f>SUM(E89:E96)</f>
        <v>381512555.80000001</v>
      </c>
      <c r="F97" s="3">
        <f>F96-F95</f>
        <v>47733511.019999996</v>
      </c>
    </row>
    <row r="98" spans="1:6" x14ac:dyDescent="0.25">
      <c r="A98" s="18"/>
      <c r="B98" s="19" t="s">
        <v>60</v>
      </c>
      <c r="C98" s="17"/>
      <c r="D98" s="28">
        <f>D97+D84+D74</f>
        <v>1539195447.8299999</v>
      </c>
      <c r="E98" s="38">
        <f>E85+E97</f>
        <v>1605461564.5</v>
      </c>
      <c r="F98" s="4"/>
    </row>
    <row r="99" spans="1:6" ht="15.75" thickBot="1" x14ac:dyDescent="0.3">
      <c r="A99" s="39"/>
      <c r="B99" s="40"/>
      <c r="C99" s="41"/>
      <c r="D99" s="147"/>
      <c r="E99" s="147"/>
    </row>
    <row r="100" spans="1:6" ht="15.75" thickTop="1" x14ac:dyDescent="0.25">
      <c r="A100" s="42"/>
      <c r="B100" s="43"/>
      <c r="C100" s="42"/>
      <c r="D100" s="148"/>
      <c r="E100" s="148"/>
    </row>
    <row r="101" spans="1:6" x14ac:dyDescent="0.25">
      <c r="A101" s="42"/>
      <c r="B101" s="43"/>
      <c r="C101" s="42"/>
      <c r="D101" s="148">
        <f>D98-D52</f>
        <v>0</v>
      </c>
      <c r="E101" s="148"/>
    </row>
    <row r="102" spans="1:6" x14ac:dyDescent="0.25">
      <c r="A102" s="42"/>
      <c r="B102" s="44" t="s">
        <v>109</v>
      </c>
      <c r="C102" s="42"/>
      <c r="D102" s="148"/>
      <c r="E102" s="148"/>
    </row>
    <row r="103" spans="1:6" x14ac:dyDescent="0.25">
      <c r="A103" s="42"/>
      <c r="B103" s="44" t="s">
        <v>110</v>
      </c>
      <c r="C103" s="42"/>
      <c r="D103" s="148"/>
      <c r="E103" s="148"/>
    </row>
    <row r="104" spans="1:6" x14ac:dyDescent="0.25">
      <c r="A104" s="42"/>
      <c r="B104" s="44"/>
      <c r="C104" s="42"/>
      <c r="D104" s="149"/>
      <c r="E104" s="42"/>
    </row>
    <row r="105" spans="1:6" x14ac:dyDescent="0.25">
      <c r="A105" s="7"/>
      <c r="B105" s="8"/>
      <c r="C105" s="7"/>
      <c r="D105" s="7"/>
      <c r="E105" s="7"/>
    </row>
    <row r="106" spans="1:6" x14ac:dyDescent="0.25">
      <c r="A106" s="7"/>
      <c r="B106" s="8"/>
      <c r="C106" s="7"/>
      <c r="D106" s="7"/>
      <c r="E106" s="7"/>
    </row>
    <row r="107" spans="1:6" x14ac:dyDescent="0.25">
      <c r="A107" s="7"/>
      <c r="B107" s="151"/>
      <c r="C107" s="7"/>
      <c r="D107" s="7"/>
      <c r="E107" s="7"/>
    </row>
    <row r="108" spans="1:6" x14ac:dyDescent="0.25">
      <c r="A108" s="7"/>
      <c r="B108" s="8"/>
      <c r="C108" s="7"/>
      <c r="D108" s="150"/>
      <c r="E108" s="7"/>
    </row>
    <row r="109" spans="1:6" x14ac:dyDescent="0.25">
      <c r="A109" s="7"/>
      <c r="B109" s="8"/>
      <c r="C109" s="7"/>
      <c r="D109" s="100"/>
      <c r="E109" s="100"/>
      <c r="F109" s="3"/>
    </row>
    <row r="110" spans="1:6" x14ac:dyDescent="0.25">
      <c r="A110" s="7"/>
      <c r="B110" s="8"/>
      <c r="C110" s="7"/>
      <c r="D110" s="100"/>
      <c r="E110" s="100"/>
      <c r="F110" s="3"/>
    </row>
    <row r="111" spans="1:6" x14ac:dyDescent="0.25">
      <c r="A111" s="7"/>
      <c r="B111" s="8"/>
      <c r="C111" s="7"/>
      <c r="D111" s="100"/>
      <c r="E111" s="100"/>
      <c r="F111" s="3"/>
    </row>
    <row r="112" spans="1:6" x14ac:dyDescent="0.25">
      <c r="A112" s="7"/>
      <c r="B112" s="8"/>
      <c r="C112" s="7"/>
      <c r="D112" s="100"/>
      <c r="E112" s="100"/>
      <c r="F112" s="3"/>
    </row>
    <row r="113" spans="1:6" x14ac:dyDescent="0.25">
      <c r="A113" s="7"/>
      <c r="B113" s="8"/>
      <c r="C113" s="7"/>
      <c r="D113" s="100"/>
      <c r="E113" s="100"/>
      <c r="F113" s="3"/>
    </row>
    <row r="114" spans="1:6" x14ac:dyDescent="0.25">
      <c r="D114" s="3"/>
      <c r="E114" s="3"/>
      <c r="F114" s="3"/>
    </row>
    <row r="115" spans="1:6" x14ac:dyDescent="0.25">
      <c r="D115" s="3"/>
      <c r="E115" s="3"/>
      <c r="F115" s="3"/>
    </row>
    <row r="116" spans="1:6" x14ac:dyDescent="0.25">
      <c r="D116" s="3"/>
      <c r="E116" s="3"/>
      <c r="F116" s="3"/>
    </row>
    <row r="117" spans="1:6" x14ac:dyDescent="0.25">
      <c r="D117" s="3"/>
      <c r="E117" s="3"/>
      <c r="F117" s="3"/>
    </row>
  </sheetData>
  <pageMargins left="0.24" right="0.16" top="0.17" bottom="0.2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4"/>
  <sheetViews>
    <sheetView tabSelected="1" topLeftCell="A7" workbookViewId="0">
      <selection activeCell="D21" sqref="D21"/>
    </sheetView>
  </sheetViews>
  <sheetFormatPr defaultRowHeight="15" x14ac:dyDescent="0.25"/>
  <cols>
    <col min="2" max="2" width="61" customWidth="1"/>
    <col min="3" max="3" width="22.7109375" customWidth="1"/>
    <col min="4" max="4" width="20.5703125" customWidth="1"/>
    <col min="5" max="5" width="22" customWidth="1"/>
    <col min="7" max="7" width="14.28515625" bestFit="1" customWidth="1"/>
    <col min="9" max="9" width="15.28515625" bestFit="1" customWidth="1"/>
  </cols>
  <sheetData>
    <row r="3" spans="1:9" x14ac:dyDescent="0.25">
      <c r="A3" s="48"/>
      <c r="B3" s="49" t="s">
        <v>112</v>
      </c>
      <c r="C3" s="50"/>
      <c r="D3" s="50"/>
    </row>
    <row r="4" spans="1:9" x14ac:dyDescent="0.25">
      <c r="A4" s="51"/>
      <c r="B4" s="52" t="s">
        <v>113</v>
      </c>
      <c r="C4" s="53"/>
      <c r="D4" s="53"/>
    </row>
    <row r="5" spans="1:9" x14ac:dyDescent="0.25">
      <c r="A5" s="51"/>
      <c r="B5" s="52" t="s">
        <v>218</v>
      </c>
      <c r="C5" s="53"/>
      <c r="D5" s="53"/>
    </row>
    <row r="6" spans="1:9" ht="15.75" thickBot="1" x14ac:dyDescent="0.3">
      <c r="A6" s="6"/>
      <c r="B6" s="54"/>
      <c r="C6" s="54"/>
      <c r="D6" s="54"/>
    </row>
    <row r="7" spans="1:9" ht="16.5" thickTop="1" thickBot="1" x14ac:dyDescent="0.3">
      <c r="A7" s="55" t="s">
        <v>0</v>
      </c>
      <c r="B7" s="56" t="s">
        <v>1</v>
      </c>
      <c r="C7" s="57" t="s">
        <v>80</v>
      </c>
      <c r="D7" s="58" t="s">
        <v>2</v>
      </c>
      <c r="E7" s="59" t="s">
        <v>114</v>
      </c>
    </row>
    <row r="8" spans="1:9" ht="15.75" thickTop="1" x14ac:dyDescent="0.25">
      <c r="A8" s="60">
        <v>1</v>
      </c>
      <c r="B8" s="61" t="s">
        <v>115</v>
      </c>
      <c r="C8" s="62" t="s">
        <v>116</v>
      </c>
      <c r="D8" s="63">
        <v>213729487</v>
      </c>
      <c r="E8" s="64">
        <v>159096117.69</v>
      </c>
      <c r="G8" s="3"/>
      <c r="H8" s="3"/>
      <c r="I8" s="3"/>
    </row>
    <row r="9" spans="1:9" x14ac:dyDescent="0.25">
      <c r="A9" s="65">
        <v>2</v>
      </c>
      <c r="B9" s="66" t="s">
        <v>117</v>
      </c>
      <c r="C9" s="67"/>
      <c r="D9" s="68"/>
      <c r="E9" s="69"/>
      <c r="G9" s="3"/>
      <c r="H9" s="3"/>
      <c r="I9" s="3"/>
    </row>
    <row r="10" spans="1:9" x14ac:dyDescent="0.25">
      <c r="A10" s="65">
        <v>3</v>
      </c>
      <c r="B10" s="66" t="s">
        <v>118</v>
      </c>
      <c r="C10" s="70" t="s">
        <v>119</v>
      </c>
      <c r="D10" s="68">
        <v>-3094426.85</v>
      </c>
      <c r="E10" s="69">
        <v>4977950</v>
      </c>
      <c r="G10" s="3"/>
      <c r="H10" s="3"/>
      <c r="I10" s="3"/>
    </row>
    <row r="11" spans="1:9" x14ac:dyDescent="0.25">
      <c r="A11" s="65">
        <v>4</v>
      </c>
      <c r="B11" s="66" t="s">
        <v>120</v>
      </c>
      <c r="C11" s="70"/>
      <c r="D11" s="71"/>
      <c r="E11" s="72"/>
      <c r="G11" s="3"/>
      <c r="H11" s="3"/>
      <c r="I11" s="3"/>
    </row>
    <row r="12" spans="1:9" x14ac:dyDescent="0.25">
      <c r="A12" s="65">
        <v>5</v>
      </c>
      <c r="B12" s="66" t="s">
        <v>121</v>
      </c>
      <c r="C12" s="70" t="s">
        <v>122</v>
      </c>
      <c r="D12" s="73">
        <v>-92967066</v>
      </c>
      <c r="E12" s="74">
        <v>-71808902.159999996</v>
      </c>
      <c r="G12" s="3"/>
      <c r="H12" s="3"/>
      <c r="I12" s="3"/>
    </row>
    <row r="13" spans="1:9" x14ac:dyDescent="0.25">
      <c r="A13" s="65">
        <v>6</v>
      </c>
      <c r="B13" s="66" t="s">
        <v>123</v>
      </c>
      <c r="C13" s="70" t="s">
        <v>225</v>
      </c>
      <c r="D13" s="73">
        <v>-53744599</v>
      </c>
      <c r="E13" s="74">
        <v>-59820525.460000001</v>
      </c>
      <c r="G13" s="3"/>
      <c r="H13" s="3"/>
      <c r="I13" s="3"/>
    </row>
    <row r="14" spans="1:9" x14ac:dyDescent="0.25">
      <c r="A14" s="65">
        <v>7</v>
      </c>
      <c r="B14" s="66" t="s">
        <v>124</v>
      </c>
      <c r="C14" s="70"/>
      <c r="D14" s="155">
        <f>D15+D16</f>
        <v>-13422908</v>
      </c>
      <c r="E14" s="75">
        <f>E15+E16</f>
        <v>-17182962</v>
      </c>
      <c r="G14" s="3"/>
      <c r="H14" s="3"/>
      <c r="I14" s="3"/>
    </row>
    <row r="15" spans="1:9" x14ac:dyDescent="0.25">
      <c r="A15" s="76">
        <v>7.1</v>
      </c>
      <c r="B15" s="66" t="s">
        <v>125</v>
      </c>
      <c r="C15" s="70" t="s">
        <v>126</v>
      </c>
      <c r="D15" s="156">
        <v>-11511007</v>
      </c>
      <c r="E15" s="74">
        <v>-15103354</v>
      </c>
      <c r="G15" s="3"/>
      <c r="H15" s="3"/>
      <c r="I15" s="3"/>
    </row>
    <row r="16" spans="1:9" x14ac:dyDescent="0.25">
      <c r="A16" s="76">
        <v>7.2</v>
      </c>
      <c r="B16" s="66" t="s">
        <v>127</v>
      </c>
      <c r="C16" s="70" t="s">
        <v>128</v>
      </c>
      <c r="D16" s="156">
        <v>-1911901</v>
      </c>
      <c r="E16" s="74">
        <v>-2079608</v>
      </c>
      <c r="G16" s="3"/>
      <c r="H16" s="3"/>
      <c r="I16" s="3"/>
    </row>
    <row r="17" spans="1:9" x14ac:dyDescent="0.25">
      <c r="A17" s="76">
        <v>7.3</v>
      </c>
      <c r="B17" s="66" t="s">
        <v>129</v>
      </c>
      <c r="C17" s="70"/>
      <c r="D17" s="156"/>
      <c r="E17" s="74"/>
      <c r="G17" s="3"/>
      <c r="H17" s="3"/>
      <c r="I17" s="3"/>
    </row>
    <row r="18" spans="1:9" x14ac:dyDescent="0.25">
      <c r="A18" s="65">
        <v>8</v>
      </c>
      <c r="B18" s="66" t="s">
        <v>130</v>
      </c>
      <c r="C18" s="70" t="s">
        <v>131</v>
      </c>
      <c r="D18" s="156">
        <v>-25755527</v>
      </c>
      <c r="E18" s="74">
        <v>-4800500</v>
      </c>
      <c r="G18" s="3"/>
      <c r="H18" s="3"/>
      <c r="I18" s="3"/>
    </row>
    <row r="19" spans="1:9" x14ac:dyDescent="0.25">
      <c r="A19" s="72"/>
      <c r="B19" s="77" t="s">
        <v>132</v>
      </c>
      <c r="C19" s="78"/>
      <c r="D19" s="157">
        <f>D12+D13+D14+D18</f>
        <v>-185890100</v>
      </c>
      <c r="E19" s="79">
        <f>E12+E13+E14+E17+E18</f>
        <v>-153612889.62</v>
      </c>
      <c r="G19" s="3"/>
      <c r="H19" s="3"/>
      <c r="I19" s="3"/>
    </row>
    <row r="20" spans="1:9" x14ac:dyDescent="0.25">
      <c r="A20" s="72"/>
      <c r="B20" s="77" t="s">
        <v>133</v>
      </c>
      <c r="C20" s="78"/>
      <c r="D20" s="158">
        <f>D8+D10+D19</f>
        <v>24744960.150000006</v>
      </c>
      <c r="E20" s="79">
        <f>E8+E9+E10+E19</f>
        <v>10461178.069999993</v>
      </c>
      <c r="G20" s="3"/>
      <c r="H20" s="3"/>
      <c r="I20" s="3"/>
    </row>
    <row r="21" spans="1:9" x14ac:dyDescent="0.25">
      <c r="A21" s="65">
        <v>11</v>
      </c>
      <c r="B21" s="66" t="s">
        <v>134</v>
      </c>
      <c r="C21" s="70"/>
      <c r="D21" s="159"/>
      <c r="E21" s="72"/>
      <c r="G21" s="3"/>
      <c r="H21" s="3"/>
      <c r="I21" s="3"/>
    </row>
    <row r="22" spans="1:9" x14ac:dyDescent="0.25">
      <c r="A22" s="65">
        <v>12</v>
      </c>
      <c r="B22" s="66" t="s">
        <v>135</v>
      </c>
      <c r="C22" s="70"/>
      <c r="D22" s="159"/>
      <c r="E22" s="72"/>
      <c r="G22" s="3"/>
      <c r="H22" s="3"/>
      <c r="I22" s="3"/>
    </row>
    <row r="23" spans="1:9" x14ac:dyDescent="0.25">
      <c r="A23" s="65">
        <v>13</v>
      </c>
      <c r="B23" s="66" t="s">
        <v>136</v>
      </c>
      <c r="C23" s="70"/>
      <c r="D23" s="159"/>
      <c r="E23" s="72"/>
      <c r="G23" s="3"/>
      <c r="H23" s="3"/>
      <c r="I23" s="3"/>
    </row>
    <row r="24" spans="1:9" x14ac:dyDescent="0.25">
      <c r="A24" s="76">
        <v>13.1</v>
      </c>
      <c r="B24" s="66" t="s">
        <v>137</v>
      </c>
      <c r="C24" s="70"/>
      <c r="D24" s="159"/>
      <c r="E24" s="72"/>
      <c r="G24" s="3"/>
      <c r="H24" s="3"/>
      <c r="I24" s="3"/>
    </row>
    <row r="25" spans="1:9" x14ac:dyDescent="0.25">
      <c r="A25" s="76">
        <v>13.2</v>
      </c>
      <c r="B25" s="66" t="s">
        <v>138</v>
      </c>
      <c r="C25" s="70" t="s">
        <v>139</v>
      </c>
      <c r="D25" s="159">
        <f>38387.13-242458.98</f>
        <v>-204071.85</v>
      </c>
      <c r="E25" s="69">
        <v>296289.55</v>
      </c>
      <c r="G25" s="3"/>
      <c r="H25" s="3"/>
      <c r="I25" s="3"/>
    </row>
    <row r="26" spans="1:9" x14ac:dyDescent="0.25">
      <c r="A26" s="76">
        <v>13.3</v>
      </c>
      <c r="B26" s="66" t="s">
        <v>140</v>
      </c>
      <c r="C26" s="70" t="s">
        <v>141</v>
      </c>
      <c r="D26" s="156">
        <f>535165.51-1858006.89</f>
        <v>-1322841.3799999999</v>
      </c>
      <c r="E26" s="69">
        <v>-125344.35</v>
      </c>
      <c r="G26" s="3"/>
      <c r="H26" s="3"/>
      <c r="I26" s="3"/>
    </row>
    <row r="27" spans="1:9" x14ac:dyDescent="0.25">
      <c r="A27" s="76">
        <v>13.4</v>
      </c>
      <c r="B27" s="66" t="s">
        <v>142</v>
      </c>
      <c r="C27" s="70" t="s">
        <v>143</v>
      </c>
      <c r="D27" s="159">
        <v>22501</v>
      </c>
      <c r="E27" s="72">
        <v>133010.69</v>
      </c>
      <c r="I27" s="3"/>
    </row>
    <row r="28" spans="1:9" x14ac:dyDescent="0.25">
      <c r="A28" s="72"/>
      <c r="B28" s="77" t="s">
        <v>144</v>
      </c>
      <c r="C28" s="78"/>
      <c r="D28" s="158">
        <f>SUM(D25:D27)</f>
        <v>-1504412.23</v>
      </c>
      <c r="E28" s="79">
        <f>SUM(E25:E27)</f>
        <v>303955.89</v>
      </c>
      <c r="I28" s="3">
        <v>218079484</v>
      </c>
    </row>
    <row r="29" spans="1:9" x14ac:dyDescent="0.25">
      <c r="A29" s="72"/>
      <c r="B29" s="77" t="s">
        <v>145</v>
      </c>
      <c r="C29" s="78"/>
      <c r="D29" s="80">
        <f>D20+D28</f>
        <v>23240547.920000006</v>
      </c>
      <c r="E29" s="79">
        <f>E20+E28</f>
        <v>10765133.959999993</v>
      </c>
      <c r="I29" s="3">
        <f>I28-D8</f>
        <v>4349997</v>
      </c>
    </row>
    <row r="30" spans="1:9" x14ac:dyDescent="0.25">
      <c r="A30" s="65">
        <v>16</v>
      </c>
      <c r="B30" s="66" t="s">
        <v>146</v>
      </c>
      <c r="C30" s="70"/>
      <c r="D30" s="81">
        <f>(D29+4354717)*10/100</f>
        <v>2759526.4920000006</v>
      </c>
      <c r="E30" s="82">
        <v>1409621</v>
      </c>
      <c r="I30" s="3"/>
    </row>
    <row r="31" spans="1:9" x14ac:dyDescent="0.25">
      <c r="A31" s="83"/>
      <c r="B31" s="84" t="s">
        <v>147</v>
      </c>
      <c r="C31" s="85"/>
      <c r="D31" s="86">
        <f>D29-D30</f>
        <v>20481021.428000003</v>
      </c>
      <c r="E31" s="87">
        <f>E29-E30</f>
        <v>9355512.9599999934</v>
      </c>
      <c r="I31" s="3"/>
    </row>
    <row r="32" spans="1:9" x14ac:dyDescent="0.25">
      <c r="A32" s="72"/>
      <c r="B32" s="88"/>
      <c r="C32" s="89"/>
      <c r="D32" s="90"/>
      <c r="E32" s="91"/>
      <c r="I32" s="3"/>
    </row>
    <row r="33" spans="1:9" x14ac:dyDescent="0.25">
      <c r="A33" s="72"/>
      <c r="B33" s="88"/>
      <c r="C33" s="89"/>
      <c r="D33" s="90"/>
      <c r="E33" s="91"/>
      <c r="I33" s="3"/>
    </row>
    <row r="34" spans="1:9" ht="15.75" thickBot="1" x14ac:dyDescent="0.3">
      <c r="A34" s="92"/>
      <c r="B34" s="93"/>
      <c r="C34" s="94"/>
      <c r="D34" s="95"/>
      <c r="E34" s="96"/>
      <c r="I34" s="3"/>
    </row>
    <row r="35" spans="1:9" ht="15.75" thickTop="1" x14ac:dyDescent="0.25">
      <c r="B35" s="2"/>
      <c r="C35" s="97"/>
      <c r="D35" s="2"/>
      <c r="E35" s="98"/>
      <c r="I35" s="3"/>
    </row>
    <row r="36" spans="1:9" x14ac:dyDescent="0.25">
      <c r="A36" s="6"/>
      <c r="B36" s="52" t="s">
        <v>148</v>
      </c>
      <c r="C36" s="99"/>
      <c r="D36" s="53"/>
      <c r="I36" s="3"/>
    </row>
    <row r="37" spans="1:9" x14ac:dyDescent="0.25">
      <c r="A37" s="6"/>
      <c r="B37" s="52" t="s">
        <v>110</v>
      </c>
      <c r="C37" s="99"/>
      <c r="D37" s="53"/>
      <c r="I37" s="3"/>
    </row>
    <row r="38" spans="1:9" x14ac:dyDescent="0.25">
      <c r="I38" s="3"/>
    </row>
    <row r="39" spans="1:9" x14ac:dyDescent="0.25">
      <c r="I39" s="3"/>
    </row>
    <row r="41" spans="1:9" x14ac:dyDescent="0.25">
      <c r="C41" s="3"/>
    </row>
    <row r="42" spans="1:9" x14ac:dyDescent="0.25">
      <c r="B42" s="163" t="s">
        <v>219</v>
      </c>
      <c r="C42" s="161"/>
      <c r="D42" s="162"/>
    </row>
    <row r="43" spans="1:9" x14ac:dyDescent="0.25">
      <c r="B43" s="160" t="s">
        <v>220</v>
      </c>
      <c r="C43" s="161">
        <f>D29</f>
        <v>23240547.920000006</v>
      </c>
      <c r="D43" s="162"/>
    </row>
    <row r="44" spans="1:9" x14ac:dyDescent="0.25">
      <c r="B44" s="160" t="s">
        <v>221</v>
      </c>
      <c r="C44" s="161">
        <f>(3350+3350777.86+1000589)</f>
        <v>4354716.8599999994</v>
      </c>
      <c r="D44" s="160"/>
    </row>
    <row r="45" spans="1:9" x14ac:dyDescent="0.25">
      <c r="B45" s="160" t="s">
        <v>222</v>
      </c>
      <c r="C45" s="161">
        <f>SUM(C43:C44)</f>
        <v>27595264.780000005</v>
      </c>
      <c r="D45" s="160"/>
    </row>
    <row r="46" spans="1:9" x14ac:dyDescent="0.25">
      <c r="B46" s="160" t="s">
        <v>223</v>
      </c>
      <c r="C46" s="161"/>
      <c r="D46" s="160"/>
    </row>
    <row r="47" spans="1:9" x14ac:dyDescent="0.25">
      <c r="B47" s="160" t="s">
        <v>224</v>
      </c>
      <c r="C47" s="161">
        <f>C45*10/100</f>
        <v>2759526.4780000006</v>
      </c>
      <c r="D47" s="160"/>
    </row>
    <row r="48" spans="1:9" x14ac:dyDescent="0.25">
      <c r="B48" s="160"/>
      <c r="C48" s="161"/>
      <c r="D48" s="160"/>
    </row>
    <row r="49" spans="1:4" x14ac:dyDescent="0.25">
      <c r="A49" s="104"/>
      <c r="B49" s="163" t="s">
        <v>227</v>
      </c>
      <c r="C49" s="183">
        <f>D29/D8*100</f>
        <v>10.873814486814357</v>
      </c>
      <c r="D49" s="160"/>
    </row>
    <row r="50" spans="1:4" x14ac:dyDescent="0.25">
      <c r="C50" s="3"/>
    </row>
    <row r="51" spans="1:4" x14ac:dyDescent="0.25">
      <c r="C51" s="3"/>
    </row>
    <row r="52" spans="1:4" x14ac:dyDescent="0.25">
      <c r="C52" s="3"/>
    </row>
    <row r="53" spans="1:4" x14ac:dyDescent="0.25">
      <c r="C53" s="3"/>
    </row>
    <row r="54" spans="1:4" x14ac:dyDescent="0.25">
      <c r="C54" s="3"/>
    </row>
  </sheetData>
  <pageMargins left="0.34" right="0.19" top="0.17" bottom="0.1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B21" sqref="B21"/>
    </sheetView>
  </sheetViews>
  <sheetFormatPr defaultRowHeight="15" x14ac:dyDescent="0.25"/>
  <cols>
    <col min="1" max="1" width="8.5703125" customWidth="1"/>
    <col min="2" max="2" width="82.42578125" customWidth="1"/>
    <col min="3" max="3" width="23.5703125" customWidth="1"/>
    <col min="4" max="4" width="21.42578125" customWidth="1"/>
  </cols>
  <sheetData>
    <row r="1" spans="1:4" x14ac:dyDescent="0.25">
      <c r="A1" s="191"/>
      <c r="B1" s="192" t="s">
        <v>69</v>
      </c>
      <c r="C1" s="193"/>
      <c r="D1" s="187"/>
    </row>
    <row r="2" spans="1:4" x14ac:dyDescent="0.25">
      <c r="A2" s="191"/>
      <c r="B2" s="192" t="s">
        <v>149</v>
      </c>
      <c r="C2" s="193"/>
      <c r="D2" s="187"/>
    </row>
    <row r="3" spans="1:4" x14ac:dyDescent="0.25">
      <c r="A3" s="191"/>
      <c r="B3" s="192" t="s">
        <v>230</v>
      </c>
      <c r="C3" s="193"/>
      <c r="D3" s="187"/>
    </row>
    <row r="4" spans="1:4" ht="15.75" thickBot="1" x14ac:dyDescent="0.3">
      <c r="A4" s="187"/>
      <c r="B4" s="194"/>
      <c r="C4" s="194"/>
      <c r="D4" s="187"/>
    </row>
    <row r="5" spans="1:4" ht="21" customHeight="1" thickTop="1" thickBot="1" x14ac:dyDescent="0.3">
      <c r="A5" s="195"/>
      <c r="B5" s="196" t="s">
        <v>1</v>
      </c>
      <c r="C5" s="197" t="s">
        <v>2</v>
      </c>
      <c r="D5" s="198" t="s">
        <v>114</v>
      </c>
    </row>
    <row r="6" spans="1:4" ht="15.75" thickTop="1" x14ac:dyDescent="0.25">
      <c r="A6" s="199" t="s">
        <v>3</v>
      </c>
      <c r="B6" s="200" t="s">
        <v>150</v>
      </c>
      <c r="C6" s="201"/>
      <c r="D6" s="202"/>
    </row>
    <row r="7" spans="1:4" x14ac:dyDescent="0.25">
      <c r="A7" s="203">
        <v>1</v>
      </c>
      <c r="B7" s="204" t="s">
        <v>151</v>
      </c>
      <c r="C7" s="225">
        <f>pash!D29</f>
        <v>23240547.920000006</v>
      </c>
      <c r="D7" s="205">
        <f>pash!E29</f>
        <v>10765133.959999993</v>
      </c>
    </row>
    <row r="8" spans="1:4" x14ac:dyDescent="0.25">
      <c r="A8" s="203">
        <v>2</v>
      </c>
      <c r="B8" s="204" t="s">
        <v>233</v>
      </c>
      <c r="C8" s="225">
        <f>bilanc!D93+bilanc!D94+bilanc!D95-bilanc!E93-bilanc!E95-bilanc!E96</f>
        <v>47733511.019999996</v>
      </c>
      <c r="D8" s="205"/>
    </row>
    <row r="9" spans="1:4" x14ac:dyDescent="0.25">
      <c r="A9" s="206">
        <v>2.1</v>
      </c>
      <c r="B9" s="204" t="s">
        <v>152</v>
      </c>
      <c r="C9" s="226">
        <v>25755527</v>
      </c>
      <c r="D9" s="207">
        <v>4800500</v>
      </c>
    </row>
    <row r="10" spans="1:4" x14ac:dyDescent="0.25">
      <c r="A10" s="206">
        <v>2.2000000000000002</v>
      </c>
      <c r="B10" s="204" t="s">
        <v>153</v>
      </c>
      <c r="C10" s="227"/>
      <c r="D10" s="208"/>
    </row>
    <row r="11" spans="1:4" x14ac:dyDescent="0.25">
      <c r="A11" s="206">
        <v>2.2999999999999998</v>
      </c>
      <c r="B11" s="204" t="s">
        <v>154</v>
      </c>
      <c r="C11" s="227">
        <f>bilanc!E26-bilanc!D26</f>
        <v>-6053907.8000000007</v>
      </c>
      <c r="D11" s="205">
        <v>-3512864</v>
      </c>
    </row>
    <row r="12" spans="1:4" x14ac:dyDescent="0.25">
      <c r="A12" s="206">
        <v>2.4</v>
      </c>
      <c r="B12" s="204" t="s">
        <v>155</v>
      </c>
      <c r="C12" s="225"/>
      <c r="D12" s="208"/>
    </row>
    <row r="13" spans="1:4" x14ac:dyDescent="0.25">
      <c r="A13" s="203">
        <v>3</v>
      </c>
      <c r="B13" s="204" t="s">
        <v>156</v>
      </c>
      <c r="C13" s="226">
        <f>bilanc!E16-bilanc!D16:D16</f>
        <v>61648073.160000026</v>
      </c>
      <c r="D13" s="208">
        <f>F13-17851803.8</f>
        <v>-17851803.800000001</v>
      </c>
    </row>
    <row r="14" spans="1:4" x14ac:dyDescent="0.25">
      <c r="A14" s="203">
        <v>4</v>
      </c>
      <c r="B14" s="204" t="s">
        <v>157</v>
      </c>
      <c r="C14" s="226">
        <f>bilanc!E23-bilanc!D23</f>
        <v>-2624401.3299999982</v>
      </c>
      <c r="D14" s="208">
        <v>-10316342.460000001</v>
      </c>
    </row>
    <row r="15" spans="1:4" x14ac:dyDescent="0.25">
      <c r="A15" s="203">
        <v>5</v>
      </c>
      <c r="B15" s="204" t="s">
        <v>158</v>
      </c>
      <c r="C15" s="226">
        <f>bilanc!D85-bilanc!E85:E85</f>
        <v>-134480648.75</v>
      </c>
      <c r="D15" s="208">
        <v>116436524.81999999</v>
      </c>
    </row>
    <row r="16" spans="1:4" x14ac:dyDescent="0.25">
      <c r="A16" s="203">
        <v>6</v>
      </c>
      <c r="B16" s="204" t="s">
        <v>159</v>
      </c>
      <c r="C16" s="225"/>
      <c r="D16" s="205"/>
    </row>
    <row r="17" spans="1:4" x14ac:dyDescent="0.25">
      <c r="A17" s="203">
        <v>7</v>
      </c>
      <c r="B17" s="204" t="s">
        <v>160</v>
      </c>
      <c r="C17" s="227"/>
      <c r="D17" s="205"/>
    </row>
    <row r="18" spans="1:4" x14ac:dyDescent="0.25">
      <c r="A18" s="203">
        <v>8</v>
      </c>
      <c r="B18" s="204" t="s">
        <v>161</v>
      </c>
      <c r="C18" s="226">
        <f>-pash!D30</f>
        <v>-2759526.4920000006</v>
      </c>
      <c r="D18" s="208">
        <v>-1409621</v>
      </c>
    </row>
    <row r="19" spans="1:4" x14ac:dyDescent="0.25">
      <c r="A19" s="209"/>
      <c r="B19" s="210" t="s">
        <v>162</v>
      </c>
      <c r="C19" s="228"/>
      <c r="D19" s="211">
        <f>SUM(D7:D18)</f>
        <v>98911527.519999981</v>
      </c>
    </row>
    <row r="20" spans="1:4" x14ac:dyDescent="0.25">
      <c r="A20" s="212" t="s">
        <v>87</v>
      </c>
      <c r="B20" s="204" t="s">
        <v>163</v>
      </c>
      <c r="C20" s="225"/>
      <c r="D20" s="205"/>
    </row>
    <row r="21" spans="1:4" x14ac:dyDescent="0.25">
      <c r="A21" s="203">
        <v>1</v>
      </c>
      <c r="B21" s="204" t="s">
        <v>164</v>
      </c>
      <c r="C21" s="225"/>
      <c r="D21" s="205"/>
    </row>
    <row r="22" spans="1:4" x14ac:dyDescent="0.25">
      <c r="A22" s="203">
        <v>2</v>
      </c>
      <c r="B22" s="204" t="s">
        <v>165</v>
      </c>
      <c r="C22" s="226">
        <f>bilanc!E51-bilanc!D51-fluksi!C9</f>
        <v>19672542.75999999</v>
      </c>
      <c r="D22" s="208">
        <v>-99175772.260000005</v>
      </c>
    </row>
    <row r="23" spans="1:4" x14ac:dyDescent="0.25">
      <c r="A23" s="203">
        <v>3</v>
      </c>
      <c r="B23" s="204" t="s">
        <v>166</v>
      </c>
      <c r="C23" s="225"/>
      <c r="D23" s="205"/>
    </row>
    <row r="24" spans="1:4" x14ac:dyDescent="0.25">
      <c r="A24" s="203">
        <v>4</v>
      </c>
      <c r="B24" s="204" t="s">
        <v>167</v>
      </c>
      <c r="C24" s="225"/>
      <c r="D24" s="205"/>
    </row>
    <row r="25" spans="1:4" x14ac:dyDescent="0.25">
      <c r="A25" s="203">
        <v>5</v>
      </c>
      <c r="B25" s="204" t="s">
        <v>168</v>
      </c>
      <c r="C25" s="225"/>
      <c r="D25" s="205"/>
    </row>
    <row r="26" spans="1:4" x14ac:dyDescent="0.25">
      <c r="A26" s="213" t="s">
        <v>90</v>
      </c>
      <c r="B26" s="210" t="s">
        <v>169</v>
      </c>
      <c r="C26" s="228"/>
      <c r="D26" s="211">
        <f>D22</f>
        <v>-99175772.260000005</v>
      </c>
    </row>
    <row r="27" spans="1:4" x14ac:dyDescent="0.25">
      <c r="A27" s="212"/>
      <c r="B27" s="204" t="s">
        <v>170</v>
      </c>
      <c r="C27" s="225"/>
      <c r="D27" s="205"/>
    </row>
    <row r="28" spans="1:4" x14ac:dyDescent="0.25">
      <c r="A28" s="203">
        <v>1</v>
      </c>
      <c r="B28" s="204" t="s">
        <v>171</v>
      </c>
      <c r="C28" s="223"/>
      <c r="D28" s="205"/>
    </row>
    <row r="29" spans="1:4" x14ac:dyDescent="0.25">
      <c r="A29" s="203">
        <v>2</v>
      </c>
      <c r="B29" s="204" t="s">
        <v>172</v>
      </c>
      <c r="C29" s="223"/>
      <c r="D29" s="205"/>
    </row>
    <row r="30" spans="1:4" x14ac:dyDescent="0.25">
      <c r="A30" s="203">
        <v>3</v>
      </c>
      <c r="B30" s="204" t="s">
        <v>173</v>
      </c>
      <c r="C30" s="223"/>
      <c r="D30" s="205"/>
    </row>
    <row r="31" spans="1:4" x14ac:dyDescent="0.25">
      <c r="A31" s="203">
        <v>4</v>
      </c>
      <c r="B31" s="204" t="s">
        <v>174</v>
      </c>
      <c r="C31" s="224"/>
      <c r="D31" s="205"/>
    </row>
    <row r="32" spans="1:4" x14ac:dyDescent="0.25">
      <c r="A32" s="214"/>
      <c r="B32" s="215" t="s">
        <v>175</v>
      </c>
      <c r="C32" s="243">
        <f>SUM(C7:C31)</f>
        <v>32131717.48800002</v>
      </c>
      <c r="D32" s="208">
        <f>D19+D26</f>
        <v>-264244.74000002444</v>
      </c>
    </row>
    <row r="33" spans="1:4" x14ac:dyDescent="0.25">
      <c r="A33" s="212" t="s">
        <v>176</v>
      </c>
      <c r="B33" s="204" t="s">
        <v>177</v>
      </c>
      <c r="C33" s="243">
        <f>bilanc!E6</f>
        <v>2424123</v>
      </c>
      <c r="D33" s="208">
        <v>2688369</v>
      </c>
    </row>
    <row r="34" spans="1:4" x14ac:dyDescent="0.25">
      <c r="A34" s="213"/>
      <c r="B34" s="216" t="s">
        <v>178</v>
      </c>
      <c r="C34" s="244">
        <f>bilanc!D6</f>
        <v>34555840.219999999</v>
      </c>
      <c r="D34" s="217">
        <f>D32+D33</f>
        <v>2424124.2599999756</v>
      </c>
    </row>
    <row r="35" spans="1:4" ht="15.75" thickBot="1" x14ac:dyDescent="0.3">
      <c r="A35" s="245"/>
      <c r="B35" s="246"/>
      <c r="C35" s="247">
        <f>C34-C33</f>
        <v>32131717.219999999</v>
      </c>
      <c r="D35" s="221"/>
    </row>
    <row r="36" spans="1:4" ht="16.5" thickTop="1" thickBot="1" x14ac:dyDescent="0.3">
      <c r="A36" s="248"/>
      <c r="B36" s="249"/>
      <c r="C36" s="250">
        <f>C35-C32</f>
        <v>-0.26800002157688141</v>
      </c>
      <c r="D36" s="222"/>
    </row>
    <row r="37" spans="1:4" ht="15.75" thickTop="1" x14ac:dyDescent="0.25">
      <c r="A37" s="218"/>
      <c r="B37" s="192" t="s">
        <v>148</v>
      </c>
      <c r="C37" s="219"/>
      <c r="D37" s="186"/>
    </row>
    <row r="38" spans="1:4" x14ac:dyDescent="0.25">
      <c r="A38" s="218"/>
      <c r="B38" s="192" t="s">
        <v>110</v>
      </c>
      <c r="C38" s="220"/>
      <c r="D38" s="187"/>
    </row>
    <row r="39" spans="1:4" x14ac:dyDescent="0.25">
      <c r="A39" s="187"/>
      <c r="B39" s="194"/>
      <c r="C39" s="187"/>
    </row>
    <row r="40" spans="1:4" x14ac:dyDescent="0.25">
      <c r="A40" s="187"/>
      <c r="B40" s="187"/>
      <c r="C40" s="187"/>
    </row>
    <row r="60" spans="2:3" x14ac:dyDescent="0.25">
      <c r="B60" t="s">
        <v>238</v>
      </c>
    </row>
    <row r="61" spans="2:3" x14ac:dyDescent="0.25">
      <c r="B61" t="s">
        <v>234</v>
      </c>
      <c r="C61" t="s">
        <v>237</v>
      </c>
    </row>
    <row r="62" spans="2:3" x14ac:dyDescent="0.25">
      <c r="B62" t="s">
        <v>235</v>
      </c>
      <c r="C62" t="s">
        <v>236</v>
      </c>
    </row>
    <row r="64" spans="2:3" x14ac:dyDescent="0.25">
      <c r="B64" t="s">
        <v>239</v>
      </c>
    </row>
    <row r="65" spans="2:3" x14ac:dyDescent="0.25">
      <c r="B65" t="s">
        <v>240</v>
      </c>
      <c r="C65" t="s">
        <v>236</v>
      </c>
    </row>
    <row r="66" spans="2:3" x14ac:dyDescent="0.25">
      <c r="B66" t="s">
        <v>241</v>
      </c>
      <c r="C66" t="s">
        <v>237</v>
      </c>
    </row>
    <row r="67" spans="2:3" x14ac:dyDescent="0.25">
      <c r="B67" t="s">
        <v>242</v>
      </c>
    </row>
  </sheetData>
  <pageMargins left="0.19685039370078741" right="0.19685039370078741" top="0.2" bottom="0.19" header="0.2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35"/>
  <sheetViews>
    <sheetView topLeftCell="A7" workbookViewId="0">
      <selection activeCell="E36" sqref="E36"/>
    </sheetView>
  </sheetViews>
  <sheetFormatPr defaultRowHeight="15" x14ac:dyDescent="0.25"/>
  <cols>
    <col min="6" max="6" width="12.7109375" customWidth="1"/>
    <col min="8" max="8" width="10.140625" bestFit="1" customWidth="1"/>
    <col min="11" max="11" width="12.85546875" customWidth="1"/>
    <col min="14" max="14" width="14.42578125" customWidth="1"/>
    <col min="16" max="16" width="15.28515625" bestFit="1" customWidth="1"/>
  </cols>
  <sheetData>
    <row r="5" spans="1:14" x14ac:dyDescent="0.25">
      <c r="A5" s="102" t="s">
        <v>179</v>
      </c>
      <c r="B5" s="102"/>
      <c r="C5" s="103"/>
      <c r="D5" s="103"/>
      <c r="E5" s="101"/>
      <c r="F5" s="104"/>
      <c r="G5" s="104"/>
      <c r="H5" s="104"/>
      <c r="I5" s="104"/>
      <c r="J5" s="104"/>
      <c r="K5" s="104"/>
      <c r="L5" s="104"/>
      <c r="M5" s="104"/>
    </row>
    <row r="6" spans="1:14" x14ac:dyDescent="0.25">
      <c r="A6" s="103" t="s">
        <v>180</v>
      </c>
      <c r="B6" s="103"/>
      <c r="C6" s="103"/>
      <c r="D6" s="103"/>
      <c r="E6" s="103"/>
      <c r="F6" s="103"/>
      <c r="I6" s="104"/>
      <c r="J6" s="104"/>
      <c r="K6" s="104"/>
      <c r="L6" s="104"/>
      <c r="M6" s="104"/>
    </row>
    <row r="7" spans="1:14" x14ac:dyDescent="0.25">
      <c r="A7" s="103" t="s">
        <v>229</v>
      </c>
      <c r="B7" s="103"/>
      <c r="C7" s="103"/>
      <c r="D7" s="103"/>
      <c r="E7" s="103"/>
      <c r="F7" s="103"/>
      <c r="I7" s="104"/>
      <c r="J7" s="104"/>
      <c r="K7" s="104"/>
      <c r="L7" s="104"/>
      <c r="M7" s="104"/>
    </row>
    <row r="8" spans="1:14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</row>
    <row r="9" spans="1:14" ht="15.75" thickBo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</row>
    <row r="10" spans="1:14" ht="16.5" thickTop="1" thickBot="1" x14ac:dyDescent="0.3">
      <c r="A10" s="105"/>
      <c r="B10" s="106"/>
      <c r="C10" s="106"/>
      <c r="D10" s="106"/>
      <c r="E10" s="106"/>
      <c r="F10" s="106" t="s">
        <v>181</v>
      </c>
      <c r="G10" s="106"/>
      <c r="H10" s="106"/>
      <c r="I10" s="106"/>
      <c r="J10" s="106"/>
      <c r="K10" s="106"/>
      <c r="L10" s="106"/>
      <c r="M10" s="106"/>
      <c r="N10" s="107"/>
    </row>
    <row r="11" spans="1:14" ht="15.75" thickTop="1" x14ac:dyDescent="0.25">
      <c r="A11" s="108"/>
      <c r="B11" s="109"/>
      <c r="C11" s="109"/>
      <c r="D11" s="109"/>
      <c r="E11" s="110"/>
      <c r="F11" s="111" t="s">
        <v>91</v>
      </c>
      <c r="G11" s="112" t="s">
        <v>182</v>
      </c>
      <c r="H11" s="112" t="s">
        <v>183</v>
      </c>
      <c r="I11" s="112" t="s">
        <v>184</v>
      </c>
      <c r="J11" s="112" t="s">
        <v>185</v>
      </c>
      <c r="K11" s="112" t="s">
        <v>186</v>
      </c>
      <c r="L11" s="112" t="s">
        <v>187</v>
      </c>
      <c r="M11" s="112" t="s">
        <v>188</v>
      </c>
      <c r="N11" s="113" t="s">
        <v>83</v>
      </c>
    </row>
    <row r="12" spans="1:14" x14ac:dyDescent="0.25">
      <c r="A12" s="114"/>
      <c r="B12" s="115"/>
      <c r="C12" s="115"/>
      <c r="D12" s="115"/>
      <c r="E12" s="116"/>
      <c r="F12" s="117" t="s">
        <v>189</v>
      </c>
      <c r="G12" s="118" t="s">
        <v>190</v>
      </c>
      <c r="H12" s="118" t="s">
        <v>191</v>
      </c>
      <c r="I12" s="118" t="s">
        <v>192</v>
      </c>
      <c r="J12" s="118" t="s">
        <v>193</v>
      </c>
      <c r="K12" s="118" t="s">
        <v>194</v>
      </c>
      <c r="L12" s="118" t="s">
        <v>195</v>
      </c>
      <c r="M12" s="118" t="s">
        <v>196</v>
      </c>
      <c r="N12" s="119"/>
    </row>
    <row r="13" spans="1:14" x14ac:dyDescent="0.25">
      <c r="A13" s="114"/>
      <c r="B13" s="115"/>
      <c r="C13" s="115"/>
      <c r="D13" s="115"/>
      <c r="E13" s="116"/>
      <c r="F13" s="120"/>
      <c r="G13" s="118"/>
      <c r="H13" s="118"/>
      <c r="I13" s="118" t="s">
        <v>197</v>
      </c>
      <c r="J13" s="118" t="s">
        <v>198</v>
      </c>
      <c r="K13" s="118"/>
      <c r="L13" s="118"/>
      <c r="M13" s="118" t="s">
        <v>199</v>
      </c>
      <c r="N13" s="119"/>
    </row>
    <row r="14" spans="1:14" ht="15.75" thickBot="1" x14ac:dyDescent="0.3">
      <c r="A14" s="121"/>
      <c r="B14" s="122"/>
      <c r="C14" s="122"/>
      <c r="D14" s="122"/>
      <c r="E14" s="123"/>
      <c r="F14" s="124"/>
      <c r="G14" s="125"/>
      <c r="H14" s="125"/>
      <c r="I14" s="125"/>
      <c r="J14" s="125" t="s">
        <v>200</v>
      </c>
      <c r="K14" s="125"/>
      <c r="L14" s="125"/>
      <c r="M14" s="125"/>
      <c r="N14" s="126"/>
    </row>
    <row r="15" spans="1:14" ht="16.5" thickTop="1" thickBot="1" x14ac:dyDescent="0.3">
      <c r="A15" s="105" t="s">
        <v>214</v>
      </c>
      <c r="B15" s="106"/>
      <c r="C15" s="106"/>
      <c r="D15" s="106"/>
      <c r="E15" s="127"/>
      <c r="F15" s="169">
        <v>359000000</v>
      </c>
      <c r="G15" s="169"/>
      <c r="H15" s="169"/>
      <c r="I15" s="169">
        <v>756629</v>
      </c>
      <c r="J15" s="169"/>
      <c r="K15" s="170">
        <v>21755926.82</v>
      </c>
      <c r="L15" s="169"/>
      <c r="M15" s="169"/>
      <c r="N15" s="171">
        <f>F15+I15+K15</f>
        <v>381512555.81999999</v>
      </c>
    </row>
    <row r="16" spans="1:14" ht="15.75" thickTop="1" x14ac:dyDescent="0.25">
      <c r="A16" s="128" t="s">
        <v>201</v>
      </c>
      <c r="B16" s="129"/>
      <c r="C16" s="129"/>
      <c r="D16" s="129"/>
      <c r="E16" s="130"/>
      <c r="F16" s="172"/>
      <c r="G16" s="172"/>
      <c r="H16" s="172"/>
      <c r="I16" s="172"/>
      <c r="J16" s="172"/>
      <c r="K16" s="172"/>
      <c r="L16" s="172"/>
      <c r="M16" s="172"/>
      <c r="N16" s="173"/>
    </row>
    <row r="17" spans="1:18" x14ac:dyDescent="0.25">
      <c r="A17" s="131" t="s">
        <v>202</v>
      </c>
      <c r="B17" s="132"/>
      <c r="C17" s="132"/>
      <c r="D17" s="132"/>
      <c r="E17" s="133"/>
      <c r="F17" s="174"/>
      <c r="G17" s="174"/>
      <c r="H17" s="174"/>
      <c r="I17" s="174"/>
      <c r="J17" s="174"/>
      <c r="K17" s="174"/>
      <c r="L17" s="174"/>
      <c r="M17" s="174"/>
      <c r="N17" s="175"/>
    </row>
    <row r="18" spans="1:18" x14ac:dyDescent="0.25">
      <c r="A18" s="134" t="s">
        <v>203</v>
      </c>
      <c r="B18" s="135"/>
      <c r="C18" s="135"/>
      <c r="D18" s="135"/>
      <c r="E18" s="136"/>
      <c r="F18" s="174"/>
      <c r="G18" s="174"/>
      <c r="H18" s="174"/>
      <c r="I18" s="174"/>
      <c r="J18" s="174"/>
      <c r="K18" s="174"/>
      <c r="L18" s="174"/>
      <c r="M18" s="174"/>
      <c r="N18" s="175"/>
    </row>
    <row r="19" spans="1:18" x14ac:dyDescent="0.25">
      <c r="A19" s="131" t="s">
        <v>204</v>
      </c>
      <c r="B19" s="132"/>
      <c r="C19" s="132"/>
      <c r="D19" s="132"/>
      <c r="E19" s="133"/>
      <c r="F19" s="174"/>
      <c r="G19" s="174"/>
      <c r="H19" s="174"/>
      <c r="I19" s="174"/>
      <c r="J19" s="174"/>
      <c r="K19" s="176">
        <v>20481021.059999999</v>
      </c>
      <c r="L19" s="174"/>
      <c r="M19" s="174"/>
      <c r="N19" s="177">
        <f>F19+G19+H19+I19+J19+K19+L19+M19</f>
        <v>20481021.059999999</v>
      </c>
    </row>
    <row r="20" spans="1:18" x14ac:dyDescent="0.25">
      <c r="A20" s="134" t="s">
        <v>205</v>
      </c>
      <c r="B20" s="135"/>
      <c r="C20" s="135"/>
      <c r="D20" s="135"/>
      <c r="E20" s="136"/>
      <c r="F20" s="174"/>
      <c r="G20" s="174"/>
      <c r="H20" s="174"/>
      <c r="I20" s="174"/>
      <c r="J20" s="174"/>
      <c r="K20" s="174"/>
      <c r="L20" s="174"/>
      <c r="M20" s="174"/>
      <c r="N20" s="177"/>
    </row>
    <row r="21" spans="1:18" x14ac:dyDescent="0.25">
      <c r="A21" s="131" t="s">
        <v>206</v>
      </c>
      <c r="B21" s="132"/>
      <c r="C21" s="132"/>
      <c r="D21" s="132"/>
      <c r="E21" s="133"/>
      <c r="F21" s="174"/>
      <c r="G21" s="174"/>
      <c r="H21" s="174"/>
      <c r="I21" s="174"/>
      <c r="J21" s="174"/>
      <c r="K21" s="174"/>
      <c r="L21" s="174"/>
      <c r="M21" s="174"/>
      <c r="N21" s="177"/>
    </row>
    <row r="22" spans="1:18" x14ac:dyDescent="0.25">
      <c r="A22" s="134" t="s">
        <v>207</v>
      </c>
      <c r="B22" s="135"/>
      <c r="C22" s="135"/>
      <c r="D22" s="135"/>
      <c r="E22" s="136"/>
      <c r="F22" s="174"/>
      <c r="G22" s="174"/>
      <c r="H22" s="174"/>
      <c r="I22" s="174"/>
      <c r="J22" s="174"/>
      <c r="K22" s="174"/>
      <c r="L22" s="174"/>
      <c r="M22" s="174"/>
      <c r="N22" s="177"/>
    </row>
    <row r="23" spans="1:18" x14ac:dyDescent="0.25">
      <c r="A23" s="134" t="s">
        <v>208</v>
      </c>
      <c r="B23" s="135"/>
      <c r="C23" s="135"/>
      <c r="D23" s="135"/>
      <c r="E23" s="136"/>
      <c r="F23" s="174"/>
      <c r="G23" s="174"/>
      <c r="H23" s="174"/>
      <c r="I23" s="174"/>
      <c r="J23" s="174"/>
      <c r="K23" s="174"/>
      <c r="L23" s="174"/>
      <c r="M23" s="174"/>
      <c r="N23" s="177"/>
    </row>
    <row r="24" spans="1:18" x14ac:dyDescent="0.25">
      <c r="A24" s="131" t="s">
        <v>209</v>
      </c>
      <c r="B24" s="132"/>
      <c r="C24" s="132"/>
      <c r="D24" s="132"/>
      <c r="E24" s="133"/>
      <c r="F24" s="174"/>
      <c r="G24" s="174"/>
      <c r="H24" s="174"/>
      <c r="I24" s="174"/>
      <c r="J24" s="174"/>
      <c r="K24" s="174"/>
      <c r="L24" s="174"/>
      <c r="M24" s="174"/>
      <c r="N24" s="177"/>
    </row>
    <row r="25" spans="1:18" x14ac:dyDescent="0.25">
      <c r="A25" s="134" t="s">
        <v>210</v>
      </c>
      <c r="B25" s="135"/>
      <c r="C25" s="135"/>
      <c r="D25" s="135"/>
      <c r="E25" s="136"/>
      <c r="F25" s="174">
        <v>47733511</v>
      </c>
      <c r="G25" s="174"/>
      <c r="H25" s="174"/>
      <c r="I25" s="174"/>
      <c r="J25" s="174"/>
      <c r="K25" s="174"/>
      <c r="L25" s="174"/>
      <c r="M25" s="174"/>
      <c r="N25" s="177">
        <f t="shared" ref="N25" si="0">F25+G25+H25+I25+J25+K25+L25+M25</f>
        <v>47733511</v>
      </c>
    </row>
    <row r="26" spans="1:18" x14ac:dyDescent="0.25">
      <c r="A26" s="131" t="s">
        <v>211</v>
      </c>
      <c r="B26" s="132"/>
      <c r="C26" s="132"/>
      <c r="D26" s="132"/>
      <c r="E26" s="133"/>
      <c r="F26" s="174"/>
      <c r="G26" s="174"/>
      <c r="H26" s="174"/>
      <c r="I26" s="174"/>
      <c r="J26" s="174"/>
      <c r="K26" s="174"/>
      <c r="L26" s="174"/>
      <c r="M26" s="174"/>
      <c r="N26" s="177"/>
    </row>
    <row r="27" spans="1:18" x14ac:dyDescent="0.25">
      <c r="A27" s="134" t="s">
        <v>212</v>
      </c>
      <c r="B27" s="135"/>
      <c r="C27" s="135"/>
      <c r="D27" s="135"/>
      <c r="E27" s="136"/>
      <c r="F27" s="174"/>
      <c r="G27" s="174"/>
      <c r="H27" s="174"/>
      <c r="I27" s="174"/>
      <c r="J27" s="174"/>
      <c r="K27" s="174"/>
      <c r="L27" s="174"/>
      <c r="M27" s="174"/>
      <c r="N27" s="177"/>
    </row>
    <row r="28" spans="1:18" x14ac:dyDescent="0.25">
      <c r="A28" s="131" t="s">
        <v>213</v>
      </c>
      <c r="B28" s="132"/>
      <c r="C28" s="132"/>
      <c r="D28" s="132"/>
      <c r="E28" s="133"/>
      <c r="F28" s="174"/>
      <c r="G28" s="174"/>
      <c r="H28" s="174"/>
      <c r="I28" s="174"/>
      <c r="J28" s="174"/>
      <c r="K28" s="174"/>
      <c r="L28" s="174"/>
      <c r="M28" s="174"/>
      <c r="N28" s="177"/>
    </row>
    <row r="29" spans="1:18" x14ac:dyDescent="0.25">
      <c r="A29" s="137" t="s">
        <v>217</v>
      </c>
      <c r="B29" s="138"/>
      <c r="C29" s="138"/>
      <c r="D29" s="138"/>
      <c r="E29" s="139"/>
      <c r="F29" s="178">
        <f>SUM(F15:F28)</f>
        <v>406733511</v>
      </c>
      <c r="G29" s="178"/>
      <c r="H29" s="178"/>
      <c r="I29" s="178">
        <f>SUM(I15:I28)</f>
        <v>756629</v>
      </c>
      <c r="J29" s="178"/>
      <c r="K29" s="178">
        <f>SUM(K15:K28)</f>
        <v>42236947.879999995</v>
      </c>
      <c r="L29" s="178"/>
      <c r="M29" s="178"/>
      <c r="N29" s="177">
        <f>F29+I29+K29</f>
        <v>449727087.88</v>
      </c>
      <c r="P29" s="3"/>
      <c r="Q29" s="3"/>
      <c r="R29" s="3"/>
    </row>
    <row r="30" spans="1:18" ht="15.75" thickBot="1" x14ac:dyDescent="0.3">
      <c r="A30" s="140"/>
      <c r="B30" s="141"/>
      <c r="C30" s="141"/>
      <c r="D30" s="141"/>
      <c r="E30" s="142"/>
      <c r="F30" s="179"/>
      <c r="G30" s="179"/>
      <c r="H30" s="179"/>
      <c r="I30" s="179"/>
      <c r="J30" s="179"/>
      <c r="K30" s="179"/>
      <c r="L30" s="179"/>
      <c r="M30" s="179"/>
      <c r="N30" s="180"/>
    </row>
    <row r="31" spans="1:18" ht="15.75" thickTop="1" x14ac:dyDescent="0.25">
      <c r="A31" s="143"/>
      <c r="B31" s="143"/>
      <c r="C31" s="143"/>
      <c r="D31" s="6"/>
      <c r="E31" s="6"/>
      <c r="F31" s="181"/>
      <c r="G31" s="182"/>
      <c r="H31" s="182"/>
      <c r="I31" s="182"/>
      <c r="J31" s="182"/>
      <c r="K31" s="182"/>
      <c r="L31" s="182"/>
      <c r="M31" s="182"/>
      <c r="N31" s="182"/>
    </row>
    <row r="32" spans="1:18" x14ac:dyDescent="0.25">
      <c r="A32" s="144"/>
      <c r="B32" s="48" t="s">
        <v>215</v>
      </c>
      <c r="C32" s="48"/>
      <c r="D32" s="48"/>
      <c r="E32" s="6"/>
      <c r="F32" s="6"/>
    </row>
    <row r="33" spans="1:6" x14ac:dyDescent="0.25">
      <c r="A33" s="144"/>
      <c r="B33" s="48" t="s">
        <v>216</v>
      </c>
      <c r="C33" s="48"/>
      <c r="D33" s="48"/>
      <c r="E33" s="6"/>
      <c r="F33" s="6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A35" s="6"/>
      <c r="B35" s="6"/>
      <c r="C35" s="6"/>
      <c r="D35" s="6"/>
      <c r="E35" s="6"/>
      <c r="F35" s="6"/>
    </row>
  </sheetData>
  <pageMargins left="0.34" right="0.19" top="0.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bilanc</vt:lpstr>
      <vt:lpstr>pash</vt:lpstr>
      <vt:lpstr>fluksi</vt:lpstr>
      <vt:lpstr>kapitali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ERMINDA GJONDEDA</dc:creator>
  <cp:lastModifiedBy>hp</cp:lastModifiedBy>
  <cp:lastPrinted>2013-02-27T16:08:08Z</cp:lastPrinted>
  <dcterms:created xsi:type="dcterms:W3CDTF">2011-02-21T14:14:06Z</dcterms:created>
  <dcterms:modified xsi:type="dcterms:W3CDTF">2013-07-19T07:10:35Z</dcterms:modified>
</cp:coreProperties>
</file>