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20" tabRatio="705" activeTab="4"/>
  </bookViews>
  <sheets>
    <sheet name="KOP" sheetId="9" r:id="rId1"/>
    <sheet name="Pasqyra e Pozicionit Financiar " sheetId="2" r:id="rId2"/>
    <sheet name="stato patrimoniale" sheetId="11" state="hidden" r:id="rId3"/>
    <sheet name="PASH-sipas natyres conto econom" sheetId="6" r:id="rId4"/>
    <sheet name="SHENIME 2021 AR EUROPROJECTS" sheetId="12" r:id="rId5"/>
    <sheet name="Shenime note" sheetId="10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2" l="1"/>
  <c r="B55" i="2"/>
  <c r="B14" i="2" l="1"/>
  <c r="B52" i="2"/>
  <c r="B17" i="6"/>
  <c r="C16" i="6"/>
  <c r="B12" i="6"/>
  <c r="H14" i="12"/>
  <c r="Z19" i="12"/>
  <c r="Z18" i="12"/>
  <c r="Z5" i="12"/>
  <c r="B25" i="6" l="1"/>
  <c r="B12" i="2"/>
  <c r="D17" i="10" l="1"/>
  <c r="D36" i="10"/>
  <c r="B22" i="2"/>
  <c r="B71" i="2"/>
  <c r="B24" i="2"/>
  <c r="B43" i="2" s="1"/>
  <c r="B56" i="2"/>
  <c r="B63" i="2" s="1"/>
  <c r="B73" i="2" l="1"/>
  <c r="D36" i="12"/>
  <c r="E35" i="12"/>
  <c r="F35" i="12" s="1"/>
  <c r="F34" i="12"/>
  <c r="E34" i="12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AE17" i="12"/>
  <c r="AC17" i="12"/>
  <c r="AA17" i="12"/>
  <c r="V17" i="12"/>
  <c r="U17" i="12"/>
  <c r="N17" i="12"/>
  <c r="K17" i="12"/>
  <c r="J17" i="12"/>
  <c r="I17" i="12"/>
  <c r="H17" i="12"/>
  <c r="E17" i="12"/>
  <c r="D17" i="12"/>
  <c r="C17" i="12"/>
  <c r="AD16" i="12"/>
  <c r="Z16" i="12"/>
  <c r="X16" i="12"/>
  <c r="W16" i="12"/>
  <c r="Y16" i="12" s="1"/>
  <c r="AB16" i="12" s="1"/>
  <c r="L16" i="12"/>
  <c r="M16" i="12" s="1"/>
  <c r="P16" i="12" s="1"/>
  <c r="G16" i="12"/>
  <c r="O16" i="12" s="1"/>
  <c r="F16" i="12"/>
  <c r="AD15" i="12"/>
  <c r="Z15" i="12"/>
  <c r="X15" i="12"/>
  <c r="W15" i="12"/>
  <c r="L15" i="12"/>
  <c r="M15" i="12" s="1"/>
  <c r="P15" i="12" s="1"/>
  <c r="G15" i="12"/>
  <c r="O15" i="12" s="1"/>
  <c r="F15" i="12"/>
  <c r="AD14" i="12"/>
  <c r="Z14" i="12"/>
  <c r="X14" i="12"/>
  <c r="W14" i="12"/>
  <c r="L14" i="12"/>
  <c r="M14" i="12" s="1"/>
  <c r="P14" i="12" s="1"/>
  <c r="G14" i="12"/>
  <c r="O14" i="12" s="1"/>
  <c r="F14" i="12"/>
  <c r="AD13" i="12"/>
  <c r="Z13" i="12"/>
  <c r="X13" i="12"/>
  <c r="W13" i="12"/>
  <c r="L13" i="12"/>
  <c r="M13" i="12" s="1"/>
  <c r="P13" i="12" s="1"/>
  <c r="G13" i="12"/>
  <c r="O13" i="12" s="1"/>
  <c r="F13" i="12"/>
  <c r="AD12" i="12"/>
  <c r="Z12" i="12"/>
  <c r="X12" i="12"/>
  <c r="W12" i="12"/>
  <c r="L12" i="12"/>
  <c r="M12" i="12" s="1"/>
  <c r="P12" i="12" s="1"/>
  <c r="G12" i="12"/>
  <c r="O12" i="12" s="1"/>
  <c r="F12" i="12"/>
  <c r="AD11" i="12"/>
  <c r="Z11" i="12"/>
  <c r="X11" i="12"/>
  <c r="W11" i="12"/>
  <c r="L11" i="12"/>
  <c r="M11" i="12" s="1"/>
  <c r="P11" i="12" s="1"/>
  <c r="G11" i="12"/>
  <c r="O11" i="12" s="1"/>
  <c r="F11" i="12"/>
  <c r="AD10" i="12"/>
  <c r="Z10" i="12"/>
  <c r="X10" i="12"/>
  <c r="W10" i="12"/>
  <c r="Y10" i="12" s="1"/>
  <c r="L10" i="12"/>
  <c r="M10" i="12" s="1"/>
  <c r="P10" i="12" s="1"/>
  <c r="G10" i="12"/>
  <c r="O10" i="12" s="1"/>
  <c r="F10" i="12"/>
  <c r="AD9" i="12"/>
  <c r="Z9" i="12"/>
  <c r="X9" i="12"/>
  <c r="W9" i="12"/>
  <c r="Y9" i="12" s="1"/>
  <c r="L9" i="12"/>
  <c r="M9" i="12" s="1"/>
  <c r="P9" i="12" s="1"/>
  <c r="G9" i="12"/>
  <c r="O9" i="12" s="1"/>
  <c r="F9" i="12"/>
  <c r="AD8" i="12"/>
  <c r="Z8" i="12"/>
  <c r="X8" i="12"/>
  <c r="W8" i="12"/>
  <c r="O8" i="12"/>
  <c r="L8" i="12"/>
  <c r="M8" i="12" s="1"/>
  <c r="P8" i="12" s="1"/>
  <c r="G8" i="12"/>
  <c r="F8" i="12"/>
  <c r="AD7" i="12"/>
  <c r="Z7" i="12"/>
  <c r="X7" i="12"/>
  <c r="W7" i="12"/>
  <c r="L7" i="12"/>
  <c r="M7" i="12" s="1"/>
  <c r="P7" i="12" s="1"/>
  <c r="G7" i="12"/>
  <c r="O7" i="12" s="1"/>
  <c r="F7" i="12"/>
  <c r="AD6" i="12"/>
  <c r="Z6" i="12"/>
  <c r="X6" i="12"/>
  <c r="W6" i="12"/>
  <c r="Y6" i="12" s="1"/>
  <c r="L6" i="12"/>
  <c r="M6" i="12" s="1"/>
  <c r="P6" i="12" s="1"/>
  <c r="G6" i="12"/>
  <c r="O6" i="12" s="1"/>
  <c r="F6" i="12"/>
  <c r="AD5" i="12"/>
  <c r="Z17" i="12"/>
  <c r="X5" i="12"/>
  <c r="W5" i="12"/>
  <c r="Y5" i="12" s="1"/>
  <c r="L5" i="12"/>
  <c r="G5" i="12"/>
  <c r="F5" i="12"/>
  <c r="C75" i="2" l="1"/>
  <c r="L17" i="12"/>
  <c r="Y7" i="12"/>
  <c r="Y8" i="12"/>
  <c r="G17" i="12"/>
  <c r="F17" i="12"/>
  <c r="X17" i="12"/>
  <c r="Y11" i="12"/>
  <c r="M5" i="12"/>
  <c r="P5" i="12" s="1"/>
  <c r="P17" i="12" s="1"/>
  <c r="Q14" i="12"/>
  <c r="AB6" i="12"/>
  <c r="AB7" i="12"/>
  <c r="AB8" i="12"/>
  <c r="AB9" i="12"/>
  <c r="AB10" i="12"/>
  <c r="AB11" i="12"/>
  <c r="Y12" i="12"/>
  <c r="AB12" i="12" s="1"/>
  <c r="Y13" i="12"/>
  <c r="AB13" i="12" s="1"/>
  <c r="Y14" i="12"/>
  <c r="AB14" i="12" s="1"/>
  <c r="Y15" i="12"/>
  <c r="AB15" i="12" s="1"/>
  <c r="AD17" i="12"/>
  <c r="Q12" i="12"/>
  <c r="Q7" i="12"/>
  <c r="Q9" i="12"/>
  <c r="Q11" i="12"/>
  <c r="Q13" i="12"/>
  <c r="Q15" i="12"/>
  <c r="Q16" i="12"/>
  <c r="E36" i="12"/>
  <c r="Q6" i="12"/>
  <c r="Q8" i="12"/>
  <c r="Q10" i="12"/>
  <c r="AB5" i="12"/>
  <c r="F36" i="12"/>
  <c r="O5" i="12"/>
  <c r="W17" i="12"/>
  <c r="B10" i="11"/>
  <c r="B52" i="11"/>
  <c r="B50" i="11"/>
  <c r="Y17" i="12" l="1"/>
  <c r="M17" i="12"/>
  <c r="AB17" i="12"/>
  <c r="O17" i="12"/>
  <c r="Q17" i="12" s="1"/>
  <c r="Q5" i="12"/>
  <c r="E35" i="10"/>
  <c r="F36" i="10" s="1"/>
  <c r="B49" i="11"/>
  <c r="B14" i="11"/>
  <c r="B24" i="11" s="1"/>
  <c r="G10" i="10"/>
  <c r="B11" i="11"/>
  <c r="B22" i="11"/>
  <c r="F66" i="11"/>
  <c r="C60" i="11"/>
  <c r="C53" i="11"/>
  <c r="C70" i="11" s="1"/>
  <c r="C22" i="11"/>
  <c r="C14" i="11"/>
  <c r="B43" i="6"/>
  <c r="B41" i="6"/>
  <c r="C39" i="6"/>
  <c r="C44" i="6" s="1"/>
  <c r="B39" i="6"/>
  <c r="B44" i="6" l="1"/>
  <c r="B52" i="6" s="1"/>
  <c r="B54" i="6" s="1"/>
  <c r="C24" i="11"/>
  <c r="C43" i="11" s="1"/>
  <c r="B53" i="11"/>
  <c r="B60" i="11" s="1"/>
  <c r="B43" i="11"/>
  <c r="B27" i="6" l="1"/>
  <c r="B65" i="11" s="1"/>
  <c r="B68" i="11" s="1"/>
  <c r="B70" i="11" s="1"/>
  <c r="D13" i="10"/>
  <c r="D34" i="10"/>
  <c r="D33" i="10"/>
  <c r="D32" i="10"/>
  <c r="D31" i="10"/>
  <c r="D30" i="10"/>
  <c r="D27" i="10"/>
  <c r="D26" i="10"/>
  <c r="D25" i="10"/>
  <c r="D24" i="10"/>
  <c r="D23" i="10"/>
  <c r="D22" i="10"/>
  <c r="D21" i="10"/>
  <c r="D20" i="10"/>
  <c r="F20" i="10" s="1"/>
  <c r="F27" i="10" s="1"/>
  <c r="F38" i="10" s="1"/>
  <c r="D19" i="10"/>
  <c r="D18" i="10"/>
  <c r="D16" i="10"/>
  <c r="D15" i="10"/>
  <c r="D14" i="10"/>
  <c r="D12" i="10"/>
  <c r="D11" i="10"/>
</calcChain>
</file>

<file path=xl/sharedStrings.xml><?xml version="1.0" encoding="utf-8"?>
<sst xmlns="http://schemas.openxmlformats.org/spreadsheetml/2006/main" count="354" uniqueCount="292">
  <si>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</si>
  <si>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</si>
  <si>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</si>
  <si>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</si>
  <si>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</si>
  <si>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</si>
  <si>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</si>
  <si>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</si>
  <si>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</si>
  <si>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</si>
  <si>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</si>
  <si>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</si>
  <si>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</si>
  <si>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Te ardhura e shpenzime financiare</t>
  </si>
  <si>
    <t>Fitime/(humbje) nga kurset e kembimit</t>
  </si>
  <si>
    <t>Fitimi/(humbja) para tatimit</t>
  </si>
  <si>
    <t>Fitime/(Humbje) te mbartura</t>
  </si>
  <si>
    <t>Aktive afatshkurtra</t>
  </si>
  <si>
    <t>DETYRIMET DHE KAPITALI</t>
  </si>
  <si>
    <t>PASQYRA E POZICIONIT FINANCIAR</t>
  </si>
  <si>
    <t>PASQYRA E TE ARDHURAVE DHE SHPENZIMEVE</t>
  </si>
  <si>
    <t>Mjete monetare</t>
  </si>
  <si>
    <t>Te drejta te arketueshme dhe te tjera  investime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</si>
  <si>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</si>
  <si>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</si>
  <si>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</si>
  <si>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</si>
  <si>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</si>
  <si>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</si>
  <si>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</si>
  <si>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</si>
  <si>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</si>
  <si>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</si>
  <si>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</si>
  <si>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</si>
  <si>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</si>
  <si>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</si>
  <si>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</si>
  <si>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</si>
  <si>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</si>
  <si>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</si>
  <si>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</si>
  <si>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</si>
  <si>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</si>
  <si>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</si>
  <si>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</si>
  <si>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</si>
  <si>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</si>
  <si>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</si>
  <si>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Tituj te huamarrjes afatshkurter</t>
  </si>
  <si>
    <t>Te tjera aktive afatshkurtra (pershkruaj)</t>
  </si>
  <si>
    <t>Deftesa te arketueshme dhe kliente afatgjate</t>
  </si>
  <si>
    <t>Te pagueshme per aktivitetin e shfrytezimit</t>
  </si>
  <si>
    <t>Kapitali i pronarit</t>
  </si>
  <si>
    <t>Terheqjet e pronarit</t>
  </si>
  <si>
    <t>Te tjera detyrime afatgjata (pershkruaj)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</si>
  <si>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</si>
  <si>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</si>
  <si>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</si>
  <si>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</si>
  <si>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</si>
  <si>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</si>
  <si>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</si>
  <si>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</si>
  <si>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</si>
  <si>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</si>
  <si>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Emertimi dhe Forma ligjore</t>
  </si>
  <si>
    <t>AR EUROPROJECTS SHPK</t>
  </si>
  <si>
    <t>NIPT -i</t>
  </si>
  <si>
    <t>K66725001V</t>
  </si>
  <si>
    <t>Adresa e Selise</t>
  </si>
  <si>
    <t>Data e krijimit</t>
  </si>
  <si>
    <t>27/01/2006</t>
  </si>
  <si>
    <t>Nr. i  Regjistrit  Tregetar</t>
  </si>
  <si>
    <t>Veprimtaria  Kryesore</t>
  </si>
  <si>
    <t>NDERTIM</t>
  </si>
  <si>
    <t>AKTIVITETE TE TJERA</t>
  </si>
  <si>
    <t>P A S Q Y R A T     F I N A N C I A R E</t>
  </si>
  <si>
    <t>Pasqyra Financiare jane individuale</t>
  </si>
  <si>
    <t>Po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</si>
  <si>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</si>
  <si>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</si>
  <si>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</si>
  <si>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</si>
  <si>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</si>
  <si>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</si>
  <si>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</si>
  <si>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</si>
  <si>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kursi</t>
  </si>
  <si>
    <t>euro</t>
  </si>
  <si>
    <t>lek</t>
  </si>
  <si>
    <t>të drejta të arkëtueshme</t>
  </si>
  <si>
    <t>të tjera</t>
  </si>
  <si>
    <t>paradhenie kontrate</t>
  </si>
  <si>
    <t xml:space="preserve">tershana </t>
  </si>
  <si>
    <t>radovani</t>
  </si>
  <si>
    <t>inventarët</t>
  </si>
  <si>
    <t>prodhime në proces dhe gjysëmprodukte</t>
  </si>
  <si>
    <t>shpenzime të shtyra</t>
  </si>
  <si>
    <t>oneri di concessione</t>
  </si>
  <si>
    <t>costi di progettazione</t>
  </si>
  <si>
    <t>TOTALI AKTIVEVE AFATSHKURTRA</t>
  </si>
  <si>
    <t>toka</t>
  </si>
  <si>
    <t>TOTALI AKTIVEVE AFATGJATA</t>
  </si>
  <si>
    <t>AKTIVE TOTALE</t>
  </si>
  <si>
    <t>r&amp;t</t>
  </si>
  <si>
    <t>space</t>
  </si>
  <si>
    <t>bajri</t>
  </si>
  <si>
    <t>termomont</t>
  </si>
  <si>
    <t>finanziamento soci</t>
  </si>
  <si>
    <t>totali i detyrimeve afatgjata</t>
  </si>
  <si>
    <t>Ligjit Nr. 9228 Date 29.04.2004 Per Kontabilitetin dhe Pasqyrat Financiare  )</t>
  </si>
  <si>
    <t>Shpenzime te shtyra</t>
  </si>
  <si>
    <t>Tituj te huamarrjes afatgjate</t>
  </si>
  <si>
    <t>Te tjera detyrime afatshkurtra (ortake etj)</t>
  </si>
  <si>
    <t>Te tjera te arketueshme (Shteti TVSH-TF, Bashkia, INUV)</t>
  </si>
  <si>
    <t>Te pagueshme per detyrime tatimore, DPT, Bashkia</t>
  </si>
  <si>
    <t>Shpenzime te tjera nga veprimtarite e shfrytezimit (komisione, etj)</t>
  </si>
  <si>
    <t>CONTO ECONOMICO</t>
  </si>
  <si>
    <t>(secondo natura) - obbligatorio</t>
  </si>
  <si>
    <t>Vendite netto</t>
  </si>
  <si>
    <t xml:space="preserve">Altri ricavi da attività di sfruttamento </t>
  </si>
  <si>
    <t>Variazioni inventario prodotto finito e in lavorazione</t>
  </si>
  <si>
    <t>Lavoro svolto per conto proprio e capitalizzato</t>
  </si>
  <si>
    <t>Merci, materie prime e servizi</t>
  </si>
  <si>
    <t>Altri costi da attività di sfruttamento (commissioni, etj)</t>
  </si>
  <si>
    <t>Costi del personale</t>
  </si>
  <si>
    <t>Salari</t>
  </si>
  <si>
    <t>Contributi sociali e sanitari</t>
  </si>
  <si>
    <t>Ammortamento</t>
  </si>
  <si>
    <t>Altri costi (tasse locali 2019, contabilità, consulenza etc)</t>
  </si>
  <si>
    <t>Utile/(perdita) da attività di sfruttamento</t>
  </si>
  <si>
    <t>Ricavi e costi finanziari</t>
  </si>
  <si>
    <t>Ricavi/(spese) da interessi</t>
  </si>
  <si>
    <t>Utile/(perdita) da cambi valuta</t>
  </si>
  <si>
    <t>Altri ricavi/(costi) finanziari</t>
  </si>
  <si>
    <t>Totale</t>
  </si>
  <si>
    <t>Utile/(perdita) ante tasse</t>
  </si>
  <si>
    <t>Spese della tassa su guadagno</t>
  </si>
  <si>
    <t>Utile/(perdita) netta del periodo finanziario</t>
  </si>
  <si>
    <t>STATO PATRIMONIALE - BILANCIO</t>
  </si>
  <si>
    <t>ATTIVO</t>
  </si>
  <si>
    <t>Attivo a breve termine</t>
  </si>
  <si>
    <t>Mezzi monetari</t>
  </si>
  <si>
    <t>Diritti esigibili e altri investimenti finanziari</t>
  </si>
  <si>
    <t>Spese differite</t>
  </si>
  <si>
    <t>Altri attivi a breve termine</t>
  </si>
  <si>
    <t>Inventario</t>
  </si>
  <si>
    <t xml:space="preserve">Materie prime e materiale di consumo </t>
  </si>
  <si>
    <t>Produzione in lavorazione e semi-prodotti</t>
  </si>
  <si>
    <t>Prodotti finiti</t>
  </si>
  <si>
    <t>Beni in vendita</t>
  </si>
  <si>
    <t>Acconti per inventari</t>
  </si>
  <si>
    <t>Totale attivi a breve termine</t>
  </si>
  <si>
    <t>Immobilizzazioni</t>
  </si>
  <si>
    <t>Immobilizzazioni finanziarie a lungo termine</t>
  </si>
  <si>
    <t>Depositi a lungo termine, prestiti e simili</t>
  </si>
  <si>
    <t>Ricevute clienti a lungo termine</t>
  </si>
  <si>
    <t>Immobili, impianti e macchinari</t>
  </si>
  <si>
    <t>Terreni ed edifici</t>
  </si>
  <si>
    <t>Macchinari e attrezzature</t>
  </si>
  <si>
    <t>Altri in uso</t>
  </si>
  <si>
    <t>Attivi immateriali</t>
  </si>
  <si>
    <t>Altri attivi a lungo termine (descrivere)</t>
  </si>
  <si>
    <t>Totale attivo a lungo termine</t>
  </si>
  <si>
    <t>TOTALE ATTIVO</t>
  </si>
  <si>
    <t>PASSIVITÀ E CAPITALE</t>
  </si>
  <si>
    <t>Passività a breve termine</t>
  </si>
  <si>
    <t>Pagabile per l'attività di sfruttamento</t>
  </si>
  <si>
    <t>Pagabile a dipendenti, contributi e simili</t>
  </si>
  <si>
    <t>Pagamenti anticipati raccolti</t>
  </si>
  <si>
    <t>Passività a lungo termine</t>
  </si>
  <si>
    <t>Titoli finanziari a lungo termine</t>
  </si>
  <si>
    <t>Altre passività a lungo termine (descrivere)</t>
  </si>
  <si>
    <t>Totale delle passività</t>
  </si>
  <si>
    <t>Capitale</t>
  </si>
  <si>
    <t>Riserve (legali, statutarie)</t>
  </si>
  <si>
    <t xml:space="preserve">Utile/(Perdita) del periodo finanziario </t>
  </si>
  <si>
    <t>Utili / (perdite) portati avanti</t>
  </si>
  <si>
    <t>Ritiri del socio</t>
  </si>
  <si>
    <t>Totale capitale</t>
  </si>
  <si>
    <t>Totale obblighi e capitale</t>
  </si>
  <si>
    <t>Esigibili a breve termine*</t>
  </si>
  <si>
    <t>Altre esigibili (Stato IVA-Tassa guadagno, Comune, INUV-IMT)**</t>
  </si>
  <si>
    <t>**aggiunto IVA 2019, Comune  4000 euro e IMT 135 200 Lek</t>
  </si>
  <si>
    <t>AKTIVET AFATSHKURTRA</t>
  </si>
  <si>
    <t>Altre passività a breve termine (soci, ecc.)***</t>
  </si>
  <si>
    <t>Capitale soci****</t>
  </si>
  <si>
    <t>****</t>
  </si>
  <si>
    <t>ALBA</t>
  </si>
  <si>
    <t>RENIS</t>
  </si>
  <si>
    <t>GJON</t>
  </si>
  <si>
    <t>non versato</t>
  </si>
  <si>
    <t>versato</t>
  </si>
  <si>
    <t>AKTIVET AFATGJATA</t>
  </si>
  <si>
    <t>aktivet materiale</t>
  </si>
  <si>
    <t>të tjera të pagueshme***</t>
  </si>
  <si>
    <t>si aggiungono 27250 euro di Alba più 419788 della fattura Brecani, a Alba invest</t>
  </si>
  <si>
    <t>LEK</t>
  </si>
  <si>
    <t>tvsh / STATO</t>
  </si>
  <si>
    <t>Aggiunti 2019</t>
  </si>
  <si>
    <t>situazione 2018</t>
  </si>
  <si>
    <t>/capitale soci</t>
  </si>
  <si>
    <t>INTESA</t>
  </si>
  <si>
    <t>Dovuto a BRUNO</t>
  </si>
  <si>
    <t>Perdita 2019</t>
  </si>
  <si>
    <t xml:space="preserve">sistemazione </t>
  </si>
  <si>
    <t>Da versare</t>
  </si>
  <si>
    <t>aggiunto a Radovani per partecipazione 17%</t>
  </si>
  <si>
    <t>*aggiunto I 279 450 lek di socio Renis più differenze + 333710 socio Gjon</t>
  </si>
  <si>
    <t>Pagabile per debiti fiscali, Agenzia Entrate, Comune**</t>
  </si>
  <si>
    <t>**8370 contributi dicembre, 430 000 debito vecchio di mancate dichiarazioni, 641 000 Comune</t>
  </si>
  <si>
    <t>***aggiunto 27250 euro di Alba Invest dai 40 000 euro a Intesa più pagamento fattura Brecani gennaio 2019</t>
  </si>
  <si>
    <t>Titoli finanziari a breve termine°</t>
  </si>
  <si>
    <t xml:space="preserve">°Debito Intesa San Paolo </t>
  </si>
  <si>
    <t>Administratori I Subjektit</t>
  </si>
  <si>
    <t>Bruno LAURI</t>
  </si>
  <si>
    <t>Shenime shpjeguese per zerat e bilancit</t>
  </si>
  <si>
    <t xml:space="preserve">Rr. At Shtjefen Gjecovi, 15 -  Shkoder
</t>
  </si>
  <si>
    <t xml:space="preserve">(  Ne zbatim te Standartit Kombetar te Kontabilitetit Nr.15 Per Mikronjesite dhe </t>
  </si>
  <si>
    <t>AR EUROPROJECTS</t>
  </si>
  <si>
    <t>Sigurime shoqerore</t>
  </si>
  <si>
    <t>Nr.</t>
  </si>
  <si>
    <t>SHITJET</t>
  </si>
  <si>
    <t>BLERJET</t>
  </si>
  <si>
    <t>TVSH</t>
  </si>
  <si>
    <t>Pagat bruto</t>
  </si>
  <si>
    <t>TAP</t>
  </si>
  <si>
    <t>T.FITIMI</t>
  </si>
  <si>
    <t>ShITJE 0%</t>
  </si>
  <si>
    <t>EKSPORTE</t>
  </si>
  <si>
    <t>Shitje 20%</t>
  </si>
  <si>
    <t>Totali</t>
  </si>
  <si>
    <t xml:space="preserve">Totali i tvsh ne shitje </t>
  </si>
  <si>
    <t>Blerje Perjashtuara</t>
  </si>
  <si>
    <t>BlerjeF. Vendas 20%</t>
  </si>
  <si>
    <t>Importe mallra me 20%</t>
  </si>
  <si>
    <t>Blerje investime vendase  20%</t>
  </si>
  <si>
    <t>Totali I blerjeve me tvsh</t>
  </si>
  <si>
    <t>Shuma e TVSH ne blerje</t>
  </si>
  <si>
    <t>TVSH E PAGUAR</t>
  </si>
  <si>
    <t>Tvsh ne Shitje</t>
  </si>
  <si>
    <t>TVSH ne blerje</t>
  </si>
  <si>
    <t>TVSH  Per tu paguar</t>
  </si>
  <si>
    <t>I vetepunesuari</t>
  </si>
  <si>
    <t>Sigurimet PM</t>
  </si>
  <si>
    <t>Sigurimet PDH</t>
  </si>
  <si>
    <t>Sig. shend. PM</t>
  </si>
  <si>
    <t>Paga mbi te cilen llogaritet</t>
  </si>
  <si>
    <t>TAP per tu paguar</t>
  </si>
  <si>
    <t>TATIM FITIMI I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</si>
  <si>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</si>
  <si>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</si>
  <si>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</si>
  <si>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</si>
  <si>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</si>
  <si>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</si>
  <si>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</si>
  <si>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</si>
  <si>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</si>
  <si>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</si>
  <si>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</si>
  <si>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</si>
  <si>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shuma</t>
  </si>
  <si>
    <t>celje</t>
  </si>
  <si>
    <t>Llogaritja e KMSH-se</t>
  </si>
  <si>
    <t>Tatimi ne burim</t>
  </si>
  <si>
    <t>Gjendje mallra ne fillim viti</t>
  </si>
  <si>
    <t>Shuma e qerase</t>
  </si>
  <si>
    <t>Tatimi I paguar</t>
  </si>
  <si>
    <t>Blerje</t>
  </si>
  <si>
    <t>Gjendje mallra fund periudhes</t>
  </si>
  <si>
    <t xml:space="preserve">Llogaritja e Pash   </t>
  </si>
  <si>
    <t>Ardhura</t>
  </si>
  <si>
    <t>Shpenzimet</t>
  </si>
  <si>
    <t>Sigurime</t>
  </si>
  <si>
    <t>Taksa vendore</t>
  </si>
  <si>
    <t>Komisione banka</t>
  </si>
  <si>
    <t>Fitimi</t>
  </si>
  <si>
    <t>Viti 2021</t>
  </si>
  <si>
    <t>28.03.2021</t>
  </si>
  <si>
    <t>01.01.2021</t>
  </si>
  <si>
    <t>31.12.2021</t>
  </si>
  <si>
    <t>Shpenzime te tjera (taksa vendore 2021, kontabiliteti, konsulence etj)</t>
  </si>
  <si>
    <t>Sig. shend. PDH + PM</t>
  </si>
  <si>
    <t>TE PRAPAMBETURA</t>
  </si>
  <si>
    <t>Blerje te tjera</t>
  </si>
  <si>
    <t>totali i shpenzimeve</t>
  </si>
  <si>
    <t>2021</t>
  </si>
  <si>
    <t>VITI 2021</t>
  </si>
  <si>
    <t>Paga bruto</t>
  </si>
  <si>
    <t>Te ardhurat jane te njohura ne kontabilitet sepse jane maturuar por jo faturuar.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</si>
</sst>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  <numFmt numFmtId="167" formatCode="#,##0.00_);\-#,##0.0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11"/>
      <color theme="1"/>
      <name val="Arial Black"/>
      <family val="2"/>
    </font>
    <font>
      <b/>
      <sz val="9"/>
      <color theme="1"/>
      <name val="Calibri"/>
      <family val="2"/>
      <scheme val="minor"/>
    </font>
    <font>
      <sz val="11"/>
      <color theme="1"/>
      <name val="Bodoni MT Black"/>
      <family val="1"/>
    </font>
    <font>
      <sz val="8"/>
      <color rgb="FF000000"/>
      <name val="Arial"/>
      <family val="2"/>
    </font>
    <font>
      <sz val="8.0500000000000007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43" fontId="18" fillId="0" borderId="0" applyFont="0" applyFill="0" applyBorder="0" applyAlignment="0" applyProtection="0"/>
    <xf numFmtId="0" fontId="20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</cellStyleXfs>
  <cellXfs count="18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6" fillId="0" borderId="0" xfId="1" applyFont="1" applyFill="1" applyBorder="1" applyAlignment="1">
      <alignment horizontal="left" vertical="center"/>
    </xf>
    <xf numFmtId="0" fontId="3" fillId="0" borderId="0" xfId="0" applyFont="1"/>
    <xf numFmtId="3" fontId="4" fillId="3" borderId="1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indent="3"/>
    </xf>
    <xf numFmtId="0" fontId="12" fillId="4" borderId="0" xfId="0" applyFont="1" applyFill="1" applyBorder="1" applyAlignment="1">
      <alignment vertical="center"/>
    </xf>
    <xf numFmtId="0" fontId="14" fillId="0" borderId="0" xfId="0" applyFont="1" applyBorder="1" applyAlignment="1"/>
    <xf numFmtId="0" fontId="0" fillId="0" borderId="0" xfId="0" applyFill="1" applyBorder="1"/>
    <xf numFmtId="0" fontId="13" fillId="0" borderId="4" xfId="3" applyFont="1" applyBorder="1"/>
    <xf numFmtId="0" fontId="13" fillId="0" borderId="1" xfId="3" applyFont="1" applyBorder="1"/>
    <xf numFmtId="0" fontId="13" fillId="0" borderId="5" xfId="3" applyFont="1" applyBorder="1"/>
    <xf numFmtId="0" fontId="20" fillId="0" borderId="0" xfId="3"/>
    <xf numFmtId="0" fontId="21" fillId="0" borderId="6" xfId="3" applyFont="1" applyBorder="1"/>
    <xf numFmtId="0" fontId="21" fillId="0" borderId="0" xfId="3" applyFont="1" applyBorder="1"/>
    <xf numFmtId="0" fontId="21" fillId="0" borderId="7" xfId="3" applyFont="1" applyBorder="1"/>
    <xf numFmtId="0" fontId="22" fillId="0" borderId="7" xfId="3" applyFont="1" applyBorder="1" applyAlignment="1">
      <alignment horizontal="right"/>
    </xf>
    <xf numFmtId="0" fontId="22" fillId="0" borderId="7" xfId="3" applyFont="1" applyBorder="1" applyAlignment="1">
      <alignment horizontal="center"/>
    </xf>
    <xf numFmtId="0" fontId="22" fillId="0" borderId="7" xfId="3" applyFont="1" applyBorder="1"/>
    <xf numFmtId="0" fontId="21" fillId="0" borderId="8" xfId="3" applyFont="1" applyBorder="1"/>
    <xf numFmtId="0" fontId="23" fillId="0" borderId="7" xfId="3" applyFont="1" applyBorder="1" applyAlignment="1">
      <alignment horizontal="right"/>
    </xf>
    <xf numFmtId="0" fontId="23" fillId="0" borderId="0" xfId="3" applyFont="1" applyBorder="1" applyAlignment="1">
      <alignment horizontal="center"/>
    </xf>
    <xf numFmtId="0" fontId="23" fillId="0" borderId="0" xfId="3" applyFont="1" applyBorder="1"/>
    <xf numFmtId="0" fontId="23" fillId="0" borderId="7" xfId="3" applyFont="1" applyBorder="1"/>
    <xf numFmtId="0" fontId="21" fillId="0" borderId="0" xfId="3" applyFont="1"/>
    <xf numFmtId="0" fontId="24" fillId="0" borderId="0" xfId="3" applyFont="1" applyBorder="1" applyAlignment="1">
      <alignment horizontal="center"/>
    </xf>
    <xf numFmtId="0" fontId="13" fillId="0" borderId="0" xfId="3" applyFont="1"/>
    <xf numFmtId="0" fontId="23" fillId="0" borderId="0" xfId="3" applyNumberFormat="1" applyFont="1" applyBorder="1" applyAlignment="1">
      <alignment horizontal="center"/>
    </xf>
    <xf numFmtId="0" fontId="21" fillId="0" borderId="9" xfId="3" applyFont="1" applyBorder="1"/>
    <xf numFmtId="0" fontId="23" fillId="0" borderId="9" xfId="3" applyFont="1" applyBorder="1" applyAlignment="1">
      <alignment horizontal="left"/>
    </xf>
    <xf numFmtId="0" fontId="23" fillId="0" borderId="8" xfId="3" applyFont="1" applyBorder="1" applyAlignment="1">
      <alignment horizontal="left"/>
    </xf>
    <xf numFmtId="0" fontId="23" fillId="0" borderId="7" xfId="3" applyFont="1" applyBorder="1" applyAlignment="1">
      <alignment horizontal="left"/>
    </xf>
    <xf numFmtId="0" fontId="13" fillId="0" borderId="6" xfId="3" applyFont="1" applyBorder="1"/>
    <xf numFmtId="0" fontId="13" fillId="0" borderId="0" xfId="3" applyFont="1" applyBorder="1"/>
    <xf numFmtId="0" fontId="13" fillId="0" borderId="8" xfId="3" applyFont="1" applyBorder="1"/>
    <xf numFmtId="0" fontId="26" fillId="0" borderId="0" xfId="3" applyFont="1" applyBorder="1" applyAlignment="1">
      <alignment horizontal="center"/>
    </xf>
    <xf numFmtId="0" fontId="27" fillId="0" borderId="6" xfId="3" applyFont="1" applyBorder="1"/>
    <xf numFmtId="0" fontId="21" fillId="0" borderId="0" xfId="3" applyFont="1" applyBorder="1" applyAlignment="1">
      <alignment horizontal="center"/>
    </xf>
    <xf numFmtId="0" fontId="27" fillId="0" borderId="0" xfId="3" applyFont="1" applyBorder="1"/>
    <xf numFmtId="0" fontId="27" fillId="0" borderId="8" xfId="3" applyFont="1" applyBorder="1"/>
    <xf numFmtId="0" fontId="13" fillId="0" borderId="10" xfId="3" applyFont="1" applyBorder="1"/>
    <xf numFmtId="0" fontId="13" fillId="0" borderId="7" xfId="3" applyFont="1" applyBorder="1"/>
    <xf numFmtId="0" fontId="13" fillId="0" borderId="11" xfId="3" applyFont="1" applyBorder="1"/>
    <xf numFmtId="43" fontId="0" fillId="0" borderId="0" xfId="2" applyFont="1"/>
    <xf numFmtId="43" fontId="13" fillId="0" borderId="0" xfId="2" applyFont="1"/>
    <xf numFmtId="3" fontId="28" fillId="3" borderId="1" xfId="0" applyNumberFormat="1" applyFont="1" applyFill="1" applyBorder="1" applyAlignment="1">
      <alignment vertical="center"/>
    </xf>
    <xf numFmtId="3" fontId="28" fillId="4" borderId="3" xfId="0" applyNumberFormat="1" applyFont="1" applyFill="1" applyBorder="1" applyAlignment="1">
      <alignment vertical="center"/>
    </xf>
    <xf numFmtId="3" fontId="28" fillId="2" borderId="2" xfId="0" applyNumberFormat="1" applyFont="1" applyFill="1" applyBorder="1" applyAlignment="1">
      <alignment vertical="center"/>
    </xf>
    <xf numFmtId="3" fontId="28" fillId="4" borderId="2" xfId="0" applyNumberFormat="1" applyFont="1" applyFill="1" applyBorder="1" applyAlignment="1">
      <alignment vertical="center"/>
    </xf>
    <xf numFmtId="43" fontId="11" fillId="5" borderId="0" xfId="2" applyFont="1" applyFill="1"/>
    <xf numFmtId="0" fontId="29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/>
    <xf numFmtId="0" fontId="31" fillId="0" borderId="0" xfId="0" applyFont="1"/>
    <xf numFmtId="166" fontId="31" fillId="0" borderId="0" xfId="2" applyNumberFormat="1" applyFont="1"/>
    <xf numFmtId="43" fontId="31" fillId="0" borderId="0" xfId="2" applyFont="1"/>
    <xf numFmtId="43" fontId="30" fillId="0" borderId="0" xfId="0" applyNumberFormat="1" applyFont="1"/>
    <xf numFmtId="0" fontId="31" fillId="0" borderId="0" xfId="0" applyFont="1" applyAlignment="1">
      <alignment horizontal="right"/>
    </xf>
    <xf numFmtId="0" fontId="31" fillId="6" borderId="0" xfId="0" applyFont="1" applyFill="1"/>
    <xf numFmtId="43" fontId="19" fillId="0" borderId="0" xfId="2" applyFont="1"/>
    <xf numFmtId="0" fontId="32" fillId="6" borderId="0" xfId="0" applyFont="1" applyFill="1" applyBorder="1" applyAlignment="1">
      <alignment horizontal="center" vertical="center"/>
    </xf>
    <xf numFmtId="166" fontId="31" fillId="6" borderId="0" xfId="2" applyNumberFormat="1" applyFont="1" applyFill="1"/>
    <xf numFmtId="3" fontId="0" fillId="0" borderId="0" xfId="0" applyNumberFormat="1"/>
    <xf numFmtId="0" fontId="2" fillId="0" borderId="0" xfId="6" applyFill="1"/>
    <xf numFmtId="0" fontId="33" fillId="0" borderId="0" xfId="6" applyFont="1" applyFill="1"/>
    <xf numFmtId="3" fontId="33" fillId="0" borderId="0" xfId="6" applyNumberFormat="1" applyFont="1" applyFill="1"/>
    <xf numFmtId="3" fontId="2" fillId="0" borderId="0" xfId="6" applyNumberFormat="1" applyFill="1"/>
    <xf numFmtId="9" fontId="2" fillId="0" borderId="0" xfId="6" applyNumberFormat="1" applyFill="1"/>
    <xf numFmtId="10" fontId="2" fillId="0" borderId="0" xfId="6" applyNumberFormat="1" applyFill="1"/>
    <xf numFmtId="0" fontId="34" fillId="7" borderId="12" xfId="6" applyFont="1" applyFill="1" applyBorder="1" applyAlignment="1">
      <alignment horizontal="center"/>
    </xf>
    <xf numFmtId="0" fontId="2" fillId="0" borderId="0" xfId="6" applyFill="1" applyBorder="1"/>
    <xf numFmtId="0" fontId="35" fillId="0" borderId="0" xfId="6" applyFont="1" applyFill="1"/>
    <xf numFmtId="0" fontId="2" fillId="0" borderId="18" xfId="6" applyFill="1" applyBorder="1"/>
    <xf numFmtId="3" fontId="33" fillId="0" borderId="22" xfId="6" applyNumberFormat="1" applyFont="1" applyFill="1" applyBorder="1" applyAlignment="1"/>
    <xf numFmtId="0" fontId="19" fillId="0" borderId="12" xfId="6" applyFont="1" applyFill="1" applyBorder="1" applyAlignment="1">
      <alignment horizontal="center" vertical="center" wrapText="1"/>
    </xf>
    <xf numFmtId="3" fontId="19" fillId="0" borderId="12" xfId="6" applyNumberFormat="1" applyFont="1" applyFill="1" applyBorder="1"/>
    <xf numFmtId="3" fontId="19" fillId="0" borderId="25" xfId="6" applyNumberFormat="1" applyFont="1" applyFill="1" applyBorder="1" applyAlignment="1">
      <alignment horizontal="center" vertical="center"/>
    </xf>
    <xf numFmtId="3" fontId="19" fillId="0" borderId="26" xfId="6" applyNumberFormat="1" applyFont="1" applyFill="1" applyBorder="1" applyAlignment="1">
      <alignment horizontal="center" vertical="center"/>
    </xf>
    <xf numFmtId="3" fontId="19" fillId="0" borderId="26" xfId="6" applyNumberFormat="1" applyFont="1" applyFill="1" applyBorder="1" applyAlignment="1">
      <alignment horizontal="center" vertical="distributed"/>
    </xf>
    <xf numFmtId="3" fontId="19" fillId="0" borderId="25" xfId="6" applyNumberFormat="1" applyFont="1" applyFill="1" applyBorder="1" applyAlignment="1">
      <alignment horizontal="center" vertical="distributed"/>
    </xf>
    <xf numFmtId="3" fontId="19" fillId="0" borderId="8" xfId="6" applyNumberFormat="1" applyFont="1" applyFill="1" applyBorder="1" applyAlignment="1">
      <alignment horizontal="center" vertical="distributed"/>
    </xf>
    <xf numFmtId="3" fontId="19" fillId="0" borderId="26" xfId="6" applyNumberFormat="1" applyFont="1" applyFill="1" applyBorder="1" applyAlignment="1">
      <alignment vertical="distributed"/>
    </xf>
    <xf numFmtId="3" fontId="19" fillId="0" borderId="27" xfId="6" applyNumberFormat="1" applyFont="1" applyFill="1" applyBorder="1" applyAlignment="1">
      <alignment horizontal="center" vertical="center" wrapText="1"/>
    </xf>
    <xf numFmtId="3" fontId="19" fillId="0" borderId="28" xfId="6" applyNumberFormat="1" applyFont="1" applyFill="1" applyBorder="1" applyAlignment="1">
      <alignment horizontal="center" vertical="distributed"/>
    </xf>
    <xf numFmtId="3" fontId="19" fillId="0" borderId="29" xfId="6" applyNumberFormat="1" applyFont="1" applyFill="1" applyBorder="1" applyAlignment="1">
      <alignment horizontal="center" vertical="distributed"/>
    </xf>
    <xf numFmtId="3" fontId="19" fillId="0" borderId="30" xfId="6" applyNumberFormat="1" applyFont="1" applyFill="1" applyBorder="1" applyAlignment="1">
      <alignment horizontal="center" vertical="distributed"/>
    </xf>
    <xf numFmtId="3" fontId="19" fillId="0" borderId="0" xfId="6" applyNumberFormat="1" applyFont="1" applyFill="1" applyBorder="1" applyAlignment="1">
      <alignment horizontal="center" vertical="distributed"/>
    </xf>
    <xf numFmtId="3" fontId="19" fillId="0" borderId="12" xfId="6" applyNumberFormat="1" applyFont="1" applyFill="1" applyBorder="1" applyAlignment="1">
      <alignment horizontal="center" vertical="center" wrapText="1"/>
    </xf>
    <xf numFmtId="3" fontId="19" fillId="0" borderId="12" xfId="6" applyNumberFormat="1" applyFont="1" applyFill="1" applyBorder="1" applyAlignment="1">
      <alignment horizontal="center" vertical="center"/>
    </xf>
    <xf numFmtId="3" fontId="2" fillId="0" borderId="12" xfId="6" applyNumberFormat="1" applyFill="1" applyBorder="1" applyAlignment="1">
      <alignment horizontal="center" vertical="distributed"/>
    </xf>
    <xf numFmtId="0" fontId="2" fillId="0" borderId="31" xfId="6" applyFill="1" applyBorder="1"/>
    <xf numFmtId="0" fontId="2" fillId="0" borderId="12" xfId="6" applyFill="1" applyBorder="1"/>
    <xf numFmtId="3" fontId="2" fillId="0" borderId="12" xfId="6" applyNumberFormat="1" applyFill="1" applyBorder="1"/>
    <xf numFmtId="3" fontId="2" fillId="0" borderId="0" xfId="6" applyNumberFormat="1" applyFill="1" applyBorder="1"/>
    <xf numFmtId="0" fontId="2" fillId="0" borderId="32" xfId="6" applyFill="1" applyBorder="1"/>
    <xf numFmtId="0" fontId="2" fillId="0" borderId="33" xfId="6" applyFill="1" applyBorder="1"/>
    <xf numFmtId="3" fontId="36" fillId="0" borderId="12" xfId="6" applyNumberFormat="1" applyFont="1" applyFill="1" applyBorder="1"/>
    <xf numFmtId="3" fontId="37" fillId="0" borderId="12" xfId="6" applyNumberFormat="1" applyFont="1" applyFill="1" applyBorder="1" applyAlignment="1">
      <alignment horizontal="right" vertical="center"/>
    </xf>
    <xf numFmtId="3" fontId="19" fillId="7" borderId="12" xfId="6" applyNumberFormat="1" applyFont="1" applyFill="1" applyBorder="1"/>
    <xf numFmtId="3" fontId="2" fillId="0" borderId="35" xfId="6" applyNumberFormat="1" applyFill="1" applyBorder="1" applyAlignment="1">
      <alignment horizontal="center"/>
    </xf>
    <xf numFmtId="3" fontId="2" fillId="0" borderId="36" xfId="6" applyNumberFormat="1" applyFill="1" applyBorder="1"/>
    <xf numFmtId="3" fontId="19" fillId="0" borderId="37" xfId="6" applyNumberFormat="1" applyFont="1" applyFill="1" applyBorder="1"/>
    <xf numFmtId="3" fontId="19" fillId="0" borderId="0" xfId="6" applyNumberFormat="1" applyFont="1" applyFill="1" applyBorder="1" applyAlignment="1"/>
    <xf numFmtId="3" fontId="19" fillId="0" borderId="0" xfId="6" applyNumberFormat="1" applyFont="1" applyFill="1" applyBorder="1"/>
    <xf numFmtId="3" fontId="19" fillId="0" borderId="0" xfId="6" applyNumberFormat="1" applyFont="1" applyFill="1" applyBorder="1" applyAlignment="1">
      <alignment horizontal="center"/>
    </xf>
    <xf numFmtId="3" fontId="2" fillId="0" borderId="0" xfId="6" applyNumberFormat="1" applyFill="1" applyBorder="1" applyAlignment="1">
      <alignment horizontal="center" vertical="distributed"/>
    </xf>
    <xf numFmtId="3" fontId="38" fillId="0" borderId="0" xfId="6" applyNumberFormat="1" applyFont="1" applyFill="1" applyBorder="1"/>
    <xf numFmtId="167" fontId="37" fillId="0" borderId="0" xfId="6" applyNumberFormat="1" applyFont="1" applyFill="1" applyAlignment="1">
      <alignment horizontal="right" vertical="center"/>
    </xf>
    <xf numFmtId="3" fontId="0" fillId="0" borderId="12" xfId="0" applyNumberFormat="1" applyFill="1" applyBorder="1"/>
    <xf numFmtId="3" fontId="1" fillId="0" borderId="0" xfId="6" quotePrefix="1" applyNumberFormat="1" applyFont="1" applyFill="1"/>
    <xf numFmtId="3" fontId="1" fillId="0" borderId="0" xfId="6" applyNumberFormat="1" applyFont="1" applyFill="1"/>
    <xf numFmtId="3" fontId="19" fillId="0" borderId="0" xfId="6" applyNumberFormat="1" applyFont="1" applyFill="1"/>
    <xf numFmtId="3" fontId="0" fillId="0" borderId="0" xfId="0" applyNumberFormat="1" applyBorder="1"/>
    <xf numFmtId="0" fontId="39" fillId="0" borderId="0" xfId="6" applyFont="1" applyFill="1"/>
    <xf numFmtId="3" fontId="40" fillId="0" borderId="0" xfId="6" applyNumberFormat="1" applyFont="1" applyFill="1"/>
    <xf numFmtId="3" fontId="39" fillId="0" borderId="0" xfId="6" applyNumberFormat="1" applyFont="1" applyFill="1"/>
    <xf numFmtId="0" fontId="21" fillId="0" borderId="7" xfId="3" applyFont="1" applyBorder="1" applyAlignment="1">
      <alignment horizontal="left" wrapText="1"/>
    </xf>
    <xf numFmtId="0" fontId="21" fillId="0" borderId="9" xfId="3" applyFont="1" applyBorder="1" applyAlignment="1">
      <alignment horizontal="center"/>
    </xf>
    <xf numFmtId="21" fontId="21" fillId="0" borderId="0" xfId="3" applyNumberFormat="1" applyFont="1" applyBorder="1" applyAlignment="1">
      <alignment horizontal="center"/>
    </xf>
    <xf numFmtId="0" fontId="21" fillId="0" borderId="0" xfId="3" applyFont="1" applyBorder="1" applyAlignment="1">
      <alignment horizontal="center"/>
    </xf>
    <xf numFmtId="46" fontId="21" fillId="0" borderId="0" xfId="3" applyNumberFormat="1" applyFont="1" applyBorder="1" applyAlignment="1">
      <alignment horizontal="center"/>
    </xf>
    <xf numFmtId="0" fontId="21" fillId="0" borderId="7" xfId="3" applyFont="1" applyBorder="1" applyAlignment="1">
      <alignment horizontal="center"/>
    </xf>
    <xf numFmtId="0" fontId="25" fillId="0" borderId="6" xfId="3" applyFont="1" applyBorder="1" applyAlignment="1">
      <alignment horizontal="center"/>
    </xf>
    <xf numFmtId="0" fontId="25" fillId="0" borderId="0" xfId="3" applyFont="1" applyBorder="1" applyAlignment="1">
      <alignment horizontal="center"/>
    </xf>
    <xf numFmtId="0" fontId="25" fillId="0" borderId="8" xfId="3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31" xfId="6" applyFill="1" applyBorder="1" applyAlignment="1">
      <alignment horizontal="center"/>
    </xf>
    <xf numFmtId="0" fontId="2" fillId="0" borderId="34" xfId="6" applyFill="1" applyBorder="1" applyAlignment="1">
      <alignment horizontal="center"/>
    </xf>
    <xf numFmtId="0" fontId="19" fillId="0" borderId="12" xfId="6" applyFont="1" applyFill="1" applyBorder="1" applyAlignment="1">
      <alignment vertical="center"/>
    </xf>
    <xf numFmtId="0" fontId="19" fillId="0" borderId="12" xfId="6" applyFont="1" applyFill="1" applyBorder="1" applyAlignment="1">
      <alignment horizontal="center" vertical="center" wrapText="1"/>
    </xf>
    <xf numFmtId="3" fontId="19" fillId="0" borderId="12" xfId="6" applyNumberFormat="1" applyFont="1" applyFill="1" applyBorder="1" applyAlignment="1">
      <alignment horizontal="center"/>
    </xf>
    <xf numFmtId="0" fontId="35" fillId="8" borderId="12" xfId="6" applyFont="1" applyFill="1" applyBorder="1" applyAlignment="1">
      <alignment horizontal="center" vertical="center"/>
    </xf>
    <xf numFmtId="9" fontId="19" fillId="8" borderId="29" xfId="6" applyNumberFormat="1" applyFont="1" applyFill="1" applyBorder="1" applyAlignment="1">
      <alignment horizontal="center" vertical="center" wrapText="1"/>
    </xf>
    <xf numFmtId="0" fontId="19" fillId="8" borderId="38" xfId="6" applyFont="1" applyFill="1" applyBorder="1" applyAlignment="1">
      <alignment horizontal="center" vertical="center" wrapText="1"/>
    </xf>
    <xf numFmtId="0" fontId="19" fillId="0" borderId="12" xfId="6" applyFont="1" applyFill="1" applyBorder="1" applyAlignment="1"/>
    <xf numFmtId="0" fontId="19" fillId="0" borderId="12" xfId="6" applyFont="1" applyFill="1" applyBorder="1" applyAlignment="1">
      <alignment horizontal="center" wrapText="1"/>
    </xf>
    <xf numFmtId="3" fontId="19" fillId="0" borderId="12" xfId="6" applyNumberFormat="1" applyFont="1" applyFill="1" applyBorder="1" applyAlignment="1">
      <alignment horizontal="center" vertical="distributed"/>
    </xf>
    <xf numFmtId="3" fontId="19" fillId="0" borderId="0" xfId="6" applyNumberFormat="1" applyFont="1" applyFill="1" applyBorder="1" applyAlignment="1">
      <alignment horizontal="center"/>
    </xf>
    <xf numFmtId="0" fontId="19" fillId="0" borderId="13" xfId="6" applyFont="1" applyFill="1" applyBorder="1" applyAlignment="1"/>
    <xf numFmtId="0" fontId="19" fillId="0" borderId="23" xfId="6" applyFont="1" applyFill="1" applyBorder="1" applyAlignment="1"/>
    <xf numFmtId="0" fontId="19" fillId="0" borderId="14" xfId="6" applyFont="1" applyFill="1" applyBorder="1" applyAlignment="1"/>
    <xf numFmtId="0" fontId="19" fillId="0" borderId="24" xfId="6" applyFont="1" applyFill="1" applyBorder="1" applyAlignment="1"/>
    <xf numFmtId="3" fontId="19" fillId="0" borderId="15" xfId="6" applyNumberFormat="1" applyFont="1" applyFill="1" applyBorder="1" applyAlignment="1">
      <alignment horizontal="center"/>
    </xf>
    <xf numFmtId="3" fontId="19" fillId="0" borderId="16" xfId="6" applyNumberFormat="1" applyFont="1" applyFill="1" applyBorder="1" applyAlignment="1">
      <alignment horizontal="center"/>
    </xf>
    <xf numFmtId="3" fontId="19" fillId="0" borderId="17" xfId="6" applyNumberFormat="1" applyFont="1" applyFill="1" applyBorder="1" applyAlignment="1">
      <alignment horizontal="center"/>
    </xf>
    <xf numFmtId="3" fontId="33" fillId="0" borderId="19" xfId="6" applyNumberFormat="1" applyFont="1" applyFill="1" applyBorder="1" applyAlignment="1">
      <alignment horizontal="center"/>
    </xf>
    <xf numFmtId="3" fontId="33" fillId="0" borderId="20" xfId="6" applyNumberFormat="1" applyFont="1" applyFill="1" applyBorder="1" applyAlignment="1">
      <alignment horizontal="center"/>
    </xf>
    <xf numFmtId="3" fontId="33" fillId="0" borderId="21" xfId="6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Comma" xfId="2" builtinId="3"/>
    <cellStyle name="Comma 2" xfId="4"/>
    <cellStyle name="Comma 3" xfId="5"/>
    <cellStyle name="Normal" xfId="0" builtinId="0"/>
    <cellStyle name="Normal 2" xfId="3"/>
    <cellStyle name="Normal 3" xfId="1"/>
    <cellStyle name="Normal 4" xfId="6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9525</xdr:colOff>
          <xdr:row>12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5"/>
  <sheetViews>
    <sheetView topLeftCell="A18" workbookViewId="0">
      <selection sqref="A1:L56"/>
    </sheetView>
  </sheetViews>
  <sheetFormatPr defaultRowHeight="12.75" x14ac:dyDescent="0.2"/>
  <cols>
    <col min="1" max="16384" width="9.140625" style="40"/>
  </cols>
  <sheetData>
    <row r="2" spans="2:11" x14ac:dyDescent="0.2">
      <c r="B2" s="37"/>
      <c r="C2" s="38"/>
      <c r="D2" s="38"/>
      <c r="E2" s="38"/>
      <c r="F2" s="38"/>
      <c r="G2" s="38"/>
      <c r="H2" s="38"/>
      <c r="I2" s="38"/>
      <c r="J2" s="38"/>
      <c r="K2" s="39"/>
    </row>
    <row r="3" spans="2:11" ht="15.75" x14ac:dyDescent="0.25">
      <c r="B3" s="41"/>
      <c r="C3" s="42" t="s">
        <v>66</v>
      </c>
      <c r="D3" s="42"/>
      <c r="E3" s="42"/>
      <c r="F3" s="43" t="s">
        <v>67</v>
      </c>
      <c r="G3" s="44"/>
      <c r="H3" s="45"/>
      <c r="I3" s="46"/>
      <c r="J3" s="42"/>
      <c r="K3" s="47"/>
    </row>
    <row r="4" spans="2:11" ht="15.75" x14ac:dyDescent="0.25">
      <c r="B4" s="41"/>
      <c r="C4" s="42" t="s">
        <v>68</v>
      </c>
      <c r="D4" s="42"/>
      <c r="E4" s="42"/>
      <c r="F4" s="43" t="s">
        <v>69</v>
      </c>
      <c r="G4" s="48"/>
      <c r="H4" s="49"/>
      <c r="I4" s="50"/>
      <c r="J4" s="42"/>
      <c r="K4" s="47"/>
    </row>
    <row r="5" spans="2:11" ht="34.5" customHeight="1" x14ac:dyDescent="0.2">
      <c r="B5" s="41"/>
      <c r="C5" s="42" t="s">
        <v>70</v>
      </c>
      <c r="D5" s="42"/>
      <c r="E5" s="42"/>
      <c r="F5" s="145" t="s">
        <v>218</v>
      </c>
      <c r="G5" s="145"/>
      <c r="H5" s="145"/>
      <c r="I5" s="145"/>
      <c r="J5" s="145"/>
      <c r="K5" s="47"/>
    </row>
    <row r="6" spans="2:11" ht="15.75" x14ac:dyDescent="0.25">
      <c r="B6" s="41"/>
      <c r="C6" s="42"/>
      <c r="D6" s="42"/>
      <c r="E6" s="42"/>
      <c r="F6" s="52"/>
      <c r="G6" s="50"/>
      <c r="H6" s="52"/>
      <c r="I6" s="53"/>
      <c r="K6" s="47"/>
    </row>
    <row r="7" spans="2:11" ht="15.75" x14ac:dyDescent="0.25">
      <c r="B7" s="41"/>
      <c r="C7" s="42" t="s">
        <v>71</v>
      </c>
      <c r="D7" s="42"/>
      <c r="E7" s="42"/>
      <c r="F7" s="54" t="s">
        <v>72</v>
      </c>
      <c r="G7" s="55"/>
      <c r="H7" s="50"/>
      <c r="I7" s="50"/>
      <c r="J7" s="42"/>
      <c r="K7" s="47"/>
    </row>
    <row r="8" spans="2:11" ht="15.75" x14ac:dyDescent="0.25">
      <c r="B8" s="41"/>
      <c r="C8" s="42" t="s">
        <v>73</v>
      </c>
      <c r="D8" s="42"/>
      <c r="E8" s="42"/>
      <c r="F8" s="56" t="s">
        <v>69</v>
      </c>
      <c r="G8" s="49"/>
      <c r="H8" s="50"/>
      <c r="I8" s="50"/>
      <c r="J8" s="42"/>
      <c r="K8" s="47"/>
    </row>
    <row r="9" spans="2:11" ht="15.75" x14ac:dyDescent="0.25">
      <c r="B9" s="41"/>
      <c r="C9" s="42"/>
      <c r="D9" s="42"/>
      <c r="E9" s="42"/>
      <c r="F9" s="52"/>
      <c r="G9" s="50"/>
      <c r="H9" s="50"/>
      <c r="I9" s="50"/>
      <c r="J9" s="42"/>
      <c r="K9" s="47"/>
    </row>
    <row r="10" spans="2:11" ht="15.75" x14ac:dyDescent="0.25">
      <c r="B10" s="41"/>
      <c r="C10" s="42" t="s">
        <v>74</v>
      </c>
      <c r="D10" s="42"/>
      <c r="E10" s="42"/>
      <c r="F10" s="43" t="s">
        <v>75</v>
      </c>
      <c r="G10" s="51"/>
      <c r="H10" s="51"/>
      <c r="I10" s="51"/>
      <c r="J10" s="43"/>
      <c r="K10" s="47"/>
    </row>
    <row r="11" spans="2:11" ht="15.75" x14ac:dyDescent="0.25">
      <c r="B11" s="41"/>
      <c r="C11" s="42"/>
      <c r="D11" s="42"/>
      <c r="E11" s="42"/>
      <c r="F11" s="56" t="s">
        <v>76</v>
      </c>
      <c r="G11" s="57"/>
      <c r="H11" s="57"/>
      <c r="I11" s="57"/>
      <c r="J11" s="57"/>
      <c r="K11" s="58"/>
    </row>
    <row r="12" spans="2:11" ht="15.75" x14ac:dyDescent="0.25">
      <c r="B12" s="41"/>
      <c r="C12" s="42"/>
      <c r="D12" s="42"/>
      <c r="E12" s="42"/>
      <c r="F12" s="59"/>
      <c r="G12" s="59"/>
      <c r="H12" s="59"/>
      <c r="I12" s="59"/>
      <c r="J12" s="59"/>
      <c r="K12" s="58"/>
    </row>
    <row r="13" spans="2:11" x14ac:dyDescent="0.2">
      <c r="B13" s="60"/>
      <c r="C13" s="61"/>
      <c r="D13" s="61"/>
      <c r="E13" s="61"/>
      <c r="F13" s="61"/>
      <c r="G13" s="61"/>
      <c r="H13" s="61"/>
      <c r="I13" s="61"/>
      <c r="J13" s="61"/>
      <c r="K13" s="62"/>
    </row>
    <row r="14" spans="2:11" x14ac:dyDescent="0.2">
      <c r="B14" s="60"/>
      <c r="C14" s="61"/>
      <c r="D14" s="61"/>
      <c r="E14" s="61"/>
      <c r="F14" s="61"/>
      <c r="G14" s="61"/>
      <c r="H14" s="61"/>
      <c r="I14" s="61"/>
      <c r="J14" s="61"/>
      <c r="K14" s="62"/>
    </row>
    <row r="15" spans="2:11" x14ac:dyDescent="0.2">
      <c r="B15" s="60"/>
      <c r="C15" s="61"/>
      <c r="D15" s="61"/>
      <c r="E15" s="61"/>
      <c r="F15" s="61"/>
      <c r="G15" s="61"/>
      <c r="H15" s="61"/>
      <c r="I15" s="61"/>
      <c r="J15" s="61"/>
      <c r="K15" s="62"/>
    </row>
    <row r="16" spans="2:11" x14ac:dyDescent="0.2">
      <c r="B16" s="60"/>
      <c r="C16" s="61"/>
      <c r="D16" s="61"/>
      <c r="E16" s="61"/>
      <c r="F16" s="61"/>
      <c r="G16" s="61"/>
      <c r="H16" s="61"/>
      <c r="I16" s="61"/>
      <c r="J16" s="61"/>
      <c r="K16" s="62"/>
    </row>
    <row r="17" spans="2:11" x14ac:dyDescent="0.2">
      <c r="B17" s="60"/>
      <c r="C17" s="61"/>
      <c r="D17" s="61"/>
      <c r="E17" s="61"/>
      <c r="F17" s="61"/>
      <c r="G17" s="61"/>
      <c r="H17" s="61"/>
      <c r="I17" s="61"/>
      <c r="J17" s="61"/>
      <c r="K17" s="62"/>
    </row>
    <row r="18" spans="2:11" x14ac:dyDescent="0.2">
      <c r="B18" s="60"/>
      <c r="C18" s="61"/>
      <c r="D18" s="61"/>
      <c r="E18" s="61"/>
      <c r="F18" s="61"/>
      <c r="G18" s="61"/>
      <c r="H18" s="61"/>
      <c r="I18" s="61"/>
      <c r="J18" s="61"/>
      <c r="K18" s="62"/>
    </row>
    <row r="19" spans="2:1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2"/>
    </row>
    <row r="20" spans="2:11" x14ac:dyDescent="0.2">
      <c r="B20" s="60"/>
      <c r="C20" s="61"/>
      <c r="D20" s="61"/>
      <c r="E20" s="61"/>
      <c r="F20" s="61"/>
      <c r="G20" s="61"/>
      <c r="H20" s="61"/>
      <c r="I20" s="61"/>
      <c r="J20" s="61"/>
      <c r="K20" s="62"/>
    </row>
    <row r="21" spans="2:11" x14ac:dyDescent="0.2">
      <c r="B21" s="60"/>
      <c r="C21" s="54"/>
      <c r="D21" s="61"/>
      <c r="E21" s="61"/>
      <c r="F21" s="61"/>
      <c r="G21" s="61"/>
      <c r="H21" s="61"/>
      <c r="I21" s="61"/>
      <c r="J21" s="61"/>
      <c r="K21" s="62"/>
    </row>
    <row r="22" spans="2:11" x14ac:dyDescent="0.2">
      <c r="B22" s="60"/>
      <c r="C22" s="61"/>
      <c r="D22" s="61"/>
      <c r="E22" s="61"/>
      <c r="F22" s="61"/>
      <c r="G22" s="61"/>
      <c r="H22" s="61"/>
      <c r="I22" s="61"/>
      <c r="J22" s="61"/>
      <c r="K22" s="62"/>
    </row>
    <row r="23" spans="2:11" x14ac:dyDescent="0.2">
      <c r="B23" s="60"/>
      <c r="C23" s="61"/>
      <c r="D23" s="61"/>
      <c r="E23" s="61"/>
      <c r="F23" s="61"/>
      <c r="G23" s="61"/>
      <c r="H23" s="61"/>
      <c r="I23" s="61"/>
      <c r="J23" s="61"/>
      <c r="K23" s="62"/>
    </row>
    <row r="24" spans="2:11" x14ac:dyDescent="0.2">
      <c r="B24" s="60"/>
      <c r="C24" s="61"/>
      <c r="D24" s="61"/>
      <c r="E24" s="61"/>
      <c r="F24" s="61"/>
      <c r="G24" s="61"/>
      <c r="H24" s="61"/>
      <c r="I24" s="61"/>
      <c r="J24" s="61"/>
      <c r="K24" s="62"/>
    </row>
    <row r="25" spans="2:11" ht="33.75" x14ac:dyDescent="0.5">
      <c r="B25" s="151" t="s">
        <v>77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spans="2:11" x14ac:dyDescent="0.2">
      <c r="B26" s="60"/>
      <c r="C26" s="148" t="s">
        <v>219</v>
      </c>
      <c r="D26" s="148"/>
      <c r="E26" s="148"/>
      <c r="F26" s="148"/>
      <c r="G26" s="148"/>
      <c r="H26" s="148"/>
      <c r="I26" s="148"/>
      <c r="J26" s="148"/>
      <c r="K26" s="62"/>
    </row>
    <row r="27" spans="2:11" x14ac:dyDescent="0.2">
      <c r="B27" s="60"/>
      <c r="C27" s="148" t="s">
        <v>111</v>
      </c>
      <c r="D27" s="148"/>
      <c r="E27" s="148"/>
      <c r="F27" s="148"/>
      <c r="G27" s="148"/>
      <c r="H27" s="148"/>
      <c r="I27" s="148"/>
      <c r="J27" s="148"/>
      <c r="K27" s="62"/>
    </row>
    <row r="28" spans="2:11" x14ac:dyDescent="0.2">
      <c r="B28" s="60"/>
      <c r="C28" s="61"/>
      <c r="D28" s="61"/>
      <c r="E28" s="61"/>
      <c r="F28" s="61"/>
      <c r="G28" s="61"/>
      <c r="H28" s="61"/>
      <c r="I28" s="61"/>
      <c r="J28" s="61"/>
      <c r="K28" s="62"/>
    </row>
    <row r="29" spans="2:11" x14ac:dyDescent="0.2">
      <c r="B29" s="60"/>
      <c r="C29" s="61"/>
      <c r="D29" s="61"/>
      <c r="E29" s="61"/>
      <c r="F29" s="61"/>
      <c r="G29" s="61"/>
      <c r="H29" s="61"/>
      <c r="I29" s="61"/>
      <c r="J29" s="61"/>
      <c r="K29" s="62"/>
    </row>
    <row r="30" spans="2:11" ht="33.75" x14ac:dyDescent="0.5">
      <c r="B30" s="60"/>
      <c r="C30" s="61"/>
      <c r="D30" s="61"/>
      <c r="E30" s="61"/>
      <c r="F30" s="63" t="s">
        <v>279</v>
      </c>
      <c r="G30" s="61"/>
      <c r="H30" s="61"/>
      <c r="I30" s="61"/>
      <c r="J30" s="61"/>
      <c r="K30" s="62"/>
    </row>
    <row r="31" spans="2:11" x14ac:dyDescent="0.2">
      <c r="B31" s="60"/>
      <c r="C31" s="61"/>
      <c r="D31" s="61"/>
      <c r="E31" s="61"/>
      <c r="F31" s="61"/>
      <c r="G31" s="61"/>
      <c r="H31" s="61"/>
      <c r="I31" s="61"/>
      <c r="J31" s="61"/>
      <c r="K31" s="62"/>
    </row>
    <row r="32" spans="2:1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2"/>
    </row>
    <row r="33" spans="2:11" x14ac:dyDescent="0.2">
      <c r="B33" s="60"/>
      <c r="C33" s="61"/>
      <c r="D33" s="61"/>
      <c r="E33" s="61"/>
      <c r="F33" s="61"/>
      <c r="G33" s="61"/>
      <c r="H33" s="61"/>
      <c r="I33" s="61"/>
      <c r="J33" s="61"/>
      <c r="K33" s="62"/>
    </row>
    <row r="34" spans="2:11" x14ac:dyDescent="0.2">
      <c r="B34" s="60"/>
      <c r="C34" s="61"/>
      <c r="D34" s="61"/>
      <c r="E34" s="61"/>
      <c r="F34" s="61"/>
      <c r="G34" s="61"/>
      <c r="H34" s="61"/>
      <c r="I34" s="61"/>
      <c r="J34" s="61"/>
      <c r="K34" s="62"/>
    </row>
    <row r="35" spans="2:11" x14ac:dyDescent="0.2">
      <c r="B35" s="60"/>
      <c r="C35" s="61"/>
      <c r="D35" s="61"/>
      <c r="E35" s="61"/>
      <c r="F35" s="61"/>
      <c r="G35" s="61"/>
      <c r="H35" s="61"/>
      <c r="I35" s="61"/>
      <c r="J35" s="61"/>
      <c r="K35" s="62"/>
    </row>
    <row r="36" spans="2:11" x14ac:dyDescent="0.2">
      <c r="B36" s="60"/>
      <c r="C36" s="61"/>
      <c r="D36" s="61"/>
      <c r="E36" s="61"/>
      <c r="F36" s="61"/>
      <c r="G36" s="61"/>
      <c r="H36" s="61"/>
      <c r="I36" s="61"/>
      <c r="J36" s="61"/>
      <c r="K36" s="62"/>
    </row>
    <row r="37" spans="2:11" x14ac:dyDescent="0.2">
      <c r="B37" s="60"/>
      <c r="C37" s="61"/>
      <c r="D37" s="61"/>
      <c r="E37" s="61"/>
      <c r="F37" s="61"/>
      <c r="G37" s="61"/>
      <c r="H37" s="61"/>
      <c r="I37" s="61"/>
      <c r="J37" s="61"/>
      <c r="K37" s="62"/>
    </row>
    <row r="38" spans="2:11" x14ac:dyDescent="0.2">
      <c r="B38" s="60"/>
      <c r="C38" s="61"/>
      <c r="D38" s="61"/>
      <c r="E38" s="61"/>
      <c r="F38" s="61"/>
      <c r="G38" s="61"/>
      <c r="H38" s="61"/>
      <c r="I38" s="61"/>
      <c r="J38" s="61"/>
      <c r="K38" s="62"/>
    </row>
    <row r="39" spans="2:11" x14ac:dyDescent="0.2">
      <c r="B39" s="60"/>
      <c r="C39" s="61"/>
      <c r="D39" s="61"/>
      <c r="E39" s="61"/>
      <c r="F39" s="61"/>
      <c r="G39" s="61"/>
      <c r="H39" s="61"/>
      <c r="I39" s="61"/>
      <c r="J39" s="61"/>
      <c r="K39" s="62"/>
    </row>
    <row r="40" spans="2:11" x14ac:dyDescent="0.2">
      <c r="B40" s="60"/>
      <c r="C40" s="61"/>
      <c r="D40" s="61"/>
      <c r="E40" s="61"/>
      <c r="F40" s="61"/>
      <c r="G40" s="61"/>
      <c r="H40" s="61"/>
      <c r="I40" s="61"/>
      <c r="J40" s="61"/>
      <c r="K40" s="62"/>
    </row>
    <row r="41" spans="2:11" x14ac:dyDescent="0.2">
      <c r="B41" s="60"/>
      <c r="C41" s="61"/>
      <c r="D41" s="61"/>
      <c r="E41" s="61"/>
      <c r="F41" s="61"/>
      <c r="G41" s="61"/>
      <c r="H41" s="61"/>
      <c r="I41" s="61"/>
      <c r="J41" s="61"/>
      <c r="K41" s="62"/>
    </row>
    <row r="42" spans="2:11" x14ac:dyDescent="0.2">
      <c r="B42" s="60"/>
      <c r="C42" s="61"/>
      <c r="D42" s="61"/>
      <c r="E42" s="61"/>
      <c r="F42" s="61"/>
      <c r="G42" s="61"/>
      <c r="H42" s="61"/>
      <c r="I42" s="61"/>
      <c r="J42" s="61"/>
      <c r="K42" s="62"/>
    </row>
    <row r="43" spans="2:11" x14ac:dyDescent="0.2">
      <c r="B43" s="60"/>
      <c r="C43" s="61"/>
      <c r="D43" s="61"/>
      <c r="E43" s="61"/>
      <c r="F43" s="61"/>
      <c r="G43" s="61"/>
      <c r="H43" s="61"/>
      <c r="I43" s="61"/>
      <c r="J43" s="61"/>
      <c r="K43" s="62"/>
    </row>
    <row r="44" spans="2:11" x14ac:dyDescent="0.2">
      <c r="B44" s="60"/>
      <c r="C44" s="61"/>
      <c r="D44" s="61"/>
      <c r="E44" s="61"/>
      <c r="F44" s="61"/>
      <c r="G44" s="61"/>
      <c r="H44" s="61"/>
      <c r="I44" s="61"/>
      <c r="J44" s="61"/>
      <c r="K44" s="62"/>
    </row>
    <row r="45" spans="2:11" x14ac:dyDescent="0.2">
      <c r="B45" s="60"/>
      <c r="C45" s="61"/>
      <c r="D45" s="61"/>
      <c r="E45" s="61"/>
      <c r="F45" s="61"/>
      <c r="G45" s="61"/>
      <c r="H45" s="61"/>
      <c r="I45" s="61"/>
      <c r="J45" s="61"/>
      <c r="K45" s="62"/>
    </row>
    <row r="46" spans="2:11" x14ac:dyDescent="0.2">
      <c r="B46" s="41"/>
      <c r="C46" s="42" t="s">
        <v>78</v>
      </c>
      <c r="D46" s="42"/>
      <c r="E46" s="42"/>
      <c r="F46" s="42"/>
      <c r="G46" s="42"/>
      <c r="H46" s="150" t="s">
        <v>79</v>
      </c>
      <c r="I46" s="150"/>
      <c r="J46" s="42"/>
      <c r="K46" s="47"/>
    </row>
    <row r="47" spans="2:11" x14ac:dyDescent="0.2">
      <c r="B47" s="41"/>
      <c r="C47" s="42" t="s">
        <v>80</v>
      </c>
      <c r="D47" s="42"/>
      <c r="E47" s="42"/>
      <c r="F47" s="42"/>
      <c r="G47" s="42"/>
      <c r="H47" s="146"/>
      <c r="I47" s="146"/>
      <c r="J47" s="42"/>
      <c r="K47" s="47"/>
    </row>
    <row r="48" spans="2:11" x14ac:dyDescent="0.2">
      <c r="B48" s="41"/>
      <c r="C48" s="42" t="s">
        <v>81</v>
      </c>
      <c r="D48" s="42"/>
      <c r="E48" s="42"/>
      <c r="F48" s="42"/>
      <c r="G48" s="42"/>
      <c r="H48" s="146" t="s">
        <v>82</v>
      </c>
      <c r="I48" s="146"/>
      <c r="J48" s="42"/>
      <c r="K48" s="47"/>
    </row>
    <row r="49" spans="2:11" x14ac:dyDescent="0.2">
      <c r="B49" s="41"/>
      <c r="C49" s="42" t="s">
        <v>83</v>
      </c>
      <c r="D49" s="42"/>
      <c r="E49" s="42"/>
      <c r="F49" s="42"/>
      <c r="G49" s="42"/>
      <c r="H49" s="146" t="s">
        <v>82</v>
      </c>
      <c r="I49" s="146"/>
      <c r="J49" s="42"/>
      <c r="K49" s="47"/>
    </row>
    <row r="50" spans="2:11" x14ac:dyDescent="0.2">
      <c r="B50" s="60"/>
      <c r="C50" s="61"/>
      <c r="D50" s="61"/>
      <c r="E50" s="61"/>
      <c r="F50" s="61"/>
      <c r="G50" s="61"/>
      <c r="H50" s="61"/>
      <c r="I50" s="61"/>
      <c r="J50" s="61"/>
      <c r="K50" s="62"/>
    </row>
    <row r="51" spans="2:11" ht="15" x14ac:dyDescent="0.2">
      <c r="B51" s="64"/>
      <c r="C51" s="42" t="s">
        <v>84</v>
      </c>
      <c r="D51" s="42"/>
      <c r="E51" s="42"/>
      <c r="F51" s="42"/>
      <c r="G51" s="65" t="s">
        <v>85</v>
      </c>
      <c r="H51" s="147" t="s">
        <v>281</v>
      </c>
      <c r="I51" s="148"/>
      <c r="J51" s="66"/>
      <c r="K51" s="67"/>
    </row>
    <row r="52" spans="2:11" ht="15" x14ac:dyDescent="0.2">
      <c r="B52" s="64"/>
      <c r="C52" s="42"/>
      <c r="D52" s="42"/>
      <c r="E52" s="42"/>
      <c r="F52" s="42"/>
      <c r="G52" s="65" t="s">
        <v>86</v>
      </c>
      <c r="H52" s="149" t="s">
        <v>282</v>
      </c>
      <c r="I52" s="148"/>
      <c r="J52" s="66"/>
      <c r="K52" s="67"/>
    </row>
    <row r="53" spans="2:11" ht="15" x14ac:dyDescent="0.2">
      <c r="B53" s="64"/>
      <c r="C53" s="42"/>
      <c r="D53" s="42"/>
      <c r="E53" s="42"/>
      <c r="F53" s="42"/>
      <c r="G53" s="65"/>
      <c r="H53" s="65"/>
      <c r="I53" s="65"/>
      <c r="J53" s="66"/>
      <c r="K53" s="67"/>
    </row>
    <row r="54" spans="2:11" ht="15" x14ac:dyDescent="0.2">
      <c r="B54" s="64"/>
      <c r="C54" s="42" t="s">
        <v>87</v>
      </c>
      <c r="D54" s="42"/>
      <c r="E54" s="42"/>
      <c r="F54" s="65"/>
      <c r="G54" s="42"/>
      <c r="H54" s="150" t="s">
        <v>280</v>
      </c>
      <c r="I54" s="150"/>
      <c r="J54" s="66"/>
      <c r="K54" s="67"/>
    </row>
    <row r="55" spans="2:11" x14ac:dyDescent="0.2">
      <c r="B55" s="68"/>
      <c r="C55" s="69"/>
      <c r="D55" s="69"/>
      <c r="E55" s="69"/>
      <c r="F55" s="69"/>
      <c r="G55" s="69"/>
      <c r="H55" s="69"/>
      <c r="I55" s="69"/>
      <c r="J55" s="69"/>
      <c r="K55" s="70"/>
    </row>
  </sheetData>
  <mergeCells count="11">
    <mergeCell ref="F5:J5"/>
    <mergeCell ref="H49:I49"/>
    <mergeCell ref="H51:I51"/>
    <mergeCell ref="H52:I52"/>
    <mergeCell ref="H54:I54"/>
    <mergeCell ref="B25:K25"/>
    <mergeCell ref="C26:J26"/>
    <mergeCell ref="C27:J27"/>
    <mergeCell ref="H46:I46"/>
    <mergeCell ref="H47:I47"/>
    <mergeCell ref="H48:I48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9"/>
  <sheetViews>
    <sheetView workbookViewId="0">
      <pane xSplit="1" ySplit="3" topLeftCell="B47" activePane="bottomRight" state="frozen"/>
      <selection pane="topRight" activeCell="B1" sqref="B1"/>
      <selection pane="bottomLeft" activeCell="A4" sqref="A4"/>
      <selection pane="bottomRight" activeCell="A44" sqref="A44:C73"/>
    </sheetView>
  </sheetViews>
  <sheetFormatPr defaultRowHeight="15" x14ac:dyDescent="0.25"/>
  <cols>
    <col min="1" max="1" width="61" customWidth="1"/>
    <col min="2" max="2" width="14.42578125" bestFit="1" customWidth="1"/>
    <col min="3" max="3" width="12" bestFit="1" customWidth="1"/>
    <col min="5" max="5" width="9.85546875" bestFit="1" customWidth="1"/>
  </cols>
  <sheetData>
    <row r="1" spans="1:3" x14ac:dyDescent="0.25">
      <c r="A1" s="25"/>
      <c r="B1">
        <v>2021</v>
      </c>
      <c r="C1">
        <v>2020</v>
      </c>
    </row>
    <row r="2" spans="1:3" ht="15" customHeight="1" x14ac:dyDescent="0.25">
      <c r="A2" s="154" t="s">
        <v>19</v>
      </c>
      <c r="B2" s="30" t="s">
        <v>0</v>
      </c>
      <c r="C2" s="30" t="s">
        <v>0</v>
      </c>
    </row>
    <row r="3" spans="1:3" ht="15" customHeight="1" x14ac:dyDescent="0.25">
      <c r="A3" s="154"/>
      <c r="B3" s="30" t="s">
        <v>1</v>
      </c>
      <c r="C3" s="30" t="s">
        <v>2</v>
      </c>
    </row>
    <row r="4" spans="1:3" x14ac:dyDescent="0.25">
      <c r="A4" s="24" t="s">
        <v>9</v>
      </c>
      <c r="B4" s="3"/>
      <c r="C4" s="3"/>
    </row>
    <row r="5" spans="1:3" x14ac:dyDescent="0.25">
      <c r="A5" s="24" t="s">
        <v>17</v>
      </c>
      <c r="B5" s="3"/>
      <c r="C5" s="3"/>
    </row>
    <row r="6" spans="1:3" x14ac:dyDescent="0.25">
      <c r="A6" s="24"/>
      <c r="B6" s="3"/>
      <c r="C6" s="3"/>
    </row>
    <row r="7" spans="1:3" x14ac:dyDescent="0.25">
      <c r="A7" s="9" t="s">
        <v>21</v>
      </c>
      <c r="B7" s="26">
        <v>12160</v>
      </c>
      <c r="C7" s="26">
        <v>0</v>
      </c>
    </row>
    <row r="8" spans="1:3" x14ac:dyDescent="0.25">
      <c r="A8" s="5"/>
      <c r="B8" s="3"/>
      <c r="C8" s="3"/>
    </row>
    <row r="9" spans="1:3" x14ac:dyDescent="0.25">
      <c r="A9" s="9" t="s">
        <v>22</v>
      </c>
      <c r="B9" s="3"/>
      <c r="C9" s="3"/>
    </row>
    <row r="10" spans="1:3" x14ac:dyDescent="0.25">
      <c r="A10" s="2" t="s">
        <v>35</v>
      </c>
      <c r="B10" s="3">
        <v>26993301</v>
      </c>
      <c r="C10" s="3">
        <v>26993301</v>
      </c>
    </row>
    <row r="11" spans="1:3" x14ac:dyDescent="0.25">
      <c r="A11" s="2" t="s">
        <v>115</v>
      </c>
      <c r="B11" s="3">
        <v>8718657</v>
      </c>
      <c r="C11" s="3">
        <v>8113045</v>
      </c>
    </row>
    <row r="12" spans="1:3" x14ac:dyDescent="0.25">
      <c r="A12" s="2" t="s">
        <v>112</v>
      </c>
      <c r="B12" s="3">
        <f>86394000-669190</f>
        <v>85724810</v>
      </c>
      <c r="C12" s="3">
        <v>86394000</v>
      </c>
    </row>
    <row r="13" spans="1:3" x14ac:dyDescent="0.25">
      <c r="A13" s="31" t="s">
        <v>50</v>
      </c>
      <c r="B13" s="3">
        <v>1207600</v>
      </c>
      <c r="C13" s="3"/>
    </row>
    <row r="14" spans="1:3" x14ac:dyDescent="0.25">
      <c r="A14" s="12" t="s">
        <v>7</v>
      </c>
      <c r="B14" s="73">
        <f>SUM(B7:B13)</f>
        <v>122656528</v>
      </c>
      <c r="C14" s="73">
        <v>121500346</v>
      </c>
    </row>
    <row r="15" spans="1:3" x14ac:dyDescent="0.25">
      <c r="A15" s="5"/>
      <c r="B15" s="3"/>
      <c r="C15" s="3"/>
    </row>
    <row r="16" spans="1:3" x14ac:dyDescent="0.25">
      <c r="A16" s="9" t="s">
        <v>23</v>
      </c>
      <c r="B16" s="3"/>
      <c r="C16" s="3"/>
    </row>
    <row r="17" spans="1:3" x14ac:dyDescent="0.25">
      <c r="A17" s="2" t="s">
        <v>24</v>
      </c>
      <c r="B17" s="3"/>
      <c r="C17" s="3"/>
    </row>
    <row r="18" spans="1:3" x14ac:dyDescent="0.25">
      <c r="A18" s="2" t="s">
        <v>25</v>
      </c>
      <c r="B18" s="3">
        <v>129591000</v>
      </c>
      <c r="C18" s="3">
        <v>129591000</v>
      </c>
    </row>
    <row r="19" spans="1:3" x14ac:dyDescent="0.25">
      <c r="A19" s="2" t="s">
        <v>3</v>
      </c>
      <c r="B19" s="3"/>
      <c r="C19" s="3"/>
    </row>
    <row r="20" spans="1:3" x14ac:dyDescent="0.25">
      <c r="A20" s="2" t="s">
        <v>27</v>
      </c>
      <c r="B20" s="3"/>
      <c r="C20" s="3"/>
    </row>
    <row r="21" spans="1:3" x14ac:dyDescent="0.25">
      <c r="A21" s="2" t="s">
        <v>26</v>
      </c>
      <c r="B21" s="3">
        <v>37026000</v>
      </c>
      <c r="C21" s="3">
        <v>37026000</v>
      </c>
    </row>
    <row r="22" spans="1:3" x14ac:dyDescent="0.25">
      <c r="A22" s="12" t="s">
        <v>7</v>
      </c>
      <c r="B22" s="73">
        <f>SUM(B16:B21)</f>
        <v>166617000</v>
      </c>
      <c r="C22" s="73">
        <v>166617000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34</v>
      </c>
      <c r="B24" s="74">
        <f>B14+B22</f>
        <v>289273528</v>
      </c>
      <c r="C24" s="74">
        <v>288117346</v>
      </c>
    </row>
    <row r="25" spans="1:3" x14ac:dyDescent="0.25">
      <c r="A25" s="6"/>
      <c r="B25" s="3"/>
      <c r="C25" s="3"/>
    </row>
    <row r="26" spans="1:3" x14ac:dyDescent="0.25">
      <c r="A26" s="24" t="s">
        <v>31</v>
      </c>
      <c r="B26" s="3"/>
      <c r="C26" s="3"/>
    </row>
    <row r="27" spans="1:3" x14ac:dyDescent="0.25">
      <c r="A27" s="9" t="s">
        <v>32</v>
      </c>
      <c r="B27" s="3"/>
      <c r="C27" s="3"/>
    </row>
    <row r="28" spans="1:3" x14ac:dyDescent="0.25">
      <c r="A28" s="2" t="s">
        <v>33</v>
      </c>
      <c r="B28" s="3"/>
      <c r="C28" s="3"/>
    </row>
    <row r="29" spans="1:3" x14ac:dyDescent="0.25">
      <c r="A29" s="2" t="s">
        <v>51</v>
      </c>
      <c r="B29" s="3"/>
      <c r="C29" s="3"/>
    </row>
    <row r="30" spans="1:3" x14ac:dyDescent="0.25">
      <c r="A30" s="12" t="s">
        <v>7</v>
      </c>
      <c r="B30" s="26"/>
      <c r="C30" s="26"/>
    </row>
    <row r="31" spans="1:3" x14ac:dyDescent="0.25">
      <c r="A31" s="6"/>
      <c r="B31" s="3"/>
      <c r="C31" s="3"/>
    </row>
    <row r="32" spans="1:3" x14ac:dyDescent="0.25">
      <c r="A32" s="9" t="s">
        <v>4</v>
      </c>
      <c r="B32" s="3"/>
      <c r="C32" s="3"/>
    </row>
    <row r="33" spans="1:3" x14ac:dyDescent="0.25">
      <c r="A33" s="2" t="s">
        <v>28</v>
      </c>
      <c r="B33" s="3">
        <v>12095160</v>
      </c>
      <c r="C33" s="3">
        <v>12095160</v>
      </c>
    </row>
    <row r="34" spans="1:3" x14ac:dyDescent="0.25">
      <c r="A34" s="2" t="s">
        <v>5</v>
      </c>
      <c r="B34" s="3"/>
      <c r="C34" s="3"/>
    </row>
    <row r="35" spans="1:3" x14ac:dyDescent="0.25">
      <c r="A35" s="2" t="s">
        <v>29</v>
      </c>
      <c r="B35" s="3"/>
      <c r="C35" s="3"/>
    </row>
    <row r="36" spans="1:3" x14ac:dyDescent="0.25">
      <c r="A36" s="12" t="s">
        <v>7</v>
      </c>
      <c r="B36" s="73">
        <v>12095160</v>
      </c>
      <c r="C36" s="73">
        <v>12095160</v>
      </c>
    </row>
    <row r="37" spans="1:3" x14ac:dyDescent="0.25">
      <c r="A37" s="12"/>
      <c r="B37" s="3"/>
      <c r="C37" s="3"/>
    </row>
    <row r="38" spans="1:3" x14ac:dyDescent="0.25">
      <c r="A38" s="9" t="s">
        <v>30</v>
      </c>
      <c r="B38" s="26"/>
      <c r="C38" s="26"/>
    </row>
    <row r="39" spans="1:3" x14ac:dyDescent="0.25">
      <c r="A39" s="32" t="s">
        <v>56</v>
      </c>
      <c r="B39" s="29"/>
      <c r="C39" s="29"/>
    </row>
    <row r="40" spans="1:3" x14ac:dyDescent="0.25">
      <c r="A40" s="9"/>
      <c r="B40" s="3"/>
      <c r="C40" s="3"/>
    </row>
    <row r="41" spans="1:3" ht="15.75" thickBot="1" x14ac:dyDescent="0.3">
      <c r="A41" s="12" t="s">
        <v>36</v>
      </c>
      <c r="B41" s="74">
        <v>12095160</v>
      </c>
      <c r="C41" s="74">
        <v>12095160</v>
      </c>
    </row>
    <row r="42" spans="1:3" ht="18" x14ac:dyDescent="0.25">
      <c r="A42" s="7"/>
      <c r="B42" s="3"/>
      <c r="C42" s="3"/>
    </row>
    <row r="43" spans="1:3" ht="15.75" thickBot="1" x14ac:dyDescent="0.3">
      <c r="A43" s="10" t="s">
        <v>8</v>
      </c>
      <c r="B43" s="75">
        <f>B41+B24</f>
        <v>301368688</v>
      </c>
      <c r="C43" s="75">
        <v>300212506</v>
      </c>
    </row>
    <row r="44" spans="1:3" ht="15.75" thickTop="1" x14ac:dyDescent="0.25">
      <c r="A44" s="25"/>
      <c r="B44">
        <v>2021</v>
      </c>
      <c r="C44">
        <v>2020</v>
      </c>
    </row>
    <row r="45" spans="1:3" x14ac:dyDescent="0.25">
      <c r="A45" s="154" t="s">
        <v>19</v>
      </c>
      <c r="B45" s="30" t="s">
        <v>0</v>
      </c>
      <c r="C45" s="30" t="s">
        <v>0</v>
      </c>
    </row>
    <row r="46" spans="1:3" x14ac:dyDescent="0.25">
      <c r="A46" s="154"/>
      <c r="B46" s="30" t="s">
        <v>1</v>
      </c>
      <c r="C46" s="30" t="s">
        <v>2</v>
      </c>
    </row>
    <row r="47" spans="1:3" x14ac:dyDescent="0.25">
      <c r="A47" s="20"/>
      <c r="B47" s="11"/>
      <c r="C47" s="11"/>
    </row>
    <row r="48" spans="1:3" x14ac:dyDescent="0.25">
      <c r="A48" s="24" t="s">
        <v>18</v>
      </c>
      <c r="B48" s="11"/>
      <c r="C48" s="11"/>
    </row>
    <row r="49" spans="1:7" x14ac:dyDescent="0.25">
      <c r="A49" s="9" t="s">
        <v>10</v>
      </c>
      <c r="B49" s="3"/>
      <c r="C49" s="3"/>
    </row>
    <row r="50" spans="1:7" x14ac:dyDescent="0.25">
      <c r="A50" s="2" t="s">
        <v>49</v>
      </c>
      <c r="B50" s="3">
        <v>0</v>
      </c>
      <c r="C50" s="3">
        <v>0</v>
      </c>
    </row>
    <row r="51" spans="1:7" x14ac:dyDescent="0.25">
      <c r="A51" s="2" t="s">
        <v>52</v>
      </c>
      <c r="B51" s="3"/>
      <c r="C51" s="3"/>
    </row>
    <row r="52" spans="1:7" x14ac:dyDescent="0.25">
      <c r="A52" s="2" t="s">
        <v>37</v>
      </c>
      <c r="B52" s="3">
        <f>514310+319680-8370+8370*12+149000+145000+8370*12+12*26640</f>
        <v>1640180</v>
      </c>
      <c r="C52" s="3">
        <v>514310</v>
      </c>
      <c r="E52" s="91"/>
    </row>
    <row r="53" spans="1:7" x14ac:dyDescent="0.25">
      <c r="A53" s="2" t="s">
        <v>116</v>
      </c>
      <c r="B53" s="3">
        <v>540372</v>
      </c>
      <c r="C53" s="3">
        <v>1079370</v>
      </c>
    </row>
    <row r="54" spans="1:7" x14ac:dyDescent="0.25">
      <c r="A54" s="2" t="s">
        <v>6</v>
      </c>
      <c r="B54" s="3"/>
      <c r="C54" s="3"/>
      <c r="G54" s="91"/>
    </row>
    <row r="55" spans="1:7" x14ac:dyDescent="0.25">
      <c r="A55" s="31" t="s">
        <v>114</v>
      </c>
      <c r="B55" s="3">
        <f>297526999+808000</f>
        <v>298334999</v>
      </c>
      <c r="C55" s="3">
        <v>297526999</v>
      </c>
    </row>
    <row r="56" spans="1:7" x14ac:dyDescent="0.25">
      <c r="A56" s="12" t="s">
        <v>7</v>
      </c>
      <c r="B56" s="73">
        <f>SUM(B48:B55)</f>
        <v>300515551</v>
      </c>
      <c r="C56" s="73">
        <v>299120679</v>
      </c>
    </row>
    <row r="57" spans="1:7" x14ac:dyDescent="0.25">
      <c r="A57" s="4"/>
      <c r="B57" s="3"/>
      <c r="C57" s="3"/>
    </row>
    <row r="58" spans="1:7" x14ac:dyDescent="0.25">
      <c r="A58" s="9" t="s">
        <v>11</v>
      </c>
      <c r="B58" s="3"/>
      <c r="C58" s="3"/>
    </row>
    <row r="59" spans="1:7" x14ac:dyDescent="0.25">
      <c r="A59" s="2" t="s">
        <v>113</v>
      </c>
      <c r="B59" s="1"/>
      <c r="C59" s="1"/>
      <c r="D59" s="1"/>
    </row>
    <row r="60" spans="1:7" x14ac:dyDescent="0.25">
      <c r="A60" s="32" t="s">
        <v>55</v>
      </c>
      <c r="B60" s="1"/>
      <c r="C60" s="1"/>
      <c r="D60" s="1"/>
    </row>
    <row r="61" spans="1:7" x14ac:dyDescent="0.25">
      <c r="A61" s="12" t="s">
        <v>7</v>
      </c>
      <c r="B61" s="26"/>
      <c r="C61" s="26"/>
    </row>
    <row r="62" spans="1:7" x14ac:dyDescent="0.25">
      <c r="A62" s="12"/>
      <c r="B62" s="3"/>
      <c r="C62" s="3"/>
    </row>
    <row r="63" spans="1:7" ht="15.75" thickBot="1" x14ac:dyDescent="0.3">
      <c r="A63" s="12" t="s">
        <v>38</v>
      </c>
      <c r="B63" s="27">
        <f>B56</f>
        <v>300515551</v>
      </c>
      <c r="C63" s="27">
        <v>299120679</v>
      </c>
    </row>
    <row r="64" spans="1:7" x14ac:dyDescent="0.25">
      <c r="A64" s="4"/>
      <c r="B64" s="3"/>
      <c r="C64" s="3"/>
    </row>
    <row r="65" spans="1:5" x14ac:dyDescent="0.25">
      <c r="A65" s="9" t="s">
        <v>39</v>
      </c>
      <c r="B65" s="3"/>
      <c r="C65" s="3"/>
    </row>
    <row r="66" spans="1:5" x14ac:dyDescent="0.25">
      <c r="A66" s="19" t="s">
        <v>53</v>
      </c>
      <c r="B66" s="3">
        <v>1963000</v>
      </c>
      <c r="C66" s="3">
        <v>1963000</v>
      </c>
    </row>
    <row r="67" spans="1:5" x14ac:dyDescent="0.25">
      <c r="A67" s="19" t="s">
        <v>12</v>
      </c>
      <c r="C67" s="3"/>
    </row>
    <row r="68" spans="1:5" x14ac:dyDescent="0.25">
      <c r="A68" s="19" t="s">
        <v>42</v>
      </c>
      <c r="B68" s="3">
        <v>404700</v>
      </c>
      <c r="E68" s="91"/>
    </row>
    <row r="69" spans="1:5" x14ac:dyDescent="0.25">
      <c r="A69" s="19" t="s">
        <v>16</v>
      </c>
      <c r="B69" s="3">
        <v>-1514563</v>
      </c>
      <c r="C69" s="3">
        <v>-1514563</v>
      </c>
    </row>
    <row r="70" spans="1:5" x14ac:dyDescent="0.25">
      <c r="A70" s="19" t="s">
        <v>54</v>
      </c>
      <c r="B70" s="3"/>
      <c r="C70" s="3"/>
    </row>
    <row r="71" spans="1:5" ht="15.75" thickBot="1" x14ac:dyDescent="0.3">
      <c r="A71" s="12" t="s">
        <v>40</v>
      </c>
      <c r="B71" s="27">
        <f>SUM(B66:B70)</f>
        <v>853137</v>
      </c>
      <c r="C71" s="27">
        <v>1091827</v>
      </c>
    </row>
    <row r="72" spans="1:5" x14ac:dyDescent="0.25">
      <c r="A72" s="13"/>
      <c r="B72" s="13"/>
      <c r="C72" s="13"/>
    </row>
    <row r="73" spans="1:5" ht="15.75" thickBot="1" x14ac:dyDescent="0.3">
      <c r="A73" s="10" t="s">
        <v>41</v>
      </c>
      <c r="B73" s="75">
        <f>B71+B63</f>
        <v>301368688</v>
      </c>
      <c r="C73" s="75">
        <v>300212506</v>
      </c>
    </row>
    <row r="74" spans="1:5" ht="15.75" thickTop="1" x14ac:dyDescent="0.25">
      <c r="A74" s="13"/>
      <c r="B74" s="13"/>
      <c r="C74" s="13"/>
    </row>
    <row r="75" spans="1:5" x14ac:dyDescent="0.25">
      <c r="A75" s="13"/>
      <c r="B75" s="13"/>
      <c r="C75" s="141">
        <f>B73-B43</f>
        <v>0</v>
      </c>
    </row>
    <row r="77" spans="1:5" ht="21" x14ac:dyDescent="0.35">
      <c r="A77" s="23"/>
    </row>
    <row r="79" spans="1:5" ht="21" x14ac:dyDescent="0.35">
      <c r="A79" s="23"/>
    </row>
  </sheetData>
  <mergeCells count="2">
    <mergeCell ref="A2:A3"/>
    <mergeCell ref="A45:A46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5" sqref="A45:XFD74"/>
    </sheetView>
  </sheetViews>
  <sheetFormatPr defaultRowHeight="15" x14ac:dyDescent="0.25"/>
  <cols>
    <col min="1" max="1" width="61" customWidth="1"/>
    <col min="2" max="2" width="14.42578125" bestFit="1" customWidth="1"/>
    <col min="3" max="3" width="12" bestFit="1" customWidth="1"/>
    <col min="4" max="5" width="0" style="87" hidden="1" customWidth="1"/>
    <col min="6" max="6" width="13.28515625" style="87" hidden="1" customWidth="1"/>
    <col min="7" max="32" width="0" style="87" hidden="1" customWidth="1"/>
    <col min="33" max="34" width="0" hidden="1" customWidth="1"/>
  </cols>
  <sheetData>
    <row r="1" spans="1:4" x14ac:dyDescent="0.25">
      <c r="A1" s="25"/>
    </row>
    <row r="2" spans="1:4" ht="15" customHeight="1" x14ac:dyDescent="0.25">
      <c r="A2" s="154" t="s">
        <v>140</v>
      </c>
      <c r="B2" s="30"/>
      <c r="C2" s="30"/>
    </row>
    <row r="3" spans="1:4" ht="15" customHeight="1" x14ac:dyDescent="0.25">
      <c r="A3" s="154"/>
      <c r="B3">
        <v>2019</v>
      </c>
      <c r="C3">
        <v>2018</v>
      </c>
    </row>
    <row r="4" spans="1:4" x14ac:dyDescent="0.25">
      <c r="A4" s="24" t="s">
        <v>141</v>
      </c>
      <c r="B4" s="3"/>
      <c r="C4" s="3"/>
    </row>
    <row r="5" spans="1:4" x14ac:dyDescent="0.25">
      <c r="A5" s="24" t="s">
        <v>142</v>
      </c>
      <c r="B5" s="3"/>
      <c r="C5" s="3"/>
    </row>
    <row r="6" spans="1:4" x14ac:dyDescent="0.25">
      <c r="A6" s="24"/>
      <c r="B6" s="3"/>
      <c r="C6" s="3"/>
    </row>
    <row r="7" spans="1:4" x14ac:dyDescent="0.25">
      <c r="A7" s="9" t="s">
        <v>143</v>
      </c>
      <c r="B7" s="26">
        <v>0</v>
      </c>
      <c r="C7" s="26">
        <v>0</v>
      </c>
    </row>
    <row r="8" spans="1:4" x14ac:dyDescent="0.25">
      <c r="A8" s="5"/>
      <c r="B8" s="3"/>
      <c r="C8" s="3"/>
    </row>
    <row r="9" spans="1:4" x14ac:dyDescent="0.25">
      <c r="A9" s="9" t="s">
        <v>144</v>
      </c>
      <c r="B9" s="3"/>
      <c r="C9" s="3"/>
    </row>
    <row r="10" spans="1:4" x14ac:dyDescent="0.25">
      <c r="A10" s="2" t="s">
        <v>182</v>
      </c>
      <c r="B10" s="3">
        <f>279450+26282064+98077+333710</f>
        <v>26993301</v>
      </c>
      <c r="C10" s="3">
        <v>26282064</v>
      </c>
      <c r="D10" s="87" t="s">
        <v>209</v>
      </c>
    </row>
    <row r="11" spans="1:4" x14ac:dyDescent="0.25">
      <c r="A11" s="2" t="s">
        <v>183</v>
      </c>
      <c r="B11" s="3">
        <f>7405200+85565+4000*121.77+135200</f>
        <v>8113045</v>
      </c>
      <c r="C11" s="3">
        <v>7405200</v>
      </c>
      <c r="D11" s="87" t="s">
        <v>184</v>
      </c>
    </row>
    <row r="12" spans="1:4" x14ac:dyDescent="0.25">
      <c r="A12" s="2" t="s">
        <v>145</v>
      </c>
      <c r="B12" s="3">
        <v>86394000</v>
      </c>
      <c r="C12" s="3">
        <v>86394000</v>
      </c>
    </row>
    <row r="13" spans="1:4" x14ac:dyDescent="0.25">
      <c r="A13" s="31" t="s">
        <v>146</v>
      </c>
      <c r="B13" s="3"/>
      <c r="C13" s="3"/>
    </row>
    <row r="14" spans="1:4" x14ac:dyDescent="0.25">
      <c r="A14" s="12" t="s">
        <v>136</v>
      </c>
      <c r="B14" s="73">
        <f>SUM(B10:B13)</f>
        <v>121500346</v>
      </c>
      <c r="C14" s="73">
        <f>SUM(C10:C13)</f>
        <v>120081264</v>
      </c>
    </row>
    <row r="15" spans="1:4" x14ac:dyDescent="0.25">
      <c r="A15" s="5"/>
      <c r="B15" s="3"/>
      <c r="C15" s="3"/>
    </row>
    <row r="16" spans="1:4" x14ac:dyDescent="0.25">
      <c r="A16" s="9" t="s">
        <v>147</v>
      </c>
      <c r="B16" s="3"/>
      <c r="C16" s="3"/>
    </row>
    <row r="17" spans="1:3" x14ac:dyDescent="0.25">
      <c r="A17" s="2" t="s">
        <v>148</v>
      </c>
      <c r="B17" s="3"/>
      <c r="C17" s="3"/>
    </row>
    <row r="18" spans="1:3" x14ac:dyDescent="0.25">
      <c r="A18" s="2" t="s">
        <v>149</v>
      </c>
      <c r="B18" s="3">
        <v>129591000</v>
      </c>
      <c r="C18" s="3">
        <v>129591000</v>
      </c>
    </row>
    <row r="19" spans="1:3" x14ac:dyDescent="0.25">
      <c r="A19" s="2" t="s">
        <v>150</v>
      </c>
      <c r="B19" s="3"/>
      <c r="C19" s="3"/>
    </row>
    <row r="20" spans="1:3" x14ac:dyDescent="0.25">
      <c r="A20" s="2" t="s">
        <v>151</v>
      </c>
      <c r="B20" s="3"/>
      <c r="C20" s="3"/>
    </row>
    <row r="21" spans="1:3" x14ac:dyDescent="0.25">
      <c r="A21" s="2" t="s">
        <v>152</v>
      </c>
      <c r="B21" s="3">
        <v>37026000</v>
      </c>
      <c r="C21" s="3">
        <v>37026000</v>
      </c>
    </row>
    <row r="22" spans="1:3" x14ac:dyDescent="0.25">
      <c r="A22" s="12" t="s">
        <v>136</v>
      </c>
      <c r="B22" s="73">
        <f>SUM(B18:B21)</f>
        <v>166617000</v>
      </c>
      <c r="C22" s="73">
        <f>SUM(C18:C21)</f>
        <v>166617000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153</v>
      </c>
      <c r="B24" s="74">
        <f>B22+B14</f>
        <v>288117346</v>
      </c>
      <c r="C24" s="74">
        <f>C22+C14</f>
        <v>286698264</v>
      </c>
    </row>
    <row r="25" spans="1:3" x14ac:dyDescent="0.25">
      <c r="A25" s="6"/>
      <c r="B25" s="3"/>
      <c r="C25" s="3"/>
    </row>
    <row r="26" spans="1:3" x14ac:dyDescent="0.25">
      <c r="A26" s="24" t="s">
        <v>154</v>
      </c>
      <c r="B26" s="3"/>
      <c r="C26" s="3"/>
    </row>
    <row r="27" spans="1:3" x14ac:dyDescent="0.25">
      <c r="A27" s="9" t="s">
        <v>155</v>
      </c>
      <c r="B27" s="3"/>
      <c r="C27" s="3"/>
    </row>
    <row r="28" spans="1:3" x14ac:dyDescent="0.25">
      <c r="A28" s="2" t="s">
        <v>156</v>
      </c>
      <c r="B28" s="3"/>
      <c r="C28" s="3"/>
    </row>
    <row r="29" spans="1:3" x14ac:dyDescent="0.25">
      <c r="A29" s="2" t="s">
        <v>157</v>
      </c>
      <c r="B29" s="3"/>
      <c r="C29" s="3"/>
    </row>
    <row r="30" spans="1:3" x14ac:dyDescent="0.25">
      <c r="A30" s="12" t="s">
        <v>136</v>
      </c>
      <c r="B30" s="26"/>
      <c r="C30" s="26"/>
    </row>
    <row r="31" spans="1:3" x14ac:dyDescent="0.25">
      <c r="A31" s="6"/>
      <c r="B31" s="3"/>
      <c r="C31" s="3"/>
    </row>
    <row r="32" spans="1:3" x14ac:dyDescent="0.25">
      <c r="A32" s="9" t="s">
        <v>158</v>
      </c>
      <c r="B32" s="3"/>
      <c r="C32" s="3"/>
    </row>
    <row r="33" spans="1:4" x14ac:dyDescent="0.25">
      <c r="A33" s="2" t="s">
        <v>159</v>
      </c>
      <c r="B33" s="3">
        <v>12095160</v>
      </c>
      <c r="C33" s="3">
        <v>12095160</v>
      </c>
    </row>
    <row r="34" spans="1:4" x14ac:dyDescent="0.25">
      <c r="A34" s="2" t="s">
        <v>160</v>
      </c>
      <c r="B34" s="3"/>
      <c r="C34" s="3"/>
    </row>
    <row r="35" spans="1:4" x14ac:dyDescent="0.25">
      <c r="A35" s="2" t="s">
        <v>161</v>
      </c>
      <c r="B35" s="3"/>
      <c r="C35" s="3"/>
    </row>
    <row r="36" spans="1:4" x14ac:dyDescent="0.25">
      <c r="A36" s="12" t="s">
        <v>136</v>
      </c>
      <c r="B36" s="73">
        <v>12095160</v>
      </c>
      <c r="C36" s="73">
        <v>12095160</v>
      </c>
    </row>
    <row r="37" spans="1:4" x14ac:dyDescent="0.25">
      <c r="A37" s="12"/>
      <c r="B37" s="3"/>
      <c r="C37" s="3"/>
    </row>
    <row r="38" spans="1:4" x14ac:dyDescent="0.25">
      <c r="A38" s="9" t="s">
        <v>162</v>
      </c>
      <c r="B38" s="26"/>
      <c r="C38" s="26"/>
    </row>
    <row r="39" spans="1:4" x14ac:dyDescent="0.25">
      <c r="A39" s="32" t="s">
        <v>163</v>
      </c>
      <c r="B39" s="29"/>
      <c r="C39" s="29"/>
    </row>
    <row r="40" spans="1:4" x14ac:dyDescent="0.25">
      <c r="A40" s="9"/>
      <c r="B40" s="3"/>
      <c r="C40" s="3"/>
    </row>
    <row r="41" spans="1:4" ht="15.75" thickBot="1" x14ac:dyDescent="0.3">
      <c r="A41" s="12" t="s">
        <v>164</v>
      </c>
      <c r="B41" s="74">
        <v>12095160</v>
      </c>
      <c r="C41" s="74">
        <v>12095160</v>
      </c>
    </row>
    <row r="42" spans="1:4" ht="18" x14ac:dyDescent="0.25">
      <c r="A42" s="7"/>
      <c r="B42" s="3"/>
      <c r="C42" s="3"/>
    </row>
    <row r="43" spans="1:4" ht="15.75" thickBot="1" x14ac:dyDescent="0.3">
      <c r="A43" s="10" t="s">
        <v>165</v>
      </c>
      <c r="B43" s="75">
        <f>B41+B24</f>
        <v>300212506</v>
      </c>
      <c r="C43" s="75">
        <f>C41+C24</f>
        <v>298793424</v>
      </c>
    </row>
    <row r="44" spans="1:4" ht="15.75" thickTop="1" x14ac:dyDescent="0.25">
      <c r="A44" s="20"/>
      <c r="B44" s="11"/>
      <c r="C44" s="11"/>
    </row>
    <row r="45" spans="1:4" x14ac:dyDescent="0.25">
      <c r="A45" s="24" t="s">
        <v>166</v>
      </c>
      <c r="B45" s="11"/>
      <c r="C45" s="11"/>
    </row>
    <row r="46" spans="1:4" x14ac:dyDescent="0.25">
      <c r="A46" s="9" t="s">
        <v>167</v>
      </c>
      <c r="B46" s="3"/>
      <c r="C46" s="3"/>
    </row>
    <row r="47" spans="1:4" x14ac:dyDescent="0.25">
      <c r="A47" s="2" t="s">
        <v>213</v>
      </c>
      <c r="B47" s="3">
        <v>0</v>
      </c>
      <c r="C47" s="3">
        <v>4936800</v>
      </c>
      <c r="D47" s="87" t="s">
        <v>214</v>
      </c>
    </row>
    <row r="48" spans="1:4" x14ac:dyDescent="0.25">
      <c r="A48" s="2" t="s">
        <v>168</v>
      </c>
      <c r="B48" s="3"/>
      <c r="C48" s="3"/>
    </row>
    <row r="49" spans="1:7" x14ac:dyDescent="0.25">
      <c r="A49" s="2" t="s">
        <v>169</v>
      </c>
      <c r="B49" s="3">
        <f>173500+322740+9600+8470</f>
        <v>514310</v>
      </c>
      <c r="C49" s="3"/>
    </row>
    <row r="50" spans="1:7" x14ac:dyDescent="0.25">
      <c r="A50" s="2" t="s">
        <v>210</v>
      </c>
      <c r="B50" s="3">
        <f>8370+430000+641000</f>
        <v>1079370</v>
      </c>
      <c r="C50" s="3"/>
      <c r="D50" s="87" t="s">
        <v>211</v>
      </c>
    </row>
    <row r="51" spans="1:7" x14ac:dyDescent="0.25">
      <c r="A51" s="2" t="s">
        <v>170</v>
      </c>
      <c r="B51" s="3"/>
      <c r="C51" s="3"/>
    </row>
    <row r="52" spans="1:7" x14ac:dyDescent="0.25">
      <c r="A52" s="31" t="s">
        <v>186</v>
      </c>
      <c r="B52" s="3">
        <f>C52+27250*123+419788</f>
        <v>297526999</v>
      </c>
      <c r="C52" s="3">
        <v>293755461</v>
      </c>
      <c r="D52" s="87" t="s">
        <v>212</v>
      </c>
    </row>
    <row r="53" spans="1:7" x14ac:dyDescent="0.25">
      <c r="A53" s="12" t="s">
        <v>136</v>
      </c>
      <c r="B53" s="73">
        <f>B52+B47+B49+B50+B48+B51</f>
        <v>299120679</v>
      </c>
      <c r="C53" s="73">
        <f>C52+C47</f>
        <v>298692261</v>
      </c>
    </row>
    <row r="54" spans="1:7" x14ac:dyDescent="0.25">
      <c r="A54" s="4"/>
      <c r="B54" s="3"/>
      <c r="C54" s="3"/>
    </row>
    <row r="55" spans="1:7" x14ac:dyDescent="0.25">
      <c r="A55" s="9" t="s">
        <v>171</v>
      </c>
      <c r="B55" s="3"/>
      <c r="C55" s="3"/>
    </row>
    <row r="56" spans="1:7" x14ac:dyDescent="0.25">
      <c r="A56" s="2" t="s">
        <v>172</v>
      </c>
      <c r="B56" s="1"/>
      <c r="C56" s="1"/>
      <c r="D56" s="89"/>
    </row>
    <row r="57" spans="1:7" x14ac:dyDescent="0.25">
      <c r="A57" s="32" t="s">
        <v>173</v>
      </c>
      <c r="B57" s="1"/>
      <c r="C57" s="1"/>
      <c r="D57" s="89"/>
    </row>
    <row r="58" spans="1:7" x14ac:dyDescent="0.25">
      <c r="A58" s="12" t="s">
        <v>136</v>
      </c>
      <c r="B58" s="26"/>
      <c r="C58" s="26"/>
    </row>
    <row r="59" spans="1:7" x14ac:dyDescent="0.25">
      <c r="A59" s="12"/>
      <c r="B59" s="3"/>
      <c r="C59" s="3"/>
    </row>
    <row r="60" spans="1:7" ht="15.75" thickBot="1" x14ac:dyDescent="0.3">
      <c r="A60" s="12" t="s">
        <v>174</v>
      </c>
      <c r="B60" s="27">
        <f>SUM(B53:B59)</f>
        <v>299120679</v>
      </c>
      <c r="C60" s="27">
        <f>SUM(C53:C59)</f>
        <v>298692261</v>
      </c>
    </row>
    <row r="61" spans="1:7" x14ac:dyDescent="0.25">
      <c r="A61" s="4"/>
      <c r="B61" s="3"/>
      <c r="C61" s="3"/>
    </row>
    <row r="62" spans="1:7" x14ac:dyDescent="0.25">
      <c r="A62" s="9" t="s">
        <v>175</v>
      </c>
      <c r="B62" s="3"/>
      <c r="C62" s="3"/>
    </row>
    <row r="63" spans="1:7" x14ac:dyDescent="0.25">
      <c r="A63" s="19" t="s">
        <v>187</v>
      </c>
      <c r="B63" s="3">
        <v>1963000</v>
      </c>
      <c r="C63" s="3">
        <v>101163</v>
      </c>
      <c r="D63" s="87" t="s">
        <v>188</v>
      </c>
      <c r="E63" s="87" t="s">
        <v>189</v>
      </c>
      <c r="F63" s="87">
        <v>1334840</v>
      </c>
      <c r="G63" s="87" t="s">
        <v>193</v>
      </c>
    </row>
    <row r="64" spans="1:7" x14ac:dyDescent="0.25">
      <c r="A64" s="19" t="s">
        <v>176</v>
      </c>
      <c r="C64" s="3"/>
      <c r="E64" s="87" t="s">
        <v>190</v>
      </c>
      <c r="F64" s="87">
        <v>294450</v>
      </c>
      <c r="G64" s="87" t="s">
        <v>192</v>
      </c>
    </row>
    <row r="65" spans="1:7" x14ac:dyDescent="0.25">
      <c r="A65" s="19" t="s">
        <v>177</v>
      </c>
      <c r="B65" s="3">
        <f>'PASH-sipas natyres conto econom'!B27</f>
        <v>404700</v>
      </c>
      <c r="C65" s="3"/>
      <c r="E65" s="87" t="s">
        <v>191</v>
      </c>
      <c r="F65" s="87">
        <v>333710</v>
      </c>
      <c r="G65" s="87" t="s">
        <v>192</v>
      </c>
    </row>
    <row r="66" spans="1:7" x14ac:dyDescent="0.25">
      <c r="A66" s="19" t="s">
        <v>178</v>
      </c>
      <c r="B66" s="3"/>
      <c r="C66" s="3"/>
      <c r="F66" s="90">
        <f>SUM(F63:F65)</f>
        <v>1963000</v>
      </c>
    </row>
    <row r="67" spans="1:7" x14ac:dyDescent="0.25">
      <c r="A67" s="19" t="s">
        <v>179</v>
      </c>
      <c r="B67" s="3"/>
      <c r="C67" s="3"/>
    </row>
    <row r="68" spans="1:7" ht="15.75" thickBot="1" x14ac:dyDescent="0.3">
      <c r="A68" s="12" t="s">
        <v>180</v>
      </c>
      <c r="B68" s="27">
        <f>1963000+B65</f>
        <v>2367700</v>
      </c>
      <c r="C68" s="27">
        <v>101163</v>
      </c>
    </row>
    <row r="69" spans="1:7" x14ac:dyDescent="0.25">
      <c r="A69" s="13"/>
      <c r="B69" s="13"/>
      <c r="C69" s="13"/>
    </row>
    <row r="70" spans="1:7" ht="15.75" thickBot="1" x14ac:dyDescent="0.3">
      <c r="A70" s="10" t="s">
        <v>181</v>
      </c>
      <c r="B70" s="75">
        <f>B68+B53</f>
        <v>301488379</v>
      </c>
      <c r="C70" s="75">
        <f>C68+C53</f>
        <v>298793424</v>
      </c>
    </row>
    <row r="71" spans="1:7" ht="15.75" thickTop="1" x14ac:dyDescent="0.25">
      <c r="A71" s="13"/>
      <c r="B71" s="13"/>
      <c r="C71" s="13"/>
    </row>
    <row r="72" spans="1:7" x14ac:dyDescent="0.25">
      <c r="A72" s="13"/>
      <c r="B72" s="13"/>
      <c r="C72" s="13"/>
    </row>
    <row r="74" spans="1:7" ht="21" x14ac:dyDescent="0.35">
      <c r="A74" s="35"/>
    </row>
    <row r="76" spans="1:7" ht="21" x14ac:dyDescent="0.35">
      <c r="A76" s="3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54"/>
  <sheetViews>
    <sheetView workbookViewId="0">
      <selection sqref="A1:C28"/>
    </sheetView>
  </sheetViews>
  <sheetFormatPr defaultRowHeight="15" x14ac:dyDescent="0.25"/>
  <cols>
    <col min="1" max="1" width="72.28515625" bestFit="1" customWidth="1"/>
    <col min="2" max="2" width="10.42578125" bestFit="1" customWidth="1"/>
    <col min="3" max="3" width="12" bestFit="1" customWidth="1"/>
  </cols>
  <sheetData>
    <row r="1" spans="1:3" x14ac:dyDescent="0.25">
      <c r="A1" s="25"/>
      <c r="B1">
        <v>2021</v>
      </c>
      <c r="C1">
        <v>2020</v>
      </c>
    </row>
    <row r="2" spans="1:3" ht="15" customHeight="1" x14ac:dyDescent="0.25">
      <c r="A2" s="154" t="s">
        <v>20</v>
      </c>
      <c r="B2" s="30" t="s">
        <v>0</v>
      </c>
      <c r="C2" s="30" t="s">
        <v>0</v>
      </c>
    </row>
    <row r="3" spans="1:3" ht="15" customHeight="1" x14ac:dyDescent="0.25">
      <c r="A3" s="155"/>
      <c r="B3" s="30" t="s">
        <v>1</v>
      </c>
      <c r="C3" s="30" t="s">
        <v>2</v>
      </c>
    </row>
    <row r="4" spans="1:3" x14ac:dyDescent="0.25">
      <c r="A4" s="8" t="s">
        <v>48</v>
      </c>
      <c r="B4" s="13"/>
      <c r="C4" s="13"/>
    </row>
    <row r="5" spans="1:3" x14ac:dyDescent="0.25">
      <c r="B5" s="17"/>
      <c r="C5" s="13"/>
    </row>
    <row r="6" spans="1:3" x14ac:dyDescent="0.25">
      <c r="A6" s="14" t="s">
        <v>43</v>
      </c>
      <c r="B6" s="18">
        <v>1207600</v>
      </c>
      <c r="C6" s="13">
        <v>0</v>
      </c>
    </row>
    <row r="7" spans="1:3" x14ac:dyDescent="0.25">
      <c r="A7" s="14" t="s">
        <v>57</v>
      </c>
      <c r="B7" s="13">
        <v>0</v>
      </c>
      <c r="C7" s="13">
        <v>0</v>
      </c>
    </row>
    <row r="8" spans="1:3" x14ac:dyDescent="0.25">
      <c r="A8" s="14" t="s">
        <v>58</v>
      </c>
      <c r="B8" s="13">
        <v>0</v>
      </c>
      <c r="C8" s="13">
        <v>0</v>
      </c>
    </row>
    <row r="9" spans="1:3" x14ac:dyDescent="0.25">
      <c r="A9" s="14" t="s">
        <v>59</v>
      </c>
      <c r="B9" s="36">
        <v>0</v>
      </c>
      <c r="C9" s="36">
        <v>0</v>
      </c>
    </row>
    <row r="10" spans="1:3" x14ac:dyDescent="0.25">
      <c r="A10" s="14" t="s">
        <v>60</v>
      </c>
      <c r="B10" s="21">
        <v>0</v>
      </c>
      <c r="C10" s="36">
        <v>0</v>
      </c>
    </row>
    <row r="11" spans="1:3" x14ac:dyDescent="0.25">
      <c r="A11" s="14" t="s">
        <v>117</v>
      </c>
      <c r="B11" s="21"/>
      <c r="C11" s="21">
        <v>5850</v>
      </c>
    </row>
    <row r="12" spans="1:3" x14ac:dyDescent="0.25">
      <c r="A12" s="14" t="s">
        <v>61</v>
      </c>
      <c r="B12" s="34">
        <f>B13+B14</f>
        <v>420120</v>
      </c>
      <c r="C12" s="34">
        <v>417060</v>
      </c>
    </row>
    <row r="13" spans="1:3" x14ac:dyDescent="0.25">
      <c r="A13" s="33" t="s">
        <v>44</v>
      </c>
      <c r="B13" s="21">
        <v>360000</v>
      </c>
      <c r="C13" s="36">
        <v>-360000</v>
      </c>
    </row>
    <row r="14" spans="1:3" x14ac:dyDescent="0.25">
      <c r="A14" s="33" t="s">
        <v>63</v>
      </c>
      <c r="B14" s="21">
        <v>60120</v>
      </c>
      <c r="C14" s="36">
        <v>-57060</v>
      </c>
    </row>
    <row r="15" spans="1:3" x14ac:dyDescent="0.25">
      <c r="A15" s="14" t="s">
        <v>62</v>
      </c>
      <c r="B15" s="21">
        <v>0</v>
      </c>
      <c r="C15" s="36">
        <v>0</v>
      </c>
    </row>
    <row r="16" spans="1:3" x14ac:dyDescent="0.25">
      <c r="A16" s="14" t="s">
        <v>283</v>
      </c>
      <c r="B16" s="21">
        <v>382780</v>
      </c>
      <c r="C16" s="21">
        <f>-(121000+96420)</f>
        <v>-217420</v>
      </c>
    </row>
    <row r="17" spans="1:3" x14ac:dyDescent="0.25">
      <c r="A17" s="16" t="s">
        <v>45</v>
      </c>
      <c r="B17" s="26">
        <f>SUM(B13:B16)</f>
        <v>802900</v>
      </c>
      <c r="C17" s="26">
        <v>871173</v>
      </c>
    </row>
    <row r="18" spans="1:3" x14ac:dyDescent="0.25">
      <c r="A18" s="12"/>
      <c r="B18" s="3"/>
      <c r="C18" s="3"/>
    </row>
    <row r="19" spans="1:3" x14ac:dyDescent="0.25">
      <c r="A19" s="9" t="s">
        <v>13</v>
      </c>
      <c r="B19" s="16"/>
      <c r="C19" s="36"/>
    </row>
    <row r="20" spans="1:3" x14ac:dyDescent="0.25">
      <c r="A20" s="21" t="s">
        <v>47</v>
      </c>
      <c r="B20" s="18">
        <v>0</v>
      </c>
      <c r="C20" s="13">
        <v>0</v>
      </c>
    </row>
    <row r="21" spans="1:3" x14ac:dyDescent="0.25">
      <c r="A21" s="14" t="s">
        <v>14</v>
      </c>
      <c r="B21" s="21">
        <v>0</v>
      </c>
      <c r="C21" s="13">
        <v>0</v>
      </c>
    </row>
    <row r="22" spans="1:3" x14ac:dyDescent="0.25">
      <c r="A22" s="14" t="s">
        <v>46</v>
      </c>
      <c r="B22" s="21">
        <v>0</v>
      </c>
      <c r="C22" s="13">
        <v>0</v>
      </c>
    </row>
    <row r="23" spans="1:3" x14ac:dyDescent="0.25">
      <c r="A23" s="12" t="s">
        <v>7</v>
      </c>
      <c r="B23" s="26"/>
      <c r="C23" s="26"/>
    </row>
    <row r="24" spans="1:3" x14ac:dyDescent="0.25">
      <c r="A24" s="22"/>
      <c r="B24" s="15"/>
      <c r="C24" s="13"/>
    </row>
    <row r="25" spans="1:3" ht="15.75" thickBot="1" x14ac:dyDescent="0.3">
      <c r="A25" s="22" t="s">
        <v>15</v>
      </c>
      <c r="B25" s="27">
        <f>B6-B17-B23</f>
        <v>404700</v>
      </c>
      <c r="C25" s="27">
        <v>-871173</v>
      </c>
    </row>
    <row r="26" spans="1:3" x14ac:dyDescent="0.25">
      <c r="A26" s="15" t="s">
        <v>64</v>
      </c>
      <c r="B26" s="18">
        <v>0</v>
      </c>
      <c r="C26" s="36">
        <v>0</v>
      </c>
    </row>
    <row r="27" spans="1:3" ht="15.75" thickBot="1" x14ac:dyDescent="0.3">
      <c r="A27" s="22" t="s">
        <v>65</v>
      </c>
      <c r="B27" s="76">
        <f>SUM(B25:B26)</f>
        <v>404700</v>
      </c>
      <c r="C27" s="28">
        <v>-871173</v>
      </c>
    </row>
    <row r="28" spans="1:3" ht="15.75" thickTop="1" x14ac:dyDescent="0.25">
      <c r="A28" s="13"/>
      <c r="B28" s="13"/>
      <c r="C28" s="13"/>
    </row>
    <row r="29" spans="1:3" hidden="1" x14ac:dyDescent="0.25">
      <c r="A29" s="154" t="s">
        <v>118</v>
      </c>
      <c r="B29" s="30">
        <v>2019</v>
      </c>
      <c r="C29" s="30">
        <v>2018</v>
      </c>
    </row>
    <row r="30" spans="1:3" hidden="1" x14ac:dyDescent="0.25">
      <c r="A30" s="155"/>
      <c r="B30" s="30"/>
      <c r="C30" s="30"/>
    </row>
    <row r="31" spans="1:3" hidden="1" x14ac:dyDescent="0.25">
      <c r="A31" s="8" t="s">
        <v>119</v>
      </c>
      <c r="B31" s="13"/>
      <c r="C31" s="13"/>
    </row>
    <row r="32" spans="1:3" hidden="1" x14ac:dyDescent="0.25">
      <c r="B32" s="17"/>
      <c r="C32" s="13"/>
    </row>
    <row r="33" spans="1:3" hidden="1" x14ac:dyDescent="0.25">
      <c r="A33" s="14" t="s">
        <v>120</v>
      </c>
      <c r="B33" s="18">
        <v>0</v>
      </c>
      <c r="C33" s="13">
        <v>0</v>
      </c>
    </row>
    <row r="34" spans="1:3" hidden="1" x14ac:dyDescent="0.25">
      <c r="A34" s="14" t="s">
        <v>121</v>
      </c>
      <c r="B34" s="13">
        <v>0</v>
      </c>
      <c r="C34" s="13">
        <v>0</v>
      </c>
    </row>
    <row r="35" spans="1:3" hidden="1" x14ac:dyDescent="0.25">
      <c r="A35" s="14" t="s">
        <v>122</v>
      </c>
      <c r="B35" s="13">
        <v>0</v>
      </c>
      <c r="C35" s="13">
        <v>0</v>
      </c>
    </row>
    <row r="36" spans="1:3" hidden="1" x14ac:dyDescent="0.25">
      <c r="A36" s="14" t="s">
        <v>123</v>
      </c>
      <c r="B36" s="36">
        <v>0</v>
      </c>
      <c r="C36" s="36">
        <v>0</v>
      </c>
    </row>
    <row r="37" spans="1:3" hidden="1" x14ac:dyDescent="0.25">
      <c r="A37" s="14" t="s">
        <v>124</v>
      </c>
      <c r="B37" s="21">
        <v>0</v>
      </c>
      <c r="C37" s="36">
        <v>0</v>
      </c>
    </row>
    <row r="38" spans="1:3" hidden="1" x14ac:dyDescent="0.25">
      <c r="A38" s="14" t="s">
        <v>125</v>
      </c>
      <c r="B38" s="21">
        <v>5450</v>
      </c>
      <c r="C38" s="36">
        <v>0</v>
      </c>
    </row>
    <row r="39" spans="1:3" hidden="1" x14ac:dyDescent="0.25">
      <c r="A39" s="14" t="s">
        <v>126</v>
      </c>
      <c r="B39" s="34">
        <f>SUM(B40:B41)</f>
        <v>417060</v>
      </c>
      <c r="C39" s="34">
        <f>SUM(C40:C41)</f>
        <v>0</v>
      </c>
    </row>
    <row r="40" spans="1:3" hidden="1" x14ac:dyDescent="0.25">
      <c r="A40" s="33" t="s">
        <v>127</v>
      </c>
      <c r="B40" s="21">
        <v>360000</v>
      </c>
      <c r="C40" s="36">
        <v>0</v>
      </c>
    </row>
    <row r="41" spans="1:3" hidden="1" x14ac:dyDescent="0.25">
      <c r="A41" s="33" t="s">
        <v>128</v>
      </c>
      <c r="B41" s="21">
        <f>54000+3060</f>
        <v>57060</v>
      </c>
      <c r="C41" s="36">
        <v>0</v>
      </c>
    </row>
    <row r="42" spans="1:3" hidden="1" x14ac:dyDescent="0.25">
      <c r="A42" s="14" t="s">
        <v>129</v>
      </c>
      <c r="B42" s="21">
        <v>0</v>
      </c>
      <c r="C42" s="36">
        <v>0</v>
      </c>
    </row>
    <row r="43" spans="1:3" hidden="1" x14ac:dyDescent="0.25">
      <c r="A43" s="14" t="s">
        <v>130</v>
      </c>
      <c r="B43" s="21">
        <f>20840+427823</f>
        <v>448663</v>
      </c>
      <c r="C43" s="36">
        <v>0</v>
      </c>
    </row>
    <row r="44" spans="1:3" hidden="1" x14ac:dyDescent="0.25">
      <c r="A44" s="16" t="s">
        <v>131</v>
      </c>
      <c r="B44" s="26">
        <f>SUM(B33:B39,B42:B43)</f>
        <v>871173</v>
      </c>
      <c r="C44" s="26">
        <f>SUM(C33:C39,C42:C43)</f>
        <v>0</v>
      </c>
    </row>
    <row r="45" spans="1:3" hidden="1" x14ac:dyDescent="0.25">
      <c r="A45" s="12"/>
      <c r="B45" s="3"/>
      <c r="C45" s="3"/>
    </row>
    <row r="46" spans="1:3" hidden="1" x14ac:dyDescent="0.25">
      <c r="A46" s="9" t="s">
        <v>132</v>
      </c>
      <c r="B46" s="16"/>
      <c r="C46" s="36">
        <v>0</v>
      </c>
    </row>
    <row r="47" spans="1:3" hidden="1" x14ac:dyDescent="0.25">
      <c r="A47" s="21" t="s">
        <v>133</v>
      </c>
      <c r="B47" s="16">
        <v>0</v>
      </c>
      <c r="C47" s="13">
        <v>0</v>
      </c>
    </row>
    <row r="48" spans="1:3" hidden="1" x14ac:dyDescent="0.25">
      <c r="A48" s="14" t="s">
        <v>134</v>
      </c>
      <c r="B48" s="21">
        <v>0</v>
      </c>
      <c r="C48" s="13">
        <v>0</v>
      </c>
    </row>
    <row r="49" spans="1:3" hidden="1" x14ac:dyDescent="0.25">
      <c r="A49" s="14" t="s">
        <v>135</v>
      </c>
      <c r="B49" s="21">
        <v>0</v>
      </c>
      <c r="C49" s="13">
        <v>0</v>
      </c>
    </row>
    <row r="50" spans="1:3" hidden="1" x14ac:dyDescent="0.25">
      <c r="A50" s="12" t="s">
        <v>136</v>
      </c>
      <c r="B50" s="26"/>
      <c r="C50" s="26"/>
    </row>
    <row r="51" spans="1:3" hidden="1" x14ac:dyDescent="0.25">
      <c r="A51" s="22"/>
      <c r="B51" s="15"/>
      <c r="C51" s="13"/>
    </row>
    <row r="52" spans="1:3" ht="15.75" hidden="1" thickBot="1" x14ac:dyDescent="0.3">
      <c r="A52" s="22" t="s">
        <v>137</v>
      </c>
      <c r="B52" s="27">
        <f>B33-B44-B50</f>
        <v>-871173</v>
      </c>
      <c r="C52" s="27">
        <v>0</v>
      </c>
    </row>
    <row r="53" spans="1:3" hidden="1" x14ac:dyDescent="0.25">
      <c r="A53" s="15" t="s">
        <v>138</v>
      </c>
      <c r="B53" s="18">
        <v>0</v>
      </c>
      <c r="C53" s="36">
        <v>0</v>
      </c>
    </row>
    <row r="54" spans="1:3" ht="15.75" hidden="1" thickBot="1" x14ac:dyDescent="0.3">
      <c r="A54" s="22" t="s">
        <v>139</v>
      </c>
      <c r="B54" s="76">
        <f>SUM(B52:B53)</f>
        <v>-871173</v>
      </c>
      <c r="C54" s="28">
        <v>0</v>
      </c>
    </row>
  </sheetData>
  <mergeCells count="2">
    <mergeCell ref="A2:A3"/>
    <mergeCell ref="A29:A30"/>
  </mergeCells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E43"/>
  <sheetViews>
    <sheetView tabSelected="1" workbookViewId="0">
      <selection activeCell="L28" sqref="L28"/>
    </sheetView>
  </sheetViews>
  <sheetFormatPr defaultRowHeight="15" x14ac:dyDescent="0.25"/>
  <cols>
    <col min="1" max="1" width="4.7109375" style="92" customWidth="1"/>
    <col min="2" max="2" width="9" style="92" customWidth="1"/>
    <col min="3" max="3" width="13.5703125" style="95" customWidth="1"/>
    <col min="4" max="4" width="11.5703125" style="95" bestFit="1" customWidth="1"/>
    <col min="5" max="6" width="12.28515625" style="95" customWidth="1"/>
    <col min="7" max="7" width="9" style="95" customWidth="1"/>
    <col min="8" max="8" width="7.42578125" style="95" customWidth="1"/>
    <col min="9" max="9" width="10.42578125" style="95" customWidth="1"/>
    <col min="10" max="10" width="9.140625" style="95"/>
    <col min="11" max="11" width="18.28515625" style="95" customWidth="1"/>
    <col min="12" max="12" width="11.7109375" style="95" bestFit="1" customWidth="1"/>
    <col min="13" max="13" width="8.5703125" style="95" bestFit="1" customWidth="1"/>
    <col min="14" max="14" width="8.7109375" style="92" bestFit="1" customWidth="1"/>
    <col min="15" max="15" width="7.7109375" style="92" bestFit="1" customWidth="1"/>
    <col min="16" max="16" width="6.28515625" style="95" bestFit="1" customWidth="1"/>
    <col min="17" max="17" width="7" style="95" bestFit="1" customWidth="1"/>
    <col min="18" max="18" width="12.7109375" style="92" customWidth="1"/>
    <col min="19" max="19" width="3.7109375" style="92" bestFit="1" customWidth="1"/>
    <col min="20" max="20" width="9.42578125" style="92" customWidth="1"/>
    <col min="21" max="22" width="8.85546875" style="92" customWidth="1"/>
    <col min="23" max="23" width="13" style="92" customWidth="1"/>
    <col min="24" max="24" width="9.5703125" style="92" bestFit="1" customWidth="1"/>
    <col min="25" max="26" width="9.140625" style="92"/>
    <col min="27" max="27" width="0" style="92" hidden="1" customWidth="1"/>
    <col min="28" max="28" width="9.140625" style="92"/>
    <col min="29" max="29" width="11.7109375" style="92" hidden="1" customWidth="1"/>
    <col min="30" max="30" width="0" style="92" hidden="1" customWidth="1"/>
    <col min="31" max="31" width="10.7109375" style="92" hidden="1" customWidth="1"/>
    <col min="32" max="16384" width="9.140625" style="92"/>
  </cols>
  <sheetData>
    <row r="1" spans="1:31" ht="18.75" x14ac:dyDescent="0.4">
      <c r="B1" s="93" t="s">
        <v>220</v>
      </c>
      <c r="C1" s="94"/>
      <c r="O1" s="95"/>
      <c r="W1" s="97">
        <v>9.5000000000000001E-2</v>
      </c>
      <c r="X1" s="96">
        <v>0.15</v>
      </c>
      <c r="Y1" s="97">
        <v>1.7000000000000001E-2</v>
      </c>
    </row>
    <row r="2" spans="1:31" ht="15.75" thickBot="1" x14ac:dyDescent="0.3">
      <c r="B2" s="98" t="s">
        <v>69</v>
      </c>
      <c r="O2" s="95"/>
      <c r="R2" s="99"/>
      <c r="S2" s="99"/>
      <c r="T2" s="100" t="s">
        <v>221</v>
      </c>
      <c r="U2" s="100"/>
      <c r="V2" s="100"/>
    </row>
    <row r="3" spans="1:31" ht="19.5" thickBot="1" x14ac:dyDescent="0.45">
      <c r="A3" s="168" t="s">
        <v>222</v>
      </c>
      <c r="B3" s="170" t="s">
        <v>0</v>
      </c>
      <c r="C3" s="172" t="s">
        <v>223</v>
      </c>
      <c r="D3" s="173"/>
      <c r="E3" s="173"/>
      <c r="F3" s="173"/>
      <c r="G3" s="174"/>
      <c r="H3" s="172" t="s">
        <v>224</v>
      </c>
      <c r="I3" s="173"/>
      <c r="J3" s="173"/>
      <c r="K3" s="173"/>
      <c r="L3" s="173"/>
      <c r="M3" s="174"/>
      <c r="N3" s="101"/>
      <c r="O3" s="175" t="s">
        <v>225</v>
      </c>
      <c r="P3" s="176"/>
      <c r="Q3" s="177"/>
      <c r="R3" s="102"/>
      <c r="S3" s="158" t="s">
        <v>222</v>
      </c>
      <c r="T3" s="158" t="s">
        <v>0</v>
      </c>
      <c r="U3" s="159" t="s">
        <v>226</v>
      </c>
      <c r="V3" s="103"/>
      <c r="W3" s="160"/>
      <c r="X3" s="160"/>
      <c r="Y3" s="160"/>
      <c r="Z3" s="160"/>
      <c r="AA3" s="160"/>
      <c r="AB3" s="160"/>
      <c r="AC3" s="160" t="s">
        <v>227</v>
      </c>
      <c r="AD3" s="160"/>
      <c r="AE3" s="104" t="s">
        <v>228</v>
      </c>
    </row>
    <row r="4" spans="1:31" ht="78.75" customHeight="1" x14ac:dyDescent="0.25">
      <c r="A4" s="169"/>
      <c r="B4" s="171"/>
      <c r="C4" s="105" t="s">
        <v>229</v>
      </c>
      <c r="D4" s="106" t="s">
        <v>230</v>
      </c>
      <c r="E4" s="106" t="s">
        <v>231</v>
      </c>
      <c r="F4" s="106" t="s">
        <v>232</v>
      </c>
      <c r="G4" s="107" t="s">
        <v>233</v>
      </c>
      <c r="H4" s="108" t="s">
        <v>234</v>
      </c>
      <c r="I4" s="109" t="s">
        <v>235</v>
      </c>
      <c r="J4" s="107" t="s">
        <v>236</v>
      </c>
      <c r="K4" s="107" t="s">
        <v>237</v>
      </c>
      <c r="L4" s="110" t="s">
        <v>238</v>
      </c>
      <c r="M4" s="107" t="s">
        <v>239</v>
      </c>
      <c r="N4" s="111" t="s">
        <v>240</v>
      </c>
      <c r="O4" s="112" t="s">
        <v>241</v>
      </c>
      <c r="P4" s="113" t="s">
        <v>242</v>
      </c>
      <c r="Q4" s="114" t="s">
        <v>243</v>
      </c>
      <c r="R4" s="115"/>
      <c r="S4" s="158"/>
      <c r="T4" s="158"/>
      <c r="U4" s="159"/>
      <c r="V4" s="103" t="s">
        <v>244</v>
      </c>
      <c r="W4" s="116" t="s">
        <v>245</v>
      </c>
      <c r="X4" s="116" t="s">
        <v>246</v>
      </c>
      <c r="Y4" s="117" t="s">
        <v>7</v>
      </c>
      <c r="Z4" s="116" t="s">
        <v>284</v>
      </c>
      <c r="AA4" s="116" t="s">
        <v>247</v>
      </c>
      <c r="AB4" s="117" t="s">
        <v>232</v>
      </c>
      <c r="AC4" s="116" t="s">
        <v>248</v>
      </c>
      <c r="AD4" s="116" t="s">
        <v>249</v>
      </c>
      <c r="AE4" s="118" t="s">
        <v>250</v>
      </c>
    </row>
    <row r="5" spans="1:31" x14ac:dyDescent="0.25">
      <c r="A5" s="119">
        <v>1</v>
      </c>
      <c r="B5" s="120" t="s">
        <v>251</v>
      </c>
      <c r="C5" s="121">
        <v>0</v>
      </c>
      <c r="D5" s="121">
        <v>0</v>
      </c>
      <c r="E5" s="121">
        <v>0</v>
      </c>
      <c r="F5" s="121">
        <f>C5+D5+E5</f>
        <v>0</v>
      </c>
      <c r="G5" s="121">
        <f>E5*20%</f>
        <v>0</v>
      </c>
      <c r="H5" s="121"/>
      <c r="I5" s="121"/>
      <c r="J5" s="121"/>
      <c r="K5" s="121"/>
      <c r="L5" s="121">
        <f>I5+J5+K5</f>
        <v>0</v>
      </c>
      <c r="M5" s="121">
        <f t="shared" ref="M5:M6" si="0">L5*20%</f>
        <v>0</v>
      </c>
      <c r="N5" s="120"/>
      <c r="O5" s="121">
        <f>G5</f>
        <v>0</v>
      </c>
      <c r="P5" s="121">
        <f>M5</f>
        <v>0</v>
      </c>
      <c r="Q5" s="121">
        <f t="shared" ref="Q5:Q16" si="1">O5-P5</f>
        <v>0</v>
      </c>
      <c r="R5" s="122"/>
      <c r="S5" s="120">
        <v>1</v>
      </c>
      <c r="T5" s="120" t="s">
        <v>251</v>
      </c>
      <c r="U5" s="121">
        <v>30000</v>
      </c>
      <c r="V5" s="121">
        <v>30000</v>
      </c>
      <c r="W5" s="121">
        <f t="shared" ref="W5:W16" si="2">V5*$W$1</f>
        <v>2850</v>
      </c>
      <c r="X5" s="121">
        <f t="shared" ref="X5:X16" si="3">V5*$X$1</f>
        <v>4500</v>
      </c>
      <c r="Y5" s="121">
        <f>W5+X5</f>
        <v>7350</v>
      </c>
      <c r="Z5" s="121">
        <f t="shared" ref="Z5:Z16" si="4">2*V5*$Y$1</f>
        <v>1020.0000000000001</v>
      </c>
      <c r="AA5" s="121"/>
      <c r="AB5" s="121">
        <f>Y5+Z5+AA5</f>
        <v>8370</v>
      </c>
      <c r="AC5" s="121">
        <v>0</v>
      </c>
      <c r="AD5" s="121">
        <f>AC5*10%</f>
        <v>0</v>
      </c>
      <c r="AE5" s="121">
        <v>0</v>
      </c>
    </row>
    <row r="6" spans="1:31" x14ac:dyDescent="0.25">
      <c r="A6" s="123">
        <v>2</v>
      </c>
      <c r="B6" s="120" t="s">
        <v>252</v>
      </c>
      <c r="C6" s="121">
        <v>0</v>
      </c>
      <c r="D6" s="121">
        <v>0</v>
      </c>
      <c r="E6" s="121">
        <v>0</v>
      </c>
      <c r="F6" s="121">
        <f t="shared" ref="F6:F16" si="5">C6+D6+E6</f>
        <v>0</v>
      </c>
      <c r="G6" s="121">
        <f t="shared" ref="G6:G16" si="6">E6*20%</f>
        <v>0</v>
      </c>
      <c r="H6" s="137">
        <v>8000</v>
      </c>
      <c r="I6" s="137"/>
      <c r="J6" s="121"/>
      <c r="K6" s="121"/>
      <c r="L6" s="121">
        <f t="shared" ref="L6:L16" si="7">I6+J6+K6</f>
        <v>0</v>
      </c>
      <c r="M6" s="121">
        <f t="shared" si="0"/>
        <v>0</v>
      </c>
      <c r="N6" s="120"/>
      <c r="O6" s="121">
        <f t="shared" ref="O6:O16" si="8">G6</f>
        <v>0</v>
      </c>
      <c r="P6" s="121">
        <f t="shared" ref="P6:P16" si="9">M6</f>
        <v>0</v>
      </c>
      <c r="Q6" s="121">
        <f t="shared" si="1"/>
        <v>0</v>
      </c>
      <c r="R6" s="122"/>
      <c r="S6" s="120">
        <v>2</v>
      </c>
      <c r="T6" s="120" t="s">
        <v>252</v>
      </c>
      <c r="U6" s="121">
        <v>30000</v>
      </c>
      <c r="V6" s="121">
        <v>30000</v>
      </c>
      <c r="W6" s="121">
        <f t="shared" si="2"/>
        <v>2850</v>
      </c>
      <c r="X6" s="121">
        <f t="shared" si="3"/>
        <v>4500</v>
      </c>
      <c r="Y6" s="121">
        <f t="shared" ref="Y6:Y16" si="10">W6+X6</f>
        <v>7350</v>
      </c>
      <c r="Z6" s="121">
        <f t="shared" si="4"/>
        <v>1020.0000000000001</v>
      </c>
      <c r="AA6" s="121"/>
      <c r="AB6" s="121">
        <f t="shared" ref="AB6:AB15" si="11">Y6+Z6+AA6</f>
        <v>8370</v>
      </c>
      <c r="AC6" s="121">
        <v>0</v>
      </c>
      <c r="AD6" s="121">
        <f t="shared" ref="AD6:AD16" si="12">AC6*10%</f>
        <v>0</v>
      </c>
      <c r="AE6" s="121">
        <v>0</v>
      </c>
    </row>
    <row r="7" spans="1:31" x14ac:dyDescent="0.25">
      <c r="A7" s="124">
        <v>3</v>
      </c>
      <c r="B7" s="120" t="s">
        <v>253</v>
      </c>
      <c r="C7" s="121">
        <v>0</v>
      </c>
      <c r="D7" s="121">
        <v>0</v>
      </c>
      <c r="E7" s="121">
        <v>0</v>
      </c>
      <c r="F7" s="121">
        <f t="shared" si="5"/>
        <v>0</v>
      </c>
      <c r="G7" s="121">
        <f t="shared" si="6"/>
        <v>0</v>
      </c>
      <c r="H7" s="137">
        <v>8000</v>
      </c>
      <c r="I7" s="137"/>
      <c r="J7" s="121"/>
      <c r="K7" s="121"/>
      <c r="L7" s="121">
        <f>I7+J7+K7</f>
        <v>0</v>
      </c>
      <c r="M7" s="121">
        <f>L7*20%</f>
        <v>0</v>
      </c>
      <c r="N7" s="120"/>
      <c r="O7" s="121">
        <f t="shared" si="8"/>
        <v>0</v>
      </c>
      <c r="P7" s="121">
        <f t="shared" si="9"/>
        <v>0</v>
      </c>
      <c r="Q7" s="121">
        <f t="shared" si="1"/>
        <v>0</v>
      </c>
      <c r="R7" s="122"/>
      <c r="S7" s="120">
        <v>3</v>
      </c>
      <c r="T7" s="120" t="s">
        <v>253</v>
      </c>
      <c r="U7" s="121">
        <v>30000</v>
      </c>
      <c r="V7" s="121">
        <v>30000</v>
      </c>
      <c r="W7" s="121">
        <f t="shared" si="2"/>
        <v>2850</v>
      </c>
      <c r="X7" s="121">
        <f t="shared" si="3"/>
        <v>4500</v>
      </c>
      <c r="Y7" s="121">
        <f t="shared" si="10"/>
        <v>7350</v>
      </c>
      <c r="Z7" s="121">
        <f t="shared" si="4"/>
        <v>1020.0000000000001</v>
      </c>
      <c r="AA7" s="121"/>
      <c r="AB7" s="121">
        <f t="shared" si="11"/>
        <v>8370</v>
      </c>
      <c r="AC7" s="121">
        <v>0</v>
      </c>
      <c r="AD7" s="121">
        <f t="shared" si="12"/>
        <v>0</v>
      </c>
      <c r="AE7" s="121">
        <v>0</v>
      </c>
    </row>
    <row r="8" spans="1:31" x14ac:dyDescent="0.25">
      <c r="A8" s="124">
        <v>4</v>
      </c>
      <c r="B8" s="120" t="s">
        <v>254</v>
      </c>
      <c r="C8" s="121">
        <v>0</v>
      </c>
      <c r="D8" s="121">
        <v>0</v>
      </c>
      <c r="E8" s="121">
        <v>0</v>
      </c>
      <c r="F8" s="121">
        <f t="shared" si="5"/>
        <v>0</v>
      </c>
      <c r="G8" s="121">
        <f t="shared" si="6"/>
        <v>0</v>
      </c>
      <c r="H8" s="137">
        <v>8000</v>
      </c>
      <c r="I8" s="137"/>
      <c r="J8" s="121"/>
      <c r="K8" s="121"/>
      <c r="L8" s="121">
        <f t="shared" si="7"/>
        <v>0</v>
      </c>
      <c r="M8" s="121">
        <f t="shared" ref="M8:M16" si="13">L8*20%</f>
        <v>0</v>
      </c>
      <c r="N8" s="120"/>
      <c r="O8" s="121">
        <f t="shared" si="8"/>
        <v>0</v>
      </c>
      <c r="P8" s="121">
        <f t="shared" si="9"/>
        <v>0</v>
      </c>
      <c r="Q8" s="121">
        <f t="shared" si="1"/>
        <v>0</v>
      </c>
      <c r="R8" s="122"/>
      <c r="S8" s="120">
        <v>4</v>
      </c>
      <c r="T8" s="120" t="s">
        <v>254</v>
      </c>
      <c r="U8" s="121">
        <v>30000</v>
      </c>
      <c r="V8" s="121">
        <v>30000</v>
      </c>
      <c r="W8" s="121">
        <f t="shared" si="2"/>
        <v>2850</v>
      </c>
      <c r="X8" s="121">
        <f t="shared" si="3"/>
        <v>4500</v>
      </c>
      <c r="Y8" s="121">
        <f t="shared" si="10"/>
        <v>7350</v>
      </c>
      <c r="Z8" s="121">
        <f t="shared" si="4"/>
        <v>1020.0000000000001</v>
      </c>
      <c r="AA8" s="121"/>
      <c r="AB8" s="121">
        <f t="shared" si="11"/>
        <v>8370</v>
      </c>
      <c r="AC8" s="121">
        <v>0</v>
      </c>
      <c r="AD8" s="121">
        <f t="shared" si="12"/>
        <v>0</v>
      </c>
      <c r="AE8" s="121">
        <v>0</v>
      </c>
    </row>
    <row r="9" spans="1:31" x14ac:dyDescent="0.25">
      <c r="A9" s="124">
        <v>5</v>
      </c>
      <c r="B9" s="120" t="s">
        <v>255</v>
      </c>
      <c r="C9" s="121">
        <v>0</v>
      </c>
      <c r="D9" s="121">
        <v>0</v>
      </c>
      <c r="E9" s="121">
        <v>0</v>
      </c>
      <c r="F9" s="121">
        <f t="shared" si="5"/>
        <v>0</v>
      </c>
      <c r="G9" s="121">
        <f t="shared" si="6"/>
        <v>0</v>
      </c>
      <c r="H9" s="137">
        <v>8000</v>
      </c>
      <c r="I9" s="137"/>
      <c r="J9" s="121"/>
      <c r="K9" s="121"/>
      <c r="L9" s="121">
        <f t="shared" si="7"/>
        <v>0</v>
      </c>
      <c r="M9" s="121">
        <f t="shared" si="13"/>
        <v>0</v>
      </c>
      <c r="N9" s="120"/>
      <c r="O9" s="121">
        <f t="shared" si="8"/>
        <v>0</v>
      </c>
      <c r="P9" s="121">
        <f t="shared" si="9"/>
        <v>0</v>
      </c>
      <c r="Q9" s="121">
        <f t="shared" si="1"/>
        <v>0</v>
      </c>
      <c r="R9" s="122"/>
      <c r="S9" s="120">
        <v>5</v>
      </c>
      <c r="T9" s="120" t="s">
        <v>255</v>
      </c>
      <c r="U9" s="121">
        <v>30000</v>
      </c>
      <c r="V9" s="121">
        <v>30000</v>
      </c>
      <c r="W9" s="121">
        <f t="shared" si="2"/>
        <v>2850</v>
      </c>
      <c r="X9" s="121">
        <f t="shared" si="3"/>
        <v>4500</v>
      </c>
      <c r="Y9" s="121">
        <f t="shared" si="10"/>
        <v>7350</v>
      </c>
      <c r="Z9" s="121">
        <f t="shared" si="4"/>
        <v>1020.0000000000001</v>
      </c>
      <c r="AA9" s="121"/>
      <c r="AB9" s="121">
        <f t="shared" si="11"/>
        <v>8370</v>
      </c>
      <c r="AC9" s="121">
        <v>0</v>
      </c>
      <c r="AD9" s="121">
        <f t="shared" si="12"/>
        <v>0</v>
      </c>
      <c r="AE9" s="121">
        <v>0</v>
      </c>
    </row>
    <row r="10" spans="1:31" x14ac:dyDescent="0.25">
      <c r="A10" s="124">
        <v>6</v>
      </c>
      <c r="B10" s="120" t="s">
        <v>256</v>
      </c>
      <c r="C10" s="121">
        <v>0</v>
      </c>
      <c r="D10" s="121">
        <v>0</v>
      </c>
      <c r="E10" s="121">
        <v>0</v>
      </c>
      <c r="F10" s="121">
        <f t="shared" si="5"/>
        <v>0</v>
      </c>
      <c r="G10" s="121">
        <f t="shared" si="6"/>
        <v>0</v>
      </c>
      <c r="H10" s="137">
        <v>8000</v>
      </c>
      <c r="I10" s="137"/>
      <c r="J10" s="121"/>
      <c r="K10" s="121"/>
      <c r="L10" s="121">
        <f t="shared" si="7"/>
        <v>0</v>
      </c>
      <c r="M10" s="121">
        <f t="shared" si="13"/>
        <v>0</v>
      </c>
      <c r="N10" s="120"/>
      <c r="O10" s="121">
        <f t="shared" si="8"/>
        <v>0</v>
      </c>
      <c r="P10" s="121">
        <f t="shared" si="9"/>
        <v>0</v>
      </c>
      <c r="Q10" s="121">
        <f t="shared" si="1"/>
        <v>0</v>
      </c>
      <c r="R10" s="122"/>
      <c r="S10" s="120">
        <v>6</v>
      </c>
      <c r="T10" s="120" t="s">
        <v>256</v>
      </c>
      <c r="U10" s="121">
        <v>30000</v>
      </c>
      <c r="V10" s="121">
        <v>30000</v>
      </c>
      <c r="W10" s="121">
        <f t="shared" si="2"/>
        <v>2850</v>
      </c>
      <c r="X10" s="121">
        <f t="shared" si="3"/>
        <v>4500</v>
      </c>
      <c r="Y10" s="121">
        <f t="shared" si="10"/>
        <v>7350</v>
      </c>
      <c r="Z10" s="121">
        <f t="shared" si="4"/>
        <v>1020.0000000000001</v>
      </c>
      <c r="AA10" s="121"/>
      <c r="AB10" s="121">
        <f t="shared" si="11"/>
        <v>8370</v>
      </c>
      <c r="AC10" s="121">
        <v>0</v>
      </c>
      <c r="AD10" s="121">
        <f t="shared" si="12"/>
        <v>0</v>
      </c>
      <c r="AE10" s="121">
        <v>0</v>
      </c>
    </row>
    <row r="11" spans="1:31" x14ac:dyDescent="0.25">
      <c r="A11" s="124">
        <v>7</v>
      </c>
      <c r="B11" s="120" t="s">
        <v>257</v>
      </c>
      <c r="C11" s="121">
        <v>0</v>
      </c>
      <c r="D11" s="121">
        <v>0</v>
      </c>
      <c r="E11" s="121">
        <v>0</v>
      </c>
      <c r="F11" s="121">
        <f t="shared" si="5"/>
        <v>0</v>
      </c>
      <c r="G11" s="121">
        <f t="shared" si="6"/>
        <v>0</v>
      </c>
      <c r="H11" s="137">
        <v>8000</v>
      </c>
      <c r="I11" s="137"/>
      <c r="J11" s="121"/>
      <c r="K11" s="121"/>
      <c r="L11" s="121">
        <f t="shared" si="7"/>
        <v>0</v>
      </c>
      <c r="M11" s="121">
        <f t="shared" si="13"/>
        <v>0</v>
      </c>
      <c r="N11" s="120"/>
      <c r="O11" s="121">
        <f t="shared" si="8"/>
        <v>0</v>
      </c>
      <c r="P11" s="121">
        <f t="shared" si="9"/>
        <v>0</v>
      </c>
      <c r="Q11" s="121">
        <f t="shared" si="1"/>
        <v>0</v>
      </c>
      <c r="R11" s="122"/>
      <c r="S11" s="120">
        <v>7</v>
      </c>
      <c r="T11" s="120" t="s">
        <v>257</v>
      </c>
      <c r="U11" s="121">
        <v>30000</v>
      </c>
      <c r="V11" s="121">
        <v>30000</v>
      </c>
      <c r="W11" s="121">
        <f t="shared" si="2"/>
        <v>2850</v>
      </c>
      <c r="X11" s="121">
        <f t="shared" si="3"/>
        <v>4500</v>
      </c>
      <c r="Y11" s="121">
        <f t="shared" si="10"/>
        <v>7350</v>
      </c>
      <c r="Z11" s="121">
        <f t="shared" si="4"/>
        <v>1020.0000000000001</v>
      </c>
      <c r="AA11" s="121"/>
      <c r="AB11" s="121">
        <f t="shared" si="11"/>
        <v>8370</v>
      </c>
      <c r="AC11" s="121">
        <v>0</v>
      </c>
      <c r="AD11" s="121">
        <f t="shared" si="12"/>
        <v>0</v>
      </c>
      <c r="AE11" s="121">
        <v>0</v>
      </c>
    </row>
    <row r="12" spans="1:31" x14ac:dyDescent="0.25">
      <c r="A12" s="124">
        <v>8</v>
      </c>
      <c r="B12" s="120" t="s">
        <v>258</v>
      </c>
      <c r="C12" s="121">
        <v>0</v>
      </c>
      <c r="D12" s="121">
        <v>0</v>
      </c>
      <c r="E12" s="121">
        <v>0</v>
      </c>
      <c r="F12" s="121">
        <f t="shared" si="5"/>
        <v>0</v>
      </c>
      <c r="G12" s="121">
        <f t="shared" si="6"/>
        <v>0</v>
      </c>
      <c r="H12" s="137">
        <v>40000</v>
      </c>
      <c r="I12" s="137"/>
      <c r="J12" s="121"/>
      <c r="K12" s="121"/>
      <c r="L12" s="121">
        <f t="shared" si="7"/>
        <v>0</v>
      </c>
      <c r="M12" s="121">
        <f t="shared" si="13"/>
        <v>0</v>
      </c>
      <c r="N12" s="120"/>
      <c r="O12" s="121">
        <f t="shared" si="8"/>
        <v>0</v>
      </c>
      <c r="P12" s="121">
        <f t="shared" si="9"/>
        <v>0</v>
      </c>
      <c r="Q12" s="121">
        <f t="shared" si="1"/>
        <v>0</v>
      </c>
      <c r="R12" s="122"/>
      <c r="S12" s="120">
        <v>8</v>
      </c>
      <c r="T12" s="120" t="s">
        <v>258</v>
      </c>
      <c r="U12" s="121">
        <v>30000</v>
      </c>
      <c r="V12" s="121">
        <v>30000</v>
      </c>
      <c r="W12" s="121">
        <f t="shared" si="2"/>
        <v>2850</v>
      </c>
      <c r="X12" s="121">
        <f t="shared" si="3"/>
        <v>4500</v>
      </c>
      <c r="Y12" s="121">
        <f t="shared" si="10"/>
        <v>7350</v>
      </c>
      <c r="Z12" s="121">
        <f t="shared" si="4"/>
        <v>1020.0000000000001</v>
      </c>
      <c r="AA12" s="121"/>
      <c r="AB12" s="121">
        <f t="shared" si="11"/>
        <v>8370</v>
      </c>
      <c r="AC12" s="121">
        <v>0</v>
      </c>
      <c r="AD12" s="121">
        <f t="shared" si="12"/>
        <v>0</v>
      </c>
      <c r="AE12" s="121">
        <v>0</v>
      </c>
    </row>
    <row r="13" spans="1:31" x14ac:dyDescent="0.25">
      <c r="A13" s="124">
        <v>9</v>
      </c>
      <c r="B13" s="120" t="s">
        <v>259</v>
      </c>
      <c r="C13" s="121">
        <v>0</v>
      </c>
      <c r="D13" s="121">
        <v>0</v>
      </c>
      <c r="E13" s="121">
        <v>0</v>
      </c>
      <c r="F13" s="121">
        <f t="shared" si="5"/>
        <v>0</v>
      </c>
      <c r="G13" s="121">
        <f t="shared" si="6"/>
        <v>0</v>
      </c>
      <c r="H13" s="137">
        <v>16000</v>
      </c>
      <c r="I13" s="137"/>
      <c r="J13" s="121"/>
      <c r="K13" s="121"/>
      <c r="L13" s="121">
        <f t="shared" si="7"/>
        <v>0</v>
      </c>
      <c r="M13" s="121">
        <f t="shared" si="13"/>
        <v>0</v>
      </c>
      <c r="N13" s="120"/>
      <c r="O13" s="121">
        <f t="shared" si="8"/>
        <v>0</v>
      </c>
      <c r="P13" s="121">
        <f t="shared" si="9"/>
        <v>0</v>
      </c>
      <c r="Q13" s="121">
        <f t="shared" si="1"/>
        <v>0</v>
      </c>
      <c r="R13" s="122"/>
      <c r="S13" s="120">
        <v>9</v>
      </c>
      <c r="T13" s="120" t="s">
        <v>259</v>
      </c>
      <c r="U13" s="121">
        <v>30000</v>
      </c>
      <c r="V13" s="121">
        <v>30000</v>
      </c>
      <c r="W13" s="121">
        <f t="shared" si="2"/>
        <v>2850</v>
      </c>
      <c r="X13" s="121">
        <f t="shared" si="3"/>
        <v>4500</v>
      </c>
      <c r="Y13" s="121">
        <f t="shared" si="10"/>
        <v>7350</v>
      </c>
      <c r="Z13" s="121">
        <f t="shared" si="4"/>
        <v>1020.0000000000001</v>
      </c>
      <c r="AA13" s="121"/>
      <c r="AB13" s="121">
        <f t="shared" si="11"/>
        <v>8370</v>
      </c>
      <c r="AC13" s="121">
        <v>0</v>
      </c>
      <c r="AD13" s="121">
        <f t="shared" si="12"/>
        <v>0</v>
      </c>
      <c r="AE13" s="121">
        <v>0</v>
      </c>
    </row>
    <row r="14" spans="1:31" x14ac:dyDescent="0.25">
      <c r="A14" s="124">
        <v>10</v>
      </c>
      <c r="B14" s="120" t="s">
        <v>260</v>
      </c>
      <c r="C14" s="121">
        <v>0</v>
      </c>
      <c r="D14" s="121">
        <v>0</v>
      </c>
      <c r="E14" s="121">
        <v>0</v>
      </c>
      <c r="F14" s="121">
        <f t="shared" si="5"/>
        <v>0</v>
      </c>
      <c r="G14" s="121">
        <f t="shared" si="6"/>
        <v>0</v>
      </c>
      <c r="H14" s="137">
        <f>30000+121420</f>
        <v>151420</v>
      </c>
      <c r="I14" s="137"/>
      <c r="J14" s="121"/>
      <c r="K14" s="121"/>
      <c r="L14" s="121">
        <f t="shared" si="7"/>
        <v>0</v>
      </c>
      <c r="M14" s="121">
        <f t="shared" si="13"/>
        <v>0</v>
      </c>
      <c r="N14" s="120"/>
      <c r="O14" s="121">
        <f t="shared" si="8"/>
        <v>0</v>
      </c>
      <c r="P14" s="121">
        <f t="shared" si="9"/>
        <v>0</v>
      </c>
      <c r="Q14" s="121">
        <f t="shared" si="1"/>
        <v>0</v>
      </c>
      <c r="R14" s="122"/>
      <c r="S14" s="120">
        <v>10</v>
      </c>
      <c r="T14" s="120" t="s">
        <v>260</v>
      </c>
      <c r="U14" s="121">
        <v>30000</v>
      </c>
      <c r="V14" s="121">
        <v>30000</v>
      </c>
      <c r="W14" s="121">
        <f t="shared" si="2"/>
        <v>2850</v>
      </c>
      <c r="X14" s="121">
        <f t="shared" si="3"/>
        <v>4500</v>
      </c>
      <c r="Y14" s="121">
        <f t="shared" si="10"/>
        <v>7350</v>
      </c>
      <c r="Z14" s="121">
        <f t="shared" si="4"/>
        <v>1020.0000000000001</v>
      </c>
      <c r="AA14" s="121"/>
      <c r="AB14" s="121">
        <f t="shared" si="11"/>
        <v>8370</v>
      </c>
      <c r="AC14" s="121">
        <v>0</v>
      </c>
      <c r="AD14" s="121">
        <f t="shared" si="12"/>
        <v>0</v>
      </c>
      <c r="AE14" s="121">
        <v>0</v>
      </c>
    </row>
    <row r="15" spans="1:31" x14ac:dyDescent="0.25">
      <c r="A15" s="124">
        <v>11</v>
      </c>
      <c r="B15" s="120" t="s">
        <v>261</v>
      </c>
      <c r="C15" s="121">
        <v>0</v>
      </c>
      <c r="D15" s="121">
        <v>0</v>
      </c>
      <c r="E15" s="121">
        <v>0</v>
      </c>
      <c r="F15" s="121">
        <f t="shared" si="5"/>
        <v>0</v>
      </c>
      <c r="G15" s="121">
        <f t="shared" si="6"/>
        <v>0</v>
      </c>
      <c r="H15" s="137"/>
      <c r="I15" s="137"/>
      <c r="J15" s="121"/>
      <c r="K15" s="121"/>
      <c r="L15" s="121">
        <f t="shared" si="7"/>
        <v>0</v>
      </c>
      <c r="M15" s="121">
        <f t="shared" si="13"/>
        <v>0</v>
      </c>
      <c r="N15" s="120"/>
      <c r="O15" s="121">
        <f t="shared" si="8"/>
        <v>0</v>
      </c>
      <c r="P15" s="121">
        <f t="shared" si="9"/>
        <v>0</v>
      </c>
      <c r="Q15" s="121">
        <f t="shared" si="1"/>
        <v>0</v>
      </c>
      <c r="R15" s="122"/>
      <c r="S15" s="120">
        <v>11</v>
      </c>
      <c r="T15" s="120" t="s">
        <v>261</v>
      </c>
      <c r="U15" s="121">
        <v>30000</v>
      </c>
      <c r="V15" s="121">
        <v>30000</v>
      </c>
      <c r="W15" s="121">
        <f t="shared" si="2"/>
        <v>2850</v>
      </c>
      <c r="X15" s="121">
        <f t="shared" si="3"/>
        <v>4500</v>
      </c>
      <c r="Y15" s="121">
        <f t="shared" si="10"/>
        <v>7350</v>
      </c>
      <c r="Z15" s="121">
        <f t="shared" si="4"/>
        <v>1020.0000000000001</v>
      </c>
      <c r="AA15" s="121"/>
      <c r="AB15" s="121">
        <f t="shared" si="11"/>
        <v>8370</v>
      </c>
      <c r="AC15" s="121">
        <v>0</v>
      </c>
      <c r="AD15" s="121">
        <f t="shared" si="12"/>
        <v>0</v>
      </c>
      <c r="AE15" s="121">
        <v>0</v>
      </c>
    </row>
    <row r="16" spans="1:31" x14ac:dyDescent="0.25">
      <c r="A16" s="124">
        <v>12</v>
      </c>
      <c r="B16" s="120" t="s">
        <v>262</v>
      </c>
      <c r="C16" s="121">
        <v>1207600</v>
      </c>
      <c r="D16" s="125">
        <v>0</v>
      </c>
      <c r="E16" s="125">
        <v>0</v>
      </c>
      <c r="F16" s="121">
        <f t="shared" si="5"/>
        <v>1207600</v>
      </c>
      <c r="G16" s="121">
        <f t="shared" si="6"/>
        <v>0</v>
      </c>
      <c r="H16" s="137">
        <v>16000</v>
      </c>
      <c r="I16" s="137">
        <v>5990</v>
      </c>
      <c r="J16" s="126"/>
      <c r="K16" s="126"/>
      <c r="L16" s="121">
        <f t="shared" si="7"/>
        <v>5990</v>
      </c>
      <c r="M16" s="121">
        <f t="shared" si="13"/>
        <v>1198</v>
      </c>
      <c r="N16" s="120"/>
      <c r="O16" s="121">
        <f t="shared" si="8"/>
        <v>0</v>
      </c>
      <c r="P16" s="121">
        <f t="shared" si="9"/>
        <v>1198</v>
      </c>
      <c r="Q16" s="121">
        <f t="shared" si="1"/>
        <v>-1198</v>
      </c>
      <c r="R16" s="122"/>
      <c r="S16" s="120">
        <v>12</v>
      </c>
      <c r="T16" s="120" t="s">
        <v>262</v>
      </c>
      <c r="U16" s="121">
        <v>30000</v>
      </c>
      <c r="V16" s="121">
        <v>30000</v>
      </c>
      <c r="W16" s="121">
        <f t="shared" si="2"/>
        <v>2850</v>
      </c>
      <c r="X16" s="121">
        <f t="shared" si="3"/>
        <v>4500</v>
      </c>
      <c r="Y16" s="121">
        <f t="shared" si="10"/>
        <v>7350</v>
      </c>
      <c r="Z16" s="121">
        <f t="shared" si="4"/>
        <v>1020.0000000000001</v>
      </c>
      <c r="AA16" s="121"/>
      <c r="AB16" s="121">
        <f>Y16+Z16+AA16</f>
        <v>8370</v>
      </c>
      <c r="AC16" s="121">
        <v>0</v>
      </c>
      <c r="AD16" s="121">
        <f t="shared" si="12"/>
        <v>0</v>
      </c>
      <c r="AE16" s="121">
        <v>0</v>
      </c>
    </row>
    <row r="17" spans="1:31" x14ac:dyDescent="0.25">
      <c r="A17" s="124"/>
      <c r="B17" s="120" t="s">
        <v>263</v>
      </c>
      <c r="C17" s="104">
        <f>SUM(C5:C16)</f>
        <v>1207600</v>
      </c>
      <c r="D17" s="121">
        <f t="shared" ref="D17:M17" si="14">SUM(D5:D16)</f>
        <v>0</v>
      </c>
      <c r="E17" s="121">
        <f t="shared" si="14"/>
        <v>0</v>
      </c>
      <c r="F17" s="127">
        <f>SUM(F5:F16)</f>
        <v>1207600</v>
      </c>
      <c r="G17" s="121">
        <f t="shared" si="14"/>
        <v>0</v>
      </c>
      <c r="H17" s="121">
        <f t="shared" si="14"/>
        <v>271420</v>
      </c>
      <c r="I17" s="121">
        <f>SUM(I6:I16)</f>
        <v>5990</v>
      </c>
      <c r="J17" s="121">
        <f t="shared" si="14"/>
        <v>0</v>
      </c>
      <c r="K17" s="121">
        <f t="shared" si="14"/>
        <v>0</v>
      </c>
      <c r="L17" s="121">
        <f t="shared" si="14"/>
        <v>5990</v>
      </c>
      <c r="M17" s="121">
        <f t="shared" si="14"/>
        <v>1198</v>
      </c>
      <c r="N17" s="121">
        <f>SUM(N5:N16)</f>
        <v>0</v>
      </c>
      <c r="O17" s="121">
        <f>SUM(O5:O16)</f>
        <v>0</v>
      </c>
      <c r="P17" s="121">
        <f>SUM(P5:P16)</f>
        <v>1198</v>
      </c>
      <c r="Q17" s="121">
        <f>N17+P17-O17</f>
        <v>1198</v>
      </c>
      <c r="R17" s="122"/>
      <c r="S17" s="156" t="s">
        <v>263</v>
      </c>
      <c r="T17" s="157"/>
      <c r="U17" s="121">
        <f t="shared" ref="U17:V17" si="15">SUM(U5:U16)</f>
        <v>360000</v>
      </c>
      <c r="V17" s="121">
        <f t="shared" si="15"/>
        <v>360000</v>
      </c>
      <c r="W17" s="121">
        <f>SUM(W5:W16)</f>
        <v>34200</v>
      </c>
      <c r="X17" s="121">
        <f t="shared" ref="X17:AE17" si="16">SUM(X5:X16)</f>
        <v>54000</v>
      </c>
      <c r="Y17" s="121">
        <f t="shared" si="16"/>
        <v>88200</v>
      </c>
      <c r="Z17" s="121">
        <f t="shared" si="16"/>
        <v>12240.000000000002</v>
      </c>
      <c r="AA17" s="121">
        <f t="shared" si="16"/>
        <v>0</v>
      </c>
      <c r="AB17" s="127">
        <f>SUM(AB5:AB16)</f>
        <v>100440</v>
      </c>
      <c r="AC17" s="121">
        <f t="shared" si="16"/>
        <v>0</v>
      </c>
      <c r="AD17" s="121">
        <f t="shared" si="16"/>
        <v>0</v>
      </c>
      <c r="AE17" s="121">
        <f t="shared" si="16"/>
        <v>0</v>
      </c>
    </row>
    <row r="18" spans="1:31" ht="15.75" thickBot="1" x14ac:dyDescent="0.3">
      <c r="H18" s="95">
        <v>0</v>
      </c>
      <c r="O18" s="128" t="s">
        <v>264</v>
      </c>
      <c r="P18" s="129"/>
      <c r="Q18" s="130"/>
      <c r="R18" s="122"/>
      <c r="S18" s="122"/>
      <c r="Z18" s="92">
        <f>Z17/2</f>
        <v>6120.0000000000009</v>
      </c>
    </row>
    <row r="19" spans="1:31" ht="18.75" x14ac:dyDescent="0.4">
      <c r="A19" s="93"/>
      <c r="B19" s="94"/>
      <c r="Z19" s="95">
        <f>X17+Z18</f>
        <v>60120</v>
      </c>
    </row>
    <row r="20" spans="1:31" ht="18.75" x14ac:dyDescent="0.4">
      <c r="A20" s="93"/>
      <c r="B20" s="161" t="s">
        <v>266</v>
      </c>
      <c r="C20" s="161"/>
      <c r="D20" s="161"/>
      <c r="E20" s="162">
        <v>0.15</v>
      </c>
      <c r="F20" s="92"/>
      <c r="J20" s="140" t="s">
        <v>265</v>
      </c>
    </row>
    <row r="21" spans="1:31" ht="18.75" x14ac:dyDescent="0.4">
      <c r="A21" s="93"/>
      <c r="B21" s="161"/>
      <c r="C21" s="161"/>
      <c r="D21" s="161"/>
      <c r="E21" s="163"/>
      <c r="F21" s="92"/>
    </row>
    <row r="22" spans="1:31" ht="18.75" x14ac:dyDescent="0.4">
      <c r="A22" s="93"/>
      <c r="B22" s="164" t="s">
        <v>222</v>
      </c>
      <c r="C22" s="164" t="s">
        <v>0</v>
      </c>
      <c r="D22" s="165" t="s">
        <v>268</v>
      </c>
      <c r="E22" s="166" t="s">
        <v>269</v>
      </c>
      <c r="F22" s="92"/>
      <c r="I22" s="95">
        <v>1</v>
      </c>
      <c r="J22" s="95" t="s">
        <v>267</v>
      </c>
      <c r="N22" s="92">
        <v>0</v>
      </c>
      <c r="W22" s="131"/>
      <c r="X22" s="131"/>
      <c r="Y22" s="131"/>
      <c r="Z22" s="131"/>
      <c r="AA22" s="131"/>
      <c r="AB22" s="131"/>
      <c r="AC22" s="167"/>
      <c r="AD22" s="167"/>
      <c r="AE22" s="132"/>
    </row>
    <row r="23" spans="1:31" ht="18.75" x14ac:dyDescent="0.4">
      <c r="A23" s="93"/>
      <c r="B23" s="164"/>
      <c r="C23" s="164"/>
      <c r="D23" s="165"/>
      <c r="E23" s="166"/>
      <c r="F23" s="92"/>
      <c r="I23" s="95">
        <v>2</v>
      </c>
      <c r="J23" s="95" t="s">
        <v>270</v>
      </c>
      <c r="N23" s="92">
        <v>0</v>
      </c>
      <c r="W23" s="115"/>
      <c r="X23" s="115"/>
      <c r="Y23" s="133"/>
      <c r="Z23" s="115"/>
      <c r="AA23" s="115"/>
      <c r="AB23" s="133"/>
      <c r="AC23" s="115"/>
      <c r="AD23" s="115"/>
      <c r="AE23" s="134"/>
    </row>
    <row r="24" spans="1:31" ht="18.75" x14ac:dyDescent="0.4">
      <c r="A24" s="93"/>
      <c r="B24" s="120">
        <v>1</v>
      </c>
      <c r="C24" s="120" t="s">
        <v>251</v>
      </c>
      <c r="D24" s="121">
        <v>0</v>
      </c>
      <c r="E24" s="121">
        <f t="shared" ref="E24:E35" si="17">$E$20*D24</f>
        <v>0</v>
      </c>
      <c r="F24" s="95">
        <f>D24-E24</f>
        <v>0</v>
      </c>
      <c r="I24" s="95">
        <v>3</v>
      </c>
      <c r="J24" s="95" t="s">
        <v>271</v>
      </c>
      <c r="N24" s="92">
        <v>0</v>
      </c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ht="18.75" x14ac:dyDescent="0.4">
      <c r="A25" s="93"/>
      <c r="B25" s="120">
        <v>2</v>
      </c>
      <c r="C25" s="120" t="s">
        <v>252</v>
      </c>
      <c r="D25" s="121">
        <v>0</v>
      </c>
      <c r="E25" s="121">
        <f t="shared" si="17"/>
        <v>0</v>
      </c>
      <c r="F25" s="95">
        <f t="shared" ref="F25:F35" si="18">D25-E25</f>
        <v>0</v>
      </c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ht="18.75" x14ac:dyDescent="0.4">
      <c r="A26" s="93"/>
      <c r="B26" s="120">
        <v>3</v>
      </c>
      <c r="C26" s="120" t="s">
        <v>253</v>
      </c>
      <c r="D26" s="121">
        <v>0</v>
      </c>
      <c r="E26" s="121">
        <f t="shared" si="17"/>
        <v>0</v>
      </c>
      <c r="F26" s="95">
        <f t="shared" si="18"/>
        <v>0</v>
      </c>
      <c r="I26" s="140"/>
      <c r="J26" s="140" t="s">
        <v>272</v>
      </c>
      <c r="M26" s="138" t="s">
        <v>288</v>
      </c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ht="18.75" x14ac:dyDescent="0.4">
      <c r="A27" s="93"/>
      <c r="B27" s="120">
        <v>4</v>
      </c>
      <c r="C27" s="120" t="s">
        <v>254</v>
      </c>
      <c r="D27" s="121">
        <v>0</v>
      </c>
      <c r="E27" s="121">
        <f t="shared" si="17"/>
        <v>0</v>
      </c>
      <c r="F27" s="95">
        <f t="shared" si="18"/>
        <v>0</v>
      </c>
      <c r="I27" s="140">
        <v>1</v>
      </c>
      <c r="J27" s="95" t="s">
        <v>273</v>
      </c>
      <c r="L27" s="95">
        <v>1207600</v>
      </c>
      <c r="N27" s="92">
        <v>0</v>
      </c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ht="18.75" x14ac:dyDescent="0.4">
      <c r="A28" s="93"/>
      <c r="B28" s="120">
        <v>5</v>
      </c>
      <c r="C28" s="120" t="s">
        <v>255</v>
      </c>
      <c r="D28" s="121">
        <v>0</v>
      </c>
      <c r="E28" s="121">
        <f t="shared" si="17"/>
        <v>0</v>
      </c>
      <c r="F28" s="95">
        <f t="shared" si="18"/>
        <v>0</v>
      </c>
      <c r="I28" s="140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ht="18.75" x14ac:dyDescent="0.4">
      <c r="A29" s="93"/>
      <c r="B29" s="120">
        <v>6</v>
      </c>
      <c r="C29" s="120" t="s">
        <v>256</v>
      </c>
      <c r="D29" s="121">
        <v>0</v>
      </c>
      <c r="E29" s="121">
        <f t="shared" si="17"/>
        <v>0</v>
      </c>
      <c r="F29" s="95">
        <f t="shared" si="18"/>
        <v>0</v>
      </c>
      <c r="I29" s="140">
        <v>2</v>
      </c>
      <c r="J29" s="95" t="s">
        <v>274</v>
      </c>
      <c r="L29" s="139" t="s">
        <v>289</v>
      </c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ht="18.75" x14ac:dyDescent="0.4">
      <c r="A30" s="93"/>
      <c r="B30" s="120">
        <v>7</v>
      </c>
      <c r="C30" s="120" t="s">
        <v>257</v>
      </c>
      <c r="D30" s="121">
        <v>0</v>
      </c>
      <c r="E30" s="121">
        <f t="shared" si="17"/>
        <v>0</v>
      </c>
      <c r="F30" s="95">
        <f t="shared" si="18"/>
        <v>0</v>
      </c>
      <c r="I30" s="140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ht="18.75" x14ac:dyDescent="0.4">
      <c r="A31" s="93"/>
      <c r="B31" s="120">
        <v>8</v>
      </c>
      <c r="C31" s="120" t="s">
        <v>258</v>
      </c>
      <c r="D31" s="121">
        <v>0</v>
      </c>
      <c r="E31" s="121">
        <f t="shared" si="17"/>
        <v>0</v>
      </c>
      <c r="F31" s="95">
        <f t="shared" si="18"/>
        <v>0</v>
      </c>
      <c r="I31" s="140"/>
      <c r="K31" s="95" t="s">
        <v>275</v>
      </c>
      <c r="L31" s="95">
        <v>60120</v>
      </c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ht="18.75" x14ac:dyDescent="0.4">
      <c r="A32" s="93"/>
      <c r="B32" s="120">
        <v>9</v>
      </c>
      <c r="C32" s="120" t="s">
        <v>259</v>
      </c>
      <c r="D32" s="121">
        <v>0</v>
      </c>
      <c r="E32" s="121">
        <f t="shared" si="17"/>
        <v>0</v>
      </c>
      <c r="F32" s="95">
        <f t="shared" si="18"/>
        <v>0</v>
      </c>
      <c r="K32" s="139" t="s">
        <v>290</v>
      </c>
      <c r="L32" s="95">
        <v>360000</v>
      </c>
      <c r="W32" s="122"/>
      <c r="X32" s="122"/>
      <c r="Y32" s="122"/>
      <c r="Z32" s="122"/>
      <c r="AA32" s="122"/>
      <c r="AB32" s="122"/>
      <c r="AC32" s="122"/>
      <c r="AD32" s="122"/>
      <c r="AE32" s="122"/>
    </row>
    <row r="33" spans="1:31" ht="18.75" x14ac:dyDescent="0.4">
      <c r="A33" s="93"/>
      <c r="B33" s="120">
        <v>10</v>
      </c>
      <c r="C33" s="120" t="s">
        <v>260</v>
      </c>
      <c r="D33" s="121">
        <v>0</v>
      </c>
      <c r="E33" s="121">
        <f t="shared" si="17"/>
        <v>0</v>
      </c>
      <c r="F33" s="95">
        <f t="shared" si="18"/>
        <v>0</v>
      </c>
      <c r="K33" s="95" t="s">
        <v>286</v>
      </c>
      <c r="L33" s="95">
        <v>277410</v>
      </c>
      <c r="W33" s="122"/>
      <c r="X33" s="122"/>
      <c r="Y33" s="122"/>
      <c r="Z33" s="122"/>
      <c r="AA33" s="122"/>
      <c r="AB33" s="122"/>
      <c r="AC33" s="122"/>
      <c r="AD33" s="122"/>
      <c r="AE33" s="122"/>
    </row>
    <row r="34" spans="1:31" ht="18.75" x14ac:dyDescent="0.4">
      <c r="A34" s="93"/>
      <c r="B34" s="120">
        <v>11</v>
      </c>
      <c r="C34" s="120" t="s">
        <v>261</v>
      </c>
      <c r="D34" s="121">
        <v>0</v>
      </c>
      <c r="E34" s="121">
        <f t="shared" si="17"/>
        <v>0</v>
      </c>
      <c r="F34" s="95">
        <f t="shared" si="18"/>
        <v>0</v>
      </c>
      <c r="K34" s="95" t="s">
        <v>276</v>
      </c>
      <c r="L34" s="95">
        <v>95920</v>
      </c>
      <c r="W34" s="122"/>
      <c r="X34" s="122"/>
      <c r="Y34" s="122"/>
      <c r="Z34" s="122"/>
      <c r="AA34" s="122"/>
      <c r="AB34" s="122"/>
      <c r="AC34" s="122"/>
      <c r="AD34" s="122"/>
      <c r="AE34" s="122"/>
    </row>
    <row r="35" spans="1:31" ht="18.75" x14ac:dyDescent="0.4">
      <c r="A35" s="93"/>
      <c r="B35" s="120">
        <v>12</v>
      </c>
      <c r="C35" s="120" t="s">
        <v>262</v>
      </c>
      <c r="D35" s="121">
        <v>0</v>
      </c>
      <c r="E35" s="121">
        <f t="shared" si="17"/>
        <v>0</v>
      </c>
      <c r="F35" s="95">
        <f t="shared" si="18"/>
        <v>0</v>
      </c>
      <c r="K35" s="95" t="s">
        <v>277</v>
      </c>
      <c r="L35" s="95">
        <v>9450</v>
      </c>
      <c r="W35" s="122"/>
      <c r="X35" s="122"/>
      <c r="Y35" s="122"/>
      <c r="Z35" s="122"/>
      <c r="AA35" s="122"/>
      <c r="AB35" s="122"/>
      <c r="AC35" s="122"/>
      <c r="AD35" s="122"/>
      <c r="AE35" s="122"/>
    </row>
    <row r="36" spans="1:31" ht="18.75" x14ac:dyDescent="0.4">
      <c r="A36" s="93"/>
      <c r="B36" s="156" t="s">
        <v>263</v>
      </c>
      <c r="C36" s="157"/>
      <c r="D36" s="104">
        <f>SUM(D24:D35)</f>
        <v>0</v>
      </c>
      <c r="E36" s="104">
        <f>SUM(E24:E35)</f>
        <v>0</v>
      </c>
      <c r="F36" s="127">
        <f>SUM(F24:F35)</f>
        <v>0</v>
      </c>
      <c r="W36" s="135"/>
      <c r="X36" s="135"/>
      <c r="Y36" s="135"/>
      <c r="Z36" s="135"/>
      <c r="AA36" s="135"/>
      <c r="AB36" s="135"/>
      <c r="AC36" s="122"/>
      <c r="AD36" s="122"/>
      <c r="AE36" s="122"/>
    </row>
    <row r="37" spans="1:31" ht="18.75" x14ac:dyDescent="0.4">
      <c r="A37" s="93"/>
      <c r="B37" s="94"/>
      <c r="J37" s="95" t="s">
        <v>287</v>
      </c>
      <c r="L37" s="95">
        <v>802900</v>
      </c>
      <c r="W37" s="122"/>
      <c r="X37" s="122"/>
      <c r="Y37" s="122"/>
      <c r="Z37" s="122"/>
      <c r="AA37" s="122"/>
      <c r="AB37" s="122"/>
      <c r="AC37" s="122"/>
      <c r="AD37" s="122"/>
      <c r="AE37" s="122"/>
    </row>
    <row r="38" spans="1:31" ht="18.75" x14ac:dyDescent="0.4">
      <c r="A38" s="93"/>
      <c r="B38" s="94"/>
      <c r="J38" s="95" t="s">
        <v>278</v>
      </c>
      <c r="L38" s="95">
        <f>L27-L37</f>
        <v>404700</v>
      </c>
    </row>
    <row r="39" spans="1:31" s="142" customFormat="1" x14ac:dyDescent="0.25">
      <c r="B39" s="143" t="s">
        <v>291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P39" s="144"/>
      <c r="Q39" s="144"/>
    </row>
    <row r="40" spans="1:31" ht="18.75" x14ac:dyDescent="0.4">
      <c r="A40" s="93"/>
      <c r="B40" s="94"/>
    </row>
    <row r="41" spans="1:31" x14ac:dyDescent="0.25">
      <c r="B41" s="99"/>
      <c r="C41" s="122"/>
      <c r="F41" s="136"/>
    </row>
    <row r="42" spans="1:31" x14ac:dyDescent="0.25">
      <c r="B42" s="99"/>
      <c r="C42" s="122"/>
    </row>
    <row r="43" spans="1:31" x14ac:dyDescent="0.25">
      <c r="C43" s="92"/>
    </row>
  </sheetData>
  <mergeCells count="19">
    <mergeCell ref="A3:A4"/>
    <mergeCell ref="B3:B4"/>
    <mergeCell ref="C3:G3"/>
    <mergeCell ref="H3:M3"/>
    <mergeCell ref="O3:Q3"/>
    <mergeCell ref="B36:C36"/>
    <mergeCell ref="T3:T4"/>
    <mergeCell ref="U3:U4"/>
    <mergeCell ref="W3:AB3"/>
    <mergeCell ref="AC3:AD3"/>
    <mergeCell ref="S17:T17"/>
    <mergeCell ref="B20:D21"/>
    <mergeCell ref="E20:E21"/>
    <mergeCell ref="S3:S4"/>
    <mergeCell ref="B22:B23"/>
    <mergeCell ref="C22:C23"/>
    <mergeCell ref="D22:D23"/>
    <mergeCell ref="E22:E23"/>
    <mergeCell ref="AC22:AD22"/>
  </mergeCells>
  <pageMargins left="0.7" right="0.7" top="0.75" bottom="0.75" header="0.3" footer="0.3"/>
  <pageSetup scale="34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3</xdr:col>
                <xdr:colOff>9525</xdr:colOff>
                <xdr:row>12</xdr:row>
                <xdr:rowOff>38100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opLeftCell="A34" workbookViewId="0">
      <selection activeCell="G19" sqref="G19"/>
    </sheetView>
  </sheetViews>
  <sheetFormatPr defaultRowHeight="15" x14ac:dyDescent="0.25"/>
  <cols>
    <col min="1" max="1" width="38.42578125" bestFit="1" customWidth="1"/>
    <col min="2" max="3" width="13.28515625" bestFit="1" customWidth="1"/>
    <col min="4" max="4" width="15.28515625" bestFit="1" customWidth="1"/>
    <col min="5" max="5" width="13.28515625" style="82" bestFit="1" customWidth="1"/>
    <col min="6" max="6" width="15.28515625" style="82" bestFit="1" customWidth="1"/>
    <col min="7" max="7" width="7" style="82" bestFit="1" customWidth="1"/>
    <col min="8" max="13" width="9.140625" style="82"/>
  </cols>
  <sheetData>
    <row r="2" spans="1:7" x14ac:dyDescent="0.25">
      <c r="A2" s="81" t="s">
        <v>217</v>
      </c>
    </row>
    <row r="3" spans="1:7" ht="15" customHeight="1" x14ac:dyDescent="0.25">
      <c r="A3" s="43" t="s">
        <v>67</v>
      </c>
    </row>
    <row r="4" spans="1:7" x14ac:dyDescent="0.25">
      <c r="A4" s="43" t="s">
        <v>69</v>
      </c>
    </row>
    <row r="5" spans="1:7" x14ac:dyDescent="0.25">
      <c r="A5" t="s">
        <v>285</v>
      </c>
    </row>
    <row r="6" spans="1:7" x14ac:dyDescent="0.25">
      <c r="C6" s="78" t="s">
        <v>88</v>
      </c>
      <c r="D6" s="78">
        <v>123.42</v>
      </c>
    </row>
    <row r="7" spans="1:7" x14ac:dyDescent="0.25">
      <c r="A7" t="s">
        <v>9</v>
      </c>
      <c r="C7" t="s">
        <v>89</v>
      </c>
      <c r="D7" t="s">
        <v>90</v>
      </c>
      <c r="E7" s="82" t="s">
        <v>198</v>
      </c>
    </row>
    <row r="8" spans="1:7" x14ac:dyDescent="0.25">
      <c r="A8" t="s">
        <v>185</v>
      </c>
      <c r="C8" s="179" t="s">
        <v>201</v>
      </c>
      <c r="D8" s="179"/>
      <c r="E8" s="178" t="s">
        <v>200</v>
      </c>
      <c r="F8" s="178"/>
      <c r="G8" s="178"/>
    </row>
    <row r="9" spans="1:7" x14ac:dyDescent="0.25">
      <c r="A9" t="s">
        <v>91</v>
      </c>
      <c r="B9" s="71"/>
      <c r="C9" s="71">
        <v>572948.17999999993</v>
      </c>
      <c r="D9" s="72">
        <v>70713264</v>
      </c>
    </row>
    <row r="10" spans="1:7" x14ac:dyDescent="0.25">
      <c r="A10" t="s">
        <v>199</v>
      </c>
      <c r="B10" s="72">
        <v>60000</v>
      </c>
      <c r="C10" s="71"/>
      <c r="D10" s="71">
        <v>7405200</v>
      </c>
      <c r="E10" s="83">
        <v>85565</v>
      </c>
      <c r="F10" s="84">
        <v>135200</v>
      </c>
      <c r="G10" s="82">
        <f>4000*121.77</f>
        <v>487080</v>
      </c>
    </row>
    <row r="11" spans="1:7" x14ac:dyDescent="0.25">
      <c r="A11" t="s">
        <v>92</v>
      </c>
      <c r="B11" s="72">
        <v>512948.18</v>
      </c>
      <c r="C11" s="71"/>
      <c r="D11" s="71">
        <f>B11*$D$6</f>
        <v>63308064.375600003</v>
      </c>
      <c r="F11" s="82">
        <v>98077</v>
      </c>
      <c r="G11" s="82" t="s">
        <v>206</v>
      </c>
    </row>
    <row r="12" spans="1:7" x14ac:dyDescent="0.25">
      <c r="A12" t="s">
        <v>93</v>
      </c>
      <c r="B12" s="72">
        <v>300000</v>
      </c>
      <c r="C12" s="71"/>
      <c r="D12" s="71">
        <f t="shared" ref="D12:D26" si="0">B12*$D$6</f>
        <v>37026000</v>
      </c>
    </row>
    <row r="13" spans="1:7" x14ac:dyDescent="0.25">
      <c r="A13" t="s">
        <v>94</v>
      </c>
      <c r="B13" s="72">
        <v>119488.18</v>
      </c>
      <c r="C13" s="71"/>
      <c r="D13" s="71">
        <f t="shared" si="0"/>
        <v>14747231.1756</v>
      </c>
      <c r="E13" s="83">
        <v>279450</v>
      </c>
      <c r="F13" s="82" t="s">
        <v>207</v>
      </c>
    </row>
    <row r="14" spans="1:7" x14ac:dyDescent="0.25">
      <c r="A14" t="s">
        <v>95</v>
      </c>
      <c r="B14" s="72">
        <v>93460</v>
      </c>
      <c r="C14" s="71"/>
      <c r="D14" s="71">
        <f t="shared" si="0"/>
        <v>11534833.199999999</v>
      </c>
      <c r="E14" s="82">
        <v>333710</v>
      </c>
      <c r="F14" s="82" t="s">
        <v>208</v>
      </c>
    </row>
    <row r="15" spans="1:7" x14ac:dyDescent="0.25">
      <c r="A15" t="s">
        <v>96</v>
      </c>
      <c r="B15" s="72"/>
      <c r="C15" s="71">
        <v>1050000</v>
      </c>
      <c r="D15" s="71">
        <f>C15*$D$6</f>
        <v>129591000</v>
      </c>
    </row>
    <row r="16" spans="1:7" x14ac:dyDescent="0.25">
      <c r="A16" t="s">
        <v>97</v>
      </c>
      <c r="B16" s="72">
        <v>1050000</v>
      </c>
      <c r="C16" s="71"/>
      <c r="D16" s="71">
        <f t="shared" si="0"/>
        <v>129591000</v>
      </c>
    </row>
    <row r="17" spans="1:6" x14ac:dyDescent="0.25">
      <c r="A17" t="s">
        <v>98</v>
      </c>
      <c r="B17" s="72"/>
      <c r="C17" s="71">
        <v>700000</v>
      </c>
      <c r="D17" s="71">
        <f>C17*$D$6</f>
        <v>86394000</v>
      </c>
    </row>
    <row r="18" spans="1:6" x14ac:dyDescent="0.25">
      <c r="A18" t="s">
        <v>99</v>
      </c>
      <c r="B18" s="72">
        <v>150000</v>
      </c>
      <c r="C18" s="71"/>
      <c r="D18" s="71">
        <f t="shared" si="0"/>
        <v>18513000</v>
      </c>
    </row>
    <row r="19" spans="1:6" x14ac:dyDescent="0.25">
      <c r="A19" t="s">
        <v>100</v>
      </c>
      <c r="B19" s="72">
        <v>550000</v>
      </c>
      <c r="C19" s="71"/>
      <c r="D19" s="71">
        <f t="shared" si="0"/>
        <v>67881000</v>
      </c>
    </row>
    <row r="20" spans="1:6" x14ac:dyDescent="0.25">
      <c r="A20" t="s">
        <v>101</v>
      </c>
      <c r="B20" s="71"/>
      <c r="C20" s="71">
        <v>2322948.1799999997</v>
      </c>
      <c r="D20" s="71">
        <f>C20*$D$6</f>
        <v>286698264.37559998</v>
      </c>
      <c r="E20" s="84"/>
      <c r="F20" s="85">
        <f>D20+E10+F10+G10+E13+F11</f>
        <v>287783636.37559998</v>
      </c>
    </row>
    <row r="21" spans="1:6" x14ac:dyDescent="0.25">
      <c r="B21" s="71"/>
      <c r="C21" s="71"/>
      <c r="D21" s="71">
        <f t="shared" si="0"/>
        <v>0</v>
      </c>
    </row>
    <row r="22" spans="1:6" x14ac:dyDescent="0.25">
      <c r="A22" t="s">
        <v>194</v>
      </c>
      <c r="B22" s="71"/>
      <c r="C22" s="71"/>
      <c r="D22" s="71">
        <f t="shared" si="0"/>
        <v>0</v>
      </c>
    </row>
    <row r="23" spans="1:6" x14ac:dyDescent="0.25">
      <c r="A23" t="s">
        <v>195</v>
      </c>
      <c r="B23" s="71"/>
      <c r="C23" s="71">
        <v>98000</v>
      </c>
      <c r="D23" s="71">
        <f>C23*$D$6</f>
        <v>12095160</v>
      </c>
    </row>
    <row r="24" spans="1:6" x14ac:dyDescent="0.25">
      <c r="A24" t="s">
        <v>102</v>
      </c>
      <c r="B24" s="71">
        <v>98000</v>
      </c>
      <c r="C24" s="71"/>
      <c r="D24" s="71">
        <f t="shared" si="0"/>
        <v>12095160</v>
      </c>
    </row>
    <row r="25" spans="1:6" x14ac:dyDescent="0.25">
      <c r="A25" t="s">
        <v>103</v>
      </c>
      <c r="B25" s="71"/>
      <c r="C25" s="71">
        <v>98000</v>
      </c>
      <c r="D25" s="71">
        <f>C25*D6</f>
        <v>12095160</v>
      </c>
      <c r="F25" s="82">
        <v>12095160</v>
      </c>
    </row>
    <row r="26" spans="1:6" x14ac:dyDescent="0.25">
      <c r="B26" s="71"/>
      <c r="C26" s="71"/>
      <c r="D26" s="71">
        <f t="shared" si="0"/>
        <v>0</v>
      </c>
    </row>
    <row r="27" spans="1:6" x14ac:dyDescent="0.25">
      <c r="A27" t="s">
        <v>104</v>
      </c>
      <c r="B27" s="71"/>
      <c r="C27" s="71">
        <v>2420948.1799999997</v>
      </c>
      <c r="D27" s="88">
        <f>C27*$D$6</f>
        <v>298793424.37559998</v>
      </c>
      <c r="F27" s="82">
        <f>F20+F25+E14</f>
        <v>300212506.37559998</v>
      </c>
    </row>
    <row r="28" spans="1:6" x14ac:dyDescent="0.25">
      <c r="B28" s="71"/>
      <c r="C28" s="71"/>
    </row>
    <row r="29" spans="1:6" x14ac:dyDescent="0.25">
      <c r="B29" s="71"/>
      <c r="C29" s="71"/>
    </row>
    <row r="30" spans="1:6" x14ac:dyDescent="0.25">
      <c r="A30" t="s">
        <v>196</v>
      </c>
      <c r="B30" s="71">
        <v>2380128.5099999998</v>
      </c>
      <c r="C30" s="71"/>
      <c r="D30" s="71">
        <f t="shared" ref="D30:D34" si="1">B30*$D$6</f>
        <v>293755460.70419997</v>
      </c>
    </row>
    <row r="31" spans="1:6" x14ac:dyDescent="0.25">
      <c r="A31" t="s">
        <v>105</v>
      </c>
      <c r="B31" s="71">
        <v>100000</v>
      </c>
      <c r="C31" s="71"/>
      <c r="D31" s="71">
        <f t="shared" si="1"/>
        <v>12342000</v>
      </c>
      <c r="E31" s="82">
        <v>871173</v>
      </c>
      <c r="F31" s="82" t="s">
        <v>205</v>
      </c>
    </row>
    <row r="32" spans="1:6" x14ac:dyDescent="0.25">
      <c r="A32" t="s">
        <v>106</v>
      </c>
      <c r="B32" s="71">
        <v>550000</v>
      </c>
      <c r="C32" s="71"/>
      <c r="D32" s="71">
        <f t="shared" si="1"/>
        <v>67881000</v>
      </c>
      <c r="E32" s="84">
        <v>1863000</v>
      </c>
      <c r="F32" s="82" t="s">
        <v>202</v>
      </c>
    </row>
    <row r="33" spans="1:6" x14ac:dyDescent="0.25">
      <c r="A33" t="s">
        <v>107</v>
      </c>
      <c r="B33" s="71">
        <v>700000</v>
      </c>
      <c r="C33" s="71"/>
      <c r="D33" s="71">
        <f t="shared" si="1"/>
        <v>86394000</v>
      </c>
      <c r="E33" s="83">
        <v>-4936800</v>
      </c>
      <c r="F33" s="82" t="s">
        <v>203</v>
      </c>
    </row>
    <row r="34" spans="1:6" x14ac:dyDescent="0.25">
      <c r="A34" t="s">
        <v>108</v>
      </c>
      <c r="B34" s="71">
        <v>30000</v>
      </c>
      <c r="C34" s="71"/>
      <c r="D34" s="71">
        <f t="shared" si="1"/>
        <v>3702600</v>
      </c>
      <c r="E34" s="86">
        <v>514310</v>
      </c>
      <c r="F34" s="82" t="s">
        <v>204</v>
      </c>
    </row>
    <row r="35" spans="1:6" x14ac:dyDescent="0.25">
      <c r="A35" t="s">
        <v>109</v>
      </c>
      <c r="B35" s="77">
        <v>1000128.51</v>
      </c>
      <c r="C35" s="71"/>
      <c r="D35" s="71">
        <v>123435737</v>
      </c>
      <c r="E35" s="82">
        <f>3201921+419788</f>
        <v>3621709</v>
      </c>
      <c r="F35" s="82" t="s">
        <v>197</v>
      </c>
    </row>
    <row r="36" spans="1:6" x14ac:dyDescent="0.25">
      <c r="A36" t="s">
        <v>110</v>
      </c>
      <c r="B36" s="71"/>
      <c r="C36" s="71">
        <v>2420948.1800000002</v>
      </c>
      <c r="D36" s="88">
        <f>C36*$D$6</f>
        <v>298793424.37560004</v>
      </c>
      <c r="F36" s="82">
        <f>D36+E30+E35+E32+E31+E33</f>
        <v>300212506.37560004</v>
      </c>
    </row>
    <row r="37" spans="1:6" x14ac:dyDescent="0.25">
      <c r="B37" s="71"/>
      <c r="C37" s="71"/>
    </row>
    <row r="38" spans="1:6" x14ac:dyDescent="0.25">
      <c r="B38" s="71"/>
      <c r="C38" s="71"/>
      <c r="F38" s="82">
        <f>F27-F36</f>
        <v>0</v>
      </c>
    </row>
    <row r="39" spans="1:6" x14ac:dyDescent="0.25">
      <c r="A39" s="80" t="s">
        <v>215</v>
      </c>
    </row>
    <row r="40" spans="1:6" x14ac:dyDescent="0.25">
      <c r="A40" s="79" t="s">
        <v>216</v>
      </c>
    </row>
  </sheetData>
  <mergeCells count="2">
    <mergeCell ref="E8:G8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</vt:lpstr>
      <vt:lpstr>Pasqyra e Pozicionit Financiar </vt:lpstr>
      <vt:lpstr>stato patrimoniale</vt:lpstr>
      <vt:lpstr>PASH-sipas natyres conto econom</vt:lpstr>
      <vt:lpstr>SHENIME 2021 AR EUROPROJECTS</vt:lpstr>
      <vt:lpstr>Shenime note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2022-07-14T06:23:07Z</cp:lastPrinted>
  <dcterms:created xsi:type="dcterms:W3CDTF">2016-08-04T12:40:37Z</dcterms:created>
  <dcterms:modified xsi:type="dcterms:W3CDTF">2022-07-14T06:23:28Z</dcterms:modified>
</cp:coreProperties>
</file>