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ilika.pambuku\Desktop\"/>
    </mc:Choice>
  </mc:AlternateContent>
  <bookViews>
    <workbookView xWindow="0" yWindow="0" windowWidth="28800" windowHeight="11700" tabRatio="929" activeTab="9"/>
  </bookViews>
  <sheets>
    <sheet name="Kop." sheetId="1" r:id="rId1"/>
    <sheet name="Aktivet" sheetId="4" r:id="rId2"/>
    <sheet name="Pasivet" sheetId="14" r:id="rId3"/>
    <sheet name="Rez.1" sheetId="15" r:id="rId4"/>
    <sheet name="fluksi 2" sheetId="25" r:id="rId5"/>
    <sheet name="Kapitali 1" sheetId="19" r:id="rId6"/>
    <sheet name="Inventari" sheetId="22" state="hidden" r:id="rId7"/>
    <sheet name="inventari i aktiveve" sheetId="34" state="hidden" r:id="rId8"/>
    <sheet name="te tjera" sheetId="37" r:id="rId9"/>
    <sheet name="Sheet1" sheetId="38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D23" i="25" l="1"/>
  <c r="D11" i="25"/>
  <c r="D16" i="25" s="1"/>
  <c r="D33" i="25" s="1"/>
  <c r="D35" i="25" s="1"/>
  <c r="G62" i="15"/>
  <c r="G14" i="15"/>
  <c r="G21" i="15"/>
  <c r="G18" i="15" s="1"/>
  <c r="H37" i="15"/>
  <c r="H18" i="15"/>
  <c r="H44" i="15" s="1"/>
  <c r="K46" i="15" s="1"/>
  <c r="H56" i="14"/>
  <c r="H45" i="14"/>
  <c r="H52" i="14" s="1"/>
  <c r="H21" i="14"/>
  <c r="H38" i="14" s="1"/>
  <c r="H40" i="14" s="1"/>
  <c r="H20" i="14"/>
  <c r="H6" i="14"/>
  <c r="H44" i="4"/>
  <c r="H60" i="4" s="1"/>
  <c r="H61" i="4" s="1"/>
  <c r="H22" i="4"/>
  <c r="H34" i="4" s="1"/>
  <c r="H15" i="4"/>
  <c r="H7" i="4"/>
  <c r="H46" i="15" l="1"/>
  <c r="H47" i="15" s="1"/>
  <c r="H54" i="14"/>
  <c r="H64" i="4" s="1"/>
  <c r="H51" i="15" l="1"/>
  <c r="C11" i="25"/>
  <c r="C23" i="25"/>
  <c r="G12" i="19"/>
  <c r="F137" i="22" l="1"/>
  <c r="T13" i="34"/>
  <c r="C38" i="37"/>
  <c r="C18" i="37" s="1"/>
  <c r="C9" i="37" l="1"/>
  <c r="C13" i="37" s="1"/>
  <c r="C21" i="37" s="1"/>
  <c r="U13" i="34"/>
  <c r="C16" i="25"/>
  <c r="Q7" i="34"/>
  <c r="Q13" i="34" s="1"/>
  <c r="R13" i="34"/>
  <c r="G15" i="4"/>
  <c r="N13" i="34"/>
  <c r="O13" i="34"/>
  <c r="G16" i="19"/>
  <c r="F16" i="19"/>
  <c r="F21" i="19" s="1"/>
  <c r="E16" i="19"/>
  <c r="E21" i="19" s="1"/>
  <c r="D16" i="19"/>
  <c r="D21" i="19" s="1"/>
  <c r="C16" i="19"/>
  <c r="C21" i="19" s="1"/>
  <c r="H15" i="19"/>
  <c r="H14" i="19"/>
  <c r="H13" i="19"/>
  <c r="H12" i="19"/>
  <c r="H11" i="19"/>
  <c r="H10" i="19"/>
  <c r="H9" i="19"/>
  <c r="L13" i="34"/>
  <c r="G13" i="34"/>
  <c r="C13" i="34"/>
  <c r="H12" i="34"/>
  <c r="I12" i="34" s="1"/>
  <c r="H11" i="34"/>
  <c r="I11" i="34" s="1"/>
  <c r="K11" i="34" s="1"/>
  <c r="M11" i="34" s="1"/>
  <c r="P11" i="34" s="1"/>
  <c r="S11" i="34" s="1"/>
  <c r="V11" i="34" s="1"/>
  <c r="H10" i="34"/>
  <c r="I10" i="34" s="1"/>
  <c r="H9" i="34"/>
  <c r="I9" i="34" s="1"/>
  <c r="E8" i="34"/>
  <c r="H8" i="34" s="1"/>
  <c r="E7" i="34"/>
  <c r="G22" i="4"/>
  <c r="G6" i="14"/>
  <c r="G20" i="14" s="1"/>
  <c r="G7" i="4"/>
  <c r="G21" i="14"/>
  <c r="G38" i="14" s="1"/>
  <c r="G45" i="14"/>
  <c r="G37" i="15"/>
  <c r="A43" i="14"/>
  <c r="A33" i="14" s="1"/>
  <c r="A9" i="14"/>
  <c r="A27" i="15"/>
  <c r="A13" i="15"/>
  <c r="A18" i="15" s="1"/>
  <c r="A19" i="15" s="1"/>
  <c r="A28" i="15" s="1"/>
  <c r="A26" i="14"/>
  <c r="A25" i="14" s="1"/>
  <c r="A12" i="14"/>
  <c r="A7" i="14" s="1"/>
  <c r="A30" i="4"/>
  <c r="A12" i="4"/>
  <c r="A8" i="4"/>
  <c r="A20" i="4"/>
  <c r="A35" i="4"/>
  <c r="A33" i="4" s="1"/>
  <c r="E13" i="37" l="1"/>
  <c r="C33" i="25"/>
  <c r="C35" i="25" s="1"/>
  <c r="C37" i="25" s="1"/>
  <c r="E13" i="34"/>
  <c r="G34" i="4"/>
  <c r="H7" i="34"/>
  <c r="H13" i="34" s="1"/>
  <c r="H16" i="19"/>
  <c r="G44" i="15"/>
  <c r="J46" i="15" s="1"/>
  <c r="I8" i="34"/>
  <c r="J8" i="34" s="1"/>
  <c r="K8" i="34" s="1"/>
  <c r="M8" i="34" s="1"/>
  <c r="P8" i="34" s="1"/>
  <c r="S8" i="34" s="1"/>
  <c r="V8" i="34" s="1"/>
  <c r="J9" i="34"/>
  <c r="K9" i="34" s="1"/>
  <c r="M9" i="34" s="1"/>
  <c r="P9" i="34" s="1"/>
  <c r="S9" i="34" s="1"/>
  <c r="V9" i="34" s="1"/>
  <c r="J10" i="34"/>
  <c r="K10" i="34" s="1"/>
  <c r="M10" i="34" s="1"/>
  <c r="P10" i="34" s="1"/>
  <c r="S10" i="34" s="1"/>
  <c r="V10" i="34" s="1"/>
  <c r="I7" i="34"/>
  <c r="J12" i="34"/>
  <c r="K12" i="34" s="1"/>
  <c r="M12" i="34" s="1"/>
  <c r="P12" i="34" s="1"/>
  <c r="S12" i="34" s="1"/>
  <c r="V12" i="34" s="1"/>
  <c r="A7" i="4"/>
  <c r="G44" i="4"/>
  <c r="G40" i="14"/>
  <c r="A45" i="4"/>
  <c r="A29" i="15"/>
  <c r="A30" i="15" s="1"/>
  <c r="A32" i="14"/>
  <c r="A44" i="14" s="1"/>
  <c r="G60" i="4" l="1"/>
  <c r="G61" i="4" s="1"/>
  <c r="K7" i="34"/>
  <c r="I13" i="34"/>
  <c r="J13" i="34"/>
  <c r="G46" i="15"/>
  <c r="G47" i="15" s="1"/>
  <c r="K13" i="34" l="1"/>
  <c r="M7" i="34"/>
  <c r="P7" i="34" s="1"/>
  <c r="S7" i="34" s="1"/>
  <c r="G51" i="15"/>
  <c r="G17" i="19" s="1"/>
  <c r="G52" i="14" l="1"/>
  <c r="G54" i="14" s="1"/>
  <c r="G56" i="14" s="1"/>
  <c r="S13" i="34"/>
  <c r="V13" i="34" s="1"/>
  <c r="V7" i="34"/>
  <c r="P13" i="34"/>
  <c r="M13" i="34"/>
  <c r="G64" i="4" l="1"/>
  <c r="H17" i="19"/>
  <c r="H21" i="19" s="1"/>
  <c r="J22" i="19" s="1"/>
  <c r="G21" i="19"/>
</calcChain>
</file>

<file path=xl/sharedStrings.xml><?xml version="1.0" encoding="utf-8"?>
<sst xmlns="http://schemas.openxmlformats.org/spreadsheetml/2006/main" count="610" uniqueCount="419">
  <si>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</si>
  <si>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</si>
  <si>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</si>
  <si>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</si>
  <si>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</si>
  <si>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</si>
  <si>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</si>
  <si>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</si>
  <si>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</si>
  <si>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</si>
  <si>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</si>
  <si>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</si>
  <si>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III</t>
  </si>
  <si>
    <t>TOTALI</t>
  </si>
  <si>
    <t xml:space="preserve">(  Ne zbarim te Standartit Kombetar te Kontabilitetit Nr.2 dhe 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</si>
  <si>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</si>
  <si>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</si>
  <si>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</si>
  <si>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</si>
  <si>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</si>
  <si>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</si>
  <si>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</si>
  <si>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</si>
  <si>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</si>
  <si>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</si>
  <si>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Shpenzime te tjera</t>
  </si>
  <si>
    <t>Pershkrimi  i  Elementeve</t>
  </si>
  <si>
    <t>B</t>
  </si>
  <si>
    <t>Emertimi dhe Forma ligjore</t>
  </si>
  <si>
    <t>Po</t>
  </si>
  <si>
    <t>Leke</t>
  </si>
  <si>
    <t>Jo</t>
  </si>
  <si>
    <t>cope</t>
  </si>
  <si>
    <t>Mjete transporti</t>
  </si>
  <si>
    <t>Aktivet Afatshkurtra</t>
  </si>
  <si>
    <t>►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</si>
  <si>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</si>
  <si>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</si>
  <si>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</si>
  <si>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</si>
  <si>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</si>
  <si>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</si>
  <si>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</si>
  <si>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</si>
  <si>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</si>
  <si>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</si>
  <si>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</si>
  <si>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</si>
  <si>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</si>
  <si>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</si>
  <si>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Parapagime për inventar</t>
  </si>
  <si>
    <t>Të arkëtueshme nga të ardhurat e konstatuara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</si>
  <si>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</si>
  <si>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</si>
  <si>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</si>
  <si>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</si>
  <si>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</si>
  <si>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</si>
  <si>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</si>
  <si>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</si>
  <si>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</si>
  <si>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</si>
  <si>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</si>
  <si>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</si>
  <si>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</si>
  <si>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</si>
  <si>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</si>
  <si>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</si>
  <si>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</si>
  <si>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</si>
  <si>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</si>
  <si>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</si>
  <si>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</si>
  <si>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</si>
  <si>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</si>
  <si>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</si>
  <si>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</si>
  <si>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</si>
  <si>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</si>
  <si>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</si>
  <si>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</si>
  <si>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</si>
  <si>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</si>
  <si>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</si>
  <si>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</si>
  <si>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</si>
  <si>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</si>
  <si>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</si>
  <si>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</si>
  <si>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</si>
  <si>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</si>
  <si>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</si>
  <si>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</si>
  <si>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</si>
  <si>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</si>
  <si>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</si>
  <si>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</si>
  <si>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</si>
  <si>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</si>
  <si>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</si>
  <si>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</si>
  <si>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</si>
  <si>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</si>
  <si>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</si>
  <si>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</si>
  <si>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</si>
  <si>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</si>
  <si>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</si>
  <si>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</si>
  <si>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Huamarrje te tjera afatgjata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</si>
  <si>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</si>
  <si>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</si>
  <si>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</si>
  <si>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</si>
  <si>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</si>
  <si>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</si>
  <si>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</si>
  <si>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</si>
  <si>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</si>
  <si>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</si>
  <si>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</si>
  <si>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</si>
  <si>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</si>
  <si>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</si>
  <si>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</si>
  <si>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</si>
  <si>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</si>
  <si>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</si>
  <si>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</si>
  <si>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</si>
  <si>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</si>
  <si>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</si>
  <si>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</si>
  <si>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</si>
  <si>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</si>
  <si>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</si>
  <si>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</si>
  <si>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</si>
  <si>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</si>
  <si>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</si>
  <si>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</si>
  <si>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</si>
  <si>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</si>
  <si>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</si>
  <si>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</si>
  <si>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</si>
  <si>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</si>
  <si>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</si>
  <si>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</si>
  <si>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Materiale te konsumuara</t>
  </si>
  <si>
    <t>LUSHNJE</t>
  </si>
  <si>
    <t>NIPTI   J64103483H</t>
  </si>
  <si>
    <t>nr</t>
  </si>
  <si>
    <t>Emertimi</t>
  </si>
  <si>
    <t>mbetia me 01.01.2013</t>
  </si>
  <si>
    <t>Amortizimi 2013</t>
  </si>
  <si>
    <t>mbetia me 31.12.2013</t>
  </si>
  <si>
    <t>sasi</t>
  </si>
  <si>
    <t>Vlere</t>
  </si>
  <si>
    <t>Amortizimi 2014</t>
  </si>
  <si>
    <t>mbetia me 31.12.2014</t>
  </si>
  <si>
    <t>Amortizimi 2015</t>
  </si>
  <si>
    <t>mbetia me 31.12.2015</t>
  </si>
  <si>
    <t>Makineri dhe paisje</t>
  </si>
  <si>
    <t>Kamioncine me vinc</t>
  </si>
  <si>
    <t>Fadrome</t>
  </si>
  <si>
    <t>Kompjutera</t>
  </si>
  <si>
    <t>Printer</t>
  </si>
  <si>
    <t>Amortizimi 2016</t>
  </si>
  <si>
    <t>mbetia me 31.12.2016</t>
  </si>
  <si>
    <t>J64103483H</t>
  </si>
  <si>
    <t>TREGETI</t>
  </si>
  <si>
    <t>Ne   Leke</t>
  </si>
  <si>
    <t>Nje pasqyre e pa Konsoliduar</t>
  </si>
  <si>
    <t>Kapitali aksionar</t>
  </si>
  <si>
    <t>Primi aksionit</t>
  </si>
  <si>
    <t>Aksione thesari</t>
  </si>
  <si>
    <t>Rezerva stat.ligjore</t>
  </si>
  <si>
    <t xml:space="preserve">Fitimi pashperndare </t>
  </si>
  <si>
    <t>A</t>
  </si>
  <si>
    <t>Efekti ndryshimeve ne politikat kontabel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</si>
  <si>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</si>
  <si>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</si>
  <si>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</si>
  <si>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</si>
  <si>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</si>
  <si>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</si>
  <si>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</si>
  <si>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t>GJENDJA E MAGAZINES</t>
  </si>
  <si>
    <t>Kg</t>
  </si>
  <si>
    <t>GAZ</t>
  </si>
  <si>
    <t>FASULE</t>
  </si>
  <si>
    <t>RAKORDIMI I BLERJEVE</t>
  </si>
  <si>
    <t>Gjendja ne fillim</t>
  </si>
  <si>
    <t>Blerjet</t>
  </si>
  <si>
    <t>shuma</t>
  </si>
  <si>
    <t>Blerje AMM</t>
  </si>
  <si>
    <t>Gjendja inventarit ne fund</t>
  </si>
  <si>
    <t>Materialet e konsumuara</t>
  </si>
  <si>
    <t>BILANCI 2014</t>
  </si>
  <si>
    <t>Shpenzime pa fature</t>
  </si>
  <si>
    <t>Ndarja e shpenzimeve te tjera</t>
  </si>
  <si>
    <t>komisione banke</t>
  </si>
  <si>
    <t>taksa lokale</t>
  </si>
  <si>
    <t>Telefon</t>
  </si>
  <si>
    <t>Qera</t>
  </si>
  <si>
    <t>Shpenzime të shtyra( sigurimi I kontratave)</t>
  </si>
  <si>
    <t>Inventar imet</t>
  </si>
  <si>
    <t>MIELL KG</t>
  </si>
  <si>
    <t>ORIZ</t>
  </si>
  <si>
    <t>PAISJE ZYRE leke</t>
  </si>
  <si>
    <t>Lek</t>
  </si>
  <si>
    <t>perjashtuara</t>
  </si>
  <si>
    <t>Ekspertiza</t>
  </si>
  <si>
    <t>Amortizimi 2017</t>
  </si>
  <si>
    <t>mbetia me 31.12.2017</t>
  </si>
  <si>
    <t>blerje 2017</t>
  </si>
  <si>
    <t>Llogaritja e amortizimit         2017</t>
  </si>
  <si>
    <t>CASH FLOW (metoda direkte)</t>
  </si>
  <si>
    <t>Monedha:</t>
  </si>
  <si>
    <t>LEK</t>
  </si>
  <si>
    <t>Fluksi i parave nga veprimtarite e shfrytezimit</t>
  </si>
  <si>
    <t>Parate e arketuara nga klientet</t>
  </si>
  <si>
    <t>Parate e paguara ndaj furnitoreve dhe punonjesve</t>
  </si>
  <si>
    <t>Parate e arketuara nga veprimtarite</t>
  </si>
  <si>
    <t>Interesi paguar</t>
  </si>
  <si>
    <t>Tatim fitim i paguar</t>
  </si>
  <si>
    <t>A                (Para neto nga veprimtari e shfrytezimit)</t>
  </si>
  <si>
    <t>Shuma</t>
  </si>
  <si>
    <t>Fluksi i parave nga veprimtarite investuese</t>
  </si>
  <si>
    <t>Pagesa per blerje te kompanive te kontrolluara</t>
  </si>
  <si>
    <t>Pagesa per blerje te aktiveve afatgjate materiale</t>
  </si>
  <si>
    <t>Arketime nga shitjet e pajisjeve</t>
  </si>
  <si>
    <t>Interesi i arketuar</t>
  </si>
  <si>
    <t>Dividende te arketuar</t>
  </si>
  <si>
    <t>B                (Para neto ne veprimtari investuese)</t>
  </si>
  <si>
    <t>Fluksi i parave nga aktivitetet financiare</t>
  </si>
  <si>
    <t>Arketime nga emetimi i kapitalit aksioner</t>
  </si>
  <si>
    <t>Arketime nga huamarrje afatgjata</t>
  </si>
  <si>
    <t>Pagesat e detyrimeve te qirase financiare</t>
  </si>
  <si>
    <t>Dividente te paguar</t>
  </si>
  <si>
    <t>C                (Paraja neto ne veprimtari financuese)</t>
  </si>
  <si>
    <t>Te pa caktuara</t>
  </si>
  <si>
    <t>Pagesa të Pacaktuara</t>
  </si>
  <si>
    <t>Rritja / rënia neto e mjeteve monetare</t>
  </si>
  <si>
    <t>Mjetet monetare në fillim të periudhës</t>
  </si>
  <si>
    <t>Mjetet monetare në fund të periudhës</t>
  </si>
  <si>
    <t>Diferenca e parapagimeve</t>
  </si>
  <si>
    <t>S H E N I M E T          S P J E G U E S E</t>
  </si>
  <si>
    <t>Per Drejtimin  e Njesise  Ekonomike</t>
  </si>
  <si>
    <t>Pershkrimi</t>
  </si>
  <si>
    <t>Njesia</t>
  </si>
  <si>
    <t>Gjendje</t>
  </si>
  <si>
    <t>SINANI TRADING</t>
  </si>
  <si>
    <t>Shoqeria   SINANI TRADING  Shpk</t>
  </si>
  <si>
    <t xml:space="preserve">SINANI TRADING </t>
  </si>
  <si>
    <t>(LEDION SINANI)</t>
  </si>
  <si>
    <t xml:space="preserve">Pasqyra e Pozicionit Financiar  " SINANI TRADING "  </t>
  </si>
  <si>
    <t xml:space="preserve">Pasqyra e Pozicionit Financiar   SINANI TRADING  shpk   </t>
  </si>
  <si>
    <t xml:space="preserve">Nga njësitë ekonomike brenda grupit deb e kred </t>
  </si>
  <si>
    <t>blerje 2018</t>
  </si>
  <si>
    <t>Amortizimi 2018</t>
  </si>
  <si>
    <t>mbetia me 31.12.2018</t>
  </si>
  <si>
    <t>riparime</t>
  </si>
  <si>
    <t>Taksa doganore</t>
  </si>
  <si>
    <t>Shp avokatie, noteri e the</t>
  </si>
  <si>
    <t>AUTOKARRA</t>
  </si>
  <si>
    <t>MOLTO COP</t>
  </si>
  <si>
    <t>GERSHERE KRASITJE</t>
  </si>
  <si>
    <t>DERE FRIGORIFERI</t>
  </si>
  <si>
    <t>CAJ</t>
  </si>
  <si>
    <t>GOMA</t>
  </si>
  <si>
    <t>FRIGORIFER</t>
  </si>
  <si>
    <t>m2</t>
  </si>
  <si>
    <t>VAJ ULLIRI</t>
  </si>
  <si>
    <t>Liter</t>
  </si>
  <si>
    <t>31.12.2019</t>
  </si>
  <si>
    <t>Amortizimi 2019</t>
  </si>
  <si>
    <t>mbetia me 31.12.2019</t>
  </si>
  <si>
    <t>blerje 2019</t>
  </si>
  <si>
    <t>Energji</t>
  </si>
  <si>
    <t>Karburant</t>
  </si>
  <si>
    <t>siguracione + taksa  rruge</t>
  </si>
  <si>
    <t>SINANI   TRADING</t>
  </si>
  <si>
    <t>Kosto</t>
  </si>
  <si>
    <t>Vlefta</t>
  </si>
  <si>
    <t>ACETON PURO</t>
  </si>
  <si>
    <t>AKPEROX  50</t>
  </si>
  <si>
    <t>BANANE</t>
  </si>
  <si>
    <t>Kuti</t>
  </si>
  <si>
    <t>BANANE (KG)</t>
  </si>
  <si>
    <t>BIDONA 200LT</t>
  </si>
  <si>
    <t>BISKOTA</t>
  </si>
  <si>
    <t>BISKOTA KG</t>
  </si>
  <si>
    <t>BRAVA</t>
  </si>
  <si>
    <t>BRUM I THARTE</t>
  </si>
  <si>
    <t>CAJ COP</t>
  </si>
  <si>
    <t>COKOKREM</t>
  </si>
  <si>
    <t>COKOKREM KG</t>
  </si>
  <si>
    <t>COKOLLATE</t>
  </si>
  <si>
    <t>CORNFLEX</t>
  </si>
  <si>
    <t>CRYSTIC</t>
  </si>
  <si>
    <t>DEP 1000</t>
  </si>
  <si>
    <t>DEP 500</t>
  </si>
  <si>
    <t>DETERGJENT ( COPE )</t>
  </si>
  <si>
    <t>DETERGJENT ( liter)</t>
  </si>
  <si>
    <t>DEZINFILETANT</t>
  </si>
  <si>
    <t>DILUENT</t>
  </si>
  <si>
    <t>DJATH</t>
  </si>
  <si>
    <t>DJATH BEBE</t>
  </si>
  <si>
    <t>DJATH KACKAVALL</t>
  </si>
  <si>
    <t>EMBELSIRE</t>
  </si>
  <si>
    <t>EPOXY</t>
  </si>
  <si>
    <t>ERZA COP</t>
  </si>
  <si>
    <t>ERZA KG</t>
  </si>
  <si>
    <t>FASHETA KAPSE PER KOSHA PLEHRASH</t>
  </si>
  <si>
    <t>FAST</t>
  </si>
  <si>
    <t>FLETE ALUMINI</t>
  </si>
  <si>
    <t>FRUTA TE THATA</t>
  </si>
  <si>
    <t>FURGON I PERDORUR</t>
  </si>
  <si>
    <t>GAZ I LENGSHEM</t>
  </si>
  <si>
    <t>GEL COAT</t>
  </si>
  <si>
    <t>GJALP</t>
  </si>
  <si>
    <t>GJALP 0.5</t>
  </si>
  <si>
    <t>GJALP KG</t>
  </si>
  <si>
    <t>GJIZE</t>
  </si>
  <si>
    <t>GRANIL</t>
  </si>
  <si>
    <t>m3</t>
  </si>
  <si>
    <t>GRURE</t>
  </si>
  <si>
    <t>HIPOKLOR</t>
  </si>
  <si>
    <t>KADAIF</t>
  </si>
  <si>
    <t>KAFE TURKE</t>
  </si>
  <si>
    <t>KAKAO</t>
  </si>
  <si>
    <t>KATALIT</t>
  </si>
  <si>
    <t>KONSERVA</t>
  </si>
  <si>
    <t>KONSTRUKSIONE METALIKE</t>
  </si>
  <si>
    <t>KOS</t>
  </si>
  <si>
    <t>KOS FRUTASH</t>
  </si>
  <si>
    <t>KOS GOT</t>
  </si>
  <si>
    <t>KOS SHISHE</t>
  </si>
  <si>
    <t>KRIPE</t>
  </si>
  <si>
    <t>KRISTAQ THOMA</t>
  </si>
  <si>
    <t>LESH GURI</t>
  </si>
  <si>
    <t>LETER HIGJENIKE</t>
  </si>
  <si>
    <t>Steka</t>
  </si>
  <si>
    <t>LETER KUZHINE</t>
  </si>
  <si>
    <t>LETER RIFUXHO</t>
  </si>
  <si>
    <t>LIMONTOS</t>
  </si>
  <si>
    <t>LLAMARINE</t>
  </si>
  <si>
    <t>MAJONEZE</t>
  </si>
  <si>
    <t>MAKARONA</t>
  </si>
  <si>
    <t>MARMALAT</t>
  </si>
  <si>
    <t>MATERIALE ELEKTRIKE</t>
  </si>
  <si>
    <t>MATERIALE NDERTIMI</t>
  </si>
  <si>
    <t>MENTESHA</t>
  </si>
  <si>
    <t>MIELL</t>
  </si>
  <si>
    <t>Pako</t>
  </si>
  <si>
    <t>MIELL ORIZI</t>
  </si>
  <si>
    <t>NESKUIK</t>
  </si>
  <si>
    <t>NISESHTE</t>
  </si>
  <si>
    <t>PAISJE ZYRE</t>
  </si>
  <si>
    <t>PANETONE</t>
  </si>
  <si>
    <t>PASTE PER MODELIM</t>
  </si>
  <si>
    <t>PATATINA</t>
  </si>
  <si>
    <t>PERMIRSUES</t>
  </si>
  <si>
    <t>PESHORE</t>
  </si>
  <si>
    <t>PETA BYREKU</t>
  </si>
  <si>
    <t>PIJE  FRESKUESE</t>
  </si>
  <si>
    <t>Koli</t>
  </si>
  <si>
    <t>PIJE ALKOLIKE</t>
  </si>
  <si>
    <t>PIJE FRESKUESE COP</t>
  </si>
  <si>
    <t>PIJE FRESKUESE LITRA</t>
  </si>
  <si>
    <t>PJESE KEMBIMI</t>
  </si>
  <si>
    <t>PLUHUR GIPSI</t>
  </si>
  <si>
    <t>PREMIX</t>
  </si>
  <si>
    <t>QESE LETRE</t>
  </si>
  <si>
    <t>QESE PLASTIKE</t>
  </si>
  <si>
    <t>QUMESHT FEMIJE</t>
  </si>
  <si>
    <t>RECEL</t>
  </si>
  <si>
    <t>REZINE POLIESTER</t>
  </si>
  <si>
    <t>ROBE G FEMAT</t>
  </si>
  <si>
    <t>RRJETE SHAJAKU</t>
  </si>
  <si>
    <t>SALC COP</t>
  </si>
  <si>
    <t>SALCE KOSI</t>
  </si>
  <si>
    <t>SHAMPANJE</t>
  </si>
  <si>
    <t>SHEQER</t>
  </si>
  <si>
    <t>SHEQER EKSPRESI</t>
  </si>
  <si>
    <t>SHEQER PER KAFE</t>
  </si>
  <si>
    <t>SHTRESA</t>
  </si>
  <si>
    <t>SODE BUKE</t>
  </si>
  <si>
    <t>THJERZA KG</t>
  </si>
  <si>
    <t>TONER EPSON</t>
  </si>
  <si>
    <t>TRAHANA</t>
  </si>
  <si>
    <t>TURSHI</t>
  </si>
  <si>
    <t>UJE (cop)</t>
  </si>
  <si>
    <t>UJE 0.5L (koli)</t>
  </si>
  <si>
    <t>UJE 1.5 L</t>
  </si>
  <si>
    <t>UJE 6L</t>
  </si>
  <si>
    <t>USHQIME</t>
  </si>
  <si>
    <t>uthull</t>
  </si>
  <si>
    <t>VAJ</t>
  </si>
  <si>
    <t>VEGET</t>
  </si>
  <si>
    <t>VERE</t>
  </si>
  <si>
    <t>VERNIK BITUMINOZ</t>
  </si>
  <si>
    <t>VESHJE SPECIALE</t>
  </si>
  <si>
    <t>VITAL</t>
  </si>
  <si>
    <t>SINANI TRADING_2020</t>
  </si>
  <si>
    <t>Të tjera Fitimi</t>
  </si>
  <si>
    <t xml:space="preserve">Të pagueshme për detyrimet tatimore </t>
  </si>
  <si>
    <t>SINANI TRADING_2021</t>
  </si>
  <si>
    <t xml:space="preserve">Aktive materiale dhe në proces </t>
  </si>
  <si>
    <t>Viti   2023</t>
  </si>
  <si>
    <t>01.01.2023</t>
  </si>
  <si>
    <t>31.12.2023</t>
  </si>
  <si>
    <t>31.03.2024</t>
  </si>
  <si>
    <t>Pasqyra  e  Ndryshimeve  ne  Kapital  2023</t>
  </si>
  <si>
    <t>Pozicioni me 31 dhjetor 2023</t>
  </si>
  <si>
    <t>Pozicioni me 31 dhjetor 2022</t>
  </si>
  <si>
    <t>Pozicioni me 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</si>
</sst>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#,##0\ &quot;€&quot;;\-#,##0\ &quot;€&quot;"/>
    <numFmt numFmtId="166" formatCode="_-* #,##0.00_L_e_k_-;\-* #,##0.00_L_e_k_-;_-* &quot;-&quot;??_L_e_k_-;_-@_-"/>
    <numFmt numFmtId="167" formatCode="_-* #,##0_L_e_k_-;\-* #,##0_L_e_k_-;_-* &quot;-&quot;??_L_e_k_-;_-@_-"/>
    <numFmt numFmtId="168" formatCode="#,##0_);\-#,##0"/>
    <numFmt numFmtId="169" formatCode="#,##0.00_);\-#,##0.00"/>
  </numFmts>
  <fonts count="5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4"/>
      <name val="Times New Roman"/>
      <family val="1"/>
    </font>
    <font>
      <i/>
      <sz val="12"/>
      <name val="Arial"/>
      <family val="2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 Narrow"/>
      <family val="2"/>
    </font>
    <font>
      <u/>
      <sz val="12"/>
      <name val="Arial"/>
      <family val="2"/>
    </font>
    <font>
      <u/>
      <sz val="11"/>
      <name val="Arial"/>
      <family val="2"/>
    </font>
    <font>
      <b/>
      <sz val="12"/>
      <color indexed="8"/>
      <name val="Arial"/>
      <family val="2"/>
    </font>
    <font>
      <b/>
      <sz val="8.9"/>
      <color indexed="8"/>
      <name val="Microsoft Sans Serif"/>
      <family val="2"/>
    </font>
    <font>
      <sz val="13.9"/>
      <color indexed="8"/>
      <name val="Microsoft Sans Serif"/>
      <family val="2"/>
    </font>
    <font>
      <sz val="9.9499999999999993"/>
      <color indexed="8"/>
      <name val="Microsoft Sans Serif"/>
      <family val="2"/>
    </font>
    <font>
      <b/>
      <sz val="8.9"/>
      <color indexed="8"/>
      <name val="Tahoma"/>
      <family val="2"/>
    </font>
    <font>
      <b/>
      <sz val="10.55"/>
      <name val="Microsoft Sans Serif"/>
      <family val="2"/>
    </font>
    <font>
      <b/>
      <sz val="10.55"/>
      <name val="Arial"/>
      <family val="2"/>
    </font>
    <font>
      <b/>
      <sz val="10.55"/>
      <color indexed="8"/>
      <name val="Microsoft Sans Serif"/>
      <family val="2"/>
    </font>
    <font>
      <sz val="10.55"/>
      <color indexed="8"/>
      <name val="Microsoft Sans Serif"/>
      <family val="2"/>
    </font>
    <font>
      <sz val="9.85"/>
      <color indexed="9"/>
      <name val="Times New Roman"/>
      <family val="1"/>
    </font>
    <font>
      <b/>
      <sz val="9.9499999999999993"/>
      <color indexed="8"/>
      <name val="arial(Western)"/>
      <charset val="1"/>
    </font>
    <font>
      <b/>
      <u/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.9"/>
      <color indexed="8"/>
      <name val="Arial"/>
      <family val="2"/>
    </font>
    <font>
      <sz val="9"/>
      <color indexed="8"/>
      <name val="Arial"/>
      <family val="2"/>
    </font>
    <font>
      <sz val="8.050000000000000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9" fillId="0" borderId="0"/>
    <xf numFmtId="0" fontId="3" fillId="0" borderId="0"/>
    <xf numFmtId="0" fontId="25" fillId="0" borderId="0"/>
  </cellStyleXfs>
  <cellXfs count="28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3" fontId="20" fillId="0" borderId="12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/>
    <xf numFmtId="0" fontId="8" fillId="0" borderId="0" xfId="0" applyFont="1" applyAlignment="1">
      <alignment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0" xfId="0" applyFont="1" applyBorder="1"/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4" fontId="5" fillId="0" borderId="5" xfId="0" applyNumberFormat="1" applyFont="1" applyBorder="1"/>
    <xf numFmtId="0" fontId="0" fillId="0" borderId="12" xfId="0" applyBorder="1"/>
    <xf numFmtId="167" fontId="0" fillId="0" borderId="12" xfId="1" applyNumberFormat="1" applyFont="1" applyBorder="1"/>
    <xf numFmtId="0" fontId="8" fillId="0" borderId="13" xfId="0" applyFont="1" applyBorder="1" applyAlignment="1">
      <alignment horizontal="left" vertical="center"/>
    </xf>
    <xf numFmtId="0" fontId="23" fillId="0" borderId="0" xfId="0" applyFont="1" applyBorder="1"/>
    <xf numFmtId="0" fontId="3" fillId="0" borderId="12" xfId="0" applyFont="1" applyBorder="1" applyAlignment="1">
      <alignment horizontal="center" vertical="center"/>
    </xf>
    <xf numFmtId="167" fontId="8" fillId="0" borderId="13" xfId="1" applyNumberFormat="1" applyFont="1" applyBorder="1" applyAlignment="1">
      <alignment horizontal="left" vertical="center"/>
    </xf>
    <xf numFmtId="167" fontId="8" fillId="0" borderId="3" xfId="1" applyNumberFormat="1" applyFont="1" applyBorder="1" applyAlignment="1">
      <alignment horizontal="left" vertical="center"/>
    </xf>
    <xf numFmtId="167" fontId="19" fillId="0" borderId="3" xfId="1" applyNumberFormat="1" applyFont="1" applyBorder="1" applyAlignment="1">
      <alignment horizontal="left" vertical="center"/>
    </xf>
    <xf numFmtId="167" fontId="17" fillId="0" borderId="13" xfId="1" applyNumberFormat="1" applyFont="1" applyBorder="1" applyAlignment="1">
      <alignment horizontal="center" vertical="center"/>
    </xf>
    <xf numFmtId="167" fontId="17" fillId="0" borderId="13" xfId="1" applyNumberFormat="1" applyFont="1" applyBorder="1" applyAlignment="1">
      <alignment horizontal="left" vertical="center"/>
    </xf>
    <xf numFmtId="167" fontId="19" fillId="0" borderId="13" xfId="1" applyNumberFormat="1" applyFont="1" applyBorder="1" applyAlignment="1">
      <alignment horizontal="left" vertical="center"/>
    </xf>
    <xf numFmtId="167" fontId="24" fillId="0" borderId="13" xfId="1" applyNumberFormat="1" applyFont="1" applyBorder="1" applyAlignment="1">
      <alignment horizontal="left" vertical="center"/>
    </xf>
    <xf numFmtId="167" fontId="20" fillId="0" borderId="12" xfId="1" applyNumberFormat="1" applyFont="1" applyBorder="1" applyAlignment="1">
      <alignment vertical="center"/>
    </xf>
    <xf numFmtId="167" fontId="18" fillId="0" borderId="12" xfId="0" applyNumberFormat="1" applyFont="1" applyBorder="1" applyAlignment="1">
      <alignment vertical="center"/>
    </xf>
    <xf numFmtId="167" fontId="18" fillId="0" borderId="12" xfId="1" applyNumberFormat="1" applyFont="1" applyBorder="1" applyAlignment="1">
      <alignment vertical="center"/>
    </xf>
    <xf numFmtId="167" fontId="18" fillId="0" borderId="10" xfId="1" applyNumberFormat="1" applyFont="1" applyBorder="1" applyAlignment="1">
      <alignment vertical="center"/>
    </xf>
    <xf numFmtId="167" fontId="18" fillId="0" borderId="0" xfId="0" applyNumberFormat="1" applyFont="1" applyBorder="1" applyAlignment="1">
      <alignment vertical="center"/>
    </xf>
    <xf numFmtId="167" fontId="0" fillId="0" borderId="0" xfId="1" applyNumberFormat="1" applyFont="1"/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7" fillId="0" borderId="14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167" fontId="3" fillId="0" borderId="13" xfId="1" applyNumberFormat="1" applyFont="1" applyBorder="1" applyAlignment="1">
      <alignment vertical="center"/>
    </xf>
    <xf numFmtId="167" fontId="19" fillId="0" borderId="13" xfId="1" applyNumberFormat="1" applyFont="1" applyBorder="1" applyAlignment="1">
      <alignment vertical="center"/>
    </xf>
    <xf numFmtId="167" fontId="17" fillId="0" borderId="13" xfId="1" applyNumberFormat="1" applyFont="1" applyBorder="1" applyAlignment="1">
      <alignment vertical="center"/>
    </xf>
    <xf numFmtId="167" fontId="19" fillId="0" borderId="13" xfId="1" applyNumberFormat="1" applyFont="1" applyBorder="1" applyAlignment="1">
      <alignment vertical="center" wrapText="1"/>
    </xf>
    <xf numFmtId="167" fontId="3" fillId="0" borderId="13" xfId="1" applyNumberFormat="1" applyFont="1" applyBorder="1" applyAlignment="1">
      <alignment vertical="center" wrapText="1"/>
    </xf>
    <xf numFmtId="167" fontId="8" fillId="0" borderId="0" xfId="0" applyNumberFormat="1" applyFont="1" applyAlignment="1">
      <alignment vertical="center"/>
    </xf>
    <xf numFmtId="167" fontId="18" fillId="0" borderId="0" xfId="0" applyNumberFormat="1" applyFont="1"/>
    <xf numFmtId="167" fontId="20" fillId="0" borderId="0" xfId="0" applyNumberFormat="1" applyFont="1" applyAlignment="1">
      <alignment vertical="center"/>
    </xf>
    <xf numFmtId="0" fontId="1" fillId="0" borderId="12" xfId="0" applyFont="1" applyBorder="1"/>
    <xf numFmtId="167" fontId="8" fillId="0" borderId="0" xfId="1" applyNumberFormat="1" applyFont="1" applyAlignment="1">
      <alignment vertical="center"/>
    </xf>
    <xf numFmtId="167" fontId="19" fillId="2" borderId="13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30" fillId="0" borderId="0" xfId="0" applyFont="1"/>
    <xf numFmtId="0" fontId="30" fillId="0" borderId="1" xfId="0" applyFont="1" applyBorder="1"/>
    <xf numFmtId="0" fontId="30" fillId="0" borderId="2" xfId="0" applyFont="1" applyBorder="1"/>
    <xf numFmtId="0" fontId="30" fillId="0" borderId="3" xfId="0" applyFont="1" applyBorder="1"/>
    <xf numFmtId="0" fontId="31" fillId="0" borderId="5" xfId="0" applyFont="1" applyBorder="1"/>
    <xf numFmtId="0" fontId="5" fillId="0" borderId="5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28" fillId="0" borderId="0" xfId="0" applyFont="1" applyBorder="1"/>
    <xf numFmtId="0" fontId="28" fillId="0" borderId="7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7" fontId="1" fillId="0" borderId="13" xfId="1" applyNumberFormat="1" applyFont="1" applyBorder="1" applyAlignment="1">
      <alignment horizontal="center" vertical="center"/>
    </xf>
    <xf numFmtId="167" fontId="1" fillId="0" borderId="3" xfId="1" applyNumberFormat="1" applyFont="1" applyBorder="1" applyAlignment="1">
      <alignment horizontal="center" vertical="center"/>
    </xf>
    <xf numFmtId="167" fontId="19" fillId="0" borderId="12" xfId="1" applyNumberFormat="1" applyFont="1" applyBorder="1" applyAlignment="1">
      <alignment horizontal="center" vertical="center"/>
    </xf>
    <xf numFmtId="167" fontId="1" fillId="0" borderId="12" xfId="1" applyNumberFormat="1" applyFont="1" applyBorder="1" applyAlignment="1">
      <alignment horizontal="center" vertical="center"/>
    </xf>
    <xf numFmtId="167" fontId="19" fillId="0" borderId="3" xfId="1" applyNumberFormat="1" applyFont="1" applyBorder="1" applyAlignment="1">
      <alignment horizontal="center" vertical="center"/>
    </xf>
    <xf numFmtId="167" fontId="19" fillId="0" borderId="9" xfId="1" applyNumberFormat="1" applyFont="1" applyBorder="1" applyAlignment="1">
      <alignment horizontal="center" vertical="center"/>
    </xf>
    <xf numFmtId="167" fontId="1" fillId="0" borderId="9" xfId="1" applyNumberFormat="1" applyFont="1" applyBorder="1" applyAlignment="1">
      <alignment horizontal="center" vertical="center"/>
    </xf>
    <xf numFmtId="167" fontId="19" fillId="0" borderId="13" xfId="1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32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33" fillId="0" borderId="0" xfId="0" applyFont="1"/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NumberFormat="1" applyFill="1" applyBorder="1" applyAlignment="1" applyProtection="1"/>
    <xf numFmtId="167" fontId="0" fillId="3" borderId="12" xfId="1" applyNumberFormat="1" applyFont="1" applyFill="1" applyBorder="1"/>
    <xf numFmtId="0" fontId="17" fillId="0" borderId="7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 wrapText="1"/>
    </xf>
    <xf numFmtId="3" fontId="5" fillId="0" borderId="10" xfId="0" applyNumberFormat="1" applyFont="1" applyFill="1" applyBorder="1" applyAlignment="1">
      <alignment horizontal="center" wrapText="1"/>
    </xf>
    <xf numFmtId="3" fontId="5" fillId="0" borderId="15" xfId="0" applyNumberFormat="1" applyFont="1" applyFill="1" applyBorder="1" applyAlignment="1">
      <alignment horizontal="center" wrapText="1"/>
    </xf>
    <xf numFmtId="3" fontId="5" fillId="0" borderId="12" xfId="0" applyNumberFormat="1" applyFont="1" applyBorder="1"/>
    <xf numFmtId="0" fontId="5" fillId="0" borderId="12" xfId="0" applyFont="1" applyBorder="1"/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169" fontId="43" fillId="0" borderId="0" xfId="0" applyNumberFormat="1" applyFont="1" applyAlignment="1">
      <alignment horizontal="right" vertical="center"/>
    </xf>
    <xf numFmtId="0" fontId="39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1" fontId="39" fillId="0" borderId="12" xfId="0" applyNumberFormat="1" applyFont="1" applyBorder="1" applyAlignment="1">
      <alignment horizontal="right" vertical="center"/>
    </xf>
    <xf numFmtId="0" fontId="0" fillId="0" borderId="12" xfId="0" applyNumberFormat="1" applyFill="1" applyBorder="1" applyAlignment="1" applyProtection="1"/>
    <xf numFmtId="0" fontId="41" fillId="0" borderId="12" xfId="0" applyFont="1" applyBorder="1" applyAlignment="1">
      <alignment vertical="center"/>
    </xf>
    <xf numFmtId="1" fontId="42" fillId="0" borderId="12" xfId="0" applyNumberFormat="1" applyFont="1" applyBorder="1" applyAlignment="1">
      <alignment horizontal="right" vertical="center"/>
    </xf>
    <xf numFmtId="0" fontId="42" fillId="0" borderId="12" xfId="0" applyFont="1" applyBorder="1" applyAlignment="1">
      <alignment vertical="center"/>
    </xf>
    <xf numFmtId="3" fontId="42" fillId="0" borderId="12" xfId="0" applyNumberFormat="1" applyFont="1" applyBorder="1" applyAlignment="1">
      <alignment horizontal="right" vertical="center"/>
    </xf>
    <xf numFmtId="0" fontId="44" fillId="0" borderId="12" xfId="0" applyFont="1" applyBorder="1" applyAlignment="1">
      <alignment horizontal="left" vertical="center"/>
    </xf>
    <xf numFmtId="3" fontId="41" fillId="0" borderId="12" xfId="0" applyNumberFormat="1" applyFont="1" applyBorder="1" applyAlignment="1">
      <alignment horizontal="right" vertical="center"/>
    </xf>
    <xf numFmtId="0" fontId="41" fillId="0" borderId="12" xfId="0" applyFont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0" xfId="0" applyAlignment="1">
      <alignment vertical="center"/>
    </xf>
    <xf numFmtId="0" fontId="3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46" fillId="0" borderId="0" xfId="0" applyFont="1"/>
    <xf numFmtId="0" fontId="47" fillId="0" borderId="12" xfId="0" applyFont="1" applyBorder="1" applyAlignment="1">
      <alignment vertical="center"/>
    </xf>
    <xf numFmtId="169" fontId="47" fillId="0" borderId="12" xfId="0" applyNumberFormat="1" applyFont="1" applyBorder="1" applyAlignment="1">
      <alignment horizontal="right" vertical="center"/>
    </xf>
    <xf numFmtId="168" fontId="47" fillId="0" borderId="12" xfId="0" applyNumberFormat="1" applyFont="1" applyBorder="1" applyAlignment="1">
      <alignment horizontal="right" vertical="center"/>
    </xf>
    <xf numFmtId="3" fontId="5" fillId="0" borderId="0" xfId="0" applyNumberFormat="1" applyFont="1"/>
    <xf numFmtId="3" fontId="0" fillId="0" borderId="0" xfId="0" applyNumberFormat="1" applyFill="1" applyBorder="1" applyAlignment="1" applyProtection="1"/>
    <xf numFmtId="0" fontId="48" fillId="0" borderId="0" xfId="0" applyFont="1" applyAlignment="1">
      <alignment horizontal="center" vertical="center"/>
    </xf>
    <xf numFmtId="0" fontId="25" fillId="0" borderId="0" xfId="0" applyNumberFormat="1" applyFont="1" applyFill="1" applyBorder="1" applyAlignment="1" applyProtection="1"/>
    <xf numFmtId="0" fontId="38" fillId="0" borderId="12" xfId="0" applyFont="1" applyBorder="1" applyAlignment="1">
      <alignment horizontal="left" vertical="center"/>
    </xf>
    <xf numFmtId="0" fontId="38" fillId="0" borderId="12" xfId="0" applyFont="1" applyBorder="1" applyAlignment="1">
      <alignment horizontal="right" vertical="center"/>
    </xf>
    <xf numFmtId="0" fontId="49" fillId="0" borderId="12" xfId="0" applyFont="1" applyBorder="1" applyAlignment="1">
      <alignment horizontal="center" vertical="center"/>
    </xf>
    <xf numFmtId="0" fontId="50" fillId="0" borderId="12" xfId="0" applyFont="1" applyBorder="1" applyAlignment="1">
      <alignment vertical="center"/>
    </xf>
    <xf numFmtId="169" fontId="50" fillId="0" borderId="12" xfId="0" applyNumberFormat="1" applyFont="1" applyBorder="1" applyAlignment="1">
      <alignment horizontal="right" vertical="center"/>
    </xf>
    <xf numFmtId="168" fontId="50" fillId="0" borderId="12" xfId="0" applyNumberFormat="1" applyFont="1" applyBorder="1" applyAlignment="1">
      <alignment horizontal="right" vertical="center"/>
    </xf>
    <xf numFmtId="0" fontId="47" fillId="0" borderId="12" xfId="0" applyFont="1" applyBorder="1" applyAlignment="1">
      <alignment horizontal="center" vertical="center"/>
    </xf>
    <xf numFmtId="168" fontId="0" fillId="0" borderId="12" xfId="0" applyNumberFormat="1" applyFill="1" applyBorder="1" applyAlignment="1" applyProtection="1"/>
    <xf numFmtId="167" fontId="1" fillId="0" borderId="0" xfId="0" applyNumberFormat="1" applyFont="1" applyAlignment="1">
      <alignment horizontal="center"/>
    </xf>
    <xf numFmtId="2" fontId="8" fillId="0" borderId="0" xfId="0" applyNumberFormat="1" applyFont="1"/>
    <xf numFmtId="3" fontId="0" fillId="0" borderId="0" xfId="0" applyNumberFormat="1"/>
    <xf numFmtId="3" fontId="1" fillId="0" borderId="14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167" fontId="8" fillId="0" borderId="0" xfId="0" applyNumberFormat="1" applyFont="1"/>
    <xf numFmtId="167" fontId="0" fillId="0" borderId="0" xfId="0" applyNumberFormat="1"/>
    <xf numFmtId="0" fontId="17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14" fontId="28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45" fillId="0" borderId="4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167" fontId="1" fillId="0" borderId="0" xfId="1" applyNumberFormat="1" applyFont="1" applyAlignment="1">
      <alignment horizontal="center"/>
    </xf>
  </cellXfs>
  <cellStyles count="8">
    <cellStyle name="Comma" xfId="1" builtinId="3"/>
    <cellStyle name="Comma 12" xfId="2"/>
    <cellStyle name="Migliaia_Foglio3" xfId="3"/>
    <cellStyle name="Normal" xfId="0" builtinId="0"/>
    <cellStyle name="Normal 12" xfId="4"/>
    <cellStyle name="Normal 2" xfId="5"/>
    <cellStyle name="Normal 3" xfId="6"/>
    <cellStyle name="Normale_Shen.Spjeg.ne vazhdim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62</xdr:row>
      <xdr:rowOff>0</xdr:rowOff>
    </xdr:from>
    <xdr:to>
      <xdr:col>5</xdr:col>
      <xdr:colOff>2038349</xdr:colOff>
      <xdr:row>69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902EB-3D49-438A-B2BC-149F3196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1487150"/>
          <a:ext cx="2038349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55</xdr:row>
      <xdr:rowOff>0</xdr:rowOff>
    </xdr:from>
    <xdr:to>
      <xdr:col>5</xdr:col>
      <xdr:colOff>2038349</xdr:colOff>
      <xdr:row>62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AC1848-044D-4C70-AC8A-23338D31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1296650"/>
          <a:ext cx="2038349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55</xdr:row>
      <xdr:rowOff>57150</xdr:rowOff>
    </xdr:from>
    <xdr:to>
      <xdr:col>5</xdr:col>
      <xdr:colOff>1514474</xdr:colOff>
      <xdr:row>60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E6BC19-DDC3-4ADD-BB9F-106864BFE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1249025"/>
          <a:ext cx="2038349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2038349</xdr:colOff>
      <xdr:row>43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48C701-BD54-440F-9BC8-6D6E083CA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162675"/>
          <a:ext cx="2038349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2038349</xdr:colOff>
      <xdr:row>29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1DC1D-7E32-48B7-9CBF-B9F0ED142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38700"/>
          <a:ext cx="2038349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</xdr:col>
      <xdr:colOff>2038349</xdr:colOff>
      <xdr:row>47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A78519-A76B-4730-81F6-6B01CCAE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77000"/>
          <a:ext cx="2038349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41</xdr:row>
      <xdr:rowOff>47625</xdr:rowOff>
    </xdr:from>
    <xdr:to>
      <xdr:col>8</xdr:col>
      <xdr:colOff>581025</xdr:colOff>
      <xdr:row>47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6BE04D-114C-4CF7-8E96-B1046347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6838950"/>
          <a:ext cx="2038349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R.C/Downloads/Documents%20and%20Settings/user/Desktop/BILANCE%202012/Bilanci%20SOAL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Aktivet"/>
      <sheetName val="Pasivet"/>
      <sheetName val="Rez.1"/>
      <sheetName val="fluksi 2"/>
      <sheetName val="Kapitali 1"/>
      <sheetName val="aktivi"/>
      <sheetName val="SHPENZIME"/>
      <sheetName val="IMPORTE"/>
      <sheetName val="Inventari"/>
      <sheetName val="Shenimet"/>
      <sheetName val="FURNITORI "/>
      <sheetName val="inven aktive"/>
      <sheetName val="KLIENTI"/>
    </sheetNames>
    <sheetDataSet>
      <sheetData sheetId="0"/>
      <sheetData sheetId="1"/>
      <sheetData sheetId="2"/>
      <sheetData sheetId="3">
        <row r="30">
          <cell r="E30">
            <v>2008863.9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31" workbookViewId="0">
      <selection activeCell="J65" sqref="J65"/>
    </sheetView>
  </sheetViews>
  <sheetFormatPr defaultColWidth="9.140625" defaultRowHeight="12.75"/>
  <cols>
    <col min="1" max="1" width="10.42578125" style="7" hidden="1" customWidth="1"/>
    <col min="2" max="2" width="12.140625" style="7" hidden="1" customWidth="1"/>
    <col min="3" max="3" width="9.28515625" style="7" customWidth="1"/>
    <col min="4" max="4" width="11.42578125" style="7" customWidth="1"/>
    <col min="5" max="5" width="2.85546875" style="7" customWidth="1"/>
    <col min="6" max="6" width="5.42578125" style="7" customWidth="1"/>
    <col min="7" max="7" width="9.85546875" style="7" bestFit="1" customWidth="1"/>
    <col min="8" max="8" width="9.140625" style="7"/>
    <col min="9" max="9" width="3.140625" style="7" customWidth="1"/>
    <col min="10" max="10" width="41" style="7" customWidth="1"/>
    <col min="11" max="11" width="1.85546875" style="7" customWidth="1"/>
    <col min="12" max="12" width="25.85546875" style="7" customWidth="1"/>
    <col min="13" max="16384" width="9.140625" style="7"/>
  </cols>
  <sheetData>
    <row r="1" spans="1:12" s="3" customFormat="1" ht="6.7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s="3" customFormat="1" ht="0.75" customHeight="1">
      <c r="A2" s="130"/>
      <c r="B2" s="131"/>
      <c r="C2" s="132"/>
      <c r="D2" s="132"/>
      <c r="E2" s="132"/>
      <c r="F2" s="132"/>
      <c r="G2" s="132"/>
      <c r="H2" s="132"/>
      <c r="I2" s="132"/>
      <c r="J2" s="132"/>
      <c r="K2" s="133"/>
      <c r="L2" s="130"/>
    </row>
    <row r="3" spans="1:12" s="4" customFormat="1" ht="21" customHeight="1">
      <c r="B3" s="8"/>
      <c r="C3" s="9" t="s">
        <v>28</v>
      </c>
      <c r="D3" s="9"/>
      <c r="E3" s="9"/>
      <c r="F3" s="134" t="s">
        <v>253</v>
      </c>
      <c r="G3" s="135"/>
      <c r="H3" s="127"/>
      <c r="I3" s="10"/>
      <c r="J3" s="9"/>
      <c r="K3" s="11"/>
    </row>
    <row r="4" spans="1:12" s="4" customFormat="1" ht="14.1" customHeight="1">
      <c r="B4" s="8"/>
      <c r="C4" s="9" t="s">
        <v>16</v>
      </c>
      <c r="D4" s="9"/>
      <c r="E4" s="9"/>
      <c r="F4" s="10" t="s">
        <v>170</v>
      </c>
      <c r="G4" s="136"/>
      <c r="H4" s="12"/>
      <c r="I4" s="13"/>
      <c r="J4" s="13"/>
      <c r="K4" s="11"/>
    </row>
    <row r="5" spans="1:12" s="4" customFormat="1" ht="14.1" customHeight="1">
      <c r="B5" s="8"/>
      <c r="C5" s="9" t="s">
        <v>5</v>
      </c>
      <c r="D5" s="9"/>
      <c r="E5" s="9"/>
      <c r="F5" s="14" t="s">
        <v>150</v>
      </c>
      <c r="G5" s="10"/>
      <c r="H5" s="10"/>
      <c r="I5" s="10"/>
      <c r="J5" s="10"/>
      <c r="K5" s="11"/>
    </row>
    <row r="6" spans="1:12" s="4" customFormat="1" ht="14.1" customHeight="1">
      <c r="B6" s="8"/>
      <c r="C6" s="9"/>
      <c r="D6" s="9"/>
      <c r="E6" s="9"/>
      <c r="F6" s="137"/>
      <c r="G6" s="9"/>
      <c r="H6" s="128"/>
      <c r="I6" s="128"/>
      <c r="J6" s="13"/>
      <c r="K6" s="11"/>
    </row>
    <row r="7" spans="1:12" s="4" customFormat="1" ht="14.1" customHeight="1">
      <c r="B7" s="8"/>
      <c r="C7" s="9" t="s">
        <v>0</v>
      </c>
      <c r="D7" s="9"/>
      <c r="E7" s="9"/>
      <c r="F7" s="253">
        <v>34733</v>
      </c>
      <c r="G7" s="253"/>
      <c r="H7" s="9"/>
      <c r="I7" s="9"/>
      <c r="J7" s="9"/>
      <c r="K7" s="11"/>
    </row>
    <row r="8" spans="1:12" s="4" customFormat="1" ht="14.1" customHeight="1">
      <c r="B8" s="8"/>
      <c r="C8" s="9" t="s">
        <v>1</v>
      </c>
      <c r="D8" s="9"/>
      <c r="E8" s="9"/>
      <c r="F8" s="138"/>
      <c r="G8" s="126"/>
      <c r="H8" s="9"/>
      <c r="I8" s="9"/>
      <c r="J8" s="9"/>
      <c r="K8" s="11"/>
    </row>
    <row r="9" spans="1:12" s="4" customFormat="1" ht="14.1" customHeight="1">
      <c r="B9" s="8"/>
      <c r="C9" s="9"/>
      <c r="D9" s="9"/>
      <c r="E9" s="9"/>
      <c r="F9" s="9"/>
      <c r="G9" s="9"/>
      <c r="H9" s="9"/>
      <c r="I9" s="9"/>
      <c r="J9" s="9"/>
      <c r="K9" s="11"/>
    </row>
    <row r="10" spans="1:12" s="4" customFormat="1" ht="14.1" customHeight="1">
      <c r="B10" s="8"/>
      <c r="C10" s="9" t="s">
        <v>11</v>
      </c>
      <c r="D10" s="9"/>
      <c r="E10" s="9"/>
      <c r="F10" s="10" t="s">
        <v>171</v>
      </c>
      <c r="G10" s="10"/>
      <c r="H10" s="10"/>
      <c r="I10" s="10"/>
      <c r="J10" s="10"/>
      <c r="K10" s="11"/>
    </row>
    <row r="11" spans="1:12" s="4" customFormat="1" ht="14.1" customHeight="1">
      <c r="B11" s="8"/>
      <c r="C11" s="9"/>
      <c r="D11" s="9"/>
      <c r="E11" s="9"/>
      <c r="F11" s="14"/>
      <c r="G11" s="14"/>
      <c r="H11" s="14"/>
      <c r="I11" s="14"/>
      <c r="J11" s="14"/>
      <c r="K11" s="11"/>
    </row>
    <row r="12" spans="1:12" s="4" customFormat="1" ht="14.1" customHeight="1">
      <c r="B12" s="8"/>
      <c r="C12" s="9"/>
      <c r="D12" s="9"/>
      <c r="E12" s="9"/>
      <c r="F12" s="14"/>
      <c r="G12" s="14"/>
      <c r="H12" s="14"/>
      <c r="I12" s="14"/>
      <c r="J12" s="14"/>
      <c r="K12" s="11"/>
    </row>
    <row r="13" spans="1:12" s="5" customFormat="1">
      <c r="A13" s="3"/>
      <c r="B13" s="139"/>
      <c r="C13" s="140"/>
      <c r="D13" s="140"/>
      <c r="E13" s="140"/>
      <c r="F13" s="140"/>
      <c r="G13" s="140"/>
      <c r="H13" s="140"/>
      <c r="I13" s="140"/>
      <c r="J13" s="140"/>
      <c r="K13" s="141"/>
      <c r="L13" s="3"/>
    </row>
    <row r="14" spans="1:12" s="5" customFormat="1">
      <c r="A14" s="3"/>
      <c r="B14" s="139"/>
      <c r="C14" s="140"/>
      <c r="D14" s="140"/>
      <c r="E14" s="140"/>
      <c r="F14" s="140"/>
      <c r="G14" s="140"/>
      <c r="H14" s="140"/>
      <c r="I14" s="140"/>
      <c r="J14" s="140"/>
      <c r="K14" s="141"/>
      <c r="L14" s="3"/>
    </row>
    <row r="15" spans="1:12" s="5" customFormat="1">
      <c r="A15" s="3"/>
      <c r="B15" s="139"/>
      <c r="C15" s="140"/>
      <c r="D15" s="140"/>
      <c r="E15" s="140"/>
      <c r="F15" s="140"/>
      <c r="G15" s="140"/>
      <c r="H15" s="140"/>
      <c r="I15" s="140"/>
      <c r="J15" s="140"/>
      <c r="K15" s="141"/>
      <c r="L15" s="3"/>
    </row>
    <row r="16" spans="1:12" s="5" customFormat="1">
      <c r="A16" s="3"/>
      <c r="B16" s="139"/>
      <c r="C16" s="140"/>
      <c r="D16" s="140"/>
      <c r="E16" s="140"/>
      <c r="F16" s="140"/>
      <c r="G16" s="140"/>
      <c r="H16" s="140"/>
      <c r="I16" s="140"/>
      <c r="J16" s="140"/>
      <c r="K16" s="141"/>
      <c r="L16" s="3"/>
    </row>
    <row r="17" spans="1:12" s="5" customFormat="1">
      <c r="A17" s="3"/>
      <c r="B17" s="139"/>
      <c r="C17" s="140"/>
      <c r="D17" s="140"/>
      <c r="E17" s="140"/>
      <c r="F17" s="140"/>
      <c r="G17" s="140"/>
      <c r="H17" s="140"/>
      <c r="I17" s="140"/>
      <c r="J17" s="140"/>
      <c r="K17" s="141"/>
      <c r="L17" s="3"/>
    </row>
    <row r="18" spans="1:12" s="5" customFormat="1">
      <c r="A18" s="3"/>
      <c r="B18" s="139"/>
      <c r="C18" s="140"/>
      <c r="D18" s="140"/>
      <c r="E18" s="140"/>
      <c r="F18" s="140"/>
      <c r="G18" s="140"/>
      <c r="H18" s="140"/>
      <c r="I18" s="140"/>
      <c r="J18" s="140"/>
      <c r="K18" s="141"/>
      <c r="L18" s="3"/>
    </row>
    <row r="19" spans="1:12" s="5" customFormat="1">
      <c r="A19" s="3"/>
      <c r="B19" s="139"/>
      <c r="C19" s="140"/>
      <c r="D19" s="140"/>
      <c r="E19" s="140"/>
      <c r="F19" s="140"/>
      <c r="G19" s="140"/>
      <c r="H19" s="140"/>
      <c r="I19" s="140"/>
      <c r="J19" s="140"/>
      <c r="K19" s="141"/>
      <c r="L19" s="3"/>
    </row>
    <row r="20" spans="1:12" s="5" customFormat="1">
      <c r="A20" s="3"/>
      <c r="B20" s="139"/>
      <c r="C20" s="140"/>
      <c r="D20" s="140"/>
      <c r="E20" s="140"/>
      <c r="F20" s="140"/>
      <c r="G20" s="140"/>
      <c r="H20" s="140"/>
      <c r="I20" s="140"/>
      <c r="J20" s="140"/>
      <c r="K20" s="141"/>
      <c r="L20" s="3"/>
    </row>
    <row r="21" spans="1:12" s="5" customFormat="1">
      <c r="A21" s="3"/>
      <c r="B21" s="139"/>
      <c r="C21" s="3"/>
      <c r="D21" s="140"/>
      <c r="E21" s="140"/>
      <c r="F21" s="140"/>
      <c r="G21" s="140"/>
      <c r="H21" s="140"/>
      <c r="I21" s="140"/>
      <c r="J21" s="140"/>
      <c r="K21" s="141"/>
      <c r="L21" s="3"/>
    </row>
    <row r="22" spans="1:12" s="5" customFormat="1">
      <c r="A22" s="3"/>
      <c r="B22" s="139"/>
      <c r="C22" s="140"/>
      <c r="D22" s="140"/>
      <c r="E22" s="140"/>
      <c r="F22" s="140"/>
      <c r="G22" s="140"/>
      <c r="H22" s="140"/>
      <c r="I22" s="140"/>
      <c r="J22" s="140"/>
      <c r="K22" s="141"/>
      <c r="L22" s="3"/>
    </row>
    <row r="23" spans="1:12" s="5" customFormat="1">
      <c r="A23" s="3"/>
      <c r="B23" s="139"/>
      <c r="C23" s="140"/>
      <c r="D23" s="140"/>
      <c r="E23" s="140"/>
      <c r="F23" s="140"/>
      <c r="G23" s="140"/>
      <c r="H23" s="140"/>
      <c r="I23" s="140"/>
      <c r="J23" s="140"/>
      <c r="K23" s="141"/>
      <c r="L23" s="3"/>
    </row>
    <row r="24" spans="1:12" s="5" customFormat="1">
      <c r="A24" s="3"/>
      <c r="B24" s="139"/>
      <c r="C24" s="140"/>
      <c r="D24" s="140"/>
      <c r="E24" s="140"/>
      <c r="F24" s="140"/>
      <c r="G24" s="140"/>
      <c r="H24" s="140"/>
      <c r="I24" s="140"/>
      <c r="J24" s="140"/>
      <c r="K24" s="141"/>
      <c r="L24" s="3"/>
    </row>
    <row r="25" spans="1:12" s="16" customFormat="1" ht="33.75">
      <c r="A25" s="3"/>
      <c r="B25" s="256" t="s">
        <v>6</v>
      </c>
      <c r="C25" s="257"/>
      <c r="D25" s="257"/>
      <c r="E25" s="257"/>
      <c r="F25" s="257"/>
      <c r="G25" s="257"/>
      <c r="H25" s="257"/>
      <c r="I25" s="257"/>
      <c r="J25" s="257"/>
      <c r="K25" s="258"/>
      <c r="L25" s="3"/>
    </row>
    <row r="26" spans="1:12" s="5" customFormat="1">
      <c r="A26" s="3"/>
      <c r="B26" s="139"/>
      <c r="C26" s="259" t="s">
        <v>14</v>
      </c>
      <c r="D26" s="259"/>
      <c r="E26" s="259"/>
      <c r="F26" s="259"/>
      <c r="G26" s="259"/>
      <c r="H26" s="259"/>
      <c r="I26" s="259"/>
      <c r="J26" s="259"/>
      <c r="K26" s="141"/>
      <c r="L26" s="3"/>
    </row>
    <row r="27" spans="1:12" s="5" customFormat="1">
      <c r="A27" s="3"/>
      <c r="B27" s="139"/>
      <c r="C27" s="259" t="s">
        <v>15</v>
      </c>
      <c r="D27" s="259"/>
      <c r="E27" s="259"/>
      <c r="F27" s="259"/>
      <c r="G27" s="259"/>
      <c r="H27" s="259"/>
      <c r="I27" s="259"/>
      <c r="J27" s="259"/>
      <c r="K27" s="141"/>
      <c r="L27" s="3"/>
    </row>
    <row r="28" spans="1:12" s="5" customFormat="1">
      <c r="A28" s="3"/>
      <c r="B28" s="139"/>
      <c r="C28" s="140"/>
      <c r="D28" s="140"/>
      <c r="E28" s="140"/>
      <c r="F28" s="140"/>
      <c r="G28" s="140"/>
      <c r="H28" s="140"/>
      <c r="I28" s="140"/>
      <c r="J28" s="140"/>
      <c r="K28" s="141"/>
      <c r="L28" s="3"/>
    </row>
    <row r="29" spans="1:12" s="5" customFormat="1">
      <c r="A29" s="3"/>
      <c r="B29" s="139"/>
      <c r="C29" s="140"/>
      <c r="D29" s="140"/>
      <c r="E29" s="140"/>
      <c r="F29" s="140"/>
      <c r="G29" s="140"/>
      <c r="H29" s="140"/>
      <c r="I29" s="140"/>
      <c r="J29" s="140"/>
      <c r="K29" s="141"/>
      <c r="L29" s="3"/>
    </row>
    <row r="30" spans="1:12" s="18" customFormat="1" ht="33.75">
      <c r="A30" s="3"/>
      <c r="B30" s="139"/>
      <c r="C30" s="140"/>
      <c r="E30" s="140"/>
      <c r="G30" s="140"/>
      <c r="H30" s="17" t="s">
        <v>411</v>
      </c>
      <c r="I30" s="140"/>
      <c r="J30" s="140"/>
      <c r="K30" s="141"/>
      <c r="L30" s="3"/>
    </row>
    <row r="31" spans="1:12" s="18" customFormat="1">
      <c r="A31" s="3"/>
      <c r="B31" s="139"/>
      <c r="C31" s="140"/>
      <c r="E31" s="140"/>
      <c r="F31" s="140"/>
      <c r="G31" s="140"/>
      <c r="H31" s="140"/>
      <c r="I31" s="140"/>
      <c r="J31" s="140"/>
      <c r="K31" s="141"/>
      <c r="L31" s="3"/>
    </row>
    <row r="32" spans="1:12" s="18" customFormat="1">
      <c r="A32" s="3"/>
      <c r="B32" s="139"/>
      <c r="C32" s="140"/>
      <c r="D32" s="140"/>
      <c r="E32" s="140"/>
      <c r="F32" s="140"/>
      <c r="G32" s="140"/>
      <c r="H32" s="140"/>
      <c r="I32" s="140"/>
      <c r="J32" s="140"/>
      <c r="K32" s="141"/>
      <c r="L32" s="3"/>
    </row>
    <row r="33" spans="1:12" s="18" customFormat="1">
      <c r="A33" s="3"/>
      <c r="B33" s="139"/>
      <c r="C33" s="140"/>
      <c r="D33" s="140"/>
      <c r="E33" s="140"/>
      <c r="F33" s="140"/>
      <c r="G33" s="140"/>
      <c r="H33" s="140"/>
      <c r="I33" s="140"/>
      <c r="J33" s="140"/>
      <c r="K33" s="141"/>
      <c r="L33" s="3"/>
    </row>
    <row r="34" spans="1:12" s="18" customFormat="1">
      <c r="A34" s="3"/>
      <c r="B34" s="139"/>
      <c r="C34" s="140"/>
      <c r="D34" s="140"/>
      <c r="E34" s="140"/>
      <c r="F34" s="140"/>
      <c r="G34" s="140"/>
      <c r="H34" s="140"/>
      <c r="I34" s="140"/>
      <c r="J34" s="140"/>
      <c r="K34" s="141"/>
      <c r="L34" s="3"/>
    </row>
    <row r="35" spans="1:12" s="18" customFormat="1">
      <c r="A35" s="3"/>
      <c r="B35" s="139"/>
      <c r="C35" s="140"/>
      <c r="D35" s="140"/>
      <c r="E35" s="140"/>
      <c r="F35" s="140"/>
      <c r="G35" s="140"/>
      <c r="H35" s="140"/>
      <c r="I35" s="140"/>
      <c r="J35" s="140"/>
      <c r="K35" s="141"/>
      <c r="L35" s="3"/>
    </row>
    <row r="36" spans="1:12" s="18" customFormat="1">
      <c r="A36" s="3"/>
      <c r="B36" s="139"/>
      <c r="C36" s="140"/>
      <c r="D36" s="140"/>
      <c r="E36" s="140"/>
      <c r="F36" s="140"/>
      <c r="G36" s="140"/>
      <c r="H36" s="140"/>
      <c r="I36" s="140"/>
      <c r="J36" s="140"/>
      <c r="K36" s="141"/>
      <c r="L36" s="3"/>
    </row>
    <row r="37" spans="1:12" s="18" customFormat="1">
      <c r="A37" s="3"/>
      <c r="B37" s="139"/>
      <c r="C37" s="140"/>
      <c r="D37" s="140"/>
      <c r="E37" s="140"/>
      <c r="F37" s="140"/>
      <c r="G37" s="140"/>
      <c r="H37" s="140"/>
      <c r="I37" s="140"/>
      <c r="J37" s="140"/>
      <c r="K37" s="141"/>
      <c r="L37" s="3"/>
    </row>
    <row r="38" spans="1:12" s="18" customFormat="1">
      <c r="A38" s="3"/>
      <c r="B38" s="139"/>
      <c r="C38" s="140"/>
      <c r="D38" s="140"/>
      <c r="E38" s="140"/>
      <c r="F38" s="140"/>
      <c r="G38" s="140"/>
      <c r="H38" s="140"/>
      <c r="I38" s="140"/>
      <c r="J38" s="140"/>
      <c r="K38" s="141"/>
      <c r="L38" s="3"/>
    </row>
    <row r="39" spans="1:12" s="18" customFormat="1">
      <c r="A39" s="3"/>
      <c r="B39" s="139"/>
      <c r="C39" s="140"/>
      <c r="D39" s="140"/>
      <c r="E39" s="140"/>
      <c r="F39" s="140"/>
      <c r="G39" s="140"/>
      <c r="H39" s="140"/>
      <c r="I39" s="140"/>
      <c r="J39" s="140"/>
      <c r="K39" s="141"/>
      <c r="L39" s="3"/>
    </row>
    <row r="40" spans="1:12" s="18" customFormat="1">
      <c r="A40" s="3"/>
      <c r="B40" s="139"/>
      <c r="C40" s="140"/>
      <c r="D40" s="140"/>
      <c r="E40" s="140"/>
      <c r="F40" s="140"/>
      <c r="G40" s="140"/>
      <c r="H40" s="140"/>
      <c r="I40" s="140"/>
      <c r="J40" s="140"/>
      <c r="K40" s="141"/>
      <c r="L40" s="3"/>
    </row>
    <row r="41" spans="1:12" s="18" customFormat="1">
      <c r="A41" s="3"/>
      <c r="B41" s="139"/>
      <c r="C41" s="140"/>
      <c r="D41" s="140"/>
      <c r="E41" s="140"/>
      <c r="F41" s="140"/>
      <c r="G41" s="140"/>
      <c r="H41" s="140"/>
      <c r="I41" s="140"/>
      <c r="J41" s="140"/>
      <c r="K41" s="141"/>
      <c r="L41" s="3"/>
    </row>
    <row r="42" spans="1:12" s="18" customFormat="1">
      <c r="A42" s="3"/>
      <c r="B42" s="139"/>
      <c r="C42" s="140"/>
      <c r="D42" s="140"/>
      <c r="E42" s="140"/>
      <c r="F42" s="140"/>
      <c r="G42" s="140"/>
      <c r="H42" s="140"/>
      <c r="I42" s="140"/>
      <c r="J42" s="140"/>
      <c r="K42" s="141"/>
      <c r="L42" s="3"/>
    </row>
    <row r="43" spans="1:12" s="18" customFormat="1">
      <c r="A43" s="3"/>
      <c r="B43" s="139"/>
      <c r="C43" s="140"/>
      <c r="D43" s="140"/>
      <c r="E43" s="140"/>
      <c r="F43" s="140"/>
      <c r="G43" s="140"/>
      <c r="H43" s="140"/>
      <c r="I43" s="140"/>
      <c r="J43" s="140"/>
      <c r="K43" s="141"/>
      <c r="L43" s="3"/>
    </row>
    <row r="44" spans="1:12" s="18" customFormat="1">
      <c r="A44" s="3"/>
      <c r="B44" s="139"/>
      <c r="C44" s="140"/>
      <c r="D44" s="140"/>
      <c r="E44" s="140"/>
      <c r="F44" s="140"/>
      <c r="G44" s="140"/>
      <c r="H44" s="140"/>
      <c r="I44" s="140"/>
      <c r="J44" s="140"/>
      <c r="K44" s="141"/>
      <c r="L44" s="3"/>
    </row>
    <row r="45" spans="1:12" s="18" customFormat="1" ht="9" customHeight="1">
      <c r="A45" s="3"/>
      <c r="B45" s="139"/>
      <c r="C45" s="140"/>
      <c r="D45" s="140"/>
      <c r="E45" s="140"/>
      <c r="F45" s="140"/>
      <c r="G45" s="140"/>
      <c r="H45" s="140"/>
      <c r="I45" s="140"/>
      <c r="J45" s="140"/>
      <c r="K45" s="141"/>
      <c r="L45" s="3"/>
    </row>
    <row r="46" spans="1:12" s="18" customFormat="1">
      <c r="A46" s="3"/>
      <c r="B46" s="139"/>
      <c r="C46" s="140"/>
      <c r="D46" s="140"/>
      <c r="E46" s="140"/>
      <c r="F46" s="140"/>
      <c r="G46" s="140"/>
      <c r="H46" s="140"/>
      <c r="I46" s="140"/>
      <c r="J46" s="140"/>
      <c r="K46" s="141"/>
      <c r="L46" s="3"/>
    </row>
    <row r="47" spans="1:12" s="18" customFormat="1">
      <c r="A47" s="3"/>
      <c r="B47" s="139"/>
      <c r="C47" s="140"/>
      <c r="D47" s="140"/>
      <c r="E47" s="140"/>
      <c r="F47" s="140"/>
      <c r="G47" s="140"/>
      <c r="H47" s="140"/>
      <c r="I47" s="140"/>
      <c r="J47" s="140"/>
      <c r="K47" s="141"/>
      <c r="L47" s="3"/>
    </row>
    <row r="48" spans="1:12" s="4" customFormat="1" ht="12.95" customHeight="1">
      <c r="B48" s="8"/>
      <c r="C48" s="9" t="s">
        <v>22</v>
      </c>
      <c r="D48" s="9"/>
      <c r="E48" s="9"/>
      <c r="F48" s="9"/>
      <c r="G48" s="9"/>
      <c r="H48" s="254" t="s">
        <v>29</v>
      </c>
      <c r="I48" s="254"/>
      <c r="J48" s="9"/>
      <c r="K48" s="11"/>
    </row>
    <row r="49" spans="1:12" s="4" customFormat="1" ht="12.95" customHeight="1">
      <c r="B49" s="8"/>
      <c r="C49" s="9" t="s">
        <v>23</v>
      </c>
      <c r="D49" s="9"/>
      <c r="E49" s="9"/>
      <c r="F49" s="9"/>
      <c r="G49" s="9"/>
      <c r="H49" s="255" t="s">
        <v>31</v>
      </c>
      <c r="I49" s="255"/>
      <c r="J49" s="9"/>
      <c r="K49" s="11"/>
    </row>
    <row r="50" spans="1:12" s="4" customFormat="1" ht="12.95" customHeight="1">
      <c r="B50" s="8"/>
      <c r="C50" s="9" t="s">
        <v>17</v>
      </c>
      <c r="D50" s="9"/>
      <c r="E50" s="9"/>
      <c r="F50" s="9"/>
      <c r="G50" s="9"/>
      <c r="H50" s="255" t="s">
        <v>30</v>
      </c>
      <c r="I50" s="255"/>
      <c r="J50" s="9"/>
      <c r="K50" s="11"/>
    </row>
    <row r="51" spans="1:12" s="4" customFormat="1" ht="12.95" customHeight="1">
      <c r="B51" s="8"/>
      <c r="C51" s="9" t="s">
        <v>18</v>
      </c>
      <c r="D51" s="9"/>
      <c r="E51" s="9"/>
      <c r="F51" s="9"/>
      <c r="G51" s="9"/>
      <c r="H51" s="255" t="s">
        <v>30</v>
      </c>
      <c r="I51" s="255"/>
      <c r="J51" s="9"/>
      <c r="K51" s="11"/>
    </row>
    <row r="52" spans="1:12" s="5" customFormat="1">
      <c r="A52" s="3"/>
      <c r="B52" s="139"/>
      <c r="C52" s="140"/>
      <c r="D52" s="140"/>
      <c r="E52" s="140"/>
      <c r="F52" s="140"/>
      <c r="G52" s="140"/>
      <c r="H52" s="140"/>
      <c r="I52" s="140"/>
      <c r="J52" s="140"/>
      <c r="K52" s="141"/>
      <c r="L52" s="3"/>
    </row>
    <row r="53" spans="1:12" s="6" customFormat="1" ht="12.95" customHeight="1">
      <c r="A53" s="142"/>
      <c r="B53" s="143"/>
      <c r="C53" s="9" t="s">
        <v>24</v>
      </c>
      <c r="D53" s="9"/>
      <c r="E53" s="9"/>
      <c r="F53" s="9"/>
      <c r="G53" s="126" t="s">
        <v>19</v>
      </c>
      <c r="H53" s="254" t="s">
        <v>412</v>
      </c>
      <c r="I53" s="254"/>
      <c r="J53" s="144"/>
      <c r="K53" s="145"/>
      <c r="L53" s="142"/>
    </row>
    <row r="54" spans="1:12" s="6" customFormat="1" ht="12.95" customHeight="1">
      <c r="A54" s="142"/>
      <c r="B54" s="143"/>
      <c r="C54" s="9"/>
      <c r="D54" s="9"/>
      <c r="E54" s="9"/>
      <c r="F54" s="9"/>
      <c r="G54" s="126" t="s">
        <v>20</v>
      </c>
      <c r="H54" s="255" t="s">
        <v>413</v>
      </c>
      <c r="I54" s="255"/>
      <c r="J54" s="144"/>
      <c r="K54" s="145"/>
      <c r="L54" s="142"/>
    </row>
    <row r="55" spans="1:12" s="6" customFormat="1" ht="7.5" customHeight="1">
      <c r="A55" s="142"/>
      <c r="B55" s="143"/>
      <c r="C55" s="9"/>
      <c r="D55" s="9"/>
      <c r="E55" s="9"/>
      <c r="F55" s="9"/>
      <c r="G55" s="126"/>
      <c r="H55" s="126"/>
      <c r="I55" s="126"/>
      <c r="J55" s="144"/>
      <c r="K55" s="145"/>
      <c r="L55" s="142"/>
    </row>
    <row r="56" spans="1:12" s="6" customFormat="1" ht="12.95" customHeight="1">
      <c r="A56" s="142"/>
      <c r="B56" s="143"/>
      <c r="C56" s="9" t="s">
        <v>21</v>
      </c>
      <c r="D56" s="9"/>
      <c r="E56" s="9"/>
      <c r="F56" s="126"/>
      <c r="G56" s="9"/>
      <c r="H56" s="49" t="s">
        <v>414</v>
      </c>
      <c r="I56" s="10"/>
      <c r="J56" s="144"/>
      <c r="K56" s="145"/>
      <c r="L56" s="142"/>
    </row>
    <row r="57" spans="1:12" ht="22.5" customHeight="1">
      <c r="A57" s="3"/>
      <c r="B57" s="146"/>
      <c r="C57" s="147"/>
      <c r="D57" s="147"/>
      <c r="E57" s="147"/>
      <c r="F57" s="147"/>
      <c r="G57" s="147"/>
      <c r="H57" s="147"/>
      <c r="I57" s="147"/>
      <c r="J57" s="147"/>
      <c r="K57" s="148"/>
      <c r="L57" s="3"/>
    </row>
    <row r="58" spans="1:12" ht="6.75" customHeight="1"/>
  </sheetData>
  <mergeCells count="10">
    <mergeCell ref="F7:G7"/>
    <mergeCell ref="H53:I53"/>
    <mergeCell ref="H54:I54"/>
    <mergeCell ref="B25:K25"/>
    <mergeCell ref="C26:J26"/>
    <mergeCell ref="C27:J27"/>
    <mergeCell ref="H48:I48"/>
    <mergeCell ref="H49:I49"/>
    <mergeCell ref="H50:I50"/>
    <mergeCell ref="H51:I51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tabSelected="1" topLeftCell="A13" workbookViewId="0">
      <selection activeCell="N48" sqref="N48"/>
    </sheetView>
  </sheetViews>
  <sheetFormatPr defaultRowHeight="12.75"/>
  <cols>
    <col min="1" max="1" width="3.5703125" customWidth="1"/>
    <col min="2" max="2" width="7.85546875" customWidth="1"/>
    <col min="10" max="10" width="7.42578125" customWidth="1"/>
  </cols>
  <sheetData>
    <row r="2" spans="2:10">
      <c r="B2" s="214"/>
      <c r="C2" s="215"/>
      <c r="D2" s="215"/>
      <c r="E2" s="215"/>
      <c r="F2" s="215"/>
      <c r="G2" s="215"/>
      <c r="H2" s="215"/>
      <c r="I2" s="215"/>
      <c r="J2" s="216"/>
    </row>
    <row r="3" spans="2:10">
      <c r="B3" s="217"/>
      <c r="C3" s="218"/>
      <c r="D3" s="218"/>
      <c r="E3" s="218"/>
      <c r="F3" s="218"/>
      <c r="G3" s="218"/>
      <c r="H3" s="218"/>
      <c r="I3" s="218"/>
      <c r="J3" s="219"/>
    </row>
    <row r="4" spans="2:10" s="220" customFormat="1" ht="18">
      <c r="B4" s="278" t="s">
        <v>248</v>
      </c>
      <c r="C4" s="279"/>
      <c r="D4" s="279"/>
      <c r="E4" s="279"/>
      <c r="F4" s="279"/>
      <c r="G4" s="279"/>
      <c r="H4" s="279"/>
      <c r="I4" s="279"/>
      <c r="J4" s="280"/>
    </row>
    <row r="5" spans="2:10">
      <c r="B5" s="217"/>
      <c r="C5" s="218"/>
      <c r="D5" s="218"/>
      <c r="E5" s="218"/>
      <c r="F5" s="218"/>
      <c r="G5" s="218"/>
      <c r="H5" s="218"/>
      <c r="I5" s="218"/>
      <c r="J5" s="219"/>
    </row>
    <row r="6" spans="2:10" ht="15">
      <c r="B6" s="217"/>
      <c r="C6" s="221"/>
      <c r="D6" s="218"/>
      <c r="E6" s="218"/>
      <c r="F6" s="218"/>
      <c r="G6" s="218"/>
      <c r="H6" s="218"/>
      <c r="I6" s="218"/>
      <c r="J6" s="219"/>
    </row>
    <row r="7" spans="2:10">
      <c r="B7" s="217"/>
      <c r="C7" s="218"/>
      <c r="D7" s="218"/>
      <c r="E7" s="218"/>
      <c r="F7" s="218"/>
      <c r="G7" s="218"/>
      <c r="H7" s="218"/>
      <c r="I7" s="218"/>
      <c r="J7" s="219"/>
    </row>
    <row r="8" spans="2:10">
      <c r="B8" s="217"/>
      <c r="C8" s="218"/>
      <c r="D8" s="218"/>
      <c r="E8" s="218"/>
      <c r="F8" s="218"/>
      <c r="G8" s="218"/>
      <c r="H8" s="218"/>
      <c r="I8" s="218"/>
      <c r="J8" s="219"/>
    </row>
    <row r="9" spans="2:10">
      <c r="B9" s="217"/>
      <c r="C9" s="218"/>
      <c r="D9" s="218"/>
      <c r="E9" s="218"/>
      <c r="F9" s="218"/>
      <c r="G9" s="218"/>
      <c r="H9" s="218"/>
      <c r="I9" s="218"/>
      <c r="J9" s="219"/>
    </row>
    <row r="10" spans="2:10">
      <c r="B10" s="217"/>
      <c r="C10" s="218"/>
      <c r="D10" s="218"/>
      <c r="E10" s="218"/>
      <c r="F10" s="218"/>
      <c r="G10" s="218"/>
      <c r="H10" s="218"/>
      <c r="I10" s="218"/>
      <c r="J10" s="219"/>
    </row>
    <row r="11" spans="2:10">
      <c r="B11" s="217"/>
      <c r="C11" s="218"/>
      <c r="D11" s="218"/>
      <c r="E11" s="218"/>
      <c r="F11" s="218"/>
      <c r="G11" s="218"/>
      <c r="H11" s="218"/>
      <c r="I11" s="218"/>
      <c r="J11" s="219"/>
    </row>
    <row r="12" spans="2:10">
      <c r="B12" s="217"/>
      <c r="C12" s="218"/>
      <c r="D12" s="218"/>
      <c r="E12" s="218"/>
      <c r="F12" s="218"/>
      <c r="G12" s="218"/>
      <c r="H12" s="218"/>
      <c r="I12" s="218"/>
      <c r="J12" s="219"/>
    </row>
    <row r="13" spans="2:10">
      <c r="B13" s="217"/>
      <c r="C13" s="218"/>
      <c r="D13" s="218"/>
      <c r="E13" s="218"/>
      <c r="F13" s="218"/>
      <c r="G13" s="218"/>
      <c r="H13" s="218"/>
      <c r="I13" s="218"/>
      <c r="J13" s="219"/>
    </row>
    <row r="14" spans="2:10">
      <c r="B14" s="217"/>
      <c r="C14" s="218"/>
      <c r="D14" s="218"/>
      <c r="E14" s="218"/>
      <c r="F14" s="218"/>
      <c r="G14" s="218"/>
      <c r="H14" s="218"/>
      <c r="I14" s="218"/>
      <c r="J14" s="219"/>
    </row>
    <row r="15" spans="2:10">
      <c r="B15" s="217"/>
      <c r="C15" s="218"/>
      <c r="D15" s="218"/>
      <c r="E15" s="218"/>
      <c r="F15" s="218"/>
      <c r="G15" s="218"/>
      <c r="H15" s="218"/>
      <c r="I15" s="218"/>
      <c r="J15" s="219"/>
    </row>
    <row r="16" spans="2:10">
      <c r="B16" s="217"/>
      <c r="C16" s="218"/>
      <c r="D16" s="218"/>
      <c r="E16" s="218"/>
      <c r="F16" s="218"/>
      <c r="G16" s="218"/>
      <c r="H16" s="218"/>
      <c r="I16" s="218"/>
      <c r="J16" s="219"/>
    </row>
    <row r="17" spans="2:10">
      <c r="B17" s="217"/>
      <c r="C17" s="218"/>
      <c r="D17" s="218"/>
      <c r="E17" s="218"/>
      <c r="F17" s="218"/>
      <c r="G17" s="218"/>
      <c r="H17" s="218"/>
      <c r="I17" s="218"/>
      <c r="J17" s="219"/>
    </row>
    <row r="18" spans="2:10">
      <c r="B18" s="217"/>
      <c r="C18" s="218"/>
      <c r="D18" s="218"/>
      <c r="E18" s="218"/>
      <c r="F18" s="218"/>
      <c r="G18" s="218"/>
      <c r="H18" s="218"/>
      <c r="I18" s="218"/>
      <c r="J18" s="219"/>
    </row>
    <row r="19" spans="2:10">
      <c r="B19" s="217"/>
      <c r="C19" s="218"/>
      <c r="D19" s="218"/>
      <c r="E19" s="218"/>
      <c r="F19" s="218"/>
      <c r="G19" s="218"/>
      <c r="H19" s="218"/>
      <c r="I19" s="218"/>
      <c r="J19" s="219"/>
    </row>
    <row r="20" spans="2:10">
      <c r="B20" s="217"/>
      <c r="C20" s="218"/>
      <c r="D20" s="218"/>
      <c r="E20" s="218"/>
      <c r="F20" s="218"/>
      <c r="G20" s="218"/>
      <c r="H20" s="218"/>
      <c r="I20" s="218"/>
      <c r="J20" s="219"/>
    </row>
    <row r="21" spans="2:10">
      <c r="B21" s="217"/>
      <c r="C21" s="218"/>
      <c r="D21" s="218"/>
      <c r="E21" s="218"/>
      <c r="F21" s="218"/>
      <c r="G21" s="218"/>
      <c r="H21" s="218"/>
      <c r="I21" s="218"/>
      <c r="J21" s="219"/>
    </row>
    <row r="22" spans="2:10">
      <c r="B22" s="217"/>
      <c r="C22" s="218"/>
      <c r="D22" s="218"/>
      <c r="E22" s="218"/>
      <c r="F22" s="218"/>
      <c r="G22" s="218"/>
      <c r="H22" s="218"/>
      <c r="I22" s="218"/>
      <c r="J22" s="219"/>
    </row>
    <row r="23" spans="2:10">
      <c r="B23" s="217"/>
      <c r="C23" s="218"/>
      <c r="D23" s="218"/>
      <c r="E23" s="218"/>
      <c r="F23" s="218"/>
      <c r="G23" s="218"/>
      <c r="H23" s="218"/>
      <c r="I23" s="218"/>
      <c r="J23" s="219"/>
    </row>
    <row r="24" spans="2:10">
      <c r="B24" s="217"/>
      <c r="C24" s="218"/>
      <c r="D24" s="218"/>
      <c r="E24" s="218"/>
      <c r="F24" s="218"/>
      <c r="G24" s="218"/>
      <c r="H24" s="218"/>
      <c r="I24" s="218"/>
      <c r="J24" s="219"/>
    </row>
    <row r="25" spans="2:10">
      <c r="B25" s="217"/>
      <c r="C25" s="218"/>
      <c r="D25" s="218"/>
      <c r="E25" s="218"/>
      <c r="F25" s="218"/>
      <c r="G25" s="218"/>
      <c r="H25" s="218"/>
      <c r="I25" s="218"/>
      <c r="J25" s="219"/>
    </row>
    <row r="26" spans="2:10">
      <c r="B26" s="217"/>
      <c r="C26" s="218"/>
      <c r="D26" s="218"/>
      <c r="E26" s="218"/>
      <c r="F26" s="218"/>
      <c r="G26" s="218"/>
      <c r="H26" s="218"/>
      <c r="I26" s="218"/>
      <c r="J26" s="219"/>
    </row>
    <row r="27" spans="2:10">
      <c r="B27" s="217"/>
      <c r="C27" s="218"/>
      <c r="D27" s="218"/>
      <c r="E27" s="218"/>
      <c r="F27" s="218"/>
      <c r="G27" s="218"/>
      <c r="H27" s="218"/>
      <c r="I27" s="218"/>
      <c r="J27" s="219"/>
    </row>
    <row r="28" spans="2:10">
      <c r="B28" s="217"/>
      <c r="C28" s="218"/>
      <c r="D28" s="218"/>
      <c r="E28" s="218"/>
      <c r="F28" s="218"/>
      <c r="G28" s="218"/>
      <c r="H28" s="218"/>
      <c r="I28" s="218"/>
      <c r="J28" s="219"/>
    </row>
    <row r="29" spans="2:10">
      <c r="B29" s="217"/>
      <c r="C29" s="218"/>
      <c r="D29" s="218"/>
      <c r="E29" s="218"/>
      <c r="F29" s="218"/>
      <c r="G29" s="218"/>
      <c r="H29" s="218"/>
      <c r="I29" s="218"/>
      <c r="J29" s="219"/>
    </row>
    <row r="30" spans="2:10">
      <c r="B30" s="217"/>
      <c r="C30" s="218"/>
      <c r="D30" s="218"/>
      <c r="E30" s="218"/>
      <c r="F30" s="218"/>
      <c r="G30" s="218"/>
      <c r="H30" s="218"/>
      <c r="I30" s="218"/>
      <c r="J30" s="219"/>
    </row>
    <row r="31" spans="2:10">
      <c r="B31" s="217"/>
      <c r="C31" s="218"/>
      <c r="D31" s="218"/>
      <c r="E31" s="218"/>
      <c r="F31" s="218"/>
      <c r="G31" s="218"/>
      <c r="H31" s="218"/>
      <c r="I31" s="218"/>
      <c r="J31" s="219"/>
    </row>
    <row r="32" spans="2:10">
      <c r="B32" s="217"/>
      <c r="C32" s="218"/>
      <c r="D32" s="218"/>
      <c r="E32" s="218"/>
      <c r="F32" s="218"/>
      <c r="G32" s="218"/>
      <c r="H32" s="218"/>
      <c r="I32" s="218"/>
      <c r="J32" s="219"/>
    </row>
    <row r="33" spans="2:10">
      <c r="B33" s="217"/>
      <c r="C33" s="218"/>
      <c r="D33" s="218"/>
      <c r="E33" s="218"/>
      <c r="F33" s="218"/>
      <c r="G33" s="218"/>
      <c r="H33" s="218"/>
      <c r="I33" s="218"/>
      <c r="J33" s="219"/>
    </row>
    <row r="34" spans="2:10">
      <c r="B34" s="217"/>
      <c r="C34" s="218"/>
      <c r="D34" s="218"/>
      <c r="E34" s="218"/>
      <c r="F34" s="218"/>
      <c r="G34" s="218"/>
      <c r="H34" s="218"/>
      <c r="I34" s="218"/>
      <c r="J34" s="219"/>
    </row>
    <row r="35" spans="2:10">
      <c r="B35" s="217"/>
      <c r="C35" s="218"/>
      <c r="D35" s="218"/>
      <c r="E35" s="218"/>
      <c r="F35" s="218"/>
      <c r="G35" s="218"/>
      <c r="H35" s="218"/>
      <c r="I35" s="218"/>
      <c r="J35" s="219"/>
    </row>
    <row r="36" spans="2:10">
      <c r="B36" s="217"/>
      <c r="C36" s="218"/>
      <c r="D36" s="218"/>
      <c r="E36" s="218"/>
      <c r="F36" s="218"/>
      <c r="G36" s="218"/>
      <c r="H36" s="218"/>
      <c r="I36" s="218"/>
      <c r="J36" s="219"/>
    </row>
    <row r="37" spans="2:10">
      <c r="B37" s="217"/>
      <c r="C37" s="218"/>
      <c r="D37" s="218"/>
      <c r="E37" s="218"/>
      <c r="F37" s="218"/>
      <c r="G37" s="218"/>
      <c r="H37" s="218"/>
      <c r="I37" s="218"/>
      <c r="J37" s="219"/>
    </row>
    <row r="38" spans="2:10">
      <c r="B38" s="217"/>
      <c r="C38" s="218"/>
      <c r="D38" s="218"/>
      <c r="E38" s="218"/>
      <c r="F38" s="218"/>
      <c r="G38" s="218"/>
      <c r="H38" s="218"/>
      <c r="I38" s="218"/>
      <c r="J38" s="219"/>
    </row>
    <row r="39" spans="2:10">
      <c r="B39" s="217"/>
      <c r="C39" s="218"/>
      <c r="D39" s="218"/>
      <c r="E39" s="218"/>
      <c r="F39" s="218"/>
      <c r="G39" s="218"/>
      <c r="H39" s="218"/>
      <c r="I39" s="218"/>
      <c r="J39" s="219"/>
    </row>
    <row r="40" spans="2:10" ht="15">
      <c r="B40" s="217"/>
      <c r="C40" s="218"/>
      <c r="D40" s="218"/>
      <c r="E40" s="218"/>
      <c r="F40" s="218"/>
      <c r="G40" s="218"/>
      <c r="H40" s="221" t="s">
        <v>249</v>
      </c>
      <c r="I40" s="218"/>
      <c r="J40" s="219"/>
    </row>
    <row r="41" spans="2:10" ht="15">
      <c r="B41" s="217"/>
      <c r="C41" s="218"/>
      <c r="D41" s="218"/>
      <c r="E41" s="218"/>
      <c r="F41" s="218"/>
      <c r="G41" s="218"/>
      <c r="H41" s="222" t="s">
        <v>256</v>
      </c>
      <c r="I41" s="218"/>
      <c r="J41" s="219"/>
    </row>
    <row r="42" spans="2:10">
      <c r="B42" s="217"/>
      <c r="C42" s="218"/>
      <c r="D42" s="218"/>
      <c r="E42" s="218"/>
      <c r="F42" s="218"/>
      <c r="G42" s="218"/>
      <c r="H42" s="218"/>
      <c r="I42" s="218"/>
      <c r="J42" s="219"/>
    </row>
    <row r="43" spans="2:10">
      <c r="B43" s="217"/>
      <c r="C43" s="218"/>
      <c r="D43" s="218"/>
      <c r="E43" s="218"/>
      <c r="F43" s="218"/>
      <c r="G43" s="218"/>
      <c r="H43" s="218"/>
      <c r="I43" s="218"/>
      <c r="J43" s="219"/>
    </row>
    <row r="44" spans="2:10" s="3" customFormat="1" ht="15">
      <c r="B44" s="139"/>
      <c r="C44" s="221"/>
      <c r="D44" s="140"/>
      <c r="E44" s="140"/>
      <c r="F44" s="140"/>
      <c r="G44" s="140"/>
      <c r="H44" s="140"/>
      <c r="I44" s="140"/>
      <c r="J44" s="141"/>
    </row>
    <row r="45" spans="2:10" s="3" customFormat="1" ht="15">
      <c r="B45" s="139"/>
      <c r="D45" s="144"/>
      <c r="E45" s="144"/>
      <c r="F45" s="144"/>
      <c r="G45" s="144"/>
      <c r="H45" s="144"/>
      <c r="I45" s="140"/>
      <c r="J45" s="141"/>
    </row>
    <row r="46" spans="2:10" s="3" customFormat="1" ht="15">
      <c r="B46" s="139"/>
      <c r="C46" s="144"/>
      <c r="D46" s="144"/>
      <c r="E46" s="144"/>
      <c r="F46" s="144"/>
      <c r="G46" s="144"/>
      <c r="I46" s="140"/>
      <c r="J46" s="141"/>
    </row>
    <row r="47" spans="2:10" s="3" customFormat="1" ht="15">
      <c r="B47" s="139"/>
      <c r="C47" s="144"/>
      <c r="D47" s="144"/>
      <c r="E47" s="144"/>
      <c r="F47" s="144"/>
      <c r="G47" s="144"/>
      <c r="I47" s="140"/>
      <c r="J47" s="141"/>
    </row>
    <row r="48" spans="2:10" ht="15.75">
      <c r="B48" s="217"/>
      <c r="C48" s="223"/>
      <c r="D48" s="223"/>
      <c r="E48" s="223"/>
      <c r="F48" s="223"/>
      <c r="G48" s="223"/>
      <c r="H48" s="223"/>
      <c r="I48" s="218"/>
      <c r="J48" s="219"/>
    </row>
    <row r="49" spans="2:10">
      <c r="B49" s="217"/>
      <c r="C49" s="218"/>
      <c r="D49" s="218"/>
      <c r="E49" s="218"/>
      <c r="F49" s="218"/>
      <c r="G49" s="218"/>
      <c r="H49" s="218"/>
      <c r="I49" s="218"/>
      <c r="J49" s="219"/>
    </row>
    <row r="50" spans="2:10">
      <c r="B50" s="217"/>
      <c r="C50" s="218"/>
      <c r="D50" s="218"/>
      <c r="E50" s="218"/>
      <c r="F50" s="218"/>
      <c r="G50" s="218"/>
      <c r="H50" s="218"/>
      <c r="I50" s="218"/>
      <c r="J50" s="219"/>
    </row>
    <row r="51" spans="2:10">
      <c r="B51" s="224"/>
      <c r="C51" s="225"/>
      <c r="D51" s="225"/>
      <c r="E51" s="225"/>
      <c r="F51" s="225"/>
      <c r="G51" s="225"/>
      <c r="H51" s="225"/>
      <c r="I51" s="225"/>
      <c r="J51" s="226"/>
    </row>
  </sheetData>
  <mergeCells count="1">
    <mergeCell ref="B4:J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opLeftCell="B1" workbookViewId="0">
      <selection activeCell="K28" sqref="K28"/>
    </sheetView>
  </sheetViews>
  <sheetFormatPr defaultColWidth="9.140625" defaultRowHeight="12.75"/>
  <cols>
    <col min="1" max="1" width="16.28515625" style="36" hidden="1" customWidth="1"/>
    <col min="2" max="2" width="2.7109375" style="36" customWidth="1"/>
    <col min="3" max="3" width="2.42578125" style="36" customWidth="1"/>
    <col min="4" max="5" width="4.85546875" style="36" customWidth="1"/>
    <col min="6" max="6" width="47.85546875" style="36" customWidth="1"/>
    <col min="7" max="7" width="17.85546875" style="36" customWidth="1"/>
    <col min="8" max="8" width="16.42578125" style="36" customWidth="1"/>
    <col min="9" max="9" width="10.140625" style="36" bestFit="1" customWidth="1"/>
    <col min="10" max="10" width="18.28515625" style="36" customWidth="1"/>
    <col min="11" max="16384" width="9.140625" style="36"/>
  </cols>
  <sheetData>
    <row r="1" spans="1:10" s="20" customFormat="1" ht="15.75">
      <c r="D1" s="187" t="s">
        <v>409</v>
      </c>
    </row>
    <row r="2" spans="1:10" s="20" customFormat="1" ht="9" customHeight="1"/>
    <row r="3" spans="1:10" s="21" customFormat="1" ht="18" customHeight="1">
      <c r="A3" s="69"/>
      <c r="C3" s="263" t="s">
        <v>257</v>
      </c>
      <c r="D3" s="263"/>
      <c r="E3" s="263"/>
      <c r="F3" s="263"/>
      <c r="G3" s="263"/>
      <c r="H3" s="263"/>
    </row>
    <row r="4" spans="1:10" s="7" customFormat="1" ht="6.75" customHeight="1">
      <c r="C4" s="1"/>
      <c r="D4" s="1"/>
      <c r="E4" s="1"/>
      <c r="F4" s="2"/>
      <c r="G4" s="2"/>
      <c r="H4" s="2"/>
    </row>
    <row r="5" spans="1:10" s="7" customFormat="1" ht="12" customHeight="1">
      <c r="A5" s="22"/>
      <c r="C5" s="78" t="s">
        <v>2</v>
      </c>
      <c r="D5" s="264" t="s">
        <v>7</v>
      </c>
      <c r="E5" s="265"/>
      <c r="F5" s="266"/>
      <c r="G5" s="111">
        <v>2023</v>
      </c>
      <c r="H5" s="251">
        <v>2022</v>
      </c>
    </row>
    <row r="6" spans="1:10" s="7" customFormat="1" ht="12" customHeight="1">
      <c r="A6" s="23"/>
      <c r="C6" s="54"/>
      <c r="D6" s="267" t="s">
        <v>34</v>
      </c>
      <c r="E6" s="268"/>
      <c r="F6" s="269"/>
      <c r="G6" s="112"/>
      <c r="H6" s="252"/>
    </row>
    <row r="7" spans="1:10" s="26" customFormat="1" ht="17.25" customHeight="1">
      <c r="A7" s="65">
        <f>A8+A11+A12+A20+A28+A29+A30</f>
        <v>7337489</v>
      </c>
      <c r="C7" s="54"/>
      <c r="D7" s="79" t="s">
        <v>35</v>
      </c>
      <c r="E7" s="27" t="s">
        <v>8</v>
      </c>
      <c r="F7" s="80"/>
      <c r="G7" s="113">
        <f>G8+G9</f>
        <v>47949717</v>
      </c>
      <c r="H7" s="113">
        <f>H8+H9</f>
        <v>51923907</v>
      </c>
      <c r="J7" s="125"/>
    </row>
    <row r="8" spans="1:10" s="26" customFormat="1" ht="17.100000000000001" customHeight="1">
      <c r="A8" s="64">
        <f>A9+A10</f>
        <v>2011600</v>
      </c>
      <c r="C8" s="54"/>
      <c r="D8" s="25"/>
      <c r="E8" s="82">
        <v>1</v>
      </c>
      <c r="F8" s="29" t="s">
        <v>9</v>
      </c>
      <c r="G8" s="114">
        <v>47391854</v>
      </c>
      <c r="H8" s="114">
        <v>50943322</v>
      </c>
    </row>
    <row r="9" spans="1:10" s="32" customFormat="1" ht="17.100000000000001" customHeight="1">
      <c r="A9" s="62">
        <v>1921700</v>
      </c>
      <c r="C9" s="54"/>
      <c r="D9" s="25"/>
      <c r="E9" s="82">
        <v>2</v>
      </c>
      <c r="F9" s="29" t="s">
        <v>10</v>
      </c>
      <c r="G9" s="114">
        <v>557863</v>
      </c>
      <c r="H9" s="114">
        <v>980585</v>
      </c>
    </row>
    <row r="10" spans="1:10" s="32" customFormat="1" ht="17.100000000000001" customHeight="1">
      <c r="A10" s="62">
        <v>89900</v>
      </c>
      <c r="C10" s="54"/>
      <c r="D10" s="79" t="s">
        <v>35</v>
      </c>
      <c r="E10" s="27" t="s">
        <v>36</v>
      </c>
      <c r="F10" s="29"/>
      <c r="G10" s="114">
        <v>0</v>
      </c>
      <c r="H10" s="114">
        <v>0</v>
      </c>
    </row>
    <row r="11" spans="1:10" s="26" customFormat="1" ht="11.25" customHeight="1">
      <c r="A11" s="64">
        <v>0</v>
      </c>
      <c r="C11" s="54"/>
      <c r="D11" s="25"/>
      <c r="E11" s="82">
        <v>1</v>
      </c>
      <c r="F11" s="29" t="s">
        <v>37</v>
      </c>
      <c r="G11" s="114"/>
      <c r="H11" s="114"/>
    </row>
    <row r="12" spans="1:10" s="26" customFormat="1" ht="13.5" customHeight="1">
      <c r="A12" s="64">
        <f>A13+A14+A15+A16+A17</f>
        <v>1308088</v>
      </c>
      <c r="C12" s="54"/>
      <c r="D12" s="25"/>
      <c r="E12" s="82">
        <v>2</v>
      </c>
      <c r="F12" s="29" t="s">
        <v>38</v>
      </c>
      <c r="G12" s="114"/>
      <c r="H12" s="114"/>
    </row>
    <row r="13" spans="1:10" s="32" customFormat="1" ht="17.100000000000001" customHeight="1">
      <c r="A13" s="62">
        <v>1125890</v>
      </c>
      <c r="C13" s="54"/>
      <c r="D13" s="25"/>
      <c r="E13" s="82">
        <v>3</v>
      </c>
      <c r="F13" s="29" t="s">
        <v>39</v>
      </c>
      <c r="G13" s="114"/>
      <c r="H13" s="114"/>
    </row>
    <row r="14" spans="1:10" s="32" customFormat="1" ht="4.5" customHeight="1">
      <c r="A14" s="62">
        <v>0</v>
      </c>
      <c r="C14" s="54"/>
      <c r="D14" s="25"/>
      <c r="E14" s="82"/>
      <c r="F14" s="29"/>
      <c r="G14" s="114"/>
      <c r="H14" s="114"/>
    </row>
    <row r="15" spans="1:10" s="32" customFormat="1" ht="17.100000000000001" customHeight="1">
      <c r="A15" s="62">
        <v>182198</v>
      </c>
      <c r="C15" s="54"/>
      <c r="D15" s="79" t="s">
        <v>35</v>
      </c>
      <c r="E15" s="27" t="s">
        <v>40</v>
      </c>
      <c r="F15" s="29"/>
      <c r="G15" s="114">
        <f>G16+G19+G17</f>
        <v>188745996</v>
      </c>
      <c r="H15" s="114">
        <f>H16+H19+H17</f>
        <v>190701621</v>
      </c>
      <c r="J15" s="120"/>
    </row>
    <row r="16" spans="1:10" s="32" customFormat="1" ht="17.100000000000001" customHeight="1">
      <c r="A16" s="62">
        <v>0</v>
      </c>
      <c r="C16" s="54"/>
      <c r="D16" s="25"/>
      <c r="E16" s="82">
        <v>1</v>
      </c>
      <c r="F16" s="29" t="s">
        <v>41</v>
      </c>
      <c r="G16" s="114">
        <v>188745996</v>
      </c>
      <c r="H16" s="114">
        <v>190701621</v>
      </c>
      <c r="J16" s="120"/>
    </row>
    <row r="17" spans="1:10" s="32" customFormat="1" ht="17.100000000000001" customHeight="1">
      <c r="A17" s="62">
        <v>0</v>
      </c>
      <c r="C17" s="54"/>
      <c r="D17" s="25"/>
      <c r="E17" s="82">
        <v>2</v>
      </c>
      <c r="F17" s="29" t="s">
        <v>259</v>
      </c>
      <c r="G17" s="114"/>
      <c r="H17" s="114"/>
    </row>
    <row r="18" spans="1:10" s="32" customFormat="1" ht="17.100000000000001" customHeight="1">
      <c r="A18" s="62"/>
      <c r="C18" s="54"/>
      <c r="D18" s="25"/>
      <c r="E18" s="82">
        <v>3</v>
      </c>
      <c r="F18" s="29" t="s">
        <v>42</v>
      </c>
      <c r="G18" s="114"/>
      <c r="H18" s="114"/>
    </row>
    <row r="19" spans="1:10" s="32" customFormat="1" ht="17.100000000000001" customHeight="1">
      <c r="A19" s="62"/>
      <c r="C19" s="54"/>
      <c r="D19" s="25"/>
      <c r="E19" s="82">
        <v>4</v>
      </c>
      <c r="F19" s="29" t="s">
        <v>407</v>
      </c>
      <c r="G19" s="114"/>
      <c r="H19" s="114"/>
    </row>
    <row r="20" spans="1:10" s="26" customFormat="1" ht="17.100000000000001" customHeight="1">
      <c r="A20" s="64">
        <f>A21+A22+A23+A24+A25+A26</f>
        <v>4017801</v>
      </c>
      <c r="C20" s="54"/>
      <c r="D20" s="25"/>
      <c r="E20" s="82">
        <v>5</v>
      </c>
      <c r="F20" s="29" t="s">
        <v>43</v>
      </c>
      <c r="G20" s="114"/>
      <c r="H20" s="114"/>
    </row>
    <row r="21" spans="1:10" s="32" customFormat="1" ht="5.25" customHeight="1">
      <c r="A21" s="62">
        <v>1749401</v>
      </c>
      <c r="C21" s="54"/>
      <c r="D21" s="25"/>
      <c r="E21" s="82"/>
      <c r="F21" s="29"/>
      <c r="G21" s="114"/>
      <c r="H21" s="114"/>
    </row>
    <row r="22" spans="1:10" s="32" customFormat="1" ht="17.100000000000001" customHeight="1">
      <c r="A22" s="62">
        <v>0</v>
      </c>
      <c r="C22" s="54"/>
      <c r="D22" s="79" t="s">
        <v>35</v>
      </c>
      <c r="E22" s="27" t="s">
        <v>44</v>
      </c>
      <c r="F22" s="80"/>
      <c r="G22" s="162">
        <f>G23+G24+G25+G26+G27+G28+G29</f>
        <v>17599996</v>
      </c>
      <c r="H22" s="162">
        <f>H23+H24+H25+H26+H27+H28+H29</f>
        <v>23882140</v>
      </c>
    </row>
    <row r="23" spans="1:10" s="32" customFormat="1" ht="17.100000000000001" customHeight="1">
      <c r="A23" s="62">
        <v>0</v>
      </c>
      <c r="C23" s="54"/>
      <c r="D23" s="83"/>
      <c r="E23" s="82">
        <v>1</v>
      </c>
      <c r="F23" s="29" t="s">
        <v>45</v>
      </c>
      <c r="G23" s="114"/>
      <c r="H23" s="114"/>
      <c r="I23" s="109"/>
    </row>
    <row r="24" spans="1:10" s="32" customFormat="1" ht="17.100000000000001" customHeight="1">
      <c r="A24" s="62">
        <v>2268400</v>
      </c>
      <c r="C24" s="54"/>
      <c r="D24" s="83"/>
      <c r="E24" s="82">
        <v>2</v>
      </c>
      <c r="F24" s="29" t="s">
        <v>46</v>
      </c>
      <c r="G24" s="114"/>
      <c r="H24" s="114"/>
    </row>
    <row r="25" spans="1:10" s="32" customFormat="1" ht="17.100000000000001" customHeight="1">
      <c r="A25" s="62">
        <v>0</v>
      </c>
      <c r="C25" s="54"/>
      <c r="D25" s="83"/>
      <c r="E25" s="82">
        <v>3</v>
      </c>
      <c r="F25" s="29" t="s">
        <v>47</v>
      </c>
      <c r="G25" s="114"/>
      <c r="H25" s="114"/>
    </row>
    <row r="26" spans="1:10" s="32" customFormat="1" ht="17.100000000000001" customHeight="1">
      <c r="A26" s="62">
        <v>0</v>
      </c>
      <c r="C26" s="54"/>
      <c r="D26" s="83"/>
      <c r="E26" s="82">
        <v>4</v>
      </c>
      <c r="F26" s="29" t="s">
        <v>48</v>
      </c>
      <c r="G26" s="114">
        <v>17599996</v>
      </c>
      <c r="H26" s="114">
        <v>23882140</v>
      </c>
      <c r="J26" s="120"/>
    </row>
    <row r="27" spans="1:10" s="32" customFormat="1" ht="17.100000000000001" customHeight="1">
      <c r="A27" s="62"/>
      <c r="C27" s="54"/>
      <c r="D27" s="83"/>
      <c r="E27" s="82">
        <v>5</v>
      </c>
      <c r="F27" s="29" t="s">
        <v>49</v>
      </c>
      <c r="G27" s="114"/>
      <c r="H27" s="114"/>
    </row>
    <row r="28" spans="1:10" s="26" customFormat="1" ht="17.100000000000001" customHeight="1">
      <c r="A28" s="64">
        <v>0</v>
      </c>
      <c r="C28" s="54"/>
      <c r="D28" s="83"/>
      <c r="E28" s="82">
        <v>6</v>
      </c>
      <c r="F28" s="29" t="s">
        <v>207</v>
      </c>
      <c r="G28" s="114"/>
      <c r="H28" s="114"/>
    </row>
    <row r="29" spans="1:10" s="26" customFormat="1" ht="17.100000000000001" customHeight="1">
      <c r="A29" s="64">
        <v>0</v>
      </c>
      <c r="C29" s="54"/>
      <c r="D29" s="83"/>
      <c r="E29" s="82">
        <v>7</v>
      </c>
      <c r="F29" s="29" t="s">
        <v>50</v>
      </c>
      <c r="G29" s="114"/>
      <c r="H29" s="114"/>
      <c r="J29" s="125"/>
    </row>
    <row r="30" spans="1:10" s="26" customFormat="1" ht="5.25" customHeight="1">
      <c r="A30" s="64">
        <f>A31+A32</f>
        <v>0</v>
      </c>
      <c r="C30" s="54"/>
      <c r="D30" s="83"/>
      <c r="E30" s="82"/>
      <c r="F30" s="29"/>
      <c r="G30" s="114"/>
      <c r="H30" s="114"/>
    </row>
    <row r="31" spans="1:10" s="26" customFormat="1" ht="17.100000000000001" customHeight="1">
      <c r="A31" s="64"/>
      <c r="C31" s="54"/>
      <c r="D31" s="79" t="s">
        <v>35</v>
      </c>
      <c r="E31" s="190" t="s">
        <v>206</v>
      </c>
      <c r="F31" s="80"/>
      <c r="G31" s="113"/>
      <c r="H31" s="113">
        <v>754041</v>
      </c>
      <c r="J31" s="124"/>
    </row>
    <row r="32" spans="1:10" s="26" customFormat="1" ht="17.100000000000001" customHeight="1">
      <c r="A32" s="64"/>
      <c r="C32" s="54"/>
      <c r="D32" s="79" t="s">
        <v>35</v>
      </c>
      <c r="E32" s="27" t="s">
        <v>51</v>
      </c>
      <c r="F32" s="80"/>
      <c r="G32" s="113">
        <v>0</v>
      </c>
      <c r="H32" s="113">
        <v>0</v>
      </c>
    </row>
    <row r="33" spans="1:10" s="26" customFormat="1" ht="9.75" customHeight="1">
      <c r="A33" s="64">
        <f>A34+A35+A41+A42+A43+A44</f>
        <v>81506015</v>
      </c>
      <c r="C33" s="84"/>
      <c r="D33" s="25"/>
      <c r="E33" s="27"/>
      <c r="F33" s="80"/>
      <c r="G33" s="113"/>
      <c r="H33" s="113"/>
    </row>
    <row r="34" spans="1:10" s="26" customFormat="1" ht="17.100000000000001" customHeight="1">
      <c r="A34" s="28">
        <v>0</v>
      </c>
      <c r="C34" s="24" t="s">
        <v>3</v>
      </c>
      <c r="D34" s="260" t="s">
        <v>52</v>
      </c>
      <c r="E34" s="261"/>
      <c r="F34" s="262"/>
      <c r="G34" s="81">
        <f>G22+G15+G7+G31</f>
        <v>254295709</v>
      </c>
      <c r="H34" s="81">
        <f>H22+H15+H7+H31</f>
        <v>267261709</v>
      </c>
    </row>
    <row r="35" spans="1:10" s="26" customFormat="1" ht="17.100000000000001" customHeight="1">
      <c r="A35" s="63">
        <f>A36+A37+A38+A39+A40</f>
        <v>81506015</v>
      </c>
      <c r="C35" s="54"/>
      <c r="D35" s="267" t="s">
        <v>53</v>
      </c>
      <c r="E35" s="268"/>
      <c r="F35" s="269"/>
      <c r="G35" s="59"/>
      <c r="H35" s="59"/>
    </row>
    <row r="36" spans="1:10" s="32" customFormat="1" ht="17.100000000000001" customHeight="1">
      <c r="A36" s="30">
        <v>0</v>
      </c>
      <c r="C36" s="54"/>
      <c r="D36" s="79" t="s">
        <v>35</v>
      </c>
      <c r="E36" s="27" t="s">
        <v>54</v>
      </c>
      <c r="F36" s="80"/>
      <c r="G36" s="113"/>
      <c r="H36" s="113"/>
    </row>
    <row r="37" spans="1:10" s="32" customFormat="1" ht="17.100000000000001" customHeight="1">
      <c r="A37" s="31">
        <v>17175734</v>
      </c>
      <c r="C37" s="54"/>
      <c r="D37" s="83"/>
      <c r="E37" s="82">
        <v>1</v>
      </c>
      <c r="F37" s="29" t="s">
        <v>55</v>
      </c>
      <c r="G37" s="114"/>
      <c r="H37" s="114"/>
    </row>
    <row r="38" spans="1:10" s="32" customFormat="1" ht="21" customHeight="1">
      <c r="A38" s="62">
        <v>7838375</v>
      </c>
      <c r="C38" s="54"/>
      <c r="D38" s="83"/>
      <c r="E38" s="82">
        <v>2</v>
      </c>
      <c r="F38" s="29" t="s">
        <v>56</v>
      </c>
      <c r="G38" s="114"/>
      <c r="H38" s="114"/>
    </row>
    <row r="39" spans="1:10" s="32" customFormat="1" ht="12" customHeight="1">
      <c r="A39" s="62">
        <v>54866586</v>
      </c>
      <c r="C39" s="54"/>
      <c r="D39" s="83"/>
      <c r="E39" s="82">
        <v>3</v>
      </c>
      <c r="F39" s="107" t="s">
        <v>57</v>
      </c>
      <c r="G39" s="116"/>
      <c r="H39" s="116"/>
    </row>
    <row r="40" spans="1:10" s="32" customFormat="1" ht="21" customHeight="1">
      <c r="A40" s="62">
        <v>1625320</v>
      </c>
      <c r="C40" s="54"/>
      <c r="D40" s="83"/>
      <c r="E40" s="82">
        <v>4</v>
      </c>
      <c r="F40" s="107" t="s">
        <v>58</v>
      </c>
      <c r="G40" s="116"/>
      <c r="H40" s="116"/>
    </row>
    <row r="41" spans="1:10" s="26" customFormat="1" ht="17.100000000000001" customHeight="1">
      <c r="A41" s="28">
        <v>0</v>
      </c>
      <c r="C41" s="54"/>
      <c r="D41" s="83"/>
      <c r="E41" s="82">
        <v>5</v>
      </c>
      <c r="F41" s="29" t="s">
        <v>59</v>
      </c>
      <c r="G41" s="114"/>
      <c r="H41" s="114"/>
    </row>
    <row r="42" spans="1:10" s="26" customFormat="1" ht="17.100000000000001" customHeight="1">
      <c r="A42" s="28">
        <v>0</v>
      </c>
      <c r="C42" s="54"/>
      <c r="D42" s="83"/>
      <c r="E42" s="82">
        <v>6</v>
      </c>
      <c r="F42" s="29" t="s">
        <v>60</v>
      </c>
      <c r="G42" s="114"/>
      <c r="H42" s="114"/>
    </row>
    <row r="43" spans="1:10" s="26" customFormat="1" ht="16.899999999999999" customHeight="1">
      <c r="A43" s="28">
        <v>0</v>
      </c>
      <c r="C43" s="54"/>
      <c r="D43" s="83"/>
      <c r="E43" s="82"/>
      <c r="F43" s="80"/>
      <c r="G43" s="113"/>
      <c r="H43" s="113"/>
    </row>
    <row r="44" spans="1:10" s="26" customFormat="1" ht="17.100000000000001" customHeight="1">
      <c r="A44" s="28">
        <v>0</v>
      </c>
      <c r="C44" s="54"/>
      <c r="D44" s="79" t="s">
        <v>35</v>
      </c>
      <c r="E44" s="27" t="s">
        <v>61</v>
      </c>
      <c r="F44" s="34"/>
      <c r="G44" s="115">
        <f>G45+G46+G47</f>
        <v>66077625</v>
      </c>
      <c r="H44" s="115">
        <f>H45+H46+H47</f>
        <v>48827125</v>
      </c>
      <c r="I44" s="110"/>
      <c r="J44" s="125"/>
    </row>
    <row r="45" spans="1:10" s="26" customFormat="1" ht="21.75" customHeight="1">
      <c r="A45" s="64">
        <f>A33+A7</f>
        <v>88843504</v>
      </c>
      <c r="C45" s="54"/>
      <c r="D45" s="25"/>
      <c r="E45" s="82">
        <v>1</v>
      </c>
      <c r="F45" s="29" t="s">
        <v>62</v>
      </c>
      <c r="G45" s="114">
        <v>23620500</v>
      </c>
      <c r="H45" s="114">
        <v>6120000</v>
      </c>
      <c r="J45" s="125"/>
    </row>
    <row r="46" spans="1:10" s="26" customFormat="1" ht="14.25" customHeight="1">
      <c r="A46" s="35"/>
      <c r="C46" s="54"/>
      <c r="D46" s="25"/>
      <c r="E46" s="82">
        <v>2</v>
      </c>
      <c r="F46" s="29" t="s">
        <v>63</v>
      </c>
      <c r="G46" s="114">
        <v>42327068</v>
      </c>
      <c r="H46" s="114">
        <v>42577068</v>
      </c>
      <c r="I46" s="110"/>
      <c r="J46" s="125"/>
    </row>
    <row r="47" spans="1:10" s="26" customFormat="1" ht="15.6" customHeight="1">
      <c r="A47" s="35"/>
      <c r="C47" s="54"/>
      <c r="D47" s="25"/>
      <c r="E47" s="82">
        <v>3</v>
      </c>
      <c r="F47" s="29" t="s">
        <v>64</v>
      </c>
      <c r="G47" s="114">
        <v>130057</v>
      </c>
      <c r="H47" s="114">
        <v>130057</v>
      </c>
    </row>
    <row r="48" spans="1:10">
      <c r="C48" s="54"/>
      <c r="D48" s="25"/>
      <c r="E48" s="82">
        <v>4</v>
      </c>
      <c r="F48" s="29" t="s">
        <v>410</v>
      </c>
      <c r="G48" s="114">
        <v>10128277</v>
      </c>
      <c r="H48" s="114">
        <v>10128277</v>
      </c>
    </row>
    <row r="49" spans="3:8">
      <c r="C49" s="54"/>
      <c r="D49" s="25"/>
      <c r="E49" s="82">
        <v>5</v>
      </c>
      <c r="F49" s="161" t="s">
        <v>33</v>
      </c>
      <c r="G49" s="115"/>
      <c r="H49" s="115"/>
    </row>
    <row r="50" spans="3:8" ht="18.75">
      <c r="C50" s="54"/>
      <c r="D50" s="79" t="s">
        <v>35</v>
      </c>
      <c r="E50" s="27" t="s">
        <v>65</v>
      </c>
      <c r="F50" s="80"/>
      <c r="G50" s="113">
        <v>0</v>
      </c>
      <c r="H50" s="113">
        <v>0</v>
      </c>
    </row>
    <row r="51" spans="3:8" ht="1.5" customHeight="1">
      <c r="C51" s="54"/>
      <c r="D51" s="25"/>
      <c r="E51" s="27"/>
      <c r="F51" s="80"/>
      <c r="G51" s="113">
        <v>0</v>
      </c>
      <c r="H51" s="113">
        <v>0</v>
      </c>
    </row>
    <row r="52" spans="3:8" ht="18.75">
      <c r="C52" s="54"/>
      <c r="D52" s="79" t="s">
        <v>35</v>
      </c>
      <c r="E52" s="27" t="s">
        <v>66</v>
      </c>
      <c r="F52" s="80"/>
      <c r="G52" s="113">
        <v>0</v>
      </c>
      <c r="H52" s="113">
        <v>0</v>
      </c>
    </row>
    <row r="53" spans="3:8" ht="25.5">
      <c r="C53" s="54"/>
      <c r="D53" s="25"/>
      <c r="E53" s="82">
        <v>1</v>
      </c>
      <c r="F53" s="106" t="s">
        <v>67</v>
      </c>
      <c r="G53" s="117"/>
      <c r="H53" s="117"/>
    </row>
    <row r="54" spans="3:8">
      <c r="C54" s="54"/>
      <c r="D54" s="25"/>
      <c r="E54" s="82">
        <v>2</v>
      </c>
      <c r="F54" s="29" t="s">
        <v>68</v>
      </c>
      <c r="G54" s="114"/>
      <c r="H54" s="114"/>
    </row>
    <row r="55" spans="3:8">
      <c r="C55" s="54"/>
      <c r="D55" s="25"/>
      <c r="E55" s="82">
        <v>3</v>
      </c>
      <c r="F55" s="29" t="s">
        <v>69</v>
      </c>
      <c r="G55" s="114"/>
      <c r="H55" s="114"/>
    </row>
    <row r="56" spans="3:8" ht="3.75" customHeight="1">
      <c r="C56" s="54"/>
      <c r="D56" s="25"/>
      <c r="E56" s="82"/>
      <c r="F56" s="80"/>
      <c r="G56" s="113"/>
      <c r="H56" s="113"/>
    </row>
    <row r="57" spans="3:8" ht="18.75">
      <c r="C57" s="54"/>
      <c r="D57" s="79" t="s">
        <v>35</v>
      </c>
      <c r="E57" s="27" t="s">
        <v>70</v>
      </c>
      <c r="F57" s="80"/>
      <c r="G57" s="113">
        <v>0</v>
      </c>
      <c r="H57" s="113">
        <v>0</v>
      </c>
    </row>
    <row r="58" spans="3:8" ht="18.75">
      <c r="C58" s="54"/>
      <c r="D58" s="79" t="s">
        <v>35</v>
      </c>
      <c r="E58" s="27" t="s">
        <v>71</v>
      </c>
      <c r="F58" s="80"/>
      <c r="G58" s="113">
        <v>0</v>
      </c>
      <c r="H58" s="113">
        <v>0</v>
      </c>
    </row>
    <row r="59" spans="3:8" ht="2.25" customHeight="1">
      <c r="C59" s="54"/>
      <c r="D59" s="260"/>
      <c r="E59" s="261"/>
      <c r="F59" s="262"/>
      <c r="G59" s="58"/>
      <c r="H59" s="58"/>
    </row>
    <row r="60" spans="3:8">
      <c r="C60" s="33" t="s">
        <v>4</v>
      </c>
      <c r="D60" s="260" t="s">
        <v>72</v>
      </c>
      <c r="E60" s="261"/>
      <c r="F60" s="262"/>
      <c r="G60" s="58">
        <f>G44</f>
        <v>66077625</v>
      </c>
      <c r="H60" s="58">
        <f>H44</f>
        <v>48827125</v>
      </c>
    </row>
    <row r="61" spans="3:8">
      <c r="C61" s="85"/>
      <c r="D61" s="260" t="s">
        <v>73</v>
      </c>
      <c r="E61" s="261"/>
      <c r="F61" s="262"/>
      <c r="G61" s="58">
        <f>G60+G34</f>
        <v>320373334</v>
      </c>
      <c r="H61" s="58">
        <f>H60+H34</f>
        <v>316088834</v>
      </c>
    </row>
    <row r="63" spans="3:8">
      <c r="G63" s="119"/>
    </row>
    <row r="64" spans="3:8">
      <c r="G64" s="119">
        <f>G61-Pasivet!G54</f>
        <v>0</v>
      </c>
      <c r="H64" s="119">
        <f>H61-Pasivet!H54</f>
        <v>0</v>
      </c>
    </row>
    <row r="65" spans="7:7">
      <c r="G65" s="119"/>
    </row>
  </sheetData>
  <mergeCells count="8">
    <mergeCell ref="D60:F60"/>
    <mergeCell ref="D61:F61"/>
    <mergeCell ref="C3:H3"/>
    <mergeCell ref="D5:F5"/>
    <mergeCell ref="D6:F6"/>
    <mergeCell ref="D34:F34"/>
    <mergeCell ref="D35:F35"/>
    <mergeCell ref="D59:F59"/>
  </mergeCells>
  <phoneticPr fontId="0" type="noConversion"/>
  <printOptions horizontalCentered="1" verticalCentered="1"/>
  <pageMargins left="0" right="0" top="0" bottom="0" header="0.511811023622047" footer="0.511811023622047"/>
  <pageSetup scale="76" fitToWidth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opLeftCell="B7" workbookViewId="0">
      <selection activeCell="J51" sqref="J51"/>
    </sheetView>
  </sheetViews>
  <sheetFormatPr defaultColWidth="9.140625" defaultRowHeight="12.75"/>
  <cols>
    <col min="1" max="1" width="14.85546875" style="36" hidden="1" customWidth="1"/>
    <col min="2" max="2" width="3.28515625" style="36" customWidth="1"/>
    <col min="3" max="3" width="2.85546875" style="36" customWidth="1"/>
    <col min="4" max="5" width="3.7109375" style="36" customWidth="1"/>
    <col min="6" max="6" width="60.28515625" style="36" customWidth="1"/>
    <col min="7" max="7" width="17.28515625" style="36" customWidth="1"/>
    <col min="8" max="8" width="15.7109375" style="36" customWidth="1"/>
    <col min="9" max="9" width="9.140625" style="36"/>
    <col min="10" max="10" width="22.140625" style="36" customWidth="1"/>
    <col min="11" max="11" width="14.42578125" style="36" bestFit="1" customWidth="1"/>
    <col min="12" max="16384" width="9.140625" style="36"/>
  </cols>
  <sheetData>
    <row r="1" spans="1:11" ht="15.75">
      <c r="B1" s="187" t="s">
        <v>253</v>
      </c>
    </row>
    <row r="2" spans="1:11" s="20" customFormat="1" ht="15.75">
      <c r="D2" s="263" t="s">
        <v>258</v>
      </c>
      <c r="E2" s="263"/>
      <c r="F2" s="263"/>
      <c r="G2" s="263"/>
      <c r="H2" s="263"/>
    </row>
    <row r="3" spans="1:11" s="20" customFormat="1" ht="6" customHeight="1"/>
    <row r="4" spans="1:11" s="5" customFormat="1" ht="6.75" customHeight="1"/>
    <row r="5" spans="1:11" s="37" customFormat="1" ht="15.95" customHeight="1">
      <c r="A5" s="38"/>
      <c r="C5" s="78" t="s">
        <v>2</v>
      </c>
      <c r="D5" s="260" t="s">
        <v>74</v>
      </c>
      <c r="E5" s="261"/>
      <c r="F5" s="262"/>
      <c r="G5" s="111">
        <v>2022</v>
      </c>
      <c r="H5" s="251">
        <v>2022</v>
      </c>
    </row>
    <row r="6" spans="1:11" s="37" customFormat="1" ht="15.95" customHeight="1">
      <c r="A6" s="39"/>
      <c r="C6" s="54"/>
      <c r="D6" s="79" t="s">
        <v>35</v>
      </c>
      <c r="E6" s="27" t="s">
        <v>75</v>
      </c>
      <c r="F6" s="80"/>
      <c r="G6" s="113">
        <f>G8+G10+G12+G14+G15</f>
        <v>118113613</v>
      </c>
      <c r="H6" s="113">
        <f>H8+H10+H12+H14+H15</f>
        <v>134767383</v>
      </c>
    </row>
    <row r="7" spans="1:11" s="26" customFormat="1" ht="24.95" customHeight="1">
      <c r="A7" s="64">
        <f>A8+A9+A12+A23+A24</f>
        <v>37538191</v>
      </c>
      <c r="C7" s="54"/>
      <c r="D7" s="25"/>
      <c r="E7" s="82">
        <v>1</v>
      </c>
      <c r="F7" s="29" t="s">
        <v>76</v>
      </c>
      <c r="G7" s="114"/>
      <c r="H7" s="114"/>
    </row>
    <row r="8" spans="1:11" s="26" customFormat="1" ht="15.95" customHeight="1">
      <c r="A8" s="64">
        <v>0</v>
      </c>
      <c r="C8" s="54"/>
      <c r="D8" s="25"/>
      <c r="E8" s="82">
        <v>2</v>
      </c>
      <c r="F8" s="29" t="s">
        <v>77</v>
      </c>
      <c r="G8" s="114"/>
      <c r="H8" s="114"/>
    </row>
    <row r="9" spans="1:11" s="26" customFormat="1" ht="15.95" customHeight="1">
      <c r="A9" s="64">
        <f>A10+A11</f>
        <v>30000000</v>
      </c>
      <c r="C9" s="54"/>
      <c r="D9" s="25"/>
      <c r="E9" s="82">
        <v>3</v>
      </c>
      <c r="F9" s="29" t="s">
        <v>78</v>
      </c>
      <c r="G9" s="114"/>
      <c r="H9" s="114"/>
    </row>
    <row r="10" spans="1:11" s="32" customFormat="1" ht="15.95" customHeight="1">
      <c r="A10" s="62">
        <v>30000000</v>
      </c>
      <c r="C10" s="54"/>
      <c r="D10" s="25"/>
      <c r="E10" s="82">
        <v>4</v>
      </c>
      <c r="F10" s="29" t="s">
        <v>79</v>
      </c>
      <c r="G10" s="114">
        <v>115845663</v>
      </c>
      <c r="H10" s="114">
        <v>131528850</v>
      </c>
      <c r="J10" s="120"/>
      <c r="K10" s="120"/>
    </row>
    <row r="11" spans="1:11" s="32" customFormat="1" ht="15.95" customHeight="1">
      <c r="A11" s="62">
        <v>0</v>
      </c>
      <c r="C11" s="54"/>
      <c r="D11" s="25"/>
      <c r="E11" s="82">
        <v>5</v>
      </c>
      <c r="F11" s="29" t="s">
        <v>80</v>
      </c>
      <c r="G11" s="114"/>
      <c r="H11" s="114"/>
    </row>
    <row r="12" spans="1:11" s="26" customFormat="1" ht="15.95" customHeight="1">
      <c r="A12" s="64">
        <f>A13+A14+A15+A16+A17+A18+A19+A20+A21+A22</f>
        <v>7538191</v>
      </c>
      <c r="C12" s="54"/>
      <c r="D12" s="25"/>
      <c r="E12" s="82">
        <v>6</v>
      </c>
      <c r="F12" s="29" t="s">
        <v>81</v>
      </c>
      <c r="G12" s="114"/>
      <c r="H12" s="114"/>
      <c r="J12" s="125"/>
    </row>
    <row r="13" spans="1:11" s="32" customFormat="1" ht="15.95" customHeight="1">
      <c r="A13" s="62">
        <v>2918267</v>
      </c>
      <c r="C13" s="54"/>
      <c r="D13" s="25"/>
      <c r="E13" s="82">
        <v>7</v>
      </c>
      <c r="F13" s="29" t="s">
        <v>82</v>
      </c>
      <c r="G13" s="114"/>
      <c r="H13" s="114"/>
    </row>
    <row r="14" spans="1:11" s="32" customFormat="1" ht="15.95" customHeight="1">
      <c r="A14" s="62">
        <v>490284</v>
      </c>
      <c r="C14" s="54"/>
      <c r="D14" s="25"/>
      <c r="E14" s="82">
        <v>8</v>
      </c>
      <c r="F14" s="29" t="s">
        <v>83</v>
      </c>
      <c r="G14" s="123">
        <v>1026396</v>
      </c>
      <c r="H14" s="123">
        <v>177059</v>
      </c>
    </row>
    <row r="15" spans="1:11" s="32" customFormat="1" ht="15.95" customHeight="1">
      <c r="A15" s="62">
        <v>165447</v>
      </c>
      <c r="C15" s="54"/>
      <c r="D15" s="25"/>
      <c r="E15" s="82">
        <v>9</v>
      </c>
      <c r="F15" s="29" t="s">
        <v>408</v>
      </c>
      <c r="G15" s="114">
        <v>1241554</v>
      </c>
      <c r="H15" s="114">
        <v>3061474</v>
      </c>
    </row>
    <row r="16" spans="1:11" s="32" customFormat="1" ht="15.95" customHeight="1">
      <c r="A16" s="62">
        <v>36300</v>
      </c>
      <c r="C16" s="54"/>
      <c r="D16" s="25"/>
      <c r="E16" s="82"/>
      <c r="F16" s="29"/>
      <c r="G16" s="114"/>
      <c r="H16" s="114"/>
    </row>
    <row r="17" spans="1:10" s="32" customFormat="1" ht="15.95" customHeight="1">
      <c r="A17" s="62">
        <v>0</v>
      </c>
      <c r="C17" s="54"/>
      <c r="D17" s="79" t="s">
        <v>35</v>
      </c>
      <c r="E17" s="27" t="s">
        <v>84</v>
      </c>
      <c r="F17" s="80"/>
      <c r="G17" s="113"/>
      <c r="H17" s="113"/>
    </row>
    <row r="18" spans="1:10" s="32" customFormat="1" ht="15.95" customHeight="1">
      <c r="A18" s="62">
        <v>110376</v>
      </c>
      <c r="C18" s="54"/>
      <c r="D18" s="79" t="s">
        <v>35</v>
      </c>
      <c r="E18" s="27" t="s">
        <v>85</v>
      </c>
      <c r="F18" s="29"/>
      <c r="G18" s="114"/>
      <c r="H18" s="114"/>
    </row>
    <row r="19" spans="1:10" s="32" customFormat="1" ht="15.95" customHeight="1">
      <c r="A19" s="62">
        <v>15000</v>
      </c>
      <c r="C19" s="54"/>
      <c r="D19" s="79" t="s">
        <v>35</v>
      </c>
      <c r="E19" s="27" t="s">
        <v>86</v>
      </c>
      <c r="F19" s="29"/>
      <c r="G19" s="114"/>
      <c r="H19" s="114"/>
    </row>
    <row r="20" spans="1:10" s="32" customFormat="1" ht="15.95" customHeight="1">
      <c r="A20" s="62">
        <v>3802517</v>
      </c>
      <c r="C20" s="54"/>
      <c r="D20" s="260" t="s">
        <v>87</v>
      </c>
      <c r="E20" s="261"/>
      <c r="F20" s="262"/>
      <c r="G20" s="58">
        <f>G6</f>
        <v>118113613</v>
      </c>
      <c r="H20" s="58">
        <f>H6</f>
        <v>134767383</v>
      </c>
    </row>
    <row r="21" spans="1:10" s="32" customFormat="1" ht="15.95" customHeight="1">
      <c r="A21" s="62"/>
      <c r="C21" s="54"/>
      <c r="D21" s="79" t="s">
        <v>35</v>
      </c>
      <c r="E21" s="27" t="s">
        <v>88</v>
      </c>
      <c r="F21" s="34"/>
      <c r="G21" s="115">
        <f>G23</f>
        <v>0</v>
      </c>
      <c r="H21" s="115">
        <f>H23</f>
        <v>0</v>
      </c>
    </row>
    <row r="22" spans="1:10" s="32" customFormat="1" ht="15.95" customHeight="1">
      <c r="A22" s="62"/>
      <c r="C22" s="54"/>
      <c r="D22" s="83"/>
      <c r="E22" s="82">
        <v>1</v>
      </c>
      <c r="F22" s="29" t="s">
        <v>76</v>
      </c>
      <c r="G22" s="114"/>
      <c r="H22" s="114"/>
    </row>
    <row r="23" spans="1:10" s="26" customFormat="1" ht="15.95" customHeight="1">
      <c r="A23" s="64">
        <v>0</v>
      </c>
      <c r="C23" s="54"/>
      <c r="D23" s="83"/>
      <c r="E23" s="82">
        <v>2</v>
      </c>
      <c r="F23" s="29" t="s">
        <v>77</v>
      </c>
      <c r="G23" s="123"/>
      <c r="H23" s="123"/>
    </row>
    <row r="24" spans="1:10" s="26" customFormat="1" ht="15.95" customHeight="1">
      <c r="A24" s="64">
        <v>0</v>
      </c>
      <c r="C24" s="54"/>
      <c r="D24" s="83"/>
      <c r="E24" s="82">
        <v>3</v>
      </c>
      <c r="F24" s="29" t="s">
        <v>89</v>
      </c>
      <c r="G24" s="114"/>
      <c r="H24" s="114"/>
    </row>
    <row r="25" spans="1:10" s="26" customFormat="1" ht="24.75" customHeight="1">
      <c r="A25" s="64">
        <f>A26+A29+A30+A31</f>
        <v>29183729</v>
      </c>
      <c r="C25" s="54"/>
      <c r="D25" s="83"/>
      <c r="E25" s="82">
        <v>4</v>
      </c>
      <c r="F25" s="29" t="s">
        <v>79</v>
      </c>
      <c r="G25" s="114"/>
      <c r="H25" s="114"/>
      <c r="J25" s="125"/>
    </row>
    <row r="26" spans="1:10" s="26" customFormat="1" ht="15.95" customHeight="1">
      <c r="A26" s="64">
        <f>A27+A28</f>
        <v>16083729</v>
      </c>
      <c r="C26" s="54"/>
      <c r="D26" s="83"/>
      <c r="E26" s="82">
        <v>5</v>
      </c>
      <c r="F26" s="29" t="s">
        <v>80</v>
      </c>
      <c r="G26" s="114"/>
      <c r="H26" s="114"/>
    </row>
    <row r="27" spans="1:10" s="32" customFormat="1" ht="15.95" customHeight="1">
      <c r="A27" s="62">
        <v>16083729</v>
      </c>
      <c r="C27" s="54"/>
      <c r="D27" s="83"/>
      <c r="E27" s="82">
        <v>6</v>
      </c>
      <c r="F27" s="29" t="s">
        <v>81</v>
      </c>
      <c r="G27" s="114"/>
      <c r="H27" s="114"/>
      <c r="J27" s="124"/>
    </row>
    <row r="28" spans="1:10" s="32" customFormat="1" ht="15.95" customHeight="1">
      <c r="A28" s="62"/>
      <c r="C28" s="54"/>
      <c r="D28" s="83"/>
      <c r="E28" s="82">
        <v>7</v>
      </c>
      <c r="F28" s="29" t="s">
        <v>82</v>
      </c>
      <c r="G28" s="114"/>
      <c r="H28" s="114"/>
    </row>
    <row r="29" spans="1:10" s="26" customFormat="1" ht="15.95" customHeight="1">
      <c r="A29" s="64">
        <v>13100000</v>
      </c>
      <c r="C29" s="54"/>
      <c r="D29" s="83"/>
      <c r="E29" s="82">
        <v>8</v>
      </c>
      <c r="F29" s="29" t="s">
        <v>90</v>
      </c>
      <c r="G29" s="114"/>
      <c r="H29" s="114"/>
    </row>
    <row r="30" spans="1:10" s="26" customFormat="1" ht="15.95" customHeight="1">
      <c r="A30" s="64">
        <v>0</v>
      </c>
      <c r="C30" s="54"/>
      <c r="D30" s="83"/>
      <c r="E30" s="82"/>
      <c r="F30" s="29"/>
      <c r="G30" s="114"/>
      <c r="H30" s="114"/>
    </row>
    <row r="31" spans="1:10" s="26" customFormat="1" ht="15.95" customHeight="1">
      <c r="A31" s="64">
        <v>0</v>
      </c>
      <c r="C31" s="54"/>
      <c r="D31" s="79" t="s">
        <v>35</v>
      </c>
      <c r="E31" s="27" t="s">
        <v>109</v>
      </c>
      <c r="F31" s="80"/>
      <c r="G31" s="113"/>
      <c r="H31" s="113"/>
    </row>
    <row r="32" spans="1:10" s="26" customFormat="1" ht="24.75" customHeight="1">
      <c r="A32" s="64">
        <f>A25+A7</f>
        <v>66721920</v>
      </c>
      <c r="C32" s="54"/>
      <c r="D32" s="79" t="s">
        <v>35</v>
      </c>
      <c r="E32" s="27" t="s">
        <v>91</v>
      </c>
      <c r="F32" s="80"/>
      <c r="G32" s="113"/>
      <c r="H32" s="113"/>
    </row>
    <row r="33" spans="1:10" s="26" customFormat="1" ht="24.75" customHeight="1">
      <c r="A33" s="64">
        <f>A34+A35+A36+A37+A38+A39+A40+A41+A42+A43</f>
        <v>22121583.899999999</v>
      </c>
      <c r="C33" s="54"/>
      <c r="D33" s="79" t="s">
        <v>35</v>
      </c>
      <c r="E33" s="27" t="s">
        <v>92</v>
      </c>
      <c r="F33" s="80"/>
      <c r="G33" s="113"/>
      <c r="H33" s="113"/>
    </row>
    <row r="34" spans="1:10" s="26" customFormat="1" ht="15.95" customHeight="1">
      <c r="A34" s="64">
        <v>0</v>
      </c>
      <c r="C34" s="54"/>
      <c r="D34" s="25"/>
      <c r="E34" s="82">
        <v>1</v>
      </c>
      <c r="F34" s="29" t="s">
        <v>93</v>
      </c>
      <c r="G34" s="114"/>
      <c r="H34" s="114"/>
    </row>
    <row r="35" spans="1:10" s="26" customFormat="1" ht="15.95" customHeight="1">
      <c r="A35" s="64">
        <v>0</v>
      </c>
      <c r="C35" s="54"/>
      <c r="D35" s="25"/>
      <c r="E35" s="82">
        <v>2</v>
      </c>
      <c r="F35" s="29" t="s">
        <v>94</v>
      </c>
      <c r="G35" s="114"/>
      <c r="H35" s="114"/>
    </row>
    <row r="36" spans="1:10" s="26" customFormat="1" ht="15.95" customHeight="1">
      <c r="A36" s="64"/>
      <c r="C36" s="54"/>
      <c r="D36" s="79" t="s">
        <v>35</v>
      </c>
      <c r="E36" s="27" t="s">
        <v>95</v>
      </c>
      <c r="F36" s="80"/>
      <c r="G36" s="113"/>
      <c r="H36" s="113"/>
    </row>
    <row r="37" spans="1:10" s="26" customFormat="1" ht="15.95" customHeight="1">
      <c r="A37" s="64">
        <v>16800000</v>
      </c>
      <c r="C37" s="54"/>
      <c r="D37" s="25"/>
      <c r="E37" s="27"/>
      <c r="F37" s="80"/>
      <c r="G37" s="113"/>
      <c r="H37" s="113"/>
    </row>
    <row r="38" spans="1:10" s="26" customFormat="1" ht="15.95" customHeight="1">
      <c r="A38" s="64">
        <v>0</v>
      </c>
      <c r="C38" s="54"/>
      <c r="D38" s="260" t="s">
        <v>96</v>
      </c>
      <c r="E38" s="261"/>
      <c r="F38" s="262"/>
      <c r="G38" s="58">
        <f>G21+G31</f>
        <v>0</v>
      </c>
      <c r="H38" s="58">
        <f>H21+H31</f>
        <v>0</v>
      </c>
    </row>
    <row r="39" spans="1:10" s="26" customFormat="1" ht="15.95" customHeight="1">
      <c r="A39" s="64">
        <v>0</v>
      </c>
      <c r="C39" s="54"/>
      <c r="D39" s="25"/>
      <c r="E39" s="27"/>
      <c r="F39" s="80"/>
      <c r="G39" s="113"/>
      <c r="H39" s="113"/>
      <c r="J39" s="110"/>
    </row>
    <row r="40" spans="1:10" s="26" customFormat="1" ht="15.95" customHeight="1">
      <c r="A40" s="64">
        <v>769728</v>
      </c>
      <c r="C40" s="54"/>
      <c r="D40" s="260" t="s">
        <v>97</v>
      </c>
      <c r="E40" s="261"/>
      <c r="F40" s="262"/>
      <c r="G40" s="58">
        <f>G38+G20</f>
        <v>118113613</v>
      </c>
      <c r="H40" s="58">
        <f>H38+H20</f>
        <v>134767383</v>
      </c>
      <c r="J40" s="110"/>
    </row>
    <row r="41" spans="1:10" s="26" customFormat="1" ht="15.95" customHeight="1">
      <c r="A41" s="64"/>
      <c r="C41" s="54"/>
      <c r="D41" s="79" t="s">
        <v>35</v>
      </c>
      <c r="E41" s="27" t="s">
        <v>98</v>
      </c>
      <c r="F41" s="80"/>
      <c r="G41" s="113"/>
      <c r="H41" s="113"/>
    </row>
    <row r="42" spans="1:10" s="26" customFormat="1" ht="15.95" customHeight="1">
      <c r="A42" s="64">
        <v>2542992</v>
      </c>
      <c r="C42" s="54"/>
      <c r="D42" s="79" t="s">
        <v>35</v>
      </c>
      <c r="E42" s="27" t="s">
        <v>99</v>
      </c>
      <c r="F42" s="80"/>
      <c r="G42" s="113">
        <v>45000000</v>
      </c>
      <c r="H42" s="113">
        <v>45000000</v>
      </c>
    </row>
    <row r="43" spans="1:10" s="26" customFormat="1" ht="15.95" customHeight="1">
      <c r="A43" s="64">
        <f>'[1]Rez.1'!$E$30</f>
        <v>2008863.9</v>
      </c>
      <c r="C43" s="54"/>
      <c r="D43" s="79" t="s">
        <v>35</v>
      </c>
      <c r="E43" s="27" t="s">
        <v>100</v>
      </c>
      <c r="F43" s="80"/>
      <c r="G43" s="113"/>
      <c r="H43" s="113"/>
    </row>
    <row r="44" spans="1:10" s="26" customFormat="1" ht="24.75" customHeight="1">
      <c r="A44" s="64">
        <f>A33+A32</f>
        <v>88843503.900000006</v>
      </c>
      <c r="C44" s="54"/>
      <c r="D44" s="79" t="s">
        <v>35</v>
      </c>
      <c r="E44" s="27" t="s">
        <v>101</v>
      </c>
      <c r="F44" s="80"/>
      <c r="G44" s="113"/>
      <c r="H44" s="113"/>
    </row>
    <row r="45" spans="1:10" s="26" customFormat="1" ht="15.95" customHeight="1">
      <c r="A45" s="35"/>
      <c r="C45" s="54"/>
      <c r="D45" s="79" t="s">
        <v>35</v>
      </c>
      <c r="E45" s="27" t="s">
        <v>102</v>
      </c>
      <c r="F45" s="80"/>
      <c r="G45" s="113">
        <f>G46+G48</f>
        <v>136321451</v>
      </c>
      <c r="H45" s="113">
        <f>H46+H48</f>
        <v>113631662</v>
      </c>
    </row>
    <row r="46" spans="1:10" s="26" customFormat="1" ht="15.95" customHeight="1">
      <c r="A46" s="66"/>
      <c r="C46" s="54"/>
      <c r="D46" s="86"/>
      <c r="E46" s="82">
        <v>1</v>
      </c>
      <c r="F46" s="29" t="s">
        <v>103</v>
      </c>
      <c r="G46" s="114">
        <v>725502</v>
      </c>
      <c r="H46" s="114">
        <v>725502</v>
      </c>
    </row>
    <row r="47" spans="1:10" s="26" customFormat="1" ht="15.95" customHeight="1">
      <c r="A47" s="35"/>
      <c r="C47" s="54"/>
      <c r="D47" s="86"/>
      <c r="E47" s="82">
        <v>2</v>
      </c>
      <c r="F47" s="29" t="s">
        <v>104</v>
      </c>
      <c r="G47" s="114"/>
      <c r="H47" s="114"/>
      <c r="J47" s="110"/>
    </row>
    <row r="48" spans="1:10" s="26" customFormat="1" ht="15.95" customHeight="1">
      <c r="A48" s="35"/>
      <c r="C48" s="54"/>
      <c r="D48" s="86"/>
      <c r="E48" s="82">
        <v>3</v>
      </c>
      <c r="F48" s="29" t="s">
        <v>102</v>
      </c>
      <c r="G48" s="114">
        <v>135595949</v>
      </c>
      <c r="H48" s="114">
        <v>112906160</v>
      </c>
    </row>
    <row r="49" spans="1:8" s="26" customFormat="1" ht="15.95" customHeight="1">
      <c r="A49" s="35"/>
      <c r="C49" s="54"/>
      <c r="D49" s="79" t="s">
        <v>35</v>
      </c>
      <c r="E49" s="27" t="s">
        <v>105</v>
      </c>
      <c r="F49" s="80"/>
      <c r="G49" s="113">
        <v>0</v>
      </c>
      <c r="H49" s="113">
        <v>0</v>
      </c>
    </row>
    <row r="50" spans="1:8" s="26" customFormat="1" ht="15.95" customHeight="1">
      <c r="A50" s="35"/>
      <c r="C50" s="54"/>
      <c r="D50" s="79" t="s">
        <v>35</v>
      </c>
      <c r="E50" s="27" t="s">
        <v>106</v>
      </c>
      <c r="F50" s="80"/>
      <c r="G50" s="113">
        <v>20938270</v>
      </c>
      <c r="H50" s="113">
        <v>22689789</v>
      </c>
    </row>
    <row r="51" spans="1:8" s="26" customFormat="1" ht="15.95" customHeight="1">
      <c r="A51" s="35"/>
      <c r="C51" s="54"/>
      <c r="D51" s="40"/>
      <c r="E51" s="27"/>
      <c r="F51" s="80"/>
      <c r="G51" s="113"/>
      <c r="H51" s="113"/>
    </row>
    <row r="52" spans="1:8" s="26" customFormat="1" ht="15.95" customHeight="1">
      <c r="A52" s="35"/>
      <c r="C52" s="54"/>
      <c r="D52" s="260" t="s">
        <v>107</v>
      </c>
      <c r="E52" s="261"/>
      <c r="F52" s="262"/>
      <c r="G52" s="58">
        <f>G42+G45+G50+G49</f>
        <v>202259721</v>
      </c>
      <c r="H52" s="58">
        <f>H42+H45+H50+H49</f>
        <v>181321451</v>
      </c>
    </row>
    <row r="53" spans="1:8" s="26" customFormat="1" ht="15.95" customHeight="1">
      <c r="A53" s="35"/>
      <c r="C53" s="54"/>
      <c r="D53" s="40"/>
      <c r="E53" s="27"/>
      <c r="F53" s="80"/>
      <c r="G53" s="113"/>
      <c r="H53" s="113"/>
    </row>
    <row r="54" spans="1:8" s="26" customFormat="1" ht="15.95" customHeight="1">
      <c r="A54" s="35"/>
      <c r="C54" s="54"/>
      <c r="D54" s="260" t="s">
        <v>108</v>
      </c>
      <c r="E54" s="261"/>
      <c r="F54" s="262"/>
      <c r="G54" s="58">
        <f>G40+G52</f>
        <v>320373334</v>
      </c>
      <c r="H54" s="58">
        <f>H40+H52</f>
        <v>316088834</v>
      </c>
    </row>
    <row r="55" spans="1:8">
      <c r="A55" s="41"/>
    </row>
    <row r="56" spans="1:8">
      <c r="G56" s="119">
        <f>G54-Aktivet!G61</f>
        <v>0</v>
      </c>
      <c r="H56" s="119">
        <f>H54-Aktivet!H61</f>
        <v>0</v>
      </c>
    </row>
    <row r="60" spans="1:8">
      <c r="G60" s="119"/>
    </row>
    <row r="61" spans="1:8">
      <c r="G61" s="119"/>
    </row>
  </sheetData>
  <mergeCells count="7">
    <mergeCell ref="D2:H2"/>
    <mergeCell ref="D54:F54"/>
    <mergeCell ref="D38:F38"/>
    <mergeCell ref="D52:F52"/>
    <mergeCell ref="D5:F5"/>
    <mergeCell ref="D20:F20"/>
    <mergeCell ref="D40:F40"/>
  </mergeCells>
  <phoneticPr fontId="0" type="noConversion"/>
  <printOptions horizontalCentered="1" verticalCentered="1"/>
  <pageMargins left="0" right="0" top="0" bottom="0" header="0.511811023622047" footer="0.511811023622047"/>
  <pageSetup scale="77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2"/>
  <sheetViews>
    <sheetView topLeftCell="A27" workbookViewId="0">
      <selection activeCell="G47" sqref="G47"/>
    </sheetView>
  </sheetViews>
  <sheetFormatPr defaultColWidth="9.140625" defaultRowHeight="12.75"/>
  <cols>
    <col min="1" max="1" width="1.140625" style="5" customWidth="1"/>
    <col min="2" max="2" width="1.42578125" style="5" customWidth="1"/>
    <col min="3" max="3" width="6.85546875" style="44" customWidth="1"/>
    <col min="4" max="4" width="6.140625" style="5" customWidth="1"/>
    <col min="5" max="5" width="4.7109375" style="5" customWidth="1"/>
    <col min="6" max="6" width="63.42578125" style="5" customWidth="1"/>
    <col min="7" max="7" width="15.5703125" style="149" customWidth="1"/>
    <col min="8" max="8" width="15.7109375" style="3" customWidth="1"/>
    <col min="9" max="9" width="9.140625" style="5"/>
    <col min="10" max="10" width="22.42578125" style="5" customWidth="1"/>
    <col min="11" max="11" width="18.5703125" style="5" customWidth="1"/>
    <col min="12" max="12" width="11.140625" style="5" bestFit="1" customWidth="1"/>
    <col min="13" max="16384" width="9.140625" style="5"/>
  </cols>
  <sheetData>
    <row r="2" spans="1:12" s="37" customFormat="1" ht="18">
      <c r="A2" s="53"/>
      <c r="B2" s="20"/>
      <c r="C2" s="187" t="s">
        <v>253</v>
      </c>
      <c r="G2" s="150"/>
      <c r="H2" s="124"/>
    </row>
    <row r="3" spans="1:12" s="37" customFormat="1" ht="7.5" customHeight="1">
      <c r="A3" s="19"/>
      <c r="B3" s="20"/>
      <c r="C3" s="42"/>
      <c r="G3" s="150"/>
      <c r="H3" s="124"/>
    </row>
    <row r="4" spans="1:12" s="37" customFormat="1" ht="23.25" customHeight="1">
      <c r="A4" s="74"/>
      <c r="B4" s="43"/>
      <c r="C4" s="270" t="s">
        <v>110</v>
      </c>
      <c r="D4" s="270"/>
      <c r="E4" s="270"/>
      <c r="F4" s="270"/>
      <c r="G4" s="270"/>
      <c r="H4" s="270"/>
    </row>
    <row r="5" spans="1:12" s="37" customFormat="1" ht="20.25" customHeight="1">
      <c r="A5" s="70"/>
      <c r="B5" s="21"/>
      <c r="C5" s="271" t="s">
        <v>111</v>
      </c>
      <c r="D5" s="271"/>
      <c r="E5" s="271"/>
      <c r="F5" s="271"/>
      <c r="G5" s="271"/>
      <c r="H5" s="271"/>
    </row>
    <row r="6" spans="1:12" ht="13.5" customHeight="1">
      <c r="C6" s="272" t="s">
        <v>112</v>
      </c>
      <c r="D6" s="272"/>
      <c r="E6" s="272"/>
      <c r="F6" s="272"/>
      <c r="G6" s="272"/>
      <c r="H6" s="272"/>
    </row>
    <row r="7" spans="1:12" s="37" customFormat="1" ht="15.75" hidden="1" customHeight="1">
      <c r="A7" s="45"/>
      <c r="B7" s="26"/>
      <c r="C7" s="77"/>
      <c r="D7" s="1"/>
      <c r="E7" s="1"/>
      <c r="F7" s="2"/>
      <c r="G7" s="149"/>
      <c r="H7" s="163"/>
    </row>
    <row r="8" spans="1:12" s="37" customFormat="1" ht="15.95" customHeight="1">
      <c r="A8" s="46"/>
      <c r="B8" s="26"/>
      <c r="C8" s="75" t="s">
        <v>2</v>
      </c>
      <c r="D8" s="260" t="s">
        <v>26</v>
      </c>
      <c r="E8" s="261"/>
      <c r="F8" s="262"/>
      <c r="G8" s="129">
        <v>2022</v>
      </c>
      <c r="H8" s="251">
        <v>2022</v>
      </c>
    </row>
    <row r="9" spans="1:12" s="37" customFormat="1" ht="24.95" customHeight="1">
      <c r="A9" s="55">
        <v>54601435</v>
      </c>
      <c r="C9" s="87" t="s">
        <v>35</v>
      </c>
      <c r="D9" s="73" t="s">
        <v>113</v>
      </c>
      <c r="E9" s="88"/>
      <c r="F9" s="89"/>
      <c r="G9" s="151">
        <v>304835481</v>
      </c>
      <c r="H9" s="151">
        <v>332198843</v>
      </c>
      <c r="J9" s="281"/>
      <c r="K9" s="248"/>
    </row>
    <row r="10" spans="1:12" s="37" customFormat="1" ht="24.95" customHeight="1">
      <c r="A10" s="55">
        <v>0</v>
      </c>
      <c r="C10" s="87" t="s">
        <v>35</v>
      </c>
      <c r="D10" s="73" t="s">
        <v>114</v>
      </c>
      <c r="E10" s="88"/>
      <c r="F10" s="89"/>
      <c r="G10" s="151"/>
      <c r="H10" s="151"/>
    </row>
    <row r="11" spans="1:12" s="37" customFormat="1" ht="24.95" customHeight="1">
      <c r="A11" s="55">
        <v>2180440</v>
      </c>
      <c r="C11" s="87" t="s">
        <v>35</v>
      </c>
      <c r="D11" s="73" t="s">
        <v>115</v>
      </c>
      <c r="E11" s="88"/>
      <c r="F11" s="89"/>
      <c r="G11" s="151">
        <v>0</v>
      </c>
      <c r="H11" s="151">
        <v>0</v>
      </c>
    </row>
    <row r="12" spans="1:12" s="37" customFormat="1" ht="24.95" customHeight="1">
      <c r="A12" s="56">
        <v>25797217</v>
      </c>
      <c r="C12" s="87" t="s">
        <v>35</v>
      </c>
      <c r="D12" s="73" t="s">
        <v>116</v>
      </c>
      <c r="E12" s="88"/>
      <c r="F12" s="89"/>
      <c r="G12" s="151"/>
      <c r="H12" s="151"/>
    </row>
    <row r="13" spans="1:12" s="37" customFormat="1" ht="24.95" hidden="1" customHeight="1">
      <c r="A13" s="56">
        <f>A14+A15</f>
        <v>8308670</v>
      </c>
      <c r="C13" s="90"/>
      <c r="D13" s="76"/>
      <c r="E13" s="88"/>
      <c r="F13" s="89"/>
      <c r="G13" s="152"/>
      <c r="H13" s="152"/>
    </row>
    <row r="14" spans="1:12" s="37" customFormat="1" ht="24.95" customHeight="1">
      <c r="A14" s="57">
        <v>7119683</v>
      </c>
      <c r="B14" s="32"/>
      <c r="C14" s="87" t="s">
        <v>35</v>
      </c>
      <c r="D14" s="73" t="s">
        <v>117</v>
      </c>
      <c r="E14" s="88"/>
      <c r="F14" s="89"/>
      <c r="G14" s="151">
        <f>G15+G16</f>
        <v>268581487</v>
      </c>
      <c r="H14" s="151">
        <v>291825471</v>
      </c>
      <c r="J14" s="118"/>
      <c r="K14" s="118"/>
    </row>
    <row r="15" spans="1:12" s="37" customFormat="1" ht="24.95" customHeight="1">
      <c r="A15" s="57">
        <v>1188987</v>
      </c>
      <c r="B15" s="32"/>
      <c r="C15" s="90"/>
      <c r="D15" s="76"/>
      <c r="E15" s="91">
        <v>1</v>
      </c>
      <c r="F15" s="71" t="s">
        <v>117</v>
      </c>
      <c r="G15" s="153">
        <v>266351933</v>
      </c>
      <c r="H15" s="153">
        <v>291825471</v>
      </c>
      <c r="K15" s="118"/>
      <c r="L15" s="108"/>
    </row>
    <row r="16" spans="1:12" s="37" customFormat="1" ht="24.95" customHeight="1">
      <c r="A16" s="55">
        <v>1200000</v>
      </c>
      <c r="C16" s="92"/>
      <c r="D16" s="76"/>
      <c r="E16" s="93">
        <v>2</v>
      </c>
      <c r="F16" s="71" t="s">
        <v>118</v>
      </c>
      <c r="G16" s="153">
        <v>2229554</v>
      </c>
      <c r="H16" s="153"/>
    </row>
    <row r="17" spans="1:11" s="37" customFormat="1" ht="24.95" hidden="1" customHeight="1">
      <c r="A17" s="55">
        <v>16518117</v>
      </c>
      <c r="C17" s="92"/>
      <c r="D17" s="76"/>
      <c r="E17" s="88"/>
      <c r="F17" s="88"/>
      <c r="G17" s="154"/>
      <c r="H17" s="154"/>
    </row>
    <row r="18" spans="1:11" s="37" customFormat="1" ht="31.5" customHeight="1">
      <c r="A18" s="58">
        <f>A12+A13+A16+A17</f>
        <v>51824004</v>
      </c>
      <c r="B18" s="26"/>
      <c r="C18" s="87" t="s">
        <v>35</v>
      </c>
      <c r="D18" s="73" t="s">
        <v>119</v>
      </c>
      <c r="E18" s="88"/>
      <c r="F18" s="88"/>
      <c r="G18" s="154">
        <f>G19+G21</f>
        <v>10842280.743000001</v>
      </c>
      <c r="H18" s="154">
        <f>H19+H21</f>
        <v>13217503</v>
      </c>
      <c r="K18" s="248"/>
    </row>
    <row r="19" spans="1:11" s="37" customFormat="1" ht="21.75" customHeight="1">
      <c r="A19" s="59">
        <f>A9+A11-A18</f>
        <v>4957871</v>
      </c>
      <c r="B19" s="26"/>
      <c r="C19" s="92"/>
      <c r="D19" s="76"/>
      <c r="E19" s="94">
        <v>1</v>
      </c>
      <c r="F19" s="29" t="s">
        <v>120</v>
      </c>
      <c r="G19" s="155">
        <v>9290729</v>
      </c>
      <c r="H19" s="155">
        <v>11326053</v>
      </c>
    </row>
    <row r="20" spans="1:11" s="37" customFormat="1" ht="24.95" customHeight="1">
      <c r="A20" s="55"/>
      <c r="C20" s="92"/>
      <c r="D20" s="76"/>
      <c r="E20" s="94">
        <v>2</v>
      </c>
      <c r="F20" s="29" t="s">
        <v>121</v>
      </c>
      <c r="G20" s="155"/>
      <c r="H20" s="155"/>
      <c r="J20" s="108"/>
      <c r="K20" s="122"/>
    </row>
    <row r="21" spans="1:11" s="37" customFormat="1" ht="24.95" customHeight="1">
      <c r="A21" s="55"/>
      <c r="C21" s="92"/>
      <c r="D21" s="76"/>
      <c r="E21" s="94"/>
      <c r="F21" s="29" t="s">
        <v>122</v>
      </c>
      <c r="G21" s="155">
        <f>G19*16.7/100</f>
        <v>1551551.7429999998</v>
      </c>
      <c r="H21" s="155">
        <v>1891450</v>
      </c>
    </row>
    <row r="22" spans="1:11" s="37" customFormat="1" ht="24.95" hidden="1" customHeight="1">
      <c r="A22" s="55"/>
      <c r="C22" s="90"/>
      <c r="D22" s="76"/>
      <c r="E22" s="88"/>
      <c r="F22" s="89"/>
      <c r="G22" s="151"/>
      <c r="H22" s="151"/>
    </row>
    <row r="23" spans="1:11" s="37" customFormat="1" ht="24.95" customHeight="1">
      <c r="A23" s="60"/>
      <c r="B23" s="32"/>
      <c r="C23" s="87" t="s">
        <v>35</v>
      </c>
      <c r="D23" s="73" t="s">
        <v>123</v>
      </c>
      <c r="E23" s="88"/>
      <c r="F23" s="89"/>
      <c r="G23" s="151"/>
      <c r="H23" s="151"/>
      <c r="J23" s="108"/>
    </row>
    <row r="24" spans="1:11" s="37" customFormat="1" ht="24.95" customHeight="1">
      <c r="A24" s="60">
        <v>-2725800</v>
      </c>
      <c r="B24" s="32"/>
      <c r="C24" s="87" t="s">
        <v>35</v>
      </c>
      <c r="D24" s="73" t="s">
        <v>124</v>
      </c>
      <c r="E24" s="88"/>
      <c r="F24" s="89"/>
      <c r="G24" s="151">
        <v>250000</v>
      </c>
      <c r="H24" s="151">
        <v>250000</v>
      </c>
      <c r="J24" s="118"/>
    </row>
    <row r="25" spans="1:11" s="37" customFormat="1" ht="24.95" customHeight="1">
      <c r="A25" s="60"/>
      <c r="B25" s="32"/>
      <c r="C25" s="87" t="s">
        <v>35</v>
      </c>
      <c r="D25" s="73" t="s">
        <v>125</v>
      </c>
      <c r="E25" s="88"/>
      <c r="F25" s="89"/>
      <c r="G25" s="151">
        <v>528455</v>
      </c>
      <c r="H25" s="151">
        <v>212000</v>
      </c>
      <c r="J25" s="108"/>
    </row>
    <row r="26" spans="1:11" s="37" customFormat="1" ht="24.95" hidden="1" customHeight="1">
      <c r="A26" s="60"/>
      <c r="B26" s="32"/>
      <c r="C26" s="90"/>
      <c r="D26" s="76"/>
      <c r="E26" s="88"/>
      <c r="F26" s="89"/>
      <c r="G26" s="151"/>
      <c r="H26" s="151"/>
      <c r="J26" s="108"/>
    </row>
    <row r="27" spans="1:11" s="37" customFormat="1" ht="28.5" customHeight="1">
      <c r="A27" s="61">
        <f>A24</f>
        <v>-2725800</v>
      </c>
      <c r="B27" s="26"/>
      <c r="C27" s="87" t="s">
        <v>35</v>
      </c>
      <c r="D27" s="73" t="s">
        <v>126</v>
      </c>
      <c r="E27" s="88"/>
      <c r="F27" s="89"/>
      <c r="G27" s="151">
        <v>0</v>
      </c>
      <c r="H27" s="151">
        <v>0</v>
      </c>
    </row>
    <row r="28" spans="1:11" s="37" customFormat="1" ht="22.5" customHeight="1">
      <c r="A28" s="59">
        <f>A19+A24</f>
        <v>2232071</v>
      </c>
      <c r="B28" s="26"/>
      <c r="C28" s="92"/>
      <c r="D28" s="95"/>
      <c r="E28" s="273">
        <v>1</v>
      </c>
      <c r="F28" s="96" t="s">
        <v>127</v>
      </c>
      <c r="G28" s="155"/>
      <c r="H28" s="155"/>
    </row>
    <row r="29" spans="1:11" s="37" customFormat="1" ht="15.75" customHeight="1">
      <c r="A29" s="55">
        <f>A28*10/100</f>
        <v>223207.1</v>
      </c>
      <c r="C29" s="97"/>
      <c r="D29" s="98"/>
      <c r="E29" s="274"/>
      <c r="F29" s="99" t="s">
        <v>128</v>
      </c>
      <c r="G29" s="156"/>
      <c r="H29" s="156"/>
    </row>
    <row r="30" spans="1:11" s="37" customFormat="1" ht="28.5" customHeight="1">
      <c r="A30" s="59">
        <f>A28-A29</f>
        <v>2008863.9</v>
      </c>
      <c r="B30" s="26"/>
      <c r="C30" s="92"/>
      <c r="D30" s="95"/>
      <c r="E30" s="273">
        <v>2</v>
      </c>
      <c r="F30" s="96" t="s">
        <v>129</v>
      </c>
      <c r="G30" s="155"/>
      <c r="H30" s="155"/>
    </row>
    <row r="31" spans="1:11" s="37" customFormat="1" ht="17.25" customHeight="1">
      <c r="A31" s="52"/>
      <c r="C31" s="97"/>
      <c r="D31" s="98"/>
      <c r="E31" s="274"/>
      <c r="F31" s="99" t="s">
        <v>130</v>
      </c>
      <c r="G31" s="156"/>
      <c r="H31" s="156"/>
    </row>
    <row r="32" spans="1:11" s="37" customFormat="1" ht="13.5" customHeight="1">
      <c r="A32" s="48"/>
      <c r="C32" s="92"/>
      <c r="D32" s="95"/>
      <c r="E32" s="273">
        <v>3</v>
      </c>
      <c r="F32" s="96" t="s">
        <v>131</v>
      </c>
      <c r="G32" s="155"/>
      <c r="H32" s="155"/>
    </row>
    <row r="33" spans="1:11" s="37" customFormat="1" ht="15.95" customHeight="1">
      <c r="A33" s="48"/>
      <c r="C33" s="97"/>
      <c r="D33" s="98"/>
      <c r="E33" s="274"/>
      <c r="F33" s="99" t="s">
        <v>132</v>
      </c>
      <c r="G33" s="156"/>
      <c r="H33" s="156"/>
    </row>
    <row r="34" spans="1:11" s="37" customFormat="1" ht="15.95" hidden="1" customHeight="1">
      <c r="A34" s="48"/>
      <c r="C34" s="90"/>
      <c r="D34" s="76"/>
      <c r="E34" s="88"/>
      <c r="F34" s="89"/>
      <c r="G34" s="151"/>
      <c r="H34" s="151"/>
    </row>
    <row r="35" spans="1:11" s="37" customFormat="1" ht="15.95" customHeight="1">
      <c r="A35" s="48"/>
      <c r="C35" s="275" t="s">
        <v>35</v>
      </c>
      <c r="D35" s="100" t="s">
        <v>133</v>
      </c>
      <c r="E35" s="101"/>
      <c r="F35" s="102"/>
      <c r="G35" s="152"/>
      <c r="H35" s="152"/>
    </row>
    <row r="36" spans="1:11" s="37" customFormat="1" ht="15.95" customHeight="1">
      <c r="A36" s="48"/>
      <c r="C36" s="276"/>
      <c r="D36" s="103" t="s">
        <v>134</v>
      </c>
      <c r="E36" s="104"/>
      <c r="F36" s="105"/>
      <c r="G36" s="157"/>
      <c r="H36" s="157"/>
    </row>
    <row r="37" spans="1:11" s="37" customFormat="1" ht="15.95" customHeight="1">
      <c r="A37" s="48"/>
      <c r="C37" s="87" t="s">
        <v>35</v>
      </c>
      <c r="D37" s="73" t="s">
        <v>135</v>
      </c>
      <c r="E37" s="88"/>
      <c r="F37" s="89"/>
      <c r="G37" s="151">
        <f>G38</f>
        <v>0</v>
      </c>
      <c r="H37" s="151">
        <f>H38</f>
        <v>0</v>
      </c>
    </row>
    <row r="38" spans="1:11" s="37" customFormat="1" ht="15.95" customHeight="1">
      <c r="A38" s="48"/>
      <c r="C38" s="92"/>
      <c r="D38" s="95"/>
      <c r="E38" s="273">
        <v>1</v>
      </c>
      <c r="F38" s="96" t="s">
        <v>136</v>
      </c>
      <c r="G38" s="246"/>
      <c r="H38" s="246"/>
    </row>
    <row r="39" spans="1:11" s="37" customFormat="1" ht="15.95" customHeight="1">
      <c r="A39" s="48"/>
      <c r="C39" s="97"/>
      <c r="D39" s="98"/>
      <c r="E39" s="274"/>
      <c r="F39" s="99" t="s">
        <v>137</v>
      </c>
      <c r="G39" s="247"/>
      <c r="H39" s="247"/>
      <c r="J39" s="118"/>
    </row>
    <row r="40" spans="1:11" s="37" customFormat="1" ht="15.95" customHeight="1">
      <c r="A40" s="47"/>
      <c r="C40" s="90"/>
      <c r="D40" s="76"/>
      <c r="E40" s="82">
        <v>2</v>
      </c>
      <c r="F40" s="72" t="s">
        <v>138</v>
      </c>
      <c r="G40" s="158"/>
      <c r="H40" s="158"/>
    </row>
    <row r="41" spans="1:11" ht="15">
      <c r="A41" s="15"/>
      <c r="C41" s="90"/>
      <c r="D41" s="76"/>
      <c r="E41" s="88"/>
      <c r="F41" s="89"/>
      <c r="G41" s="151"/>
      <c r="H41" s="151"/>
    </row>
    <row r="42" spans="1:11" ht="15.75">
      <c r="C42" s="87" t="s">
        <v>35</v>
      </c>
      <c r="D42" s="73" t="s">
        <v>139</v>
      </c>
      <c r="E42" s="88"/>
      <c r="F42" s="89"/>
      <c r="G42" s="151"/>
      <c r="H42" s="151"/>
    </row>
    <row r="43" spans="1:11" ht="15" hidden="1" customHeight="1">
      <c r="C43" s="90"/>
      <c r="D43" s="73"/>
      <c r="E43" s="88"/>
      <c r="F43" s="89"/>
      <c r="G43" s="151"/>
      <c r="H43" s="151"/>
    </row>
    <row r="44" spans="1:11" ht="15.75">
      <c r="C44" s="87" t="s">
        <v>35</v>
      </c>
      <c r="D44" s="73" t="s">
        <v>140</v>
      </c>
      <c r="E44" s="88"/>
      <c r="F44" s="89"/>
      <c r="G44" s="58">
        <f>G9+G10-0+G12-G14-G18-G25-G37-G24</f>
        <v>24633258.256999999</v>
      </c>
      <c r="H44" s="58">
        <f>H9+H10-0+H12-H14-H18-H25-H37-H24</f>
        <v>26693869</v>
      </c>
      <c r="I44" s="244"/>
      <c r="J44" s="244"/>
      <c r="K44" s="249"/>
    </row>
    <row r="45" spans="1:11" ht="15">
      <c r="C45" s="90"/>
      <c r="D45" s="76"/>
      <c r="E45" s="88"/>
      <c r="F45" s="89"/>
      <c r="G45" s="151"/>
      <c r="H45" s="151"/>
    </row>
    <row r="46" spans="1:11" ht="15.75">
      <c r="C46" s="87" t="s">
        <v>35</v>
      </c>
      <c r="D46" s="73" t="s">
        <v>141</v>
      </c>
      <c r="E46" s="88"/>
      <c r="F46" s="89"/>
      <c r="G46" s="58">
        <f>G44*15/100</f>
        <v>3694988.7385500004</v>
      </c>
      <c r="H46" s="58">
        <f>H44*15/100</f>
        <v>4004080.35</v>
      </c>
      <c r="J46" s="244">
        <f>G44/G9*100</f>
        <v>8.080836973501782</v>
      </c>
      <c r="K46" s="244">
        <f>H44/H9*100</f>
        <v>8.035509322950892</v>
      </c>
    </row>
    <row r="47" spans="1:11" ht="15">
      <c r="C47" s="90"/>
      <c r="D47" s="76"/>
      <c r="E47" s="82">
        <v>1</v>
      </c>
      <c r="F47" s="72" t="s">
        <v>142</v>
      </c>
      <c r="G47" s="158">
        <f>G46</f>
        <v>3694988.7385500004</v>
      </c>
      <c r="H47" s="158">
        <f>H46</f>
        <v>4004080.35</v>
      </c>
    </row>
    <row r="48" spans="1:11" ht="15">
      <c r="C48" s="90"/>
      <c r="D48" s="76"/>
      <c r="E48" s="82">
        <v>2</v>
      </c>
      <c r="F48" s="72" t="s">
        <v>143</v>
      </c>
      <c r="G48" s="158"/>
      <c r="H48" s="158"/>
    </row>
    <row r="49" spans="3:8" ht="15">
      <c r="C49" s="90"/>
      <c r="D49" s="76"/>
      <c r="E49" s="82">
        <v>3</v>
      </c>
      <c r="F49" s="72" t="s">
        <v>144</v>
      </c>
      <c r="G49" s="158"/>
      <c r="H49" s="158"/>
    </row>
    <row r="50" spans="3:8" ht="15" hidden="1" customHeight="1">
      <c r="C50" s="90"/>
      <c r="D50" s="76"/>
      <c r="E50" s="88"/>
      <c r="F50" s="89"/>
      <c r="G50" s="151"/>
      <c r="H50" s="151"/>
    </row>
    <row r="51" spans="3:8" ht="15.75">
      <c r="C51" s="87" t="s">
        <v>35</v>
      </c>
      <c r="D51" s="73" t="s">
        <v>145</v>
      </c>
      <c r="E51" s="88"/>
      <c r="F51" s="89"/>
      <c r="G51" s="58">
        <f>G44-G46</f>
        <v>20938269.518449999</v>
      </c>
      <c r="H51" s="58">
        <f>H44-H46</f>
        <v>22689788.649999999</v>
      </c>
    </row>
    <row r="52" spans="3:8" ht="15" hidden="1" customHeight="1">
      <c r="C52" s="90"/>
      <c r="D52" s="76"/>
      <c r="E52" s="88"/>
      <c r="F52" s="89"/>
      <c r="G52" s="159"/>
      <c r="H52" s="159"/>
    </row>
    <row r="53" spans="3:8" ht="15.75">
      <c r="C53" s="87" t="s">
        <v>35</v>
      </c>
      <c r="D53" s="73" t="s">
        <v>146</v>
      </c>
      <c r="E53" s="88"/>
      <c r="F53" s="89"/>
      <c r="G53" s="159"/>
      <c r="H53" s="159"/>
    </row>
    <row r="54" spans="3:8" ht="15">
      <c r="C54" s="90"/>
      <c r="D54" s="76"/>
      <c r="E54" s="88"/>
      <c r="F54" s="72" t="s">
        <v>147</v>
      </c>
      <c r="G54" s="160"/>
      <c r="H54" s="160"/>
    </row>
    <row r="55" spans="3:8" ht="15">
      <c r="C55" s="90"/>
      <c r="D55" s="76"/>
      <c r="E55" s="88"/>
      <c r="F55" s="72" t="s">
        <v>148</v>
      </c>
      <c r="G55" s="160"/>
      <c r="H55" s="160"/>
    </row>
    <row r="56" spans="3:8" ht="15">
      <c r="C56" s="77"/>
      <c r="D56" s="1"/>
      <c r="E56" s="1"/>
      <c r="F56" s="2"/>
      <c r="H56" s="163"/>
    </row>
    <row r="57" spans="3:8" ht="15">
      <c r="C57" s="77"/>
      <c r="D57" s="1"/>
      <c r="E57" s="1"/>
      <c r="F57" s="2"/>
      <c r="H57" s="163"/>
    </row>
    <row r="58" spans="3:8" ht="15">
      <c r="C58" s="77"/>
      <c r="D58" s="1"/>
      <c r="E58" s="1"/>
      <c r="F58" s="2"/>
      <c r="H58" s="163"/>
    </row>
    <row r="59" spans="3:8" ht="15">
      <c r="C59" s="77"/>
      <c r="D59" s="1"/>
      <c r="E59" s="1"/>
      <c r="F59" s="2"/>
      <c r="H59" s="163"/>
    </row>
    <row r="60" spans="3:8" ht="15">
      <c r="C60" s="77"/>
      <c r="D60" s="1"/>
      <c r="E60" s="1"/>
      <c r="F60" s="2"/>
      <c r="G60" s="282">
        <v>3694989</v>
      </c>
      <c r="H60" s="163"/>
    </row>
    <row r="61" spans="3:8">
      <c r="G61" s="149">
        <v>-3459966</v>
      </c>
    </row>
    <row r="62" spans="3:8">
      <c r="G62" s="243">
        <f>SUM(G60:G61)</f>
        <v>235023</v>
      </c>
    </row>
  </sheetData>
  <mergeCells count="9">
    <mergeCell ref="C35:C36"/>
    <mergeCell ref="E38:E39"/>
    <mergeCell ref="E30:E31"/>
    <mergeCell ref="E32:E33"/>
    <mergeCell ref="C4:H4"/>
    <mergeCell ref="C5:H5"/>
    <mergeCell ref="C6:H6"/>
    <mergeCell ref="D8:F8"/>
    <mergeCell ref="E28:E29"/>
  </mergeCells>
  <phoneticPr fontId="0" type="noConversion"/>
  <printOptions horizontalCentered="1" verticalCentered="1"/>
  <pageMargins left="0" right="0" top="0" bottom="0" header="0.511811023622047" footer="0.511811023622047"/>
  <pageSetup scale="8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workbookViewId="0">
      <selection activeCell="H28" sqref="H28"/>
    </sheetView>
  </sheetViews>
  <sheetFormatPr defaultColWidth="9.140625" defaultRowHeight="12.75"/>
  <cols>
    <col min="1" max="1" width="10.28515625" style="188" customWidth="1"/>
    <col min="2" max="2" width="45.28515625" style="188" customWidth="1"/>
    <col min="3" max="3" width="18.140625" style="188" customWidth="1"/>
    <col min="4" max="4" width="21" style="188" customWidth="1"/>
    <col min="5" max="5" width="13.42578125" style="188" bestFit="1" customWidth="1"/>
    <col min="6" max="6" width="17" style="188" customWidth="1"/>
    <col min="7" max="16384" width="9.140625" style="188"/>
  </cols>
  <sheetData>
    <row r="2" spans="1:5">
      <c r="A2" s="197" t="s">
        <v>406</v>
      </c>
    </row>
    <row r="4" spans="1:5" ht="18.75">
      <c r="B4" s="198" t="s">
        <v>218</v>
      </c>
    </row>
    <row r="6" spans="1:5">
      <c r="A6" s="199" t="s">
        <v>219</v>
      </c>
      <c r="B6" s="200" t="s">
        <v>220</v>
      </c>
    </row>
    <row r="7" spans="1:5">
      <c r="B7" s="201"/>
    </row>
    <row r="9" spans="1:5" ht="13.5">
      <c r="A9" s="203" t="s">
        <v>2</v>
      </c>
      <c r="B9" s="204" t="s">
        <v>153</v>
      </c>
      <c r="C9" s="205">
        <v>2023</v>
      </c>
      <c r="D9" s="205">
        <v>2022</v>
      </c>
    </row>
    <row r="10" spans="1:5" ht="13.5">
      <c r="A10" s="207" t="s">
        <v>221</v>
      </c>
      <c r="B10" s="206"/>
      <c r="C10" s="206"/>
      <c r="D10" s="206"/>
    </row>
    <row r="11" spans="1:5" ht="13.5">
      <c r="A11" s="208">
        <v>1</v>
      </c>
      <c r="B11" s="209" t="s">
        <v>222</v>
      </c>
      <c r="C11" s="210">
        <f>'Rez.1'!G9*1.2+Aktivet!H16-Aktivet!G16</f>
        <v>367758202.20000005</v>
      </c>
      <c r="D11" s="210">
        <f>'Rez.1'!H9*1.2+Aktivet!I16-Aktivet!H16</f>
        <v>207936990.59999996</v>
      </c>
      <c r="E11" s="202">
        <v>8645</v>
      </c>
    </row>
    <row r="12" spans="1:5" ht="13.5">
      <c r="A12" s="208">
        <v>3</v>
      </c>
      <c r="B12" s="209" t="s">
        <v>223</v>
      </c>
      <c r="C12" s="210">
        <v>-350771926</v>
      </c>
      <c r="D12" s="210">
        <v>-305834154</v>
      </c>
      <c r="E12" s="202">
        <v>8646</v>
      </c>
    </row>
    <row r="13" spans="1:5" ht="13.5">
      <c r="A13" s="208">
        <v>5</v>
      </c>
      <c r="B13" s="209" t="s">
        <v>224</v>
      </c>
      <c r="C13" s="206"/>
      <c r="D13" s="206"/>
      <c r="E13" s="202">
        <v>8647</v>
      </c>
    </row>
    <row r="14" spans="1:5" ht="13.5">
      <c r="A14" s="208">
        <v>7</v>
      </c>
      <c r="B14" s="209" t="s">
        <v>225</v>
      </c>
      <c r="C14" s="206"/>
      <c r="D14" s="206"/>
      <c r="E14" s="202">
        <v>8648</v>
      </c>
    </row>
    <row r="15" spans="1:5" ht="13.5">
      <c r="A15" s="208">
        <v>9</v>
      </c>
      <c r="B15" s="209" t="s">
        <v>226</v>
      </c>
      <c r="C15" s="210">
        <v>-3459966</v>
      </c>
      <c r="D15" s="210">
        <v>-4004080</v>
      </c>
      <c r="E15" s="202">
        <v>8649</v>
      </c>
    </row>
    <row r="16" spans="1:5" ht="13.5">
      <c r="A16" s="209" t="s">
        <v>227</v>
      </c>
      <c r="B16" s="211" t="s">
        <v>228</v>
      </c>
      <c r="C16" s="212">
        <f>SUM(C11:C15)</f>
        <v>13526310.200000048</v>
      </c>
      <c r="D16" s="212">
        <f>SUM(D11:D15)</f>
        <v>-101901243.40000004</v>
      </c>
    </row>
    <row r="17" spans="1:5" ht="13.5">
      <c r="A17" s="207" t="s">
        <v>229</v>
      </c>
      <c r="B17" s="206"/>
      <c r="C17" s="206"/>
      <c r="D17" s="206"/>
    </row>
    <row r="18" spans="1:5" ht="13.5">
      <c r="A18" s="208">
        <v>1</v>
      </c>
      <c r="B18" s="209" t="s">
        <v>230</v>
      </c>
      <c r="C18" s="206"/>
      <c r="D18" s="206"/>
      <c r="E18" s="202">
        <v>8650</v>
      </c>
    </row>
    <row r="19" spans="1:5" ht="13.5">
      <c r="A19" s="208">
        <v>3</v>
      </c>
      <c r="B19" s="209" t="s">
        <v>231</v>
      </c>
      <c r="C19" s="210">
        <v>-17500500</v>
      </c>
      <c r="D19" s="210">
        <v>-11148277</v>
      </c>
      <c r="E19" s="202">
        <v>8651</v>
      </c>
    </row>
    <row r="20" spans="1:5" ht="13.5">
      <c r="A20" s="208">
        <v>5</v>
      </c>
      <c r="B20" s="209" t="s">
        <v>232</v>
      </c>
      <c r="C20" s="206"/>
      <c r="D20" s="206"/>
      <c r="E20" s="202">
        <v>8652</v>
      </c>
    </row>
    <row r="21" spans="1:5" ht="13.5">
      <c r="A21" s="208">
        <v>7</v>
      </c>
      <c r="B21" s="209" t="s">
        <v>233</v>
      </c>
      <c r="C21" s="206"/>
      <c r="D21" s="206"/>
      <c r="E21" s="202">
        <v>8653</v>
      </c>
    </row>
    <row r="22" spans="1:5" ht="13.5">
      <c r="A22" s="208">
        <v>9</v>
      </c>
      <c r="B22" s="209" t="s">
        <v>234</v>
      </c>
      <c r="C22" s="206"/>
      <c r="D22" s="206"/>
      <c r="E22" s="202">
        <v>8654</v>
      </c>
    </row>
    <row r="23" spans="1:5" ht="13.5">
      <c r="A23" s="209" t="s">
        <v>235</v>
      </c>
      <c r="B23" s="211" t="s">
        <v>228</v>
      </c>
      <c r="C23" s="212">
        <f>SUM(C18:C22)</f>
        <v>-17500500</v>
      </c>
      <c r="D23" s="212">
        <f>SUM(D18:D22)</f>
        <v>-11148277</v>
      </c>
    </row>
    <row r="24" spans="1:5" ht="13.5">
      <c r="A24" s="207" t="s">
        <v>236</v>
      </c>
      <c r="B24" s="206"/>
      <c r="C24" s="206"/>
      <c r="D24" s="206"/>
    </row>
    <row r="25" spans="1:5" ht="13.5">
      <c r="A25" s="208">
        <v>1</v>
      </c>
      <c r="B25" s="209" t="s">
        <v>237</v>
      </c>
      <c r="C25" s="206"/>
      <c r="D25" s="206"/>
      <c r="E25" s="202">
        <v>8656</v>
      </c>
    </row>
    <row r="26" spans="1:5" ht="13.5">
      <c r="A26" s="208">
        <v>2</v>
      </c>
      <c r="B26" s="209" t="s">
        <v>238</v>
      </c>
      <c r="C26" s="206"/>
      <c r="D26" s="206"/>
      <c r="E26" s="202">
        <v>8657</v>
      </c>
    </row>
    <row r="27" spans="1:5" ht="13.5">
      <c r="A27" s="208">
        <v>4</v>
      </c>
      <c r="B27" s="209" t="s">
        <v>239</v>
      </c>
      <c r="C27" s="206"/>
      <c r="D27" s="206"/>
      <c r="E27" s="202">
        <v>8658</v>
      </c>
    </row>
    <row r="28" spans="1:5" ht="13.5">
      <c r="A28" s="208">
        <v>6</v>
      </c>
      <c r="B28" s="209" t="s">
        <v>240</v>
      </c>
      <c r="C28" s="206"/>
      <c r="D28" s="206"/>
      <c r="E28" s="202">
        <v>8659</v>
      </c>
    </row>
    <row r="29" spans="1:5" ht="13.5">
      <c r="A29" s="209" t="s">
        <v>241</v>
      </c>
      <c r="B29" s="211" t="s">
        <v>228</v>
      </c>
      <c r="C29" s="206"/>
      <c r="D29" s="206"/>
    </row>
    <row r="30" spans="1:5" ht="13.5">
      <c r="A30" s="207" t="s">
        <v>242</v>
      </c>
      <c r="B30" s="206"/>
      <c r="C30" s="206"/>
      <c r="D30" s="206"/>
    </row>
    <row r="31" spans="1:5" ht="13.5">
      <c r="A31" s="208">
        <v>3</v>
      </c>
      <c r="B31" s="209" t="s">
        <v>243</v>
      </c>
      <c r="C31" s="210"/>
      <c r="D31" s="210"/>
      <c r="E31" s="202">
        <v>11914</v>
      </c>
    </row>
    <row r="32" spans="1:5" ht="13.5">
      <c r="A32" s="206"/>
      <c r="B32" s="211" t="s">
        <v>228</v>
      </c>
      <c r="C32" s="212"/>
      <c r="D32" s="212"/>
    </row>
    <row r="33" spans="1:6" ht="13.5">
      <c r="A33" s="213" t="s">
        <v>244</v>
      </c>
      <c r="B33" s="206"/>
      <c r="C33" s="212">
        <f>C16+C23</f>
        <v>-3974189.7999999523</v>
      </c>
      <c r="D33" s="212">
        <f>D16+D23</f>
        <v>-113049520.40000004</v>
      </c>
    </row>
    <row r="34" spans="1:6" ht="13.5">
      <c r="A34" s="207" t="s">
        <v>245</v>
      </c>
      <c r="B34" s="206"/>
      <c r="C34" s="212">
        <v>51923907</v>
      </c>
      <c r="D34" s="212">
        <v>61125613</v>
      </c>
    </row>
    <row r="35" spans="1:6" ht="13.5">
      <c r="A35" s="213" t="s">
        <v>246</v>
      </c>
      <c r="B35" s="206"/>
      <c r="C35" s="212">
        <f>SUM(C33:C34)</f>
        <v>47949717.200000048</v>
      </c>
      <c r="D35" s="212">
        <f>SUM(D33:D34)</f>
        <v>-51923907.400000036</v>
      </c>
      <c r="F35" s="232"/>
    </row>
    <row r="37" spans="1:6">
      <c r="C37" s="232">
        <f>C35-Aktivet!G7</f>
        <v>0.20000004768371582</v>
      </c>
    </row>
    <row r="38" spans="1:6">
      <c r="C38" s="232"/>
    </row>
  </sheetData>
  <phoneticPr fontId="4" type="noConversion"/>
  <pageMargins left="0.2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J10" sqref="J10"/>
    </sheetView>
  </sheetViews>
  <sheetFormatPr defaultRowHeight="12.75"/>
  <cols>
    <col min="1" max="1" width="5.42578125" customWidth="1"/>
    <col min="2" max="2" width="32.85546875" customWidth="1"/>
    <col min="3" max="3" width="15" customWidth="1"/>
    <col min="4" max="4" width="13" customWidth="1"/>
    <col min="5" max="5" width="14.140625" customWidth="1"/>
    <col min="6" max="6" width="16.5703125" customWidth="1"/>
    <col min="7" max="7" width="17.7109375" customWidth="1"/>
    <col min="8" max="8" width="13" customWidth="1"/>
    <col min="10" max="10" width="11.140625" bestFit="1" customWidth="1"/>
  </cols>
  <sheetData>
    <row r="1" spans="1:10" ht="14.1" customHeight="1"/>
    <row r="2" spans="1:10" ht="14.1" customHeight="1">
      <c r="B2" s="164" t="s">
        <v>254</v>
      </c>
      <c r="G2" s="124"/>
      <c r="H2" s="165" t="s">
        <v>172</v>
      </c>
    </row>
    <row r="3" spans="1:10" ht="14.1" customHeight="1"/>
    <row r="4" spans="1:10" ht="14.1" customHeight="1">
      <c r="A4" s="277" t="s">
        <v>415</v>
      </c>
      <c r="B4" s="277"/>
      <c r="C4" s="277"/>
      <c r="D4" s="277"/>
      <c r="E4" s="277"/>
      <c r="F4" s="277"/>
      <c r="G4" s="277"/>
      <c r="H4" s="277"/>
    </row>
    <row r="5" spans="1:10" ht="14.1" customHeight="1"/>
    <row r="6" spans="1:10" ht="14.1" customHeight="1">
      <c r="B6" s="166" t="s">
        <v>173</v>
      </c>
      <c r="G6" s="167"/>
    </row>
    <row r="7" spans="1:10" ht="14.1" customHeight="1" thickBot="1"/>
    <row r="8" spans="1:10" ht="19.5" customHeight="1" thickTop="1">
      <c r="A8" s="168"/>
      <c r="B8" s="169"/>
      <c r="C8" s="169" t="s">
        <v>174</v>
      </c>
      <c r="D8" s="169" t="s">
        <v>175</v>
      </c>
      <c r="E8" s="170" t="s">
        <v>176</v>
      </c>
      <c r="F8" s="170" t="s">
        <v>177</v>
      </c>
      <c r="G8" s="169" t="s">
        <v>178</v>
      </c>
      <c r="H8" s="171" t="s">
        <v>13</v>
      </c>
    </row>
    <row r="9" spans="1:10" ht="19.5" customHeight="1">
      <c r="A9" s="172" t="s">
        <v>3</v>
      </c>
      <c r="B9" s="173" t="s">
        <v>418</v>
      </c>
      <c r="C9" s="174">
        <v>45000000</v>
      </c>
      <c r="D9" s="174"/>
      <c r="E9" s="174"/>
      <c r="F9" s="174">
        <v>72724671</v>
      </c>
      <c r="G9" s="174">
        <v>40906991</v>
      </c>
      <c r="H9" s="175">
        <f>SUM(C9:G9)</f>
        <v>158631662</v>
      </c>
    </row>
    <row r="10" spans="1:10" ht="19.5" customHeight="1">
      <c r="A10" s="176" t="s">
        <v>179</v>
      </c>
      <c r="B10" s="177" t="s">
        <v>180</v>
      </c>
      <c r="C10" s="174"/>
      <c r="D10" s="174"/>
      <c r="E10" s="174"/>
      <c r="F10" s="174"/>
      <c r="G10" s="174"/>
      <c r="H10" s="175">
        <f t="shared" ref="H10:H15" si="0">SUM(C10:G10)</f>
        <v>0</v>
      </c>
    </row>
    <row r="11" spans="1:10" ht="19.5" customHeight="1">
      <c r="A11" s="172" t="s">
        <v>27</v>
      </c>
      <c r="B11" s="173" t="s">
        <v>181</v>
      </c>
      <c r="C11" s="174"/>
      <c r="D11" s="174"/>
      <c r="E11" s="174"/>
      <c r="F11" s="174"/>
      <c r="G11" s="174"/>
      <c r="H11" s="175">
        <f t="shared" si="0"/>
        <v>0</v>
      </c>
    </row>
    <row r="12" spans="1:10" ht="19.5" customHeight="1">
      <c r="A12" s="178">
        <v>1</v>
      </c>
      <c r="B12" s="179" t="s">
        <v>182</v>
      </c>
      <c r="C12" s="180"/>
      <c r="D12" s="180"/>
      <c r="E12" s="180"/>
      <c r="F12" s="180"/>
      <c r="G12" s="174">
        <f>Pasivet!H50</f>
        <v>22689789</v>
      </c>
      <c r="H12" s="175">
        <f t="shared" si="0"/>
        <v>22689789</v>
      </c>
    </row>
    <row r="13" spans="1:10" ht="19.5" customHeight="1">
      <c r="A13" s="178">
        <v>2</v>
      </c>
      <c r="B13" s="179" t="s">
        <v>183</v>
      </c>
      <c r="C13" s="180"/>
      <c r="D13" s="180"/>
      <c r="E13" s="180"/>
      <c r="F13" s="180"/>
      <c r="G13" s="180"/>
      <c r="H13" s="175">
        <f t="shared" si="0"/>
        <v>0</v>
      </c>
    </row>
    <row r="14" spans="1:10" ht="19.5" customHeight="1">
      <c r="A14" s="178">
        <v>3</v>
      </c>
      <c r="B14" s="179" t="s">
        <v>184</v>
      </c>
      <c r="C14" s="180"/>
      <c r="D14" s="180"/>
      <c r="E14" s="180"/>
      <c r="F14" s="180"/>
      <c r="G14" s="180"/>
      <c r="H14" s="175">
        <f t="shared" si="0"/>
        <v>0</v>
      </c>
    </row>
    <row r="15" spans="1:10" ht="19.5" customHeight="1">
      <c r="A15" s="178">
        <v>4</v>
      </c>
      <c r="B15" s="179" t="s">
        <v>185</v>
      </c>
      <c r="C15" s="180"/>
      <c r="D15" s="180"/>
      <c r="E15" s="180"/>
      <c r="F15" s="180"/>
      <c r="G15" s="180"/>
      <c r="H15" s="175">
        <f t="shared" si="0"/>
        <v>0</v>
      </c>
    </row>
    <row r="16" spans="1:10" ht="19.5" customHeight="1">
      <c r="A16" s="172" t="s">
        <v>4</v>
      </c>
      <c r="B16" s="173" t="s">
        <v>417</v>
      </c>
      <c r="C16" s="180">
        <f t="shared" ref="C16:H16" si="1">SUM(C9:C15)</f>
        <v>45000000</v>
      </c>
      <c r="D16" s="180">
        <f t="shared" si="1"/>
        <v>0</v>
      </c>
      <c r="E16" s="180">
        <f t="shared" si="1"/>
        <v>0</v>
      </c>
      <c r="F16" s="180">
        <f t="shared" si="1"/>
        <v>72724671</v>
      </c>
      <c r="G16" s="180">
        <f t="shared" si="1"/>
        <v>63596780</v>
      </c>
      <c r="H16" s="181">
        <f t="shared" si="1"/>
        <v>181321451</v>
      </c>
      <c r="J16" s="245"/>
    </row>
    <row r="17" spans="1:10" ht="19.5" customHeight="1">
      <c r="A17" s="176">
        <v>1</v>
      </c>
      <c r="B17" s="179" t="s">
        <v>182</v>
      </c>
      <c r="C17" s="180"/>
      <c r="D17" s="180"/>
      <c r="E17" s="180"/>
      <c r="F17" s="182"/>
      <c r="G17" s="174">
        <f>Pasivet!G50</f>
        <v>20938270</v>
      </c>
      <c r="H17" s="174">
        <f>G17+0</f>
        <v>20938270</v>
      </c>
    </row>
    <row r="18" spans="1:10" ht="19.5" customHeight="1">
      <c r="A18" s="176">
        <v>2</v>
      </c>
      <c r="B18" s="179" t="s">
        <v>183</v>
      </c>
      <c r="C18" s="180"/>
      <c r="D18" s="180"/>
      <c r="E18" s="180"/>
      <c r="F18" s="180"/>
      <c r="G18" s="180"/>
      <c r="H18" s="180"/>
    </row>
    <row r="19" spans="1:10" ht="19.5" customHeight="1">
      <c r="A19" s="176">
        <v>3</v>
      </c>
      <c r="B19" s="179" t="s">
        <v>186</v>
      </c>
      <c r="C19" s="180"/>
      <c r="D19" s="180"/>
      <c r="E19" s="180"/>
      <c r="F19" s="180"/>
      <c r="G19" s="180"/>
      <c r="H19" s="181">
        <v>0</v>
      </c>
    </row>
    <row r="20" spans="1:10" ht="19.5" customHeight="1">
      <c r="A20" s="176">
        <v>4</v>
      </c>
      <c r="B20" s="179" t="s">
        <v>187</v>
      </c>
      <c r="C20" s="180"/>
      <c r="D20" s="180"/>
      <c r="E20" s="180"/>
      <c r="F20" s="180"/>
      <c r="G20" s="180"/>
      <c r="H20" s="181"/>
    </row>
    <row r="21" spans="1:10" ht="19.5" customHeight="1" thickBot="1">
      <c r="A21" s="183" t="s">
        <v>12</v>
      </c>
      <c r="B21" s="184" t="s">
        <v>416</v>
      </c>
      <c r="C21" s="185">
        <f t="shared" ref="C21:H21" si="2">SUM(C16:C20)</f>
        <v>45000000</v>
      </c>
      <c r="D21" s="185">
        <f t="shared" si="2"/>
        <v>0</v>
      </c>
      <c r="E21" s="185">
        <f t="shared" si="2"/>
        <v>0</v>
      </c>
      <c r="F21" s="185">
        <f t="shared" si="2"/>
        <v>72724671</v>
      </c>
      <c r="G21" s="185">
        <f t="shared" si="2"/>
        <v>84535050</v>
      </c>
      <c r="H21" s="186">
        <f t="shared" si="2"/>
        <v>202259721</v>
      </c>
      <c r="J21" s="245">
        <v>202259721</v>
      </c>
    </row>
    <row r="22" spans="1:10" ht="14.1" customHeight="1" thickTop="1">
      <c r="J22" s="245">
        <f>J21-H21</f>
        <v>0</v>
      </c>
    </row>
    <row r="23" spans="1:10" ht="14.1" customHeight="1"/>
    <row r="24" spans="1:10" ht="14.1" customHeight="1"/>
    <row r="25" spans="1:10" ht="14.1" customHeight="1"/>
    <row r="26" spans="1:10" ht="14.1" customHeight="1"/>
    <row r="27" spans="1:10" ht="14.1" customHeight="1"/>
    <row r="28" spans="1:10" ht="14.1" customHeight="1"/>
    <row r="29" spans="1:10" ht="14.1" customHeight="1"/>
    <row r="30" spans="1:10" ht="14.1" customHeight="1"/>
    <row r="31" spans="1:10" ht="14.1" customHeight="1"/>
    <row r="32" spans="1:10" ht="14.1" customHeight="1"/>
  </sheetData>
  <mergeCells count="1">
    <mergeCell ref="A4:H4"/>
  </mergeCells>
  <phoneticPr fontId="4" type="noConversion"/>
  <printOptions horizontalCentered="1"/>
  <pageMargins left="0" right="0" top="0.31496062992126" bottom="0.31496062992126" header="0.511811023622047" footer="0.511811023622047"/>
  <pageSetup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121" workbookViewId="0">
      <selection activeCell="H150" sqref="H150"/>
    </sheetView>
  </sheetViews>
  <sheetFormatPr defaultColWidth="11.42578125" defaultRowHeight="15"/>
  <cols>
    <col min="1" max="1" width="3.85546875" style="227" customWidth="1"/>
    <col min="2" max="2" width="27.28515625" style="227" customWidth="1"/>
    <col min="3" max="3" width="11.42578125" style="227"/>
    <col min="4" max="4" width="13.85546875" style="227" customWidth="1"/>
    <col min="5" max="5" width="13.28515625" style="227" customWidth="1"/>
    <col min="6" max="6" width="14.28515625" style="227" customWidth="1"/>
    <col min="7" max="7" width="13.42578125" style="227" bestFit="1" customWidth="1"/>
    <col min="8" max="8" width="12.85546875" style="227" bestFit="1" customWidth="1"/>
    <col min="9" max="9" width="13.42578125" style="227" bestFit="1" customWidth="1"/>
    <col min="10" max="16384" width="11.42578125" style="227"/>
  </cols>
  <sheetData>
    <row r="1" spans="1:6" ht="15.75">
      <c r="A1" s="187" t="s">
        <v>283</v>
      </c>
      <c r="B1" s="188"/>
      <c r="C1" s="188"/>
      <c r="D1" s="188"/>
      <c r="E1" s="188"/>
      <c r="F1" s="188"/>
    </row>
    <row r="2" spans="1:6">
      <c r="A2" s="188"/>
      <c r="B2" s="188"/>
      <c r="C2" s="188"/>
      <c r="D2" s="188"/>
      <c r="E2" s="188"/>
      <c r="F2" s="188"/>
    </row>
    <row r="3" spans="1:6" ht="18">
      <c r="A3" s="188"/>
      <c r="B3" s="233" t="s">
        <v>188</v>
      </c>
      <c r="C3" s="188"/>
      <c r="D3" s="188"/>
      <c r="E3" s="234" t="s">
        <v>276</v>
      </c>
      <c r="F3" s="188"/>
    </row>
    <row r="4" spans="1:6">
      <c r="A4" s="188"/>
      <c r="B4" s="188"/>
      <c r="C4" s="188"/>
      <c r="D4" s="188"/>
      <c r="E4" s="188"/>
      <c r="F4" s="188"/>
    </row>
    <row r="5" spans="1:6">
      <c r="A5" s="188"/>
      <c r="B5" s="188"/>
      <c r="C5" s="188"/>
      <c r="D5" s="188"/>
      <c r="E5" s="188"/>
      <c r="F5" s="188"/>
    </row>
    <row r="6" spans="1:6" ht="22.5" customHeight="1">
      <c r="A6" s="188"/>
      <c r="B6" s="188"/>
      <c r="C6" s="188"/>
      <c r="D6" s="188"/>
      <c r="E6" s="188"/>
      <c r="F6" s="188"/>
    </row>
    <row r="7" spans="1:6">
      <c r="A7" s="188"/>
      <c r="B7" s="188"/>
      <c r="C7" s="188"/>
      <c r="D7" s="188"/>
      <c r="E7" s="188"/>
      <c r="F7" s="188"/>
    </row>
    <row r="8" spans="1:6">
      <c r="A8" s="235" t="s">
        <v>2</v>
      </c>
      <c r="B8" s="235" t="s">
        <v>250</v>
      </c>
      <c r="C8" s="235" t="s">
        <v>251</v>
      </c>
      <c r="D8" s="236" t="s">
        <v>252</v>
      </c>
      <c r="E8" s="236" t="s">
        <v>284</v>
      </c>
      <c r="F8" s="236" t="s">
        <v>285</v>
      </c>
    </row>
    <row r="9" spans="1:6">
      <c r="A9" s="237">
        <v>1</v>
      </c>
      <c r="B9" s="238" t="s">
        <v>286</v>
      </c>
      <c r="C9" s="238" t="s">
        <v>189</v>
      </c>
      <c r="D9" s="239">
        <v>42</v>
      </c>
      <c r="E9" s="239">
        <v>1823.8095238095236</v>
      </c>
      <c r="F9" s="240">
        <v>76600</v>
      </c>
    </row>
    <row r="10" spans="1:6">
      <c r="A10" s="237">
        <v>2</v>
      </c>
      <c r="B10" s="238" t="s">
        <v>287</v>
      </c>
      <c r="C10" s="238" t="s">
        <v>189</v>
      </c>
      <c r="D10" s="239">
        <v>90</v>
      </c>
      <c r="E10" s="239">
        <v>500</v>
      </c>
      <c r="F10" s="240">
        <v>45000</v>
      </c>
    </row>
    <row r="11" spans="1:6">
      <c r="A11" s="237">
        <v>3</v>
      </c>
      <c r="B11" s="238" t="s">
        <v>266</v>
      </c>
      <c r="C11" s="238" t="s">
        <v>32</v>
      </c>
      <c r="D11" s="239">
        <v>2</v>
      </c>
      <c r="E11" s="239">
        <v>571526.66500000004</v>
      </c>
      <c r="F11" s="240">
        <v>1143053.33</v>
      </c>
    </row>
    <row r="12" spans="1:6">
      <c r="A12" s="237">
        <v>4</v>
      </c>
      <c r="B12" s="238" t="s">
        <v>288</v>
      </c>
      <c r="C12" s="238" t="s">
        <v>289</v>
      </c>
      <c r="D12" s="239">
        <v>50</v>
      </c>
      <c r="E12" s="239">
        <v>1952.9225588235258</v>
      </c>
      <c r="F12" s="240">
        <v>97646.127941176295</v>
      </c>
    </row>
    <row r="13" spans="1:6">
      <c r="A13" s="237">
        <v>5</v>
      </c>
      <c r="B13" s="238" t="s">
        <v>290</v>
      </c>
      <c r="C13" s="238" t="s">
        <v>189</v>
      </c>
      <c r="D13" s="239">
        <v>887</v>
      </c>
      <c r="E13" s="239">
        <v>147.0960202931229</v>
      </c>
      <c r="F13" s="240">
        <v>130474.17</v>
      </c>
    </row>
    <row r="14" spans="1:6">
      <c r="A14" s="237">
        <v>6</v>
      </c>
      <c r="B14" s="238" t="s">
        <v>291</v>
      </c>
      <c r="C14" s="238" t="s">
        <v>32</v>
      </c>
      <c r="D14" s="239">
        <v>7</v>
      </c>
      <c r="E14" s="239">
        <v>1750</v>
      </c>
      <c r="F14" s="240">
        <v>12250</v>
      </c>
    </row>
    <row r="15" spans="1:6">
      <c r="A15" s="237">
        <v>7</v>
      </c>
      <c r="B15" s="238" t="s">
        <v>292</v>
      </c>
      <c r="C15" s="238" t="s">
        <v>32</v>
      </c>
      <c r="D15" s="239">
        <v>1786</v>
      </c>
      <c r="E15" s="239">
        <v>72.3170940649496</v>
      </c>
      <c r="F15" s="240">
        <v>129158.33</v>
      </c>
    </row>
    <row r="16" spans="1:6">
      <c r="A16" s="237">
        <v>8</v>
      </c>
      <c r="B16" s="238" t="s">
        <v>293</v>
      </c>
      <c r="C16" s="238" t="s">
        <v>189</v>
      </c>
      <c r="D16" s="239">
        <v>152</v>
      </c>
      <c r="E16" s="239">
        <v>139.03506578947369</v>
      </c>
      <c r="F16" s="240">
        <v>21133.33</v>
      </c>
    </row>
    <row r="17" spans="1:6">
      <c r="A17" s="237">
        <v>9</v>
      </c>
      <c r="B17" s="238" t="s">
        <v>294</v>
      </c>
      <c r="C17" s="238" t="s">
        <v>32</v>
      </c>
      <c r="D17" s="239">
        <v>110</v>
      </c>
      <c r="E17" s="239">
        <v>589.5454545454545</v>
      </c>
      <c r="F17" s="240">
        <v>64850</v>
      </c>
    </row>
    <row r="18" spans="1:6">
      <c r="A18" s="237">
        <v>10</v>
      </c>
      <c r="B18" s="238" t="s">
        <v>295</v>
      </c>
      <c r="C18" s="238" t="s">
        <v>189</v>
      </c>
      <c r="D18" s="239">
        <v>90</v>
      </c>
      <c r="E18" s="239">
        <v>583.33333333333337</v>
      </c>
      <c r="F18" s="240">
        <v>52500</v>
      </c>
    </row>
    <row r="19" spans="1:6">
      <c r="A19" s="237">
        <v>11</v>
      </c>
      <c r="B19" s="238" t="s">
        <v>270</v>
      </c>
      <c r="C19" s="238" t="s">
        <v>189</v>
      </c>
      <c r="D19" s="239">
        <v>330</v>
      </c>
      <c r="E19" s="239">
        <v>599.84778634149563</v>
      </c>
      <c r="F19" s="240">
        <v>197949.76949269354</v>
      </c>
    </row>
    <row r="20" spans="1:6">
      <c r="A20" s="237">
        <v>12</v>
      </c>
      <c r="B20" s="238" t="s">
        <v>296</v>
      </c>
      <c r="C20" s="238" t="s">
        <v>32</v>
      </c>
      <c r="D20" s="239">
        <v>35</v>
      </c>
      <c r="E20" s="239">
        <v>599.15746456693114</v>
      </c>
      <c r="F20" s="240">
        <v>20970.511259842591</v>
      </c>
    </row>
    <row r="21" spans="1:6">
      <c r="A21" s="237">
        <v>13</v>
      </c>
      <c r="B21" s="238" t="s">
        <v>297</v>
      </c>
      <c r="C21" s="238" t="s">
        <v>32</v>
      </c>
      <c r="D21" s="239">
        <v>720</v>
      </c>
      <c r="E21" s="239">
        <v>200</v>
      </c>
      <c r="F21" s="240">
        <v>144000</v>
      </c>
    </row>
    <row r="22" spans="1:6">
      <c r="A22" s="237">
        <v>14</v>
      </c>
      <c r="B22" s="238" t="s">
        <v>298</v>
      </c>
      <c r="C22" s="238" t="s">
        <v>189</v>
      </c>
      <c r="D22" s="239">
        <v>29.399999000000001</v>
      </c>
      <c r="E22" s="239">
        <v>249.79721735296656</v>
      </c>
      <c r="F22" s="240">
        <v>7344.0379403799998</v>
      </c>
    </row>
    <row r="23" spans="1:6">
      <c r="A23" s="237">
        <v>15</v>
      </c>
      <c r="B23" s="238" t="s">
        <v>299</v>
      </c>
      <c r="C23" s="238" t="s">
        <v>32</v>
      </c>
      <c r="D23" s="239">
        <v>34</v>
      </c>
      <c r="E23" s="239">
        <v>59.313823529411764</v>
      </c>
      <c r="F23" s="240">
        <v>2016.67</v>
      </c>
    </row>
    <row r="24" spans="1:6">
      <c r="A24" s="237">
        <v>16</v>
      </c>
      <c r="B24" s="238" t="s">
        <v>300</v>
      </c>
      <c r="C24" s="238" t="s">
        <v>32</v>
      </c>
      <c r="D24" s="239">
        <v>47</v>
      </c>
      <c r="E24" s="239">
        <v>213.10275607180643</v>
      </c>
      <c r="F24" s="240">
        <v>10015.829535374902</v>
      </c>
    </row>
    <row r="25" spans="1:6">
      <c r="A25" s="237">
        <v>17</v>
      </c>
      <c r="B25" s="238" t="s">
        <v>301</v>
      </c>
      <c r="C25" s="238" t="s">
        <v>189</v>
      </c>
      <c r="D25" s="239">
        <v>80</v>
      </c>
      <c r="E25" s="239">
        <v>355</v>
      </c>
      <c r="F25" s="240">
        <v>28400</v>
      </c>
    </row>
    <row r="26" spans="1:6">
      <c r="A26" s="237">
        <v>18</v>
      </c>
      <c r="B26" s="238" t="s">
        <v>302</v>
      </c>
      <c r="C26" s="238" t="s">
        <v>32</v>
      </c>
      <c r="D26" s="239">
        <v>3</v>
      </c>
      <c r="E26" s="239">
        <v>11250</v>
      </c>
      <c r="F26" s="240">
        <v>33750</v>
      </c>
    </row>
    <row r="27" spans="1:6">
      <c r="A27" s="237">
        <v>19</v>
      </c>
      <c r="B27" s="238" t="s">
        <v>303</v>
      </c>
      <c r="C27" s="238" t="s">
        <v>32</v>
      </c>
      <c r="D27" s="239">
        <v>3</v>
      </c>
      <c r="E27" s="239">
        <v>8333.3333333333339</v>
      </c>
      <c r="F27" s="240">
        <v>25000</v>
      </c>
    </row>
    <row r="28" spans="1:6">
      <c r="A28" s="237">
        <v>20</v>
      </c>
      <c r="B28" s="238" t="s">
        <v>269</v>
      </c>
      <c r="C28" s="238" t="s">
        <v>32</v>
      </c>
      <c r="D28" s="239">
        <v>1</v>
      </c>
      <c r="E28" s="239">
        <v>49612.5</v>
      </c>
      <c r="F28" s="240">
        <v>49612.5</v>
      </c>
    </row>
    <row r="29" spans="1:6">
      <c r="A29" s="237">
        <v>21</v>
      </c>
      <c r="B29" s="238" t="s">
        <v>304</v>
      </c>
      <c r="C29" s="238" t="s">
        <v>32</v>
      </c>
      <c r="D29" s="239">
        <v>3029</v>
      </c>
      <c r="E29" s="239">
        <v>63.442000110932526</v>
      </c>
      <c r="F29" s="240">
        <v>192165.81833601461</v>
      </c>
    </row>
    <row r="30" spans="1:6">
      <c r="A30" s="237">
        <v>22</v>
      </c>
      <c r="B30" s="238" t="s">
        <v>305</v>
      </c>
      <c r="C30" s="238" t="s">
        <v>275</v>
      </c>
      <c r="D30" s="239">
        <v>390</v>
      </c>
      <c r="E30" s="239">
        <v>37.5</v>
      </c>
      <c r="F30" s="240">
        <v>14625</v>
      </c>
    </row>
    <row r="31" spans="1:6">
      <c r="A31" s="237">
        <v>23</v>
      </c>
      <c r="B31" s="238" t="s">
        <v>306</v>
      </c>
      <c r="C31" s="238" t="s">
        <v>189</v>
      </c>
      <c r="D31" s="239">
        <v>600</v>
      </c>
      <c r="E31" s="239">
        <v>66.666666666666671</v>
      </c>
      <c r="F31" s="240">
        <v>40000</v>
      </c>
    </row>
    <row r="32" spans="1:6">
      <c r="A32" s="237">
        <v>24</v>
      </c>
      <c r="B32" s="238" t="s">
        <v>307</v>
      </c>
      <c r="C32" s="238" t="s">
        <v>275</v>
      </c>
      <c r="D32" s="239">
        <v>50</v>
      </c>
      <c r="E32" s="239">
        <v>250</v>
      </c>
      <c r="F32" s="240">
        <v>12500</v>
      </c>
    </row>
    <row r="33" spans="1:6">
      <c r="A33" s="237">
        <v>25</v>
      </c>
      <c r="B33" s="238" t="s">
        <v>308</v>
      </c>
      <c r="C33" s="238" t="s">
        <v>189</v>
      </c>
      <c r="D33" s="239">
        <v>185.88999900000053</v>
      </c>
      <c r="E33" s="239">
        <v>343.19757120577049</v>
      </c>
      <c r="F33" s="240">
        <v>63796.996168243291</v>
      </c>
    </row>
    <row r="34" spans="1:6">
      <c r="A34" s="237">
        <v>26</v>
      </c>
      <c r="B34" s="238" t="s">
        <v>309</v>
      </c>
      <c r="C34" s="238" t="s">
        <v>32</v>
      </c>
      <c r="D34" s="239">
        <v>497</v>
      </c>
      <c r="E34" s="239">
        <v>76.542595573440636</v>
      </c>
      <c r="F34" s="240">
        <v>38041.67</v>
      </c>
    </row>
    <row r="35" spans="1:6">
      <c r="A35" s="237">
        <v>27</v>
      </c>
      <c r="B35" s="238" t="s">
        <v>310</v>
      </c>
      <c r="C35" s="238" t="s">
        <v>189</v>
      </c>
      <c r="D35" s="239">
        <v>283.60999700000002</v>
      </c>
      <c r="E35" s="239">
        <v>451.87053031621457</v>
      </c>
      <c r="F35" s="240">
        <v>128154.99974737002</v>
      </c>
    </row>
    <row r="36" spans="1:6">
      <c r="A36" s="237">
        <v>28</v>
      </c>
      <c r="B36" s="238" t="s">
        <v>311</v>
      </c>
      <c r="C36" s="238" t="s">
        <v>32</v>
      </c>
      <c r="D36" s="239">
        <v>144</v>
      </c>
      <c r="E36" s="239">
        <v>242.56944444444446</v>
      </c>
      <c r="F36" s="240">
        <v>34930</v>
      </c>
    </row>
    <row r="37" spans="1:6">
      <c r="A37" s="237">
        <v>29</v>
      </c>
      <c r="B37" s="238" t="s">
        <v>312</v>
      </c>
      <c r="C37" s="238" t="s">
        <v>189</v>
      </c>
      <c r="D37" s="239">
        <v>32</v>
      </c>
      <c r="E37" s="239">
        <v>1025</v>
      </c>
      <c r="F37" s="240">
        <v>32800</v>
      </c>
    </row>
    <row r="38" spans="1:6">
      <c r="A38" s="237">
        <v>30</v>
      </c>
      <c r="B38" s="238" t="s">
        <v>313</v>
      </c>
      <c r="C38" s="238" t="s">
        <v>32</v>
      </c>
      <c r="D38" s="239">
        <v>3845</v>
      </c>
      <c r="E38" s="239">
        <v>32.70481144343303</v>
      </c>
      <c r="F38" s="240">
        <v>125750</v>
      </c>
    </row>
    <row r="39" spans="1:6">
      <c r="A39" s="237">
        <v>31</v>
      </c>
      <c r="B39" s="238" t="s">
        <v>314</v>
      </c>
      <c r="C39" s="238" t="s">
        <v>189</v>
      </c>
      <c r="D39" s="239">
        <v>65</v>
      </c>
      <c r="E39" s="239">
        <v>972.38461538461536</v>
      </c>
      <c r="F39" s="240">
        <v>63205</v>
      </c>
    </row>
    <row r="40" spans="1:6">
      <c r="A40" s="237">
        <v>32</v>
      </c>
      <c r="B40" s="238" t="s">
        <v>315</v>
      </c>
      <c r="C40" s="238" t="s">
        <v>32</v>
      </c>
      <c r="D40" s="239">
        <v>32</v>
      </c>
      <c r="E40" s="239">
        <v>500.59375</v>
      </c>
      <c r="F40" s="240">
        <v>16019</v>
      </c>
    </row>
    <row r="41" spans="1:6">
      <c r="A41" s="237">
        <v>33</v>
      </c>
      <c r="B41" s="238" t="s">
        <v>316</v>
      </c>
      <c r="C41" s="238" t="s">
        <v>32</v>
      </c>
      <c r="D41" s="239">
        <v>700</v>
      </c>
      <c r="E41" s="239">
        <v>139.20118571428571</v>
      </c>
      <c r="F41" s="240">
        <v>97440.83</v>
      </c>
    </row>
    <row r="42" spans="1:6">
      <c r="A42" s="237">
        <v>34</v>
      </c>
      <c r="B42" s="238" t="s">
        <v>191</v>
      </c>
      <c r="C42" s="238" t="s">
        <v>189</v>
      </c>
      <c r="D42" s="239">
        <v>3347.1</v>
      </c>
      <c r="E42" s="239">
        <v>134.93830418413816</v>
      </c>
      <c r="F42" s="240">
        <v>451651.99793472886</v>
      </c>
    </row>
    <row r="43" spans="1:6">
      <c r="A43" s="237">
        <v>35</v>
      </c>
      <c r="B43" s="238" t="s">
        <v>317</v>
      </c>
      <c r="C43" s="238" t="s">
        <v>189</v>
      </c>
      <c r="D43" s="239">
        <v>160</v>
      </c>
      <c r="E43" s="239">
        <v>370</v>
      </c>
      <c r="F43" s="240">
        <v>59200</v>
      </c>
    </row>
    <row r="44" spans="1:6">
      <c r="A44" s="237">
        <v>36</v>
      </c>
      <c r="B44" s="238" t="s">
        <v>272</v>
      </c>
      <c r="C44" s="238" t="s">
        <v>32</v>
      </c>
      <c r="D44" s="239">
        <v>2</v>
      </c>
      <c r="E44" s="239">
        <v>42333.334999999999</v>
      </c>
      <c r="F44" s="240">
        <v>84666.67</v>
      </c>
    </row>
    <row r="45" spans="1:6">
      <c r="A45" s="237">
        <v>37</v>
      </c>
      <c r="B45" s="238" t="s">
        <v>318</v>
      </c>
      <c r="C45" s="238" t="s">
        <v>189</v>
      </c>
      <c r="D45" s="239">
        <v>122</v>
      </c>
      <c r="E45" s="239">
        <v>87.978114754098371</v>
      </c>
      <c r="F45" s="240">
        <v>10733.33</v>
      </c>
    </row>
    <row r="46" spans="1:6">
      <c r="A46" s="237">
        <v>38</v>
      </c>
      <c r="B46" s="238" t="s">
        <v>319</v>
      </c>
      <c r="C46" s="238" t="s">
        <v>32</v>
      </c>
      <c r="D46" s="239">
        <v>1</v>
      </c>
      <c r="E46" s="239">
        <v>1046077</v>
      </c>
      <c r="F46" s="240">
        <v>1046077</v>
      </c>
    </row>
    <row r="47" spans="1:6">
      <c r="A47" s="237">
        <v>39</v>
      </c>
      <c r="B47" s="238" t="s">
        <v>190</v>
      </c>
      <c r="C47" s="238" t="s">
        <v>189</v>
      </c>
      <c r="D47" s="239">
        <v>1415.569999000011</v>
      </c>
      <c r="E47" s="239">
        <v>66.885342265233533</v>
      </c>
      <c r="F47" s="240">
        <v>94680.883883512026</v>
      </c>
    </row>
    <row r="48" spans="1:6">
      <c r="A48" s="237">
        <v>40</v>
      </c>
      <c r="B48" s="238" t="s">
        <v>320</v>
      </c>
      <c r="C48" s="238" t="s">
        <v>275</v>
      </c>
      <c r="D48" s="239">
        <v>1752.1399990000018</v>
      </c>
      <c r="E48" s="239">
        <v>78.000047660040821</v>
      </c>
      <c r="F48" s="240">
        <v>136667.003429064</v>
      </c>
    </row>
    <row r="49" spans="1:6">
      <c r="A49" s="237">
        <v>41</v>
      </c>
      <c r="B49" s="238" t="s">
        <v>321</v>
      </c>
      <c r="C49" s="238" t="s">
        <v>189</v>
      </c>
      <c r="D49" s="239">
        <v>98.6</v>
      </c>
      <c r="E49" s="239">
        <v>1197.498275862069</v>
      </c>
      <c r="F49" s="240">
        <v>118073.33</v>
      </c>
    </row>
    <row r="50" spans="1:6">
      <c r="A50" s="237">
        <v>42</v>
      </c>
      <c r="B50" s="238" t="s">
        <v>268</v>
      </c>
      <c r="C50" s="238" t="s">
        <v>32</v>
      </c>
      <c r="D50" s="239">
        <v>14</v>
      </c>
      <c r="E50" s="239">
        <v>1458.3928571428571</v>
      </c>
      <c r="F50" s="240">
        <v>20417.5</v>
      </c>
    </row>
    <row r="51" spans="1:6">
      <c r="A51" s="237">
        <v>43</v>
      </c>
      <c r="B51" s="238" t="s">
        <v>322</v>
      </c>
      <c r="C51" s="238" t="s">
        <v>32</v>
      </c>
      <c r="D51" s="239">
        <v>583</v>
      </c>
      <c r="E51" s="239">
        <v>139.86481997677126</v>
      </c>
      <c r="F51" s="240">
        <v>81541.190046457647</v>
      </c>
    </row>
    <row r="52" spans="1:6">
      <c r="A52" s="237">
        <v>44</v>
      </c>
      <c r="B52" s="238" t="s">
        <v>323</v>
      </c>
      <c r="C52" s="238" t="s">
        <v>32</v>
      </c>
      <c r="D52" s="239">
        <v>160</v>
      </c>
      <c r="E52" s="239">
        <v>166.66668749999999</v>
      </c>
      <c r="F52" s="240">
        <v>26666.67</v>
      </c>
    </row>
    <row r="53" spans="1:6">
      <c r="A53" s="237">
        <v>45</v>
      </c>
      <c r="B53" s="238" t="s">
        <v>324</v>
      </c>
      <c r="C53" s="238" t="s">
        <v>189</v>
      </c>
      <c r="D53" s="239">
        <v>623.6499970000001</v>
      </c>
      <c r="E53" s="239">
        <v>393.47830779700359</v>
      </c>
      <c r="F53" s="240">
        <v>245392.74547716641</v>
      </c>
    </row>
    <row r="54" spans="1:6">
      <c r="A54" s="237">
        <v>46</v>
      </c>
      <c r="B54" s="238" t="s">
        <v>325</v>
      </c>
      <c r="C54" s="238" t="s">
        <v>189</v>
      </c>
      <c r="D54" s="239">
        <v>1065.5999999999999</v>
      </c>
      <c r="E54" s="239">
        <v>137.57823585762955</v>
      </c>
      <c r="F54" s="240">
        <v>146603.36812989003</v>
      </c>
    </row>
    <row r="55" spans="1:6">
      <c r="A55" s="237">
        <v>47</v>
      </c>
      <c r="B55" s="238" t="s">
        <v>271</v>
      </c>
      <c r="C55" s="238" t="s">
        <v>32</v>
      </c>
      <c r="D55" s="239">
        <v>19</v>
      </c>
      <c r="E55" s="239">
        <v>7359.4812989921011</v>
      </c>
      <c r="F55" s="240">
        <v>139830.14468084992</v>
      </c>
    </row>
    <row r="56" spans="1:6">
      <c r="A56" s="237">
        <v>48</v>
      </c>
      <c r="B56" s="238" t="s">
        <v>326</v>
      </c>
      <c r="C56" s="238" t="s">
        <v>327</v>
      </c>
      <c r="D56" s="239">
        <v>184</v>
      </c>
      <c r="E56" s="239">
        <v>661.41304347826076</v>
      </c>
      <c r="F56" s="240">
        <v>121700</v>
      </c>
    </row>
    <row r="57" spans="1:6">
      <c r="A57" s="237">
        <v>49</v>
      </c>
      <c r="B57" s="238" t="s">
        <v>328</v>
      </c>
      <c r="C57" s="238" t="s">
        <v>189</v>
      </c>
      <c r="D57" s="239">
        <v>2803</v>
      </c>
      <c r="E57" s="239">
        <v>28.356521584017123</v>
      </c>
      <c r="F57" s="240">
        <v>79483.33</v>
      </c>
    </row>
    <row r="58" spans="1:6">
      <c r="A58" s="237">
        <v>50</v>
      </c>
      <c r="B58" s="238" t="s">
        <v>329</v>
      </c>
      <c r="C58" s="238" t="s">
        <v>189</v>
      </c>
      <c r="D58" s="239">
        <v>1930</v>
      </c>
      <c r="E58" s="239">
        <v>35.837647668393785</v>
      </c>
      <c r="F58" s="240">
        <v>69166.66</v>
      </c>
    </row>
    <row r="59" spans="1:6">
      <c r="A59" s="237">
        <v>51</v>
      </c>
      <c r="B59" s="238" t="s">
        <v>330</v>
      </c>
      <c r="C59" s="238" t="s">
        <v>32</v>
      </c>
      <c r="D59" s="239">
        <v>1608</v>
      </c>
      <c r="E59" s="239">
        <v>87.668942786069636</v>
      </c>
      <c r="F59" s="240">
        <v>140971.65999999997</v>
      </c>
    </row>
    <row r="60" spans="1:6">
      <c r="A60" s="237">
        <v>52</v>
      </c>
      <c r="B60" s="238" t="s">
        <v>331</v>
      </c>
      <c r="C60" s="238" t="s">
        <v>189</v>
      </c>
      <c r="D60" s="239">
        <v>171</v>
      </c>
      <c r="E60" s="239">
        <v>659.9707602339181</v>
      </c>
      <c r="F60" s="240">
        <v>112855</v>
      </c>
    </row>
    <row r="61" spans="1:6">
      <c r="A61" s="237">
        <v>53</v>
      </c>
      <c r="B61" s="238" t="s">
        <v>332</v>
      </c>
      <c r="C61" s="238" t="s">
        <v>32</v>
      </c>
      <c r="D61" s="239">
        <v>180</v>
      </c>
      <c r="E61" s="239">
        <v>99.074055555555546</v>
      </c>
      <c r="F61" s="240">
        <v>17833.330000000002</v>
      </c>
    </row>
    <row r="62" spans="1:6">
      <c r="A62" s="237">
        <v>54</v>
      </c>
      <c r="B62" s="238" t="s">
        <v>333</v>
      </c>
      <c r="C62" s="238" t="s">
        <v>189</v>
      </c>
      <c r="D62" s="239">
        <v>110</v>
      </c>
      <c r="E62" s="239">
        <v>500</v>
      </c>
      <c r="F62" s="240">
        <v>55000</v>
      </c>
    </row>
    <row r="63" spans="1:6">
      <c r="A63" s="237">
        <v>55</v>
      </c>
      <c r="B63" s="238" t="s">
        <v>334</v>
      </c>
      <c r="C63" s="238" t="s">
        <v>32</v>
      </c>
      <c r="D63" s="239">
        <v>1212</v>
      </c>
      <c r="E63" s="239">
        <v>84.598457095709563</v>
      </c>
      <c r="F63" s="240">
        <v>102533.33</v>
      </c>
    </row>
    <row r="64" spans="1:6">
      <c r="A64" s="237">
        <v>56</v>
      </c>
      <c r="B64" s="238" t="s">
        <v>335</v>
      </c>
      <c r="C64" s="238" t="s">
        <v>189</v>
      </c>
      <c r="D64" s="239">
        <v>725</v>
      </c>
      <c r="E64" s="239">
        <v>160</v>
      </c>
      <c r="F64" s="240">
        <v>116000</v>
      </c>
    </row>
    <row r="65" spans="1:6">
      <c r="A65" s="237">
        <v>57</v>
      </c>
      <c r="B65" s="238" t="s">
        <v>336</v>
      </c>
      <c r="C65" s="238" t="s">
        <v>32</v>
      </c>
      <c r="D65" s="239">
        <v>263.19999900000056</v>
      </c>
      <c r="E65" s="239">
        <v>64.386201072667831</v>
      </c>
      <c r="F65" s="240">
        <v>16946.448057940008</v>
      </c>
    </row>
    <row r="66" spans="1:6">
      <c r="A66" s="237">
        <v>58</v>
      </c>
      <c r="B66" s="238" t="s">
        <v>337</v>
      </c>
      <c r="C66" s="238" t="s">
        <v>32</v>
      </c>
      <c r="D66" s="239">
        <v>1762</v>
      </c>
      <c r="E66" s="239">
        <v>55.930760499432466</v>
      </c>
      <c r="F66" s="240">
        <v>98550</v>
      </c>
    </row>
    <row r="67" spans="1:6">
      <c r="A67" s="237">
        <v>59</v>
      </c>
      <c r="B67" s="238" t="s">
        <v>338</v>
      </c>
      <c r="C67" s="238" t="s">
        <v>32</v>
      </c>
      <c r="D67" s="239">
        <v>2052</v>
      </c>
      <c r="E67" s="239">
        <v>26.072124756335285</v>
      </c>
      <c r="F67" s="240">
        <v>53500</v>
      </c>
    </row>
    <row r="68" spans="1:6">
      <c r="A68" s="237">
        <v>60</v>
      </c>
      <c r="B68" s="238" t="s">
        <v>339</v>
      </c>
      <c r="C68" s="238" t="s">
        <v>32</v>
      </c>
      <c r="D68" s="239">
        <v>902</v>
      </c>
      <c r="E68" s="239">
        <v>72.775779600089905</v>
      </c>
      <c r="F68" s="240">
        <v>65643.753199281098</v>
      </c>
    </row>
    <row r="69" spans="1:6">
      <c r="A69" s="237">
        <v>61</v>
      </c>
      <c r="B69" s="238" t="s">
        <v>340</v>
      </c>
      <c r="C69" s="238" t="s">
        <v>189</v>
      </c>
      <c r="D69" s="239">
        <v>6424</v>
      </c>
      <c r="E69" s="239">
        <v>17.216687422166874</v>
      </c>
      <c r="F69" s="240">
        <v>110600</v>
      </c>
    </row>
    <row r="70" spans="1:6">
      <c r="A70" s="237">
        <v>62</v>
      </c>
      <c r="B70" s="238" t="s">
        <v>341</v>
      </c>
      <c r="C70" s="238" t="s">
        <v>32</v>
      </c>
      <c r="D70" s="239">
        <v>1</v>
      </c>
      <c r="E70" s="239">
        <v>36000</v>
      </c>
      <c r="F70" s="240">
        <v>36000</v>
      </c>
    </row>
    <row r="71" spans="1:6">
      <c r="A71" s="237">
        <v>63</v>
      </c>
      <c r="B71" s="238" t="s">
        <v>342</v>
      </c>
      <c r="C71" s="238" t="s">
        <v>273</v>
      </c>
      <c r="D71" s="239">
        <v>105</v>
      </c>
      <c r="E71" s="239">
        <v>300.31742857142859</v>
      </c>
      <c r="F71" s="240">
        <v>31533.33</v>
      </c>
    </row>
    <row r="72" spans="1:6">
      <c r="A72" s="237">
        <v>64</v>
      </c>
      <c r="B72" s="238" t="s">
        <v>343</v>
      </c>
      <c r="C72" s="238" t="s">
        <v>344</v>
      </c>
      <c r="D72" s="239">
        <v>140</v>
      </c>
      <c r="E72" s="239">
        <v>137.24221028037368</v>
      </c>
      <c r="F72" s="240">
        <v>19213.909439252318</v>
      </c>
    </row>
    <row r="73" spans="1:6">
      <c r="A73" s="237">
        <v>65</v>
      </c>
      <c r="B73" s="238" t="s">
        <v>345</v>
      </c>
      <c r="C73" s="238" t="s">
        <v>344</v>
      </c>
      <c r="D73" s="239">
        <v>821</v>
      </c>
      <c r="E73" s="239">
        <v>86.162204628501826</v>
      </c>
      <c r="F73" s="240">
        <v>70739.17</v>
      </c>
    </row>
    <row r="74" spans="1:6">
      <c r="A74" s="237">
        <v>66</v>
      </c>
      <c r="B74" s="238" t="s">
        <v>346</v>
      </c>
      <c r="C74" s="238" t="s">
        <v>32</v>
      </c>
      <c r="D74" s="239">
        <v>2900</v>
      </c>
      <c r="E74" s="239">
        <v>54.597700000000003</v>
      </c>
      <c r="F74" s="240">
        <v>158333.32999999999</v>
      </c>
    </row>
    <row r="75" spans="1:6">
      <c r="A75" s="237">
        <v>67</v>
      </c>
      <c r="B75" s="238" t="s">
        <v>347</v>
      </c>
      <c r="C75" s="238" t="s">
        <v>32</v>
      </c>
      <c r="D75" s="239">
        <v>500</v>
      </c>
      <c r="E75" s="239">
        <v>26</v>
      </c>
      <c r="F75" s="240">
        <v>13000</v>
      </c>
    </row>
    <row r="76" spans="1:6">
      <c r="A76" s="237">
        <v>68</v>
      </c>
      <c r="B76" s="238" t="s">
        <v>348</v>
      </c>
      <c r="C76" s="238" t="s">
        <v>189</v>
      </c>
      <c r="D76" s="239">
        <v>920</v>
      </c>
      <c r="E76" s="239">
        <v>96.902173913043484</v>
      </c>
      <c r="F76" s="240">
        <v>89150</v>
      </c>
    </row>
    <row r="77" spans="1:6">
      <c r="A77" s="237">
        <v>69</v>
      </c>
      <c r="B77" s="238" t="s">
        <v>349</v>
      </c>
      <c r="C77" s="238" t="s">
        <v>32</v>
      </c>
      <c r="D77" s="239">
        <v>449</v>
      </c>
      <c r="E77" s="239">
        <v>85.671870824053457</v>
      </c>
      <c r="F77" s="240">
        <v>38466.67</v>
      </c>
    </row>
    <row r="78" spans="1:6">
      <c r="A78" s="237">
        <v>70</v>
      </c>
      <c r="B78" s="238" t="s">
        <v>350</v>
      </c>
      <c r="C78" s="238" t="s">
        <v>189</v>
      </c>
      <c r="D78" s="239">
        <v>6930</v>
      </c>
      <c r="E78" s="239">
        <v>79.051680381334648</v>
      </c>
      <c r="F78" s="240">
        <v>547828.145042649</v>
      </c>
    </row>
    <row r="79" spans="1:6">
      <c r="A79" s="237">
        <v>71</v>
      </c>
      <c r="B79" s="238" t="s">
        <v>351</v>
      </c>
      <c r="C79" s="238" t="s">
        <v>189</v>
      </c>
      <c r="D79" s="239">
        <v>2687</v>
      </c>
      <c r="E79" s="239">
        <v>92.97853740230741</v>
      </c>
      <c r="F79" s="240">
        <v>249833.33</v>
      </c>
    </row>
    <row r="80" spans="1:6">
      <c r="A80" s="237">
        <v>72</v>
      </c>
      <c r="B80" s="238" t="s">
        <v>352</v>
      </c>
      <c r="C80" s="238" t="s">
        <v>211</v>
      </c>
      <c r="D80" s="239">
        <v>136786</v>
      </c>
      <c r="E80" s="239">
        <v>1</v>
      </c>
      <c r="F80" s="240">
        <v>136786</v>
      </c>
    </row>
    <row r="81" spans="1:6">
      <c r="A81" s="237">
        <v>73</v>
      </c>
      <c r="B81" s="238" t="s">
        <v>353</v>
      </c>
      <c r="C81" s="238" t="s">
        <v>211</v>
      </c>
      <c r="D81" s="239">
        <v>175692</v>
      </c>
      <c r="E81" s="239">
        <v>1</v>
      </c>
      <c r="F81" s="240">
        <v>175692</v>
      </c>
    </row>
    <row r="82" spans="1:6">
      <c r="A82" s="237">
        <v>74</v>
      </c>
      <c r="B82" s="238" t="s">
        <v>354</v>
      </c>
      <c r="C82" s="238" t="s">
        <v>32</v>
      </c>
      <c r="D82" s="239">
        <v>660</v>
      </c>
      <c r="E82" s="239">
        <v>103.93939393939394</v>
      </c>
      <c r="F82" s="240">
        <v>68600</v>
      </c>
    </row>
    <row r="83" spans="1:6">
      <c r="A83" s="237">
        <v>75</v>
      </c>
      <c r="B83" s="238" t="s">
        <v>355</v>
      </c>
      <c r="C83" s="238" t="s">
        <v>356</v>
      </c>
      <c r="D83" s="239">
        <v>120</v>
      </c>
      <c r="E83" s="239">
        <v>59.833333333333329</v>
      </c>
      <c r="F83" s="240">
        <v>7180</v>
      </c>
    </row>
    <row r="84" spans="1:6">
      <c r="A84" s="237">
        <v>76</v>
      </c>
      <c r="B84" s="238" t="s">
        <v>208</v>
      </c>
      <c r="C84" s="238" t="s">
        <v>189</v>
      </c>
      <c r="D84" s="239">
        <v>2819.7</v>
      </c>
      <c r="E84" s="239">
        <v>50.386334761469968</v>
      </c>
      <c r="F84" s="240">
        <v>142074.34812691688</v>
      </c>
    </row>
    <row r="85" spans="1:6">
      <c r="A85" s="237">
        <v>77</v>
      </c>
      <c r="B85" s="238" t="s">
        <v>357</v>
      </c>
      <c r="C85" s="238" t="s">
        <v>32</v>
      </c>
      <c r="D85" s="239">
        <v>2160</v>
      </c>
      <c r="E85" s="239">
        <v>33.333333333333336</v>
      </c>
      <c r="F85" s="240">
        <v>72000</v>
      </c>
    </row>
    <row r="86" spans="1:6">
      <c r="A86" s="237">
        <v>78</v>
      </c>
      <c r="B86" s="238" t="s">
        <v>267</v>
      </c>
      <c r="C86" s="238" t="s">
        <v>32</v>
      </c>
      <c r="D86" s="239">
        <v>4540</v>
      </c>
      <c r="E86" s="239">
        <v>21.910486283180585</v>
      </c>
      <c r="F86" s="240">
        <v>99473.607725639842</v>
      </c>
    </row>
    <row r="87" spans="1:6">
      <c r="A87" s="237">
        <v>79</v>
      </c>
      <c r="B87" s="238" t="s">
        <v>358</v>
      </c>
      <c r="C87" s="238" t="s">
        <v>32</v>
      </c>
      <c r="D87" s="239">
        <v>100</v>
      </c>
      <c r="E87" s="239">
        <v>113.33329999999999</v>
      </c>
      <c r="F87" s="240">
        <v>11333.33</v>
      </c>
    </row>
    <row r="88" spans="1:6">
      <c r="A88" s="237">
        <v>80</v>
      </c>
      <c r="B88" s="238" t="s">
        <v>359</v>
      </c>
      <c r="C88" s="238" t="s">
        <v>189</v>
      </c>
      <c r="D88" s="239">
        <v>74.5</v>
      </c>
      <c r="E88" s="239">
        <v>61.61073825503356</v>
      </c>
      <c r="F88" s="240">
        <v>4590</v>
      </c>
    </row>
    <row r="89" spans="1:6">
      <c r="A89" s="237">
        <v>81</v>
      </c>
      <c r="B89" s="238" t="s">
        <v>209</v>
      </c>
      <c r="C89" s="238" t="s">
        <v>189</v>
      </c>
      <c r="D89" s="239">
        <v>2579</v>
      </c>
      <c r="E89" s="239">
        <v>69.201868834640223</v>
      </c>
      <c r="F89" s="240">
        <v>178471.61972453713</v>
      </c>
    </row>
    <row r="90" spans="1:6">
      <c r="A90" s="237">
        <v>82</v>
      </c>
      <c r="B90" s="238" t="s">
        <v>360</v>
      </c>
      <c r="C90" s="238" t="s">
        <v>32</v>
      </c>
      <c r="D90" s="239">
        <v>38</v>
      </c>
      <c r="E90" s="239">
        <v>4442.7631578947367</v>
      </c>
      <c r="F90" s="240">
        <v>168825</v>
      </c>
    </row>
    <row r="91" spans="1:6">
      <c r="A91" s="237">
        <v>83</v>
      </c>
      <c r="B91" s="238" t="s">
        <v>361</v>
      </c>
      <c r="C91" s="238" t="s">
        <v>32</v>
      </c>
      <c r="D91" s="239">
        <v>350</v>
      </c>
      <c r="E91" s="239">
        <v>302.39999999999998</v>
      </c>
      <c r="F91" s="240">
        <v>105840</v>
      </c>
    </row>
    <row r="92" spans="1:6">
      <c r="A92" s="237">
        <v>84</v>
      </c>
      <c r="B92" s="238" t="s">
        <v>362</v>
      </c>
      <c r="C92" s="238" t="s">
        <v>189</v>
      </c>
      <c r="D92" s="239">
        <v>20</v>
      </c>
      <c r="E92" s="239">
        <v>700</v>
      </c>
      <c r="F92" s="240">
        <v>14000</v>
      </c>
    </row>
    <row r="93" spans="1:6">
      <c r="A93" s="237">
        <v>85</v>
      </c>
      <c r="B93" s="238" t="s">
        <v>363</v>
      </c>
      <c r="C93" s="238" t="s">
        <v>10</v>
      </c>
      <c r="D93" s="239">
        <v>40</v>
      </c>
      <c r="E93" s="239">
        <v>27.5</v>
      </c>
      <c r="F93" s="240">
        <v>1100</v>
      </c>
    </row>
    <row r="94" spans="1:6">
      <c r="A94" s="237">
        <v>86</v>
      </c>
      <c r="B94" s="238" t="s">
        <v>364</v>
      </c>
      <c r="C94" s="238" t="s">
        <v>189</v>
      </c>
      <c r="D94" s="239">
        <v>647</v>
      </c>
      <c r="E94" s="239">
        <v>307.63778979907261</v>
      </c>
      <c r="F94" s="240">
        <v>199041.64999999997</v>
      </c>
    </row>
    <row r="95" spans="1:6">
      <c r="A95" s="237">
        <v>87</v>
      </c>
      <c r="B95" s="238" t="s">
        <v>365</v>
      </c>
      <c r="C95" s="238" t="s">
        <v>32</v>
      </c>
      <c r="D95" s="239">
        <v>1</v>
      </c>
      <c r="E95" s="239">
        <v>3669.17</v>
      </c>
      <c r="F95" s="240">
        <v>3669.17</v>
      </c>
    </row>
    <row r="96" spans="1:6">
      <c r="A96" s="237">
        <v>88</v>
      </c>
      <c r="B96" s="238" t="s">
        <v>366</v>
      </c>
      <c r="C96" s="238" t="s">
        <v>32</v>
      </c>
      <c r="D96" s="239">
        <v>1184</v>
      </c>
      <c r="E96" s="239">
        <v>96.554763513513521</v>
      </c>
      <c r="F96" s="240">
        <v>114320.84</v>
      </c>
    </row>
    <row r="97" spans="1:6">
      <c r="A97" s="237">
        <v>89</v>
      </c>
      <c r="B97" s="238" t="s">
        <v>367</v>
      </c>
      <c r="C97" s="238" t="s">
        <v>368</v>
      </c>
      <c r="D97" s="239">
        <v>300</v>
      </c>
      <c r="E97" s="239">
        <v>289.60000000000002</v>
      </c>
      <c r="F97" s="240">
        <v>86880</v>
      </c>
    </row>
    <row r="98" spans="1:6">
      <c r="A98" s="237">
        <v>90</v>
      </c>
      <c r="B98" s="238" t="s">
        <v>369</v>
      </c>
      <c r="C98" s="238" t="s">
        <v>275</v>
      </c>
      <c r="D98" s="239">
        <v>1595</v>
      </c>
      <c r="E98" s="239">
        <v>51.46551724137931</v>
      </c>
      <c r="F98" s="240">
        <v>82087.5</v>
      </c>
    </row>
    <row r="99" spans="1:6">
      <c r="A99" s="237">
        <v>91</v>
      </c>
      <c r="B99" s="238" t="s">
        <v>370</v>
      </c>
      <c r="C99" s="238" t="s">
        <v>32</v>
      </c>
      <c r="D99" s="239">
        <v>342</v>
      </c>
      <c r="E99" s="239">
        <v>56.887860962567274</v>
      </c>
      <c r="F99" s="240">
        <v>19455.648449198008</v>
      </c>
    </row>
    <row r="100" spans="1:6">
      <c r="A100" s="237">
        <v>92</v>
      </c>
      <c r="B100" s="238" t="s">
        <v>371</v>
      </c>
      <c r="C100" s="238" t="s">
        <v>275</v>
      </c>
      <c r="D100" s="239">
        <v>1334</v>
      </c>
      <c r="E100" s="239">
        <v>115.47976011994004</v>
      </c>
      <c r="F100" s="240">
        <v>154050</v>
      </c>
    </row>
    <row r="101" spans="1:6">
      <c r="A101" s="237">
        <v>93</v>
      </c>
      <c r="B101" s="238" t="s">
        <v>372</v>
      </c>
      <c r="C101" s="238" t="s">
        <v>211</v>
      </c>
      <c r="D101" s="239">
        <v>79900</v>
      </c>
      <c r="E101" s="239">
        <v>1</v>
      </c>
      <c r="F101" s="240">
        <v>79900</v>
      </c>
    </row>
    <row r="102" spans="1:6">
      <c r="A102" s="237">
        <v>94</v>
      </c>
      <c r="B102" s="238" t="s">
        <v>373</v>
      </c>
      <c r="C102" s="238" t="s">
        <v>189</v>
      </c>
      <c r="D102" s="239">
        <v>200</v>
      </c>
      <c r="E102" s="239">
        <v>90.65</v>
      </c>
      <c r="F102" s="240">
        <v>18130</v>
      </c>
    </row>
    <row r="103" spans="1:6">
      <c r="A103" s="237">
        <v>95</v>
      </c>
      <c r="B103" s="238" t="s">
        <v>374</v>
      </c>
      <c r="C103" s="238" t="s">
        <v>189</v>
      </c>
      <c r="D103" s="239">
        <v>178</v>
      </c>
      <c r="E103" s="239">
        <v>272.47185393258428</v>
      </c>
      <c r="F103" s="240">
        <v>48499.99</v>
      </c>
    </row>
    <row r="104" spans="1:6">
      <c r="A104" s="237">
        <v>96</v>
      </c>
      <c r="B104" s="238" t="s">
        <v>375</v>
      </c>
      <c r="C104" s="238" t="s">
        <v>189</v>
      </c>
      <c r="D104" s="239">
        <v>918</v>
      </c>
      <c r="E104" s="239">
        <v>117.0370057451842</v>
      </c>
      <c r="F104" s="240">
        <v>107439.97127407909</v>
      </c>
    </row>
    <row r="105" spans="1:6">
      <c r="A105" s="237">
        <v>97</v>
      </c>
      <c r="B105" s="238" t="s">
        <v>376</v>
      </c>
      <c r="C105" s="238" t="s">
        <v>189</v>
      </c>
      <c r="D105" s="239">
        <v>670</v>
      </c>
      <c r="E105" s="239">
        <v>129.57240823970034</v>
      </c>
      <c r="F105" s="240">
        <v>86813.513520599197</v>
      </c>
    </row>
    <row r="106" spans="1:6">
      <c r="A106" s="237">
        <v>98</v>
      </c>
      <c r="B106" s="238" t="s">
        <v>377</v>
      </c>
      <c r="C106" s="238" t="s">
        <v>32</v>
      </c>
      <c r="D106" s="239">
        <v>227</v>
      </c>
      <c r="E106" s="239">
        <v>503.74083700440525</v>
      </c>
      <c r="F106" s="240">
        <v>114349.17</v>
      </c>
    </row>
    <row r="107" spans="1:6">
      <c r="A107" s="237">
        <v>99</v>
      </c>
      <c r="B107" s="238" t="s">
        <v>378</v>
      </c>
      <c r="C107" s="238" t="s">
        <v>189</v>
      </c>
      <c r="D107" s="239">
        <v>230</v>
      </c>
      <c r="E107" s="239">
        <v>153.5537720706262</v>
      </c>
      <c r="F107" s="240">
        <v>35317.367576244025</v>
      </c>
    </row>
    <row r="108" spans="1:6">
      <c r="A108" s="237">
        <v>100</v>
      </c>
      <c r="B108" s="238" t="s">
        <v>379</v>
      </c>
      <c r="C108" s="238" t="s">
        <v>189</v>
      </c>
      <c r="D108" s="239">
        <v>466</v>
      </c>
      <c r="E108" s="239">
        <v>285.28082693011271</v>
      </c>
      <c r="F108" s="240">
        <v>132940.86534943254</v>
      </c>
    </row>
    <row r="109" spans="1:6">
      <c r="A109" s="237">
        <v>101</v>
      </c>
      <c r="B109" s="238" t="s">
        <v>380</v>
      </c>
      <c r="C109" s="238" t="s">
        <v>189</v>
      </c>
      <c r="D109" s="239">
        <v>566.9</v>
      </c>
      <c r="E109" s="239">
        <v>329.95972834715116</v>
      </c>
      <c r="F109" s="240">
        <v>187264.17</v>
      </c>
    </row>
    <row r="110" spans="1:6">
      <c r="A110" s="237">
        <v>102</v>
      </c>
      <c r="B110" s="238" t="s">
        <v>381</v>
      </c>
      <c r="C110" s="238" t="s">
        <v>189</v>
      </c>
      <c r="D110" s="239">
        <v>782.8</v>
      </c>
      <c r="E110" s="239">
        <v>188.87008175779255</v>
      </c>
      <c r="F110" s="240">
        <v>147847.5</v>
      </c>
    </row>
    <row r="111" spans="1:6">
      <c r="A111" s="237">
        <v>103</v>
      </c>
      <c r="B111" s="238" t="s">
        <v>382</v>
      </c>
      <c r="C111" s="238" t="s">
        <v>32</v>
      </c>
      <c r="D111" s="239">
        <v>8109</v>
      </c>
      <c r="E111" s="239">
        <v>50.022272902976418</v>
      </c>
      <c r="F111" s="240">
        <v>405640.61097023601</v>
      </c>
    </row>
    <row r="112" spans="1:6">
      <c r="A112" s="237">
        <v>104</v>
      </c>
      <c r="B112" s="238" t="s">
        <v>383</v>
      </c>
      <c r="C112" s="238" t="s">
        <v>189</v>
      </c>
      <c r="D112" s="239">
        <v>18</v>
      </c>
      <c r="E112" s="239">
        <v>162.96277777777777</v>
      </c>
      <c r="F112" s="240">
        <v>2933.33</v>
      </c>
    </row>
    <row r="113" spans="1:6">
      <c r="A113" s="237">
        <v>105</v>
      </c>
      <c r="B113" s="238" t="s">
        <v>384</v>
      </c>
      <c r="C113" s="238" t="s">
        <v>32</v>
      </c>
      <c r="D113" s="239">
        <v>24</v>
      </c>
      <c r="E113" s="239">
        <v>233.29875000000001</v>
      </c>
      <c r="F113" s="240">
        <v>5599.17</v>
      </c>
    </row>
    <row r="114" spans="1:6">
      <c r="A114" s="237">
        <v>106</v>
      </c>
      <c r="B114" s="238" t="s">
        <v>385</v>
      </c>
      <c r="C114" s="238" t="s">
        <v>189</v>
      </c>
      <c r="D114" s="239">
        <v>1880</v>
      </c>
      <c r="E114" s="239">
        <v>52.987654040404024</v>
      </c>
      <c r="F114" s="240">
        <v>99616.789595959563</v>
      </c>
    </row>
    <row r="115" spans="1:6">
      <c r="A115" s="237">
        <v>107</v>
      </c>
      <c r="B115" s="238" t="s">
        <v>386</v>
      </c>
      <c r="C115" s="238" t="s">
        <v>289</v>
      </c>
      <c r="D115" s="239">
        <v>10</v>
      </c>
      <c r="E115" s="239">
        <v>391.66699999999997</v>
      </c>
      <c r="F115" s="240">
        <v>3916.67</v>
      </c>
    </row>
    <row r="116" spans="1:6">
      <c r="A116" s="237">
        <v>108</v>
      </c>
      <c r="B116" s="238" t="s">
        <v>387</v>
      </c>
      <c r="C116" s="238" t="s">
        <v>189</v>
      </c>
      <c r="D116" s="239">
        <v>1000</v>
      </c>
      <c r="E116" s="239">
        <v>49.166670000000003</v>
      </c>
      <c r="F116" s="240">
        <v>49166.67</v>
      </c>
    </row>
    <row r="117" spans="1:6">
      <c r="A117" s="237">
        <v>109</v>
      </c>
      <c r="B117" s="238" t="s">
        <v>388</v>
      </c>
      <c r="C117" s="238" t="s">
        <v>32</v>
      </c>
      <c r="D117" s="239">
        <v>240</v>
      </c>
      <c r="E117" s="239">
        <v>645.83333333333337</v>
      </c>
      <c r="F117" s="240">
        <v>155000</v>
      </c>
    </row>
    <row r="118" spans="1:6">
      <c r="A118" s="237">
        <v>110</v>
      </c>
      <c r="B118" s="238" t="s">
        <v>389</v>
      </c>
      <c r="C118" s="238" t="s">
        <v>32</v>
      </c>
      <c r="D118" s="239">
        <v>535</v>
      </c>
      <c r="E118" s="239">
        <v>19.140186915887849</v>
      </c>
      <c r="F118" s="240">
        <v>10240</v>
      </c>
    </row>
    <row r="119" spans="1:6">
      <c r="A119" s="237">
        <v>111</v>
      </c>
      <c r="B119" s="238" t="s">
        <v>390</v>
      </c>
      <c r="C119" s="238" t="s">
        <v>189</v>
      </c>
      <c r="D119" s="239">
        <v>525</v>
      </c>
      <c r="E119" s="239">
        <v>128.98071735537195</v>
      </c>
      <c r="F119" s="240">
        <v>67714.876611570275</v>
      </c>
    </row>
    <row r="120" spans="1:6">
      <c r="A120" s="237">
        <v>112</v>
      </c>
      <c r="B120" s="238" t="s">
        <v>391</v>
      </c>
      <c r="C120" s="238" t="s">
        <v>32</v>
      </c>
      <c r="D120" s="239">
        <v>16</v>
      </c>
      <c r="E120" s="239">
        <v>7963.541874999999</v>
      </c>
      <c r="F120" s="240">
        <v>127416.66999999998</v>
      </c>
    </row>
    <row r="121" spans="1:6">
      <c r="A121" s="237">
        <v>113</v>
      </c>
      <c r="B121" s="238" t="s">
        <v>392</v>
      </c>
      <c r="C121" s="238" t="s">
        <v>189</v>
      </c>
      <c r="D121" s="239">
        <v>2756.2</v>
      </c>
      <c r="E121" s="239">
        <v>57.229761991147228</v>
      </c>
      <c r="F121" s="240">
        <v>157736.66999999998</v>
      </c>
    </row>
    <row r="122" spans="1:6">
      <c r="A122" s="237">
        <v>114</v>
      </c>
      <c r="B122" s="238" t="s">
        <v>393</v>
      </c>
      <c r="C122" s="238" t="s">
        <v>189</v>
      </c>
      <c r="D122" s="239">
        <v>136</v>
      </c>
      <c r="E122" s="239">
        <v>154.90198529411765</v>
      </c>
      <c r="F122" s="240">
        <v>21066.67</v>
      </c>
    </row>
    <row r="123" spans="1:6">
      <c r="A123" s="237">
        <v>115</v>
      </c>
      <c r="B123" s="238" t="s">
        <v>394</v>
      </c>
      <c r="C123" s="238" t="s">
        <v>32</v>
      </c>
      <c r="D123" s="239">
        <v>400</v>
      </c>
      <c r="E123" s="239">
        <v>50</v>
      </c>
      <c r="F123" s="240">
        <v>20000</v>
      </c>
    </row>
    <row r="124" spans="1:6">
      <c r="A124" s="237">
        <v>116</v>
      </c>
      <c r="B124" s="238" t="s">
        <v>395</v>
      </c>
      <c r="C124" s="238" t="s">
        <v>32</v>
      </c>
      <c r="D124" s="239">
        <v>100</v>
      </c>
      <c r="E124" s="239">
        <v>225</v>
      </c>
      <c r="F124" s="240">
        <v>22500</v>
      </c>
    </row>
    <row r="125" spans="1:6">
      <c r="A125" s="237">
        <v>117</v>
      </c>
      <c r="B125" s="238" t="s">
        <v>396</v>
      </c>
      <c r="C125" s="238" t="s">
        <v>368</v>
      </c>
      <c r="D125" s="239">
        <v>554</v>
      </c>
      <c r="E125" s="239">
        <v>212.02617328519855</v>
      </c>
      <c r="F125" s="240">
        <v>117462.5</v>
      </c>
    </row>
    <row r="126" spans="1:6">
      <c r="A126" s="237">
        <v>118</v>
      </c>
      <c r="B126" s="238" t="s">
        <v>397</v>
      </c>
      <c r="C126" s="238" t="s">
        <v>32</v>
      </c>
      <c r="D126" s="239">
        <v>900</v>
      </c>
      <c r="E126" s="239">
        <v>55.572222222222223</v>
      </c>
      <c r="F126" s="240">
        <v>50015</v>
      </c>
    </row>
    <row r="127" spans="1:6">
      <c r="A127" s="237">
        <v>119</v>
      </c>
      <c r="B127" s="238" t="s">
        <v>398</v>
      </c>
      <c r="C127" s="238" t="s">
        <v>211</v>
      </c>
      <c r="D127" s="239"/>
      <c r="E127" s="239"/>
      <c r="F127" s="240">
        <v>1000000</v>
      </c>
    </row>
    <row r="128" spans="1:6">
      <c r="A128" s="237">
        <v>120</v>
      </c>
      <c r="B128" s="238" t="s">
        <v>399</v>
      </c>
      <c r="C128" s="238" t="s">
        <v>275</v>
      </c>
      <c r="D128" s="239">
        <v>209</v>
      </c>
      <c r="E128" s="239">
        <v>65.454545454545453</v>
      </c>
      <c r="F128" s="240">
        <v>13680</v>
      </c>
    </row>
    <row r="129" spans="1:6">
      <c r="A129" s="237">
        <v>121</v>
      </c>
      <c r="B129" s="238" t="s">
        <v>400</v>
      </c>
      <c r="C129" s="238" t="s">
        <v>275</v>
      </c>
      <c r="D129" s="239">
        <v>587</v>
      </c>
      <c r="E129" s="239">
        <v>107.46089088156465</v>
      </c>
      <c r="F129" s="240">
        <v>63079.542947478447</v>
      </c>
    </row>
    <row r="130" spans="1:6">
      <c r="A130" s="237">
        <v>122</v>
      </c>
      <c r="B130" s="238" t="s">
        <v>274</v>
      </c>
      <c r="C130" s="238" t="s">
        <v>275</v>
      </c>
      <c r="D130" s="239">
        <v>62.2</v>
      </c>
      <c r="E130" s="239">
        <v>332.71997969588477</v>
      </c>
      <c r="F130" s="240">
        <v>20695.182737084033</v>
      </c>
    </row>
    <row r="131" spans="1:6">
      <c r="A131" s="237">
        <v>123</v>
      </c>
      <c r="B131" s="238" t="s">
        <v>401</v>
      </c>
      <c r="C131" s="238" t="s">
        <v>32</v>
      </c>
      <c r="D131" s="239">
        <v>65</v>
      </c>
      <c r="E131" s="239">
        <v>150</v>
      </c>
      <c r="F131" s="240">
        <v>9750</v>
      </c>
    </row>
    <row r="132" spans="1:6">
      <c r="A132" s="237">
        <v>124</v>
      </c>
      <c r="B132" s="238" t="s">
        <v>402</v>
      </c>
      <c r="C132" s="238" t="s">
        <v>32</v>
      </c>
      <c r="D132" s="239">
        <v>24</v>
      </c>
      <c r="E132" s="239">
        <v>441.70125000000002</v>
      </c>
      <c r="F132" s="240">
        <v>10600.83</v>
      </c>
    </row>
    <row r="133" spans="1:6">
      <c r="A133" s="237">
        <v>125</v>
      </c>
      <c r="B133" s="238" t="s">
        <v>403</v>
      </c>
      <c r="C133" s="238" t="s">
        <v>275</v>
      </c>
      <c r="D133" s="239">
        <v>200</v>
      </c>
      <c r="E133" s="239">
        <v>135</v>
      </c>
      <c r="F133" s="240">
        <v>27000</v>
      </c>
    </row>
    <row r="134" spans="1:6">
      <c r="A134" s="237">
        <v>126</v>
      </c>
      <c r="B134" s="238" t="s">
        <v>404</v>
      </c>
      <c r="C134" s="238" t="s">
        <v>211</v>
      </c>
      <c r="D134" s="239">
        <v>27084</v>
      </c>
      <c r="E134" s="239">
        <v>1</v>
      </c>
      <c r="F134" s="240">
        <v>27083</v>
      </c>
    </row>
    <row r="135" spans="1:6">
      <c r="A135" s="237">
        <v>127</v>
      </c>
      <c r="B135" s="238" t="s">
        <v>405</v>
      </c>
      <c r="C135" s="238" t="s">
        <v>189</v>
      </c>
      <c r="D135" s="239">
        <v>812</v>
      </c>
      <c r="E135" s="239">
        <v>150.1231527093596</v>
      </c>
      <c r="F135" s="240">
        <v>121900</v>
      </c>
    </row>
    <row r="136" spans="1:6">
      <c r="A136" s="241">
        <v>128</v>
      </c>
      <c r="B136" s="228" t="s">
        <v>210</v>
      </c>
      <c r="C136" s="228" t="s">
        <v>211</v>
      </c>
      <c r="D136" s="229"/>
      <c r="E136" s="229"/>
      <c r="F136" s="230">
        <v>3427345.67</v>
      </c>
    </row>
    <row r="137" spans="1:6">
      <c r="A137" s="206"/>
      <c r="B137" s="206"/>
      <c r="C137" s="206"/>
      <c r="D137" s="206"/>
      <c r="E137" s="206"/>
      <c r="F137" s="242">
        <f>SUM(F9:F136)</f>
        <v>17069370.264350861</v>
      </c>
    </row>
  </sheetData>
  <phoneticPr fontId="4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pane xSplit="14910"/>
      <selection activeCell="V6" sqref="V6"/>
      <selection pane="topRight" activeCell="Q1" sqref="Q1"/>
    </sheetView>
  </sheetViews>
  <sheetFormatPr defaultColWidth="9.140625" defaultRowHeight="12"/>
  <cols>
    <col min="1" max="1" width="3.28515625" style="4" customWidth="1"/>
    <col min="2" max="2" width="17.5703125" style="4" customWidth="1"/>
    <col min="3" max="3" width="9.42578125" style="4" customWidth="1"/>
    <col min="4" max="4" width="5.7109375" style="4" hidden="1" customWidth="1"/>
    <col min="5" max="5" width="9.5703125" style="4" hidden="1" customWidth="1"/>
    <col min="6" max="6" width="3.7109375" style="4" hidden="1" customWidth="1"/>
    <col min="7" max="7" width="10.140625" style="4" hidden="1" customWidth="1"/>
    <col min="8" max="8" width="0" style="4" hidden="1" customWidth="1"/>
    <col min="9" max="9" width="10.28515625" style="4" hidden="1" customWidth="1"/>
    <col min="10" max="10" width="0" style="4" hidden="1" customWidth="1"/>
    <col min="11" max="11" width="10.85546875" style="4" hidden="1" customWidth="1"/>
    <col min="12" max="12" width="0" style="4" hidden="1" customWidth="1"/>
    <col min="13" max="13" width="10.42578125" style="4" customWidth="1"/>
    <col min="14" max="14" width="7.28515625" style="4" customWidth="1"/>
    <col min="15" max="15" width="7.7109375" style="4" customWidth="1"/>
    <col min="16" max="16" width="11" style="4" customWidth="1"/>
    <col min="17" max="16384" width="9.140625" style="4"/>
  </cols>
  <sheetData>
    <row r="1" spans="1:22">
      <c r="B1" s="4" t="s">
        <v>255</v>
      </c>
    </row>
    <row r="2" spans="1:22">
      <c r="B2" s="4" t="s">
        <v>151</v>
      </c>
    </row>
    <row r="4" spans="1:22">
      <c r="B4" s="4" t="s">
        <v>217</v>
      </c>
      <c r="C4" s="4">
        <v>2019</v>
      </c>
    </row>
    <row r="6" spans="1:22" ht="48">
      <c r="A6" s="191" t="s">
        <v>152</v>
      </c>
      <c r="B6" s="191" t="s">
        <v>153</v>
      </c>
      <c r="C6" s="192" t="s">
        <v>154</v>
      </c>
      <c r="D6" s="192" t="s">
        <v>155</v>
      </c>
      <c r="E6" s="192" t="s">
        <v>156</v>
      </c>
      <c r="F6" s="193" t="s">
        <v>157</v>
      </c>
      <c r="G6" s="194" t="s">
        <v>158</v>
      </c>
      <c r="H6" s="192" t="s">
        <v>159</v>
      </c>
      <c r="I6" s="192" t="s">
        <v>160</v>
      </c>
      <c r="J6" s="192" t="s">
        <v>161</v>
      </c>
      <c r="K6" s="192" t="s">
        <v>162</v>
      </c>
      <c r="L6" s="192" t="s">
        <v>168</v>
      </c>
      <c r="M6" s="192" t="s">
        <v>169</v>
      </c>
      <c r="N6" s="192" t="s">
        <v>216</v>
      </c>
      <c r="O6" s="192" t="s">
        <v>214</v>
      </c>
      <c r="P6" s="192" t="s">
        <v>215</v>
      </c>
      <c r="Q6" s="192" t="s">
        <v>260</v>
      </c>
      <c r="R6" s="192" t="s">
        <v>261</v>
      </c>
      <c r="S6" s="192" t="s">
        <v>262</v>
      </c>
      <c r="T6" s="192" t="s">
        <v>279</v>
      </c>
      <c r="U6" s="192" t="s">
        <v>277</v>
      </c>
      <c r="V6" s="192" t="s">
        <v>278</v>
      </c>
    </row>
    <row r="7" spans="1:22">
      <c r="A7" s="195">
        <v>1</v>
      </c>
      <c r="B7" s="195" t="s">
        <v>163</v>
      </c>
      <c r="C7" s="195">
        <v>816410</v>
      </c>
      <c r="D7" s="195">
        <v>0</v>
      </c>
      <c r="E7" s="195">
        <f>C7-D7</f>
        <v>816410</v>
      </c>
      <c r="F7" s="195">
        <v>1</v>
      </c>
      <c r="G7" s="195">
        <v>116240</v>
      </c>
      <c r="H7" s="196">
        <f>E7*20/100</f>
        <v>163282</v>
      </c>
      <c r="I7" s="195">
        <f t="shared" ref="I7:I12" si="0">E7+G7-H7</f>
        <v>769368</v>
      </c>
      <c r="J7" s="195">
        <v>152870</v>
      </c>
      <c r="K7" s="195">
        <f t="shared" ref="K7:K12" si="1">I7-J7</f>
        <v>616498</v>
      </c>
      <c r="L7" s="195">
        <v>150000</v>
      </c>
      <c r="M7" s="195">
        <f t="shared" ref="M7:M12" si="2">K7-L7</f>
        <v>466498</v>
      </c>
      <c r="N7" s="195">
        <v>140500</v>
      </c>
      <c r="O7" s="195">
        <v>0</v>
      </c>
      <c r="P7" s="195">
        <f>M7-O7+N7</f>
        <v>606998</v>
      </c>
      <c r="Q7" s="195">
        <f>-R7</f>
        <v>0</v>
      </c>
      <c r="R7" s="195"/>
      <c r="S7" s="195">
        <f>P7+Q7-R7</f>
        <v>606998</v>
      </c>
      <c r="T7" s="195"/>
      <c r="U7" s="195"/>
      <c r="V7" s="195">
        <f>T7+S7-U7</f>
        <v>606998</v>
      </c>
    </row>
    <row r="8" spans="1:22">
      <c r="A8" s="195">
        <v>2</v>
      </c>
      <c r="B8" s="195" t="s">
        <v>33</v>
      </c>
      <c r="C8" s="195">
        <v>6328076</v>
      </c>
      <c r="D8" s="195">
        <v>0</v>
      </c>
      <c r="E8" s="195">
        <f>C8-D8</f>
        <v>6328076</v>
      </c>
      <c r="F8" s="195">
        <v>2</v>
      </c>
      <c r="G8" s="195">
        <v>4530175</v>
      </c>
      <c r="H8" s="195">
        <f>E8*20/100+60889</f>
        <v>1326504.2</v>
      </c>
      <c r="I8" s="195">
        <f t="shared" si="0"/>
        <v>9531746.8000000007</v>
      </c>
      <c r="J8" s="195">
        <f>I8*20/100</f>
        <v>1906349.36</v>
      </c>
      <c r="K8" s="195">
        <f t="shared" si="1"/>
        <v>7625397.4400000004</v>
      </c>
      <c r="L8" s="195">
        <v>1500000</v>
      </c>
      <c r="M8" s="195">
        <f t="shared" si="2"/>
        <v>6125397.4400000004</v>
      </c>
      <c r="N8" s="195"/>
      <c r="O8" s="195">
        <v>200000</v>
      </c>
      <c r="P8" s="195">
        <f t="shared" ref="P8:P12" si="3">M8-O8</f>
        <v>5925397.4400000004</v>
      </c>
      <c r="Q8" s="195">
        <v>5005453</v>
      </c>
      <c r="R8" s="195">
        <v>750000</v>
      </c>
      <c r="S8" s="195">
        <f t="shared" ref="S8:S12" si="4">P8+Q8-R8</f>
        <v>10180850.440000001</v>
      </c>
      <c r="T8" s="195">
        <v>10000000</v>
      </c>
      <c r="U8" s="195">
        <v>600000</v>
      </c>
      <c r="V8" s="195">
        <f t="shared" ref="V8:V13" si="5">T8+S8-U8</f>
        <v>19580850.440000001</v>
      </c>
    </row>
    <row r="9" spans="1:22">
      <c r="A9" s="195">
        <v>3</v>
      </c>
      <c r="B9" s="195" t="s">
        <v>164</v>
      </c>
      <c r="C9" s="195">
        <v>0</v>
      </c>
      <c r="D9" s="195">
        <v>0</v>
      </c>
      <c r="E9" s="195">
        <v>0</v>
      </c>
      <c r="F9" s="195">
        <v>1</v>
      </c>
      <c r="G9" s="195">
        <v>21600000</v>
      </c>
      <c r="H9" s="195">
        <f>G9*1/100</f>
        <v>216000</v>
      </c>
      <c r="I9" s="195">
        <f t="shared" si="0"/>
        <v>21384000</v>
      </c>
      <c r="J9" s="195">
        <f>I9*20/100</f>
        <v>4276800</v>
      </c>
      <c r="K9" s="195">
        <f t="shared" si="1"/>
        <v>17107200</v>
      </c>
      <c r="L9" s="195">
        <v>3350000</v>
      </c>
      <c r="M9" s="195">
        <f t="shared" si="2"/>
        <v>13757200</v>
      </c>
      <c r="N9" s="195"/>
      <c r="O9" s="195">
        <v>0</v>
      </c>
      <c r="P9" s="195">
        <f t="shared" si="3"/>
        <v>13757200</v>
      </c>
      <c r="Q9" s="195"/>
      <c r="R9" s="195">
        <v>0</v>
      </c>
      <c r="S9" s="195">
        <f t="shared" si="4"/>
        <v>13757200</v>
      </c>
      <c r="T9" s="195"/>
      <c r="U9" s="195">
        <v>0</v>
      </c>
      <c r="V9" s="195">
        <f t="shared" si="5"/>
        <v>13757200</v>
      </c>
    </row>
    <row r="10" spans="1:22">
      <c r="A10" s="195">
        <v>4</v>
      </c>
      <c r="B10" s="195" t="s">
        <v>165</v>
      </c>
      <c r="C10" s="195">
        <v>0</v>
      </c>
      <c r="D10" s="195">
        <v>0</v>
      </c>
      <c r="E10" s="195">
        <v>0</v>
      </c>
      <c r="F10" s="195">
        <v>1</v>
      </c>
      <c r="G10" s="195">
        <v>9500000</v>
      </c>
      <c r="H10" s="195">
        <f>G10*3/100</f>
        <v>285000</v>
      </c>
      <c r="I10" s="195">
        <f t="shared" si="0"/>
        <v>9215000</v>
      </c>
      <c r="J10" s="195">
        <f>I10*20/100</f>
        <v>1843000</v>
      </c>
      <c r="K10" s="195">
        <f t="shared" si="1"/>
        <v>7372000</v>
      </c>
      <c r="L10" s="195">
        <v>1470000</v>
      </c>
      <c r="M10" s="195">
        <f t="shared" si="2"/>
        <v>5902000</v>
      </c>
      <c r="N10" s="195"/>
      <c r="O10" s="195">
        <v>0</v>
      </c>
      <c r="P10" s="195">
        <f t="shared" si="3"/>
        <v>5902000</v>
      </c>
      <c r="Q10" s="195"/>
      <c r="R10" s="195">
        <v>0</v>
      </c>
      <c r="S10" s="195">
        <f t="shared" si="4"/>
        <v>5902000</v>
      </c>
      <c r="T10" s="195"/>
      <c r="U10" s="195">
        <v>0</v>
      </c>
      <c r="V10" s="195">
        <f t="shared" si="5"/>
        <v>5902000</v>
      </c>
    </row>
    <row r="11" spans="1:22">
      <c r="A11" s="195">
        <v>5</v>
      </c>
      <c r="B11" s="195" t="s">
        <v>166</v>
      </c>
      <c r="C11" s="195">
        <v>0</v>
      </c>
      <c r="D11" s="195">
        <v>0</v>
      </c>
      <c r="E11" s="195">
        <v>0</v>
      </c>
      <c r="F11" s="195">
        <v>2</v>
      </c>
      <c r="G11" s="195">
        <v>163437</v>
      </c>
      <c r="H11" s="195">
        <f>G11*5/100</f>
        <v>8171.85</v>
      </c>
      <c r="I11" s="195">
        <f t="shared" si="0"/>
        <v>155265.15</v>
      </c>
      <c r="J11" s="195">
        <v>31022</v>
      </c>
      <c r="K11" s="195">
        <f t="shared" si="1"/>
        <v>124243.15</v>
      </c>
      <c r="L11" s="195">
        <v>30000</v>
      </c>
      <c r="M11" s="195">
        <f t="shared" si="2"/>
        <v>94243.15</v>
      </c>
      <c r="N11" s="195"/>
      <c r="O11" s="195">
        <v>0</v>
      </c>
      <c r="P11" s="195">
        <f t="shared" si="3"/>
        <v>94243.15</v>
      </c>
      <c r="Q11" s="195"/>
      <c r="R11" s="195">
        <v>0</v>
      </c>
      <c r="S11" s="195">
        <f t="shared" si="4"/>
        <v>94243.15</v>
      </c>
      <c r="T11" s="195"/>
      <c r="U11" s="195">
        <v>0</v>
      </c>
      <c r="V11" s="195">
        <f t="shared" si="5"/>
        <v>94243.15</v>
      </c>
    </row>
    <row r="12" spans="1:22">
      <c r="A12" s="195">
        <v>6</v>
      </c>
      <c r="B12" s="195" t="s">
        <v>167</v>
      </c>
      <c r="C12" s="195">
        <v>0</v>
      </c>
      <c r="D12" s="195">
        <v>0</v>
      </c>
      <c r="E12" s="195">
        <v>0</v>
      </c>
      <c r="F12" s="195">
        <v>1</v>
      </c>
      <c r="G12" s="195">
        <v>20833</v>
      </c>
      <c r="H12" s="195">
        <f>G12*5/100</f>
        <v>1041.6500000000001</v>
      </c>
      <c r="I12" s="195">
        <f t="shared" si="0"/>
        <v>19791.349999999999</v>
      </c>
      <c r="J12" s="195">
        <f>I12*20/100</f>
        <v>3958.27</v>
      </c>
      <c r="K12" s="195">
        <f t="shared" si="1"/>
        <v>15833.079999999998</v>
      </c>
      <c r="L12" s="195">
        <v>0</v>
      </c>
      <c r="M12" s="195">
        <f t="shared" si="2"/>
        <v>15833.079999999998</v>
      </c>
      <c r="N12" s="195"/>
      <c r="O12" s="195">
        <v>0</v>
      </c>
      <c r="P12" s="195">
        <f t="shared" si="3"/>
        <v>15833.079999999998</v>
      </c>
      <c r="Q12" s="195"/>
      <c r="R12" s="195">
        <v>0</v>
      </c>
      <c r="S12" s="195">
        <f t="shared" si="4"/>
        <v>15833.079999999998</v>
      </c>
      <c r="T12" s="195"/>
      <c r="U12" s="195">
        <v>0</v>
      </c>
      <c r="V12" s="195">
        <f t="shared" si="5"/>
        <v>15833.079999999998</v>
      </c>
    </row>
    <row r="13" spans="1:22">
      <c r="A13" s="195"/>
      <c r="B13" s="195"/>
      <c r="C13" s="195">
        <f>SUM(C7:C12)</f>
        <v>7144486</v>
      </c>
      <c r="D13" s="195"/>
      <c r="E13" s="195">
        <f>SUM(E7:E12)</f>
        <v>7144486</v>
      </c>
      <c r="F13" s="195"/>
      <c r="G13" s="195">
        <f t="shared" ref="G13:M13" si="6">SUM(G7:G12)</f>
        <v>35930685</v>
      </c>
      <c r="H13" s="195">
        <f t="shared" si="6"/>
        <v>1999999.7</v>
      </c>
      <c r="I13" s="195">
        <f t="shared" si="6"/>
        <v>41075171.299999997</v>
      </c>
      <c r="J13" s="195">
        <f t="shared" si="6"/>
        <v>8213999.6299999999</v>
      </c>
      <c r="K13" s="195">
        <f t="shared" si="6"/>
        <v>32861171.669999998</v>
      </c>
      <c r="L13" s="195">
        <f t="shared" si="6"/>
        <v>6500000</v>
      </c>
      <c r="M13" s="195">
        <f t="shared" si="6"/>
        <v>26361171.669999998</v>
      </c>
      <c r="N13" s="195">
        <f>SUM(N7:N12)</f>
        <v>140500</v>
      </c>
      <c r="O13" s="195">
        <f t="shared" ref="O13:P13" si="7">SUM(O7:O12)</f>
        <v>200000</v>
      </c>
      <c r="P13" s="195">
        <f t="shared" si="7"/>
        <v>26301671.669999998</v>
      </c>
      <c r="Q13" s="195">
        <f>SUM(Q7:Q12)</f>
        <v>5005453</v>
      </c>
      <c r="R13" s="195">
        <f t="shared" ref="R13:S13" si="8">SUM(R7:R12)</f>
        <v>750000</v>
      </c>
      <c r="S13" s="195">
        <f t="shared" si="8"/>
        <v>30557124.669999998</v>
      </c>
      <c r="T13" s="195">
        <f>SUM(T7:T12)</f>
        <v>10000000</v>
      </c>
      <c r="U13" s="195">
        <f t="shared" ref="U13" si="9">SUM(U7:U12)</f>
        <v>600000</v>
      </c>
      <c r="V13" s="195">
        <f t="shared" si="5"/>
        <v>39957124.670000002</v>
      </c>
    </row>
    <row r="15" spans="1:22">
      <c r="V15" s="231"/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opLeftCell="A2" zoomScale="150" zoomScaleNormal="150" workbookViewId="0">
      <selection activeCell="D19" sqref="D19"/>
    </sheetView>
  </sheetViews>
  <sheetFormatPr defaultRowHeight="12.75"/>
  <cols>
    <col min="2" max="2" width="33.140625" customWidth="1"/>
    <col min="3" max="3" width="16.5703125" style="67" customWidth="1"/>
    <col min="4" max="4" width="13.42578125" bestFit="1" customWidth="1"/>
    <col min="5" max="5" width="19" customWidth="1"/>
    <col min="6" max="6" width="18.28515625" customWidth="1"/>
  </cols>
  <sheetData>
    <row r="2" spans="1:5">
      <c r="A2" t="s">
        <v>253</v>
      </c>
    </row>
    <row r="3" spans="1:5">
      <c r="A3" t="s">
        <v>151</v>
      </c>
      <c r="C3" s="67">
        <v>2023</v>
      </c>
    </row>
    <row r="5" spans="1:5">
      <c r="A5" s="50" t="s">
        <v>152</v>
      </c>
      <c r="B5" s="50" t="s">
        <v>192</v>
      </c>
      <c r="C5" s="51"/>
    </row>
    <row r="6" spans="1:5">
      <c r="A6" s="50">
        <v>1</v>
      </c>
      <c r="B6" s="50" t="s">
        <v>193</v>
      </c>
      <c r="C6" s="51">
        <v>23882140</v>
      </c>
    </row>
    <row r="7" spans="1:5">
      <c r="A7" s="50">
        <v>2</v>
      </c>
      <c r="B7" s="50" t="s">
        <v>194</v>
      </c>
      <c r="C7" s="51">
        <v>279045802</v>
      </c>
    </row>
    <row r="8" spans="1:5">
      <c r="A8" s="50">
        <v>3</v>
      </c>
      <c r="B8" s="121" t="s">
        <v>212</v>
      </c>
      <c r="C8" s="51">
        <v>0</v>
      </c>
    </row>
    <row r="9" spans="1:5">
      <c r="A9" s="50">
        <v>4</v>
      </c>
      <c r="B9" s="50" t="s">
        <v>195</v>
      </c>
      <c r="C9" s="51">
        <f>SUM(C6:C8)</f>
        <v>302927942</v>
      </c>
    </row>
    <row r="10" spans="1:5">
      <c r="A10" s="50">
        <v>5</v>
      </c>
      <c r="B10" s="50" t="s">
        <v>196</v>
      </c>
      <c r="C10" s="51">
        <v>-17500500</v>
      </c>
    </row>
    <row r="11" spans="1:5">
      <c r="A11" s="50">
        <v>6</v>
      </c>
      <c r="B11" s="50" t="s">
        <v>197</v>
      </c>
      <c r="C11" s="51">
        <v>-17599996</v>
      </c>
    </row>
    <row r="12" spans="1:5">
      <c r="A12" s="50"/>
      <c r="B12" s="50" t="s">
        <v>247</v>
      </c>
      <c r="C12" s="51">
        <v>754041</v>
      </c>
    </row>
    <row r="13" spans="1:5">
      <c r="A13" s="50"/>
      <c r="B13" s="50" t="s">
        <v>198</v>
      </c>
      <c r="C13" s="51">
        <f>SUM(C9:C12)</f>
        <v>268581487</v>
      </c>
      <c r="D13" s="250"/>
      <c r="E13" s="250">
        <f>C13-C21</f>
        <v>0</v>
      </c>
    </row>
    <row r="14" spans="1:5">
      <c r="C14" s="51"/>
    </row>
    <row r="15" spans="1:5">
      <c r="C15" s="51"/>
    </row>
    <row r="16" spans="1:5">
      <c r="A16" s="50" t="s">
        <v>152</v>
      </c>
      <c r="B16" s="50" t="s">
        <v>199</v>
      </c>
      <c r="C16" s="51"/>
    </row>
    <row r="17" spans="1:6">
      <c r="A17" s="50">
        <v>1</v>
      </c>
      <c r="B17" s="50" t="s">
        <v>149</v>
      </c>
      <c r="C17" s="51">
        <v>266351933</v>
      </c>
    </row>
    <row r="18" spans="1:6">
      <c r="A18" s="50">
        <v>2</v>
      </c>
      <c r="B18" s="50" t="s">
        <v>25</v>
      </c>
      <c r="C18" s="51">
        <f>C38+0</f>
        <v>2758009</v>
      </c>
    </row>
    <row r="19" spans="1:6">
      <c r="A19" s="50">
        <v>3</v>
      </c>
      <c r="B19" s="50" t="s">
        <v>200</v>
      </c>
      <c r="C19" s="51">
        <v>-528455</v>
      </c>
    </row>
    <row r="20" spans="1:6">
      <c r="A20" s="50"/>
      <c r="B20" s="50"/>
      <c r="C20" s="51"/>
    </row>
    <row r="21" spans="1:6">
      <c r="A21" s="50"/>
      <c r="B21" s="50"/>
      <c r="C21" s="51">
        <f>SUM(C17:C20)</f>
        <v>268581487</v>
      </c>
      <c r="E21" s="67"/>
      <c r="F21" s="250"/>
    </row>
    <row r="26" spans="1:6">
      <c r="A26" s="50" t="s">
        <v>152</v>
      </c>
      <c r="B26" s="68" t="s">
        <v>201</v>
      </c>
      <c r="C26" s="51"/>
    </row>
    <row r="27" spans="1:6">
      <c r="A27" s="50">
        <v>1</v>
      </c>
      <c r="B27" s="121" t="s">
        <v>213</v>
      </c>
      <c r="C27" s="51">
        <v>180000</v>
      </c>
    </row>
    <row r="28" spans="1:6">
      <c r="A28" s="50">
        <v>2</v>
      </c>
      <c r="B28" s="50" t="s">
        <v>282</v>
      </c>
      <c r="C28" s="51">
        <v>212458</v>
      </c>
    </row>
    <row r="29" spans="1:6">
      <c r="A29" s="50">
        <v>3</v>
      </c>
      <c r="B29" s="121" t="s">
        <v>204</v>
      </c>
      <c r="C29" s="51">
        <v>16589</v>
      </c>
    </row>
    <row r="30" spans="1:6">
      <c r="A30" s="50">
        <v>4</v>
      </c>
      <c r="B30" s="121" t="s">
        <v>280</v>
      </c>
      <c r="C30" s="51">
        <v>259856</v>
      </c>
    </row>
    <row r="31" spans="1:6">
      <c r="A31" s="50">
        <v>5</v>
      </c>
      <c r="B31" s="121" t="s">
        <v>263</v>
      </c>
      <c r="C31" s="51">
        <v>184755</v>
      </c>
    </row>
    <row r="32" spans="1:6">
      <c r="A32" s="50">
        <v>6</v>
      </c>
      <c r="B32" s="121" t="s">
        <v>281</v>
      </c>
      <c r="C32" s="51">
        <v>1375896</v>
      </c>
    </row>
    <row r="33" spans="1:3">
      <c r="A33" s="50">
        <v>7</v>
      </c>
      <c r="B33" s="121" t="s">
        <v>264</v>
      </c>
      <c r="C33" s="51">
        <v>0</v>
      </c>
    </row>
    <row r="34" spans="1:3">
      <c r="A34" s="50">
        <v>8</v>
      </c>
      <c r="B34" s="121" t="s">
        <v>265</v>
      </c>
      <c r="C34" s="51">
        <v>0</v>
      </c>
    </row>
    <row r="35" spans="1:3">
      <c r="A35" s="50">
        <v>9</v>
      </c>
      <c r="B35" s="121" t="s">
        <v>205</v>
      </c>
      <c r="C35" s="189">
        <v>291600</v>
      </c>
    </row>
    <row r="36" spans="1:3">
      <c r="A36" s="50">
        <v>10</v>
      </c>
      <c r="B36" s="50" t="s">
        <v>202</v>
      </c>
      <c r="C36" s="189">
        <v>21455</v>
      </c>
    </row>
    <row r="37" spans="1:3">
      <c r="A37" s="50">
        <v>11</v>
      </c>
      <c r="B37" s="121" t="s">
        <v>203</v>
      </c>
      <c r="C37" s="189">
        <v>215400</v>
      </c>
    </row>
    <row r="38" spans="1:3">
      <c r="A38" s="50"/>
      <c r="B38" s="50"/>
      <c r="C38" s="51">
        <f>SUM(C27:C37)</f>
        <v>2758009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Kop.</vt:lpstr>
      <vt:lpstr>Aktivet</vt:lpstr>
      <vt:lpstr>Pasivet</vt:lpstr>
      <vt:lpstr>Rez.1</vt:lpstr>
      <vt:lpstr>fluksi 2</vt:lpstr>
      <vt:lpstr>Kapitali 1</vt:lpstr>
      <vt:lpstr>Inventari</vt:lpstr>
      <vt:lpstr>inventari i aktiveve</vt:lpstr>
      <vt:lpstr>te tjera</vt:lpstr>
      <vt:lpstr>Sheet1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vasilika pambuku</cp:lastModifiedBy>
  <cp:lastPrinted>2023-07-09T15:01:53Z</cp:lastPrinted>
  <dcterms:created xsi:type="dcterms:W3CDTF">2002-02-16T18:16:52Z</dcterms:created>
  <dcterms:modified xsi:type="dcterms:W3CDTF">2024-03-26T09:40:23Z</dcterms:modified>
</cp:coreProperties>
</file>