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externalReferences>
    <externalReference r:id="rId7"/>
  </externalReferences>
  <calcPr calcId="124519"/>
</workbook>
</file>

<file path=xl/calcChain.xml><?xml version="1.0" encoding="utf-8"?>
<calcChain xmlns="http://schemas.openxmlformats.org/spreadsheetml/2006/main">
  <c r="F37" i="6"/>
  <c r="E36"/>
  <c r="D36"/>
  <c r="G36" s="1"/>
  <c r="E35"/>
  <c r="D35"/>
  <c r="G35" s="1"/>
  <c r="E34"/>
  <c r="D34"/>
  <c r="G34" s="1"/>
  <c r="E33"/>
  <c r="E37" s="1"/>
  <c r="D33"/>
  <c r="G33" s="1"/>
  <c r="E32"/>
  <c r="D32"/>
  <c r="D37" s="1"/>
  <c r="F25"/>
  <c r="E25"/>
  <c r="D25"/>
  <c r="G24"/>
  <c r="G23"/>
  <c r="G22"/>
  <c r="G21"/>
  <c r="G20"/>
  <c r="G25" s="1"/>
  <c r="F13"/>
  <c r="E13"/>
  <c r="D13"/>
  <c r="G12"/>
  <c r="G11"/>
  <c r="G10"/>
  <c r="G9"/>
  <c r="G8"/>
  <c r="G13" s="1"/>
  <c r="K25" i="5"/>
  <c r="J25"/>
  <c r="H25"/>
  <c r="F25"/>
  <c r="D25"/>
  <c r="C25"/>
  <c r="L24"/>
  <c r="L23"/>
  <c r="L22"/>
  <c r="L21"/>
  <c r="L20"/>
  <c r="L19"/>
  <c r="I18"/>
  <c r="L18" s="1"/>
  <c r="L17"/>
  <c r="L14"/>
  <c r="L13"/>
  <c r="L12"/>
  <c r="L11"/>
  <c r="L10"/>
  <c r="L9"/>
  <c r="L8"/>
  <c r="L7"/>
  <c r="K6"/>
  <c r="K15" s="1"/>
  <c r="J6"/>
  <c r="J15" s="1"/>
  <c r="I6"/>
  <c r="I15" s="1"/>
  <c r="I16" s="1"/>
  <c r="I25" s="1"/>
  <c r="H6"/>
  <c r="H15" s="1"/>
  <c r="G6"/>
  <c r="G15" s="1"/>
  <c r="G16" s="1"/>
  <c r="G25" s="1"/>
  <c r="F6"/>
  <c r="F15" s="1"/>
  <c r="E6"/>
  <c r="E15" s="1"/>
  <c r="E16" s="1"/>
  <c r="E25" s="1"/>
  <c r="D6"/>
  <c r="D15" s="1"/>
  <c r="C6"/>
  <c r="C15" s="1"/>
  <c r="B6"/>
  <c r="L6" s="1"/>
  <c r="L15" s="1"/>
  <c r="L5"/>
  <c r="L4"/>
  <c r="D33" i="4"/>
  <c r="C33"/>
  <c r="D21"/>
  <c r="C21"/>
  <c r="D12"/>
  <c r="D35" s="1"/>
  <c r="D38" s="1"/>
  <c r="C36" s="1"/>
  <c r="C12"/>
  <c r="C35" s="1"/>
  <c r="C38" s="1"/>
  <c r="C14" i="3"/>
  <c r="D12"/>
  <c r="C12"/>
  <c r="D5"/>
  <c r="D14" s="1"/>
  <c r="C5"/>
  <c r="C33" i="2"/>
  <c r="C32"/>
  <c r="D31"/>
  <c r="C31"/>
  <c r="D26"/>
  <c r="C26"/>
  <c r="C25"/>
  <c r="C24"/>
  <c r="C23"/>
  <c r="C21"/>
  <c r="C20"/>
  <c r="C19"/>
  <c r="D18"/>
  <c r="C18"/>
  <c r="C15"/>
  <c r="D14"/>
  <c r="D36" s="1"/>
  <c r="C14"/>
  <c r="C36" s="1"/>
  <c r="C9"/>
  <c r="C8"/>
  <c r="C7"/>
  <c r="D6"/>
  <c r="C6"/>
  <c r="D5"/>
  <c r="C5"/>
  <c r="C37" s="1"/>
  <c r="F111" i="1"/>
  <c r="E110"/>
  <c r="E108"/>
  <c r="E106"/>
  <c r="E102"/>
  <c r="E111" s="1"/>
  <c r="F95"/>
  <c r="E95"/>
  <c r="E86"/>
  <c r="E85"/>
  <c r="F83"/>
  <c r="F99" s="1"/>
  <c r="E83"/>
  <c r="E99" s="1"/>
  <c r="E77"/>
  <c r="E76"/>
  <c r="E74"/>
  <c r="E73"/>
  <c r="E68"/>
  <c r="F64"/>
  <c r="F82" s="1"/>
  <c r="F100" s="1"/>
  <c r="F112" s="1"/>
  <c r="E64"/>
  <c r="E82" s="1"/>
  <c r="E100" s="1"/>
  <c r="E112" s="1"/>
  <c r="F53"/>
  <c r="E53"/>
  <c r="E50"/>
  <c r="F47"/>
  <c r="E47"/>
  <c r="F39"/>
  <c r="F60" s="1"/>
  <c r="E39"/>
  <c r="E60" s="1"/>
  <c r="E35"/>
  <c r="E33"/>
  <c r="E27"/>
  <c r="F26"/>
  <c r="E26"/>
  <c r="E23"/>
  <c r="E17"/>
  <c r="F16"/>
  <c r="E16"/>
  <c r="F11"/>
  <c r="E11"/>
  <c r="E9"/>
  <c r="E8"/>
  <c r="F7"/>
  <c r="F37" s="1"/>
  <c r="E7"/>
  <c r="E37" s="1"/>
  <c r="G32" i="6" l="1"/>
  <c r="G37" s="1"/>
  <c r="B15" i="5"/>
  <c r="B16" s="1"/>
  <c r="C39" i="2"/>
  <c r="C38" s="1"/>
  <c r="C42" s="1"/>
  <c r="D37"/>
  <c r="F61" i="1"/>
  <c r="E61"/>
  <c r="B25" i="5" l="1"/>
  <c r="L25" s="1"/>
  <c r="L16"/>
  <c r="D39" i="2"/>
  <c r="D38" s="1"/>
  <c r="D42" s="1"/>
</calcChain>
</file>

<file path=xl/sharedStrings.xml><?xml version="1.0" encoding="utf-8"?>
<sst xmlns="http://schemas.openxmlformats.org/spreadsheetml/2006/main" count="329" uniqueCount="261">
  <si>
    <t>MILENIUM CONSTRUCTION shpk</t>
  </si>
  <si>
    <t>Pasqyra e Pozicionit Financiar (BILANCI)</t>
  </si>
  <si>
    <t>Nr.</t>
  </si>
  <si>
    <t>Pershkrimi I Elementeve</t>
  </si>
  <si>
    <t>shen</t>
  </si>
  <si>
    <t>Viti ushtrimor 2015</t>
  </si>
  <si>
    <t>Viti Paraardhes 2014</t>
  </si>
  <si>
    <t>AKTIVET</t>
  </si>
  <si>
    <t>I</t>
  </si>
  <si>
    <t>Aktivet Afatshkurtra</t>
  </si>
  <si>
    <t>1</t>
  </si>
  <si>
    <t>Mjetet Monetare</t>
  </si>
  <si>
    <t>2</t>
  </si>
  <si>
    <t>&gt; Banka</t>
  </si>
  <si>
    <t>3</t>
  </si>
  <si>
    <t>&gt; Arka</t>
  </si>
  <si>
    <t>4</t>
  </si>
  <si>
    <t>5</t>
  </si>
  <si>
    <t>Investime:</t>
  </si>
  <si>
    <t>6</t>
  </si>
  <si>
    <t>1. Ne tituj pronesie te njesive ekonomike brenda grupit</t>
  </si>
  <si>
    <t>7</t>
  </si>
  <si>
    <t>2. Aksionet e veta</t>
  </si>
  <si>
    <t>8</t>
  </si>
  <si>
    <t xml:space="preserve">3. Te tjera financiare </t>
  </si>
  <si>
    <t>9</t>
  </si>
  <si>
    <t>10</t>
  </si>
  <si>
    <t>Te drejta te arketueshme:</t>
  </si>
  <si>
    <t>11</t>
  </si>
  <si>
    <t>1. Nga aktiviteti I shfrytezimit</t>
  </si>
  <si>
    <t>12</t>
  </si>
  <si>
    <t>2. Nga njesite ekonomike brenda grupit</t>
  </si>
  <si>
    <t>13</t>
  </si>
  <si>
    <t>3. Nga njesite ekonomike ku ka interesa pjesemarrese</t>
  </si>
  <si>
    <t>14</t>
  </si>
  <si>
    <t>4. Te tjera</t>
  </si>
  <si>
    <t>15</t>
  </si>
  <si>
    <t>&gt; Tatim mbi fitimin</t>
  </si>
  <si>
    <t>16</t>
  </si>
  <si>
    <t>&gt; Tatim mbi vleren e shtuar e mbartur</t>
  </si>
  <si>
    <t>17</t>
  </si>
  <si>
    <t>&gt; Det. Per taxe dog. E tvsh ne dogane</t>
  </si>
  <si>
    <t>18</t>
  </si>
  <si>
    <t>5. Kapitali I nenshkruar I papaguar</t>
  </si>
  <si>
    <t>19</t>
  </si>
  <si>
    <t>20</t>
  </si>
  <si>
    <t>Inventaret</t>
  </si>
  <si>
    <t>21</t>
  </si>
  <si>
    <t>1. Lende e pare dhe materiale te konsumueshme</t>
  </si>
  <si>
    <t>22</t>
  </si>
  <si>
    <t>2. Prodhime ne proces dhe gjysemprodukte</t>
  </si>
  <si>
    <t>23</t>
  </si>
  <si>
    <t>3. Produkte te gatshme</t>
  </si>
  <si>
    <t>24</t>
  </si>
  <si>
    <t>4. Mallra</t>
  </si>
  <si>
    <t>25</t>
  </si>
  <si>
    <t>5. Aktive biologjike (Gje e gjalle ne rritje e majmeri)</t>
  </si>
  <si>
    <t>26</t>
  </si>
  <si>
    <t>6. AAGJM te mbajtura per shitje</t>
  </si>
  <si>
    <t>27</t>
  </si>
  <si>
    <t>7. Parapagime per inventar</t>
  </si>
  <si>
    <t>28</t>
  </si>
  <si>
    <t>29</t>
  </si>
  <si>
    <t>Shpenzime te shtyra</t>
  </si>
  <si>
    <t>30</t>
  </si>
  <si>
    <t>Te arketueshme nga te ardhurat e konstatuara</t>
  </si>
  <si>
    <t>31</t>
  </si>
  <si>
    <t xml:space="preserve">TOTALI I AKTIVEVE AFATSHKURTRA </t>
  </si>
  <si>
    <t>II</t>
  </si>
  <si>
    <t>Aktivet Afatgjata</t>
  </si>
  <si>
    <t>Aktive Financiare</t>
  </si>
  <si>
    <t>1. Tituj pronesie ne njesite ekonomike brenda grupit</t>
  </si>
  <si>
    <t>2. Tituj te huadhenies ne njesite ekonomike brenda grupit</t>
  </si>
  <si>
    <t>3. Tituj pronesie ne njesite ekonomike ku ka interesa pjesemarrese</t>
  </si>
  <si>
    <t>4. Tituj te huadhenies ne njesite ekonomike ku ka interesa pjesemarrese</t>
  </si>
  <si>
    <t>5. Tituj te tjere te mbajtur si aktive afatgjata</t>
  </si>
  <si>
    <t>6. Tituj te tjere te huadhenies</t>
  </si>
  <si>
    <t>Aktive afatgjata materiale</t>
  </si>
  <si>
    <t>1. Toka dhe Ndertesa</t>
  </si>
  <si>
    <t>2. Impiante dhe makineri</t>
  </si>
  <si>
    <t>3. Te tjera instalime dhe pajisje</t>
  </si>
  <si>
    <t>4. Parapagime per aktive materiale dhe ne proces</t>
  </si>
  <si>
    <t xml:space="preserve">Aktive afatgjata biologjike </t>
  </si>
  <si>
    <t>Aktive afatgjata jomateriale</t>
  </si>
  <si>
    <t>1. Koncesione, patenta, licensa, marka tregtare, te drejta dhe aktive te ngjajshme</t>
  </si>
  <si>
    <t>2. Emri i mire</t>
  </si>
  <si>
    <t>3. Parapagime per AAJM</t>
  </si>
  <si>
    <t>Aktive tatimore te shtyra</t>
  </si>
  <si>
    <t>Kapitali I nenshkruar I papaguar</t>
  </si>
  <si>
    <t xml:space="preserve"> Totali I Aktiveve Afatgjata</t>
  </si>
  <si>
    <t xml:space="preserve">TOTALI I AKTIVEVE </t>
  </si>
  <si>
    <t>DETYRIME DHE KAPITALI</t>
  </si>
  <si>
    <t>Detyrime Afatshkurtra:</t>
  </si>
  <si>
    <t>1. Titujt e huamarrjes</t>
  </si>
  <si>
    <t>2. Detyrime ndaj institucioneve te kredise</t>
  </si>
  <si>
    <t>3. Arketime ne avance per porosi</t>
  </si>
  <si>
    <t>4. Te pagueshme per aktivitetin e shfrytezimit</t>
  </si>
  <si>
    <t>5. Deftesa te pagueshme</t>
  </si>
  <si>
    <t>6. Te pagueshme ndaj njesive ekonomike brenda grupit</t>
  </si>
  <si>
    <t>7. Te pagueshme ndaj njesive ekonomike ku ka interesa pjesemarrese</t>
  </si>
  <si>
    <t>8. Te pagueshme ndaj punonjesve dhe sigurimeve shoqerore/shendetsore + TAP</t>
  </si>
  <si>
    <t>&gt; Paga te punonjesve</t>
  </si>
  <si>
    <t>&gt; Kontribute te sigurimeve shoqerore/shendetsore + TAP</t>
  </si>
  <si>
    <t>9. Te pagueshme per detyrimet tatimore</t>
  </si>
  <si>
    <t>&gt; Detyrime tatimore per TVSH-ne</t>
  </si>
  <si>
    <t>&gt; Detyrime tatimore per Tatim Fitimin</t>
  </si>
  <si>
    <t>Te pagueshme per shpenzime te konstatuara</t>
  </si>
  <si>
    <t>Te ardhura te shtyra</t>
  </si>
  <si>
    <t>Provizione</t>
  </si>
  <si>
    <t xml:space="preserve">TOTALI  I  DETYRIMEVE  AFATSHKURTRA </t>
  </si>
  <si>
    <t>Detyrime afatgjata</t>
  </si>
  <si>
    <t>8. Te tjera te pagueshme</t>
  </si>
  <si>
    <t>Provizione:</t>
  </si>
  <si>
    <t>1. Provizione per pensionet</t>
  </si>
  <si>
    <t>2. Provizione te tjera</t>
  </si>
  <si>
    <t>Detyrime tatimore te shtyra</t>
  </si>
  <si>
    <t xml:space="preserve">TOTALI I DETYRIMEVE AFATGJATA </t>
  </si>
  <si>
    <t>DETYRIME TOTALE</t>
  </si>
  <si>
    <t>Kapitali dhe rezervat</t>
  </si>
  <si>
    <t>Kapitali I nenshkruar</t>
  </si>
  <si>
    <t>Primi I lidhur me kapitalin</t>
  </si>
  <si>
    <t>Rezerva rivleresimi</t>
  </si>
  <si>
    <t>Rezerva te tjera</t>
  </si>
  <si>
    <t>1. Rezerva ligjore</t>
  </si>
  <si>
    <t>2. Rezerva statutore</t>
  </si>
  <si>
    <t>3. Rezerva te tjera</t>
  </si>
  <si>
    <t>Fitimi i pashperndare</t>
  </si>
  <si>
    <t>Fitimi (Humbja)  e vitit financiar</t>
  </si>
  <si>
    <t xml:space="preserve">TOTALI I KAPITALIT </t>
  </si>
  <si>
    <t xml:space="preserve">TOTALI I DETYRIMEVE DHE KAPITALIT </t>
  </si>
  <si>
    <t>Pasqyra e Performances -- MILENIUM CONSTRUCTION shpk</t>
  </si>
  <si>
    <t>(Pasqyra e te Ardhurave dhe Shpenzimeve)</t>
  </si>
  <si>
    <t>Formati 1 - Shpenzimet e shfrytezimit te klasifikuara sipas natyres</t>
  </si>
  <si>
    <t>Pershkrimi i elementeve</t>
  </si>
  <si>
    <t>Viti Ushtrimor 2015</t>
  </si>
  <si>
    <t>Totali te Ardhura</t>
  </si>
  <si>
    <t>Te ardhura nga aktiviteti I shfrytezimit</t>
  </si>
  <si>
    <t>a-Shitje siperfaqe banimi e sherbimi</t>
  </si>
  <si>
    <t>b- Punime sipas situacioneve mujore</t>
  </si>
  <si>
    <t>c- Punime e sherbime per te trete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</si>
  <si>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</si>
  <si>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</si>
  <si>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</si>
  <si>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konsumueshme</t>
  </si>
  <si>
    <t>1. Lenda e pare dhe materiale te konsumueshme</t>
  </si>
  <si>
    <t>2. Te tjera shpenzime</t>
  </si>
  <si>
    <t>Shpenzime te personelit</t>
  </si>
  <si>
    <t>1. Paga dhe Shperblime</t>
  </si>
  <si>
    <t>2. Shpenzime te sigurimeve shoqerore/shendetsore (paraqitur vecmas nga shpenzimet per pensionet)</t>
  </si>
  <si>
    <t>3. Te tjera personeli</t>
  </si>
  <si>
    <t>Zhvleresimi I aktiveve afatgjata materiale</t>
  </si>
  <si>
    <t>Shpenzime konsumi dhe amortizimi</t>
  </si>
  <si>
    <t>Shpenzime te tjera shfrytezimi</t>
  </si>
  <si>
    <t>Shpenzime te panjohura</t>
  </si>
  <si>
    <t>Te ardhura te tjera</t>
  </si>
  <si>
    <t>1. Te ardhura nga njesite ekonomike ku ka interesa pjesemarrese (paraqitur vecmas te ardhurat nga njesite ekonomike brenda grupit)</t>
  </si>
  <si>
    <t>2. Te ardhura nga Investimet dhe huate e tjera pjese e aktiveve afatgjata (paraqitur vecmas te ardhurat nga njesite ekonomike brenda grupit)</t>
  </si>
  <si>
    <t>3. Interesa te arketueshem  dhe te ardhura te tjera te ngjajshme (paraqitur vecmas te ardhurat nga njesite ekonomike brenda grupit)</t>
  </si>
  <si>
    <t>Zhvleresimi I aktiveve financiare dhe investimeve financiare te mbajtura si aktive afatshkurtra</t>
  </si>
  <si>
    <t>Shpenzime financiare</t>
  </si>
  <si>
    <t>1. Shpenzime interesi dhe shpenzime te ngjajshme (paraqitur vecmas shpenzimet per tu paguar tek njesite ekonomike brenda grupit)</t>
  </si>
  <si>
    <t>2. Shpenzime te tjera financiare</t>
  </si>
  <si>
    <t>Pjesa e fitimit/humbjes nga pjesemarrjet</t>
  </si>
  <si>
    <t>Totali Shpenzime</t>
  </si>
  <si>
    <t>Fitimi / Humbja para tatimit</t>
  </si>
  <si>
    <t xml:space="preserve">Shpenzimi I tatimit mbi fitimin </t>
  </si>
  <si>
    <t xml:space="preserve">1. Shpenzimi aktual I tatimit mbi fitimin </t>
  </si>
  <si>
    <t>2. Shpenzimi I tatim fitimit te shtyre</t>
  </si>
  <si>
    <t>3. Pjesa e tatim fitimit te pjesemarrjeve</t>
  </si>
  <si>
    <t>Fitimi / Humbja e vitit</t>
  </si>
  <si>
    <t>Fitimi / Humbja per:</t>
  </si>
  <si>
    <t>Pronaret e njesise ekonomike meme</t>
  </si>
  <si>
    <t>Interesat jo kontrolluese</t>
  </si>
  <si>
    <t>Pasqyra e te Ardhurave Gjitheperfshirese</t>
  </si>
  <si>
    <t xml:space="preserve">Te Ardhura te tjera gjitheperfshirese per vitin: </t>
  </si>
  <si>
    <t>Diferencat (+/-) nga perkthimi I monedhes ne veprimtari te huaja</t>
  </si>
  <si>
    <t>Diferencat (+/-) nga rivleresimi I aktiveve afatgjata materiale</t>
  </si>
  <si>
    <t>Diferencat (+/-) nga rivleresimi I aktiveve financiare te mbajura per shitje</t>
  </si>
  <si>
    <t>Pjesa e te ardhurave gjitheperfshirese nga pjesemarrjet</t>
  </si>
  <si>
    <t>Totali I te Ardhurave te tjera gjitheperfshirese per vitin</t>
  </si>
  <si>
    <t>Totali I te Ardhurave gjitheperfshirese per vitin</t>
  </si>
  <si>
    <t>Totali I te Ardhurave / Humbjeve gjitheperfshirese per:</t>
  </si>
  <si>
    <t>Pasqyra e Fluksit te Mjeteve Monetare - Metoda direkte</t>
  </si>
  <si>
    <t>Pershkrimi i elemeteve</t>
  </si>
  <si>
    <t>Fluksi I mjeteve monetare nga/(perdorur ne) aktivitetin e shfrytezimit</t>
  </si>
  <si>
    <t>Te arketuara nga te drejtat e arketueshme</t>
  </si>
  <si>
    <t>Te paguara per detyrimet e pagueshme dhe detyrimet ndaj punonjesve</t>
  </si>
  <si>
    <t>Pagesa te tjera</t>
  </si>
  <si>
    <t>Mjete monetare te gjeneruara nga aktiviteti I shfrytezimit</t>
  </si>
  <si>
    <t>Interes I paguar</t>
  </si>
  <si>
    <t>Tatim fitimi I paguar</t>
  </si>
  <si>
    <t>Mjete monetare neto nga/(perdorur ne) aktivitetin e shfrytezimit</t>
  </si>
  <si>
    <t>Fluksi I mjeteve monetare nga/(perdorur ne) aktivitetin e Investimit</t>
  </si>
  <si>
    <t>Para neto te perdorura per blerjen e filialeve</t>
  </si>
  <si>
    <t>Para neto te arketuara nga shitja e filialeve</t>
  </si>
  <si>
    <t>Pagesa per blerjen e aktiveve afatgjata materiale</t>
  </si>
  <si>
    <t>Arketime nga shitja e aktiveve afatgjata materiale</t>
  </si>
  <si>
    <t>Pagesa per blerjen e investimeve te tjera</t>
  </si>
  <si>
    <t xml:space="preserve">Arketime nga shitja e Investimeve te tjera </t>
  </si>
  <si>
    <t>Dividente te arketuar</t>
  </si>
  <si>
    <t>Mjete monetare neto nga/(perdorur ne) aktivitetin e Investimit</t>
  </si>
  <si>
    <t>Fluksi I mjeteve monetare nga/(perdorur ne) aktivitetin e Financimit</t>
  </si>
  <si>
    <t>Arketime nga emetimi I kapitalit aksionar</t>
  </si>
  <si>
    <t>Arketime nga emetimi I aksioneve te perdoruara si kolateral</t>
  </si>
  <si>
    <t>Hua te arketuara</t>
  </si>
  <si>
    <t>Pagesa te kostove te transaksionit qe lidhen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</si>
  <si>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</si>
  <si>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</si>
  <si>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</si>
  <si>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</si>
  <si>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Dividente te paguar</t>
  </si>
  <si>
    <t>III</t>
  </si>
  <si>
    <t>Mjete monetare neto nga/(perdorur ne) aktivitetin e Financimit</t>
  </si>
  <si>
    <t>Rritje/ (renie) neto ne mjete monetare dhe ekuivalente te mjeteve monetare</t>
  </si>
  <si>
    <t>Mjete monetare dhe ekuivalente te mjeteve monetare me 1 Janar</t>
  </si>
  <si>
    <t>Efekti I luhatjeve te kursit te kembimit te mjeteve monetare</t>
  </si>
  <si>
    <t>Mjete monetare dhe ekuivalente te mjeteve monetare me 31 Dhjetor</t>
  </si>
  <si>
    <t>PASQYRA E NDRYSHIMEVE NE KAPITALIN NETO - MILENIUM CONSTRUCTION shpk</t>
  </si>
  <si>
    <t>(ne nje pasqyre te pakonsoliduar)</t>
  </si>
  <si>
    <t>Rezerva Rivleresimi</t>
  </si>
  <si>
    <t>Rezerva Ligjore</t>
  </si>
  <si>
    <t xml:space="preserve">Rezerva Statutore </t>
  </si>
  <si>
    <t>Fitimet e pashperndara</t>
  </si>
  <si>
    <t>Fitim / Humbja e vitit</t>
  </si>
  <si>
    <t>Totali</t>
  </si>
  <si>
    <t>Interesa Jo-Kontrollues</t>
  </si>
  <si>
    <t>Pozicioni financiar me 31.12.2013</t>
  </si>
  <si>
    <t>Efekti I ndryshimeve ne politikat kontabel</t>
  </si>
  <si>
    <t>Pozicioni financiar I rideklaruar me 01.01.2014</t>
  </si>
  <si>
    <t>Te ardhura totale gjitheperfshirese per vitin</t>
  </si>
  <si>
    <t>Fitim/Humbja e vitit</t>
  </si>
  <si>
    <t>Te ardhura te tjera gjitheperfshirese:</t>
  </si>
  <si>
    <t>Totali I te ardhura gjitheperfshirese per vitin</t>
  </si>
  <si>
    <t>Transaksionet me pronaret e njesise ekonomike te njohura direkt ne kapital</t>
  </si>
  <si>
    <t>Emetimi I kapitalit te nenshkruar</t>
  </si>
  <si>
    <t>Dividentet e paguar</t>
  </si>
  <si>
    <t>Totali I transaksioneve me pronaret e njesise ekonomike</t>
  </si>
  <si>
    <t>Pozicioni financiar I rideklaruar me 31.12.2014</t>
  </si>
  <si>
    <t>Pozicioni financiar I rideklaruar me 01.01.2015</t>
  </si>
  <si>
    <t>Pozicioni me 31.12.2015</t>
  </si>
  <si>
    <t>Shoqeria "MILENIUM CONSTRUCTION" SHPK</t>
  </si>
  <si>
    <t>NIPTI K67908503N</t>
  </si>
  <si>
    <t>Aktivet Afatgjata Materiale  me vlere fillestare   2015</t>
  </si>
  <si>
    <t>Nr</t>
  </si>
  <si>
    <t>Emertimi</t>
  </si>
  <si>
    <t>Sasia</t>
  </si>
  <si>
    <t>Gjendje</t>
  </si>
  <si>
    <t>Shtesa</t>
  </si>
  <si>
    <t>Pakesime</t>
  </si>
  <si>
    <t>Toka</t>
  </si>
  <si>
    <t>Makineri,paisje,vegla pune</t>
  </si>
  <si>
    <t>8.73m3+5.5m2</t>
  </si>
  <si>
    <t>Mjete transporti</t>
  </si>
  <si>
    <t>kompjuterike</t>
  </si>
  <si>
    <t>Zyre</t>
  </si>
  <si>
    <t xml:space="preserve">             TOTALI</t>
  </si>
  <si>
    <t>Amortizimi A.A.Materiale   2015</t>
  </si>
  <si>
    <t>Vlera Kontabel Neto e A.A.Materiale  2015</t>
  </si>
  <si>
    <t>Gjendje 01.01.2015</t>
  </si>
  <si>
    <t>Administratori</t>
  </si>
  <si>
    <t>DAVID LLESHI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</si>
</sst>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Bookman Old Style"/>
      <family val="1"/>
    </font>
    <font>
      <b/>
      <i/>
      <sz val="14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  <xf numFmtId="3" fontId="2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5" xfId="0" applyFont="1" applyBorder="1"/>
    <xf numFmtId="0" fontId="4" fillId="0" borderId="5" xfId="0" applyFont="1" applyBorder="1" applyAlignment="1"/>
    <xf numFmtId="0" fontId="4" fillId="0" borderId="4" xfId="0" applyFont="1" applyFill="1" applyBorder="1" applyAlignment="1">
      <alignment horizontal="center"/>
    </xf>
    <xf numFmtId="0" fontId="7" fillId="0" borderId="5" xfId="0" applyFont="1" applyBorder="1" applyAlignment="1"/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8" fillId="0" borderId="0" xfId="0" applyFont="1"/>
    <xf numFmtId="3" fontId="8" fillId="0" borderId="5" xfId="0" applyNumberFormat="1" applyFont="1" applyBorder="1"/>
    <xf numFmtId="3" fontId="8" fillId="0" borderId="6" xfId="0" applyNumberFormat="1" applyFont="1" applyBorder="1"/>
    <xf numFmtId="0" fontId="9" fillId="0" borderId="5" xfId="0" applyFont="1" applyBorder="1" applyAlignment="1"/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0" fontId="10" fillId="0" borderId="0" xfId="0" applyFont="1"/>
    <xf numFmtId="0" fontId="10" fillId="3" borderId="7" xfId="0" applyFont="1" applyFill="1" applyBorder="1"/>
    <xf numFmtId="0" fontId="5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3" fontId="5" fillId="3" borderId="8" xfId="0" applyNumberFormat="1" applyFont="1" applyFill="1" applyBorder="1"/>
    <xf numFmtId="3" fontId="5" fillId="3" borderId="9" xfId="0" applyNumberFormat="1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2" fillId="0" borderId="5" xfId="0" applyFont="1" applyFill="1" applyBorder="1"/>
    <xf numFmtId="0" fontId="7" fillId="0" borderId="5" xfId="0" applyFont="1" applyBorder="1"/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0" fontId="2" fillId="0" borderId="5" xfId="0" applyFont="1" applyBorder="1" applyAlignment="1"/>
    <xf numFmtId="0" fontId="8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5" fillId="3" borderId="5" xfId="0" applyNumberFormat="1" applyFont="1" applyFill="1" applyBorder="1"/>
    <xf numFmtId="3" fontId="5" fillId="3" borderId="6" xfId="0" applyNumberFormat="1" applyFont="1" applyFill="1" applyBorder="1"/>
    <xf numFmtId="0" fontId="2" fillId="0" borderId="0" xfId="0" applyFont="1" applyFill="1"/>
    <xf numFmtId="0" fontId="8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3" fontId="4" fillId="0" borderId="5" xfId="0" applyNumberFormat="1" applyFont="1" applyFill="1" applyBorder="1"/>
    <xf numFmtId="3" fontId="4" fillId="0" borderId="6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0" fontId="4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3" fontId="5" fillId="5" borderId="8" xfId="0" applyNumberFormat="1" applyFont="1" applyFill="1" applyBorder="1"/>
    <xf numFmtId="3" fontId="5" fillId="5" borderId="9" xfId="0" applyNumberFormat="1" applyFont="1" applyFill="1" applyBorder="1"/>
    <xf numFmtId="0" fontId="12" fillId="0" borderId="0" xfId="0" applyFont="1"/>
    <xf numFmtId="3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 wrapText="1"/>
    </xf>
    <xf numFmtId="3" fontId="8" fillId="0" borderId="0" xfId="0" applyNumberFormat="1" applyFont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3" fontId="4" fillId="3" borderId="5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3" fontId="4" fillId="0" borderId="0" xfId="0" applyNumberFormat="1" applyFont="1" applyFill="1"/>
    <xf numFmtId="0" fontId="4" fillId="0" borderId="0" xfId="0" applyFont="1" applyFill="1"/>
    <xf numFmtId="0" fontId="8" fillId="0" borderId="5" xfId="0" applyFont="1" applyBorder="1"/>
    <xf numFmtId="3" fontId="8" fillId="0" borderId="5" xfId="0" applyNumberFormat="1" applyFont="1" applyFill="1" applyBorder="1"/>
    <xf numFmtId="3" fontId="8" fillId="0" borderId="0" xfId="0" applyNumberFormat="1" applyFont="1" applyFill="1"/>
    <xf numFmtId="0" fontId="8" fillId="0" borderId="0" xfId="0" applyFont="1" applyFill="1"/>
    <xf numFmtId="0" fontId="4" fillId="0" borderId="5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/>
    </xf>
    <xf numFmtId="3" fontId="2" fillId="0" borderId="5" xfId="0" applyNumberFormat="1" applyFont="1" applyFill="1" applyBorder="1"/>
    <xf numFmtId="3" fontId="4" fillId="0" borderId="0" xfId="0" applyNumberFormat="1" applyFont="1"/>
    <xf numFmtId="0" fontId="4" fillId="0" borderId="0" xfId="0" applyFont="1"/>
    <xf numFmtId="3" fontId="4" fillId="3" borderId="5" xfId="0" applyNumberFormat="1" applyFont="1" applyFill="1" applyBorder="1"/>
    <xf numFmtId="0" fontId="4" fillId="2" borderId="5" xfId="0" applyFont="1" applyFill="1" applyBorder="1"/>
    <xf numFmtId="0" fontId="8" fillId="0" borderId="5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/>
    <xf numFmtId="3" fontId="5" fillId="2" borderId="15" xfId="0" applyNumberFormat="1" applyFont="1" applyFill="1" applyBorder="1"/>
    <xf numFmtId="3" fontId="5" fillId="0" borderId="0" xfId="0" applyNumberFormat="1" applyFont="1"/>
    <xf numFmtId="0" fontId="5" fillId="0" borderId="0" xfId="0" applyFont="1"/>
    <xf numFmtId="0" fontId="3" fillId="0" borderId="5" xfId="0" applyFont="1" applyBorder="1"/>
    <xf numFmtId="3" fontId="3" fillId="0" borderId="5" xfId="0" applyNumberFormat="1" applyFont="1" applyBorder="1"/>
    <xf numFmtId="3" fontId="3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3" fontId="18" fillId="0" borderId="5" xfId="0" applyNumberFormat="1" applyFont="1" applyBorder="1"/>
    <xf numFmtId="0" fontId="18" fillId="0" borderId="0" xfId="0" applyFont="1"/>
    <xf numFmtId="0" fontId="16" fillId="0" borderId="5" xfId="0" applyFont="1" applyBorder="1"/>
    <xf numFmtId="0" fontId="9" fillId="0" borderId="5" xfId="0" applyFont="1" applyBorder="1"/>
    <xf numFmtId="0" fontId="19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5" xfId="0" applyFont="1" applyBorder="1"/>
    <xf numFmtId="0" fontId="4" fillId="0" borderId="5" xfId="0" applyFont="1" applyBorder="1" applyAlignment="1">
      <alignment horizontal="center" wrapText="1"/>
    </xf>
    <xf numFmtId="0" fontId="5" fillId="3" borderId="5" xfId="0" applyFont="1" applyFill="1" applyBorder="1"/>
    <xf numFmtId="3" fontId="5" fillId="0" borderId="5" xfId="0" applyNumberFormat="1" applyFont="1" applyBorder="1"/>
    <xf numFmtId="0" fontId="8" fillId="0" borderId="5" xfId="0" applyFont="1" applyBorder="1" applyAlignment="1">
      <alignment wrapText="1"/>
    </xf>
    <xf numFmtId="0" fontId="21" fillId="3" borderId="5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 wrapText="1"/>
    </xf>
    <xf numFmtId="0" fontId="22" fillId="0" borderId="0" xfId="0" applyFont="1"/>
    <xf numFmtId="3" fontId="22" fillId="0" borderId="5" xfId="0" applyNumberFormat="1" applyFont="1" applyBorder="1"/>
    <xf numFmtId="0" fontId="2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3" fontId="22" fillId="0" borderId="0" xfId="0" applyNumberFormat="1" applyFont="1"/>
    <xf numFmtId="3" fontId="9" fillId="0" borderId="5" xfId="0" applyNumberFormat="1" applyFont="1" applyBorder="1"/>
    <xf numFmtId="3" fontId="16" fillId="0" borderId="0" xfId="0" applyNumberFormat="1" applyFont="1"/>
    <xf numFmtId="0" fontId="13" fillId="0" borderId="0" xfId="0" applyFont="1" applyFill="1"/>
    <xf numFmtId="0" fontId="23" fillId="0" borderId="0" xfId="0" applyFont="1" applyFill="1" applyAlignment="1">
      <alignment horizontal="left" vertical="center"/>
    </xf>
    <xf numFmtId="0" fontId="23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/>
    </xf>
    <xf numFmtId="14" fontId="26" fillId="0" borderId="19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" fillId="0" borderId="5" xfId="0" applyFont="1" applyFill="1" applyBorder="1" applyAlignment="1">
      <alignment horizontal="center"/>
    </xf>
    <xf numFmtId="3" fontId="26" fillId="0" borderId="5" xfId="1" applyNumberFormat="1" applyFont="1" applyFill="1" applyBorder="1"/>
    <xf numFmtId="3" fontId="26" fillId="0" borderId="0" xfId="0" applyNumberFormat="1" applyFont="1" applyFill="1" applyBorder="1"/>
    <xf numFmtId="3" fontId="10" fillId="0" borderId="0" xfId="0" applyNumberFormat="1" applyFont="1" applyFill="1" applyBorder="1"/>
    <xf numFmtId="3" fontId="21" fillId="0" borderId="5" xfId="0" applyNumberFormat="1" applyFont="1" applyFill="1" applyBorder="1"/>
    <xf numFmtId="0" fontId="26" fillId="0" borderId="20" xfId="0" applyFont="1" applyFill="1" applyBorder="1" applyAlignment="1">
      <alignment vertical="center"/>
    </xf>
    <xf numFmtId="0" fontId="28" fillId="0" borderId="21" xfId="0" applyFont="1" applyFill="1" applyBorder="1" applyAlignment="1">
      <alignment vertical="center"/>
    </xf>
    <xf numFmtId="0" fontId="28" fillId="0" borderId="21" xfId="0" applyFont="1" applyFill="1" applyBorder="1" applyAlignment="1">
      <alignment horizontal="center" vertical="center"/>
    </xf>
    <xf numFmtId="3" fontId="24" fillId="0" borderId="21" xfId="1" applyNumberFormat="1" applyFont="1" applyFill="1" applyBorder="1" applyAlignment="1">
      <alignment vertical="center"/>
    </xf>
    <xf numFmtId="3" fontId="24" fillId="0" borderId="22" xfId="1" applyNumberFormat="1" applyFont="1" applyFill="1" applyBorder="1" applyAlignment="1">
      <alignment vertical="center"/>
    </xf>
    <xf numFmtId="0" fontId="5" fillId="0" borderId="0" xfId="0" applyFont="1" applyFill="1"/>
    <xf numFmtId="3" fontId="10" fillId="0" borderId="0" xfId="0" applyNumberFormat="1" applyFont="1" applyFill="1"/>
    <xf numFmtId="0" fontId="24" fillId="0" borderId="21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/>
    </xf>
    <xf numFmtId="1" fontId="10" fillId="0" borderId="0" xfId="0" applyNumberFormat="1" applyFont="1" applyFill="1"/>
    <xf numFmtId="0" fontId="26" fillId="0" borderId="11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26" fillId="0" borderId="0" xfId="0" applyFont="1" applyFill="1"/>
    <xf numFmtId="0" fontId="21" fillId="0" borderId="0" xfId="0" applyFont="1" applyFill="1" applyBorder="1"/>
    <xf numFmtId="3" fontId="26" fillId="0" borderId="0" xfId="1" applyNumberFormat="1" applyFont="1" applyFill="1" applyBorder="1"/>
    <xf numFmtId="0" fontId="2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2">
    <cellStyle name="Comma_21.Aktivet Afatgjata Materiale  09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milenium%20BILAN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 fin5"/>
      <sheetName val="pash fin5"/>
      <sheetName val="Sheet1"/>
      <sheetName val="AAM2015"/>
      <sheetName val="pasq.Kap"/>
      <sheetName val="PFM"/>
      <sheetName val="PAGJ"/>
      <sheetName val="PASH"/>
      <sheetName val="BK"/>
    </sheetNames>
    <sheetDataSet>
      <sheetData sheetId="0">
        <row r="3">
          <cell r="E3">
            <v>13200000</v>
          </cell>
        </row>
        <row r="4">
          <cell r="E4">
            <v>1320000</v>
          </cell>
        </row>
        <row r="5">
          <cell r="E5">
            <v>68774322</v>
          </cell>
        </row>
        <row r="6">
          <cell r="E6">
            <v>8693052.3719999921</v>
          </cell>
        </row>
        <row r="7">
          <cell r="E7">
            <v>110955856</v>
          </cell>
        </row>
        <row r="8">
          <cell r="E8">
            <v>213507277</v>
          </cell>
        </row>
        <row r="9">
          <cell r="E9">
            <v>13064279</v>
          </cell>
        </row>
        <row r="11">
          <cell r="E11">
            <v>142941</v>
          </cell>
        </row>
        <row r="12">
          <cell r="E12">
            <v>583519.99799999828</v>
          </cell>
        </row>
        <row r="13">
          <cell r="E13">
            <v>1214386</v>
          </cell>
        </row>
        <row r="14">
          <cell r="E14">
            <v>21086214</v>
          </cell>
        </row>
        <row r="18">
          <cell r="D18">
            <v>271607</v>
          </cell>
        </row>
        <row r="20">
          <cell r="D20">
            <v>17745767</v>
          </cell>
        </row>
        <row r="21">
          <cell r="D21">
            <v>33816686</v>
          </cell>
        </row>
        <row r="22">
          <cell r="D22">
            <v>307886756</v>
          </cell>
        </row>
        <row r="24">
          <cell r="D24">
            <v>16258</v>
          </cell>
        </row>
        <row r="25">
          <cell r="D25">
            <v>71892830</v>
          </cell>
        </row>
        <row r="27">
          <cell r="D27">
            <v>20908197</v>
          </cell>
        </row>
        <row r="29">
          <cell r="D29">
            <v>3746</v>
          </cell>
        </row>
      </sheetData>
      <sheetData sheetId="1">
        <row r="4">
          <cell r="D4">
            <v>4140000</v>
          </cell>
        </row>
        <row r="5">
          <cell r="D5">
            <v>62058925</v>
          </cell>
        </row>
        <row r="6">
          <cell r="D6">
            <v>7428333.3200000003</v>
          </cell>
        </row>
        <row r="9">
          <cell r="D9">
            <v>37104521</v>
          </cell>
        </row>
        <row r="11">
          <cell r="D11">
            <v>14313666</v>
          </cell>
        </row>
        <row r="19">
          <cell r="D19">
            <v>6976904</v>
          </cell>
        </row>
        <row r="20">
          <cell r="D20">
            <v>1197650</v>
          </cell>
        </row>
        <row r="22">
          <cell r="D22">
            <v>85826.95</v>
          </cell>
        </row>
        <row r="23">
          <cell r="D23">
            <v>1674479.9999999998</v>
          </cell>
        </row>
        <row r="24">
          <cell r="D24">
            <v>4120</v>
          </cell>
        </row>
        <row r="25">
          <cell r="D25">
            <v>39256</v>
          </cell>
        </row>
        <row r="26">
          <cell r="D26">
            <v>1988568</v>
          </cell>
        </row>
      </sheetData>
      <sheetData sheetId="2"/>
      <sheetData sheetId="3"/>
      <sheetData sheetId="4"/>
      <sheetData sheetId="5"/>
      <sheetData sheetId="6"/>
      <sheetData sheetId="7">
        <row r="42">
          <cell r="C42">
            <v>8693052.3719999921</v>
          </cell>
          <cell r="D42">
            <v>8610032.9000000004</v>
          </cell>
        </row>
      </sheetData>
      <sheetData sheetId="8">
        <row r="110">
          <cell r="E110">
            <v>8693052.3719999921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tabSelected="1" workbookViewId="0">
      <selection activeCell="F121" sqref="F121"/>
    </sheetView>
  </sheetViews>
  <sheetFormatPr defaultColWidth="5.33203125" defaultRowHeight="13.2"/>
  <cols>
    <col min="1" max="2" width="5.33203125" style="4"/>
    <col min="3" max="3" width="67.6640625" style="4" bestFit="1" customWidth="1"/>
    <col min="4" max="4" width="5.33203125" style="6"/>
    <col min="5" max="6" width="13.44140625" style="7" bestFit="1" customWidth="1"/>
    <col min="7" max="16384" width="5.33203125" style="4"/>
  </cols>
  <sheetData>
    <row r="1" spans="1:6" ht="17.399999999999999">
      <c r="A1" s="1"/>
      <c r="B1" s="2" t="s">
        <v>0</v>
      </c>
      <c r="C1" s="3"/>
      <c r="D1" s="3"/>
      <c r="E1" s="3"/>
      <c r="F1" s="3"/>
    </row>
    <row r="2" spans="1:6" ht="17.399999999999999">
      <c r="A2" s="1"/>
      <c r="B2" s="2" t="s">
        <v>1</v>
      </c>
      <c r="C2" s="5"/>
      <c r="D2" s="5"/>
      <c r="E2" s="5"/>
      <c r="F2" s="5"/>
    </row>
    <row r="3" spans="1:6" ht="13.8" thickBot="1"/>
    <row r="4" spans="1:6" ht="67.2" thickTop="1"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</row>
    <row r="5" spans="1:6" ht="17.399999999999999">
      <c r="B5" s="13"/>
      <c r="C5" s="14" t="s">
        <v>7</v>
      </c>
      <c r="D5" s="15"/>
      <c r="E5" s="16"/>
      <c r="F5" s="17"/>
    </row>
    <row r="6" spans="1:6" ht="15.6">
      <c r="B6" s="13" t="s">
        <v>8</v>
      </c>
      <c r="C6" s="18" t="s">
        <v>9</v>
      </c>
      <c r="D6" s="19" t="s">
        <v>10</v>
      </c>
      <c r="E6" s="20"/>
      <c r="F6" s="21"/>
    </row>
    <row r="7" spans="1:6" ht="13.8">
      <c r="B7" s="13">
        <v>1</v>
      </c>
      <c r="C7" s="22" t="s">
        <v>11</v>
      </c>
      <c r="D7" s="19" t="s">
        <v>12</v>
      </c>
      <c r="E7" s="23">
        <f>E8+E9</f>
        <v>20911943</v>
      </c>
      <c r="F7" s="24">
        <f>F8+F9</f>
        <v>17522788</v>
      </c>
    </row>
    <row r="8" spans="1:6" ht="13.8">
      <c r="B8" s="13"/>
      <c r="C8" s="25" t="s">
        <v>13</v>
      </c>
      <c r="D8" s="19" t="s">
        <v>14</v>
      </c>
      <c r="E8" s="20">
        <f>'[1]bk fin5'!D27</f>
        <v>20908197</v>
      </c>
      <c r="F8" s="21">
        <v>17522788</v>
      </c>
    </row>
    <row r="9" spans="1:6" ht="13.8">
      <c r="B9" s="13"/>
      <c r="C9" s="25" t="s">
        <v>15</v>
      </c>
      <c r="D9" s="19" t="s">
        <v>16</v>
      </c>
      <c r="E9" s="20">
        <f>'[1]bk fin5'!D29</f>
        <v>3746</v>
      </c>
      <c r="F9" s="21"/>
    </row>
    <row r="10" spans="1:6" ht="13.8">
      <c r="B10" s="13"/>
      <c r="C10" s="25"/>
      <c r="D10" s="19" t="s">
        <v>17</v>
      </c>
      <c r="E10" s="20"/>
      <c r="F10" s="21"/>
    </row>
    <row r="11" spans="1:6" ht="13.8">
      <c r="B11" s="13">
        <v>2</v>
      </c>
      <c r="C11" s="26" t="s">
        <v>18</v>
      </c>
      <c r="D11" s="19" t="s">
        <v>19</v>
      </c>
      <c r="E11" s="23">
        <f>E12+E13+E14</f>
        <v>0</v>
      </c>
      <c r="F11" s="24">
        <f>F12+F13+F14</f>
        <v>0</v>
      </c>
    </row>
    <row r="12" spans="1:6" ht="13.8">
      <c r="B12" s="13"/>
      <c r="C12" s="25" t="s">
        <v>20</v>
      </c>
      <c r="D12" s="19" t="s">
        <v>21</v>
      </c>
      <c r="E12" s="20">
        <v>0</v>
      </c>
      <c r="F12" s="21">
        <v>0</v>
      </c>
    </row>
    <row r="13" spans="1:6" ht="13.8">
      <c r="B13" s="13"/>
      <c r="C13" s="25" t="s">
        <v>22</v>
      </c>
      <c r="D13" s="19" t="s">
        <v>23</v>
      </c>
      <c r="E13" s="20">
        <v>0</v>
      </c>
      <c r="F13" s="21">
        <v>0</v>
      </c>
    </row>
    <row r="14" spans="1:6" ht="13.8">
      <c r="B14" s="13"/>
      <c r="C14" s="25" t="s">
        <v>24</v>
      </c>
      <c r="D14" s="19" t="s">
        <v>25</v>
      </c>
      <c r="E14" s="20">
        <v>0</v>
      </c>
      <c r="F14" s="21">
        <v>0</v>
      </c>
    </row>
    <row r="15" spans="1:6" ht="13.8">
      <c r="B15" s="13"/>
      <c r="C15" s="25"/>
      <c r="D15" s="19" t="s">
        <v>26</v>
      </c>
      <c r="E15" s="20"/>
      <c r="F15" s="21"/>
    </row>
    <row r="16" spans="1:6" ht="13.8">
      <c r="B16" s="13">
        <v>3</v>
      </c>
      <c r="C16" s="22" t="s">
        <v>27</v>
      </c>
      <c r="D16" s="19" t="s">
        <v>28</v>
      </c>
      <c r="E16" s="23">
        <f>SUM(E17:E24)</f>
        <v>307903014</v>
      </c>
      <c r="F16" s="24">
        <f>SUM(F17:F24)</f>
        <v>242510239</v>
      </c>
    </row>
    <row r="17" spans="2:6" ht="13.8">
      <c r="B17" s="13"/>
      <c r="C17" s="25" t="s">
        <v>29</v>
      </c>
      <c r="D17" s="19" t="s">
        <v>30</v>
      </c>
      <c r="E17" s="20">
        <f>'[1]bk fin5'!D22</f>
        <v>307886756</v>
      </c>
      <c r="F17" s="21">
        <v>242069945</v>
      </c>
    </row>
    <row r="18" spans="2:6" ht="13.8">
      <c r="B18" s="13"/>
      <c r="C18" s="25" t="s">
        <v>31</v>
      </c>
      <c r="D18" s="19" t="s">
        <v>32</v>
      </c>
      <c r="E18" s="20">
        <v>0</v>
      </c>
      <c r="F18" s="21">
        <v>0</v>
      </c>
    </row>
    <row r="19" spans="2:6" ht="13.8">
      <c r="B19" s="13"/>
      <c r="C19" s="25" t="s">
        <v>33</v>
      </c>
      <c r="D19" s="19" t="s">
        <v>34</v>
      </c>
      <c r="E19" s="20">
        <v>0</v>
      </c>
      <c r="F19" s="21">
        <v>0</v>
      </c>
    </row>
    <row r="20" spans="2:6" ht="13.8">
      <c r="B20" s="13"/>
      <c r="C20" s="25" t="s">
        <v>35</v>
      </c>
      <c r="D20" s="19" t="s">
        <v>36</v>
      </c>
      <c r="E20" s="20"/>
      <c r="F20" s="21"/>
    </row>
    <row r="21" spans="2:6" ht="13.8">
      <c r="B21" s="13"/>
      <c r="C21" s="25" t="s">
        <v>37</v>
      </c>
      <c r="D21" s="19" t="s">
        <v>38</v>
      </c>
      <c r="E21" s="20">
        <v>0</v>
      </c>
      <c r="F21" s="21">
        <v>1749</v>
      </c>
    </row>
    <row r="22" spans="2:6" ht="13.8">
      <c r="B22" s="13"/>
      <c r="C22" s="25" t="s">
        <v>39</v>
      </c>
      <c r="D22" s="19" t="s">
        <v>40</v>
      </c>
      <c r="E22" s="20">
        <v>0</v>
      </c>
      <c r="F22" s="21">
        <v>438545</v>
      </c>
    </row>
    <row r="23" spans="2:6" ht="13.8">
      <c r="B23" s="13"/>
      <c r="C23" s="25" t="s">
        <v>41</v>
      </c>
      <c r="D23" s="19" t="s">
        <v>42</v>
      </c>
      <c r="E23" s="20">
        <f>'[1]bk fin5'!D24</f>
        <v>16258</v>
      </c>
      <c r="F23" s="21">
        <v>0</v>
      </c>
    </row>
    <row r="24" spans="2:6" ht="13.8">
      <c r="B24" s="13"/>
      <c r="C24" s="25" t="s">
        <v>43</v>
      </c>
      <c r="D24" s="19" t="s">
        <v>44</v>
      </c>
      <c r="E24" s="20">
        <v>0</v>
      </c>
      <c r="F24" s="21">
        <v>0</v>
      </c>
    </row>
    <row r="25" spans="2:6" ht="13.8">
      <c r="B25" s="13"/>
      <c r="C25" s="25"/>
      <c r="D25" s="19" t="s">
        <v>45</v>
      </c>
      <c r="E25" s="20"/>
      <c r="F25" s="21"/>
    </row>
    <row r="26" spans="2:6" ht="13.8">
      <c r="B26" s="13">
        <v>4</v>
      </c>
      <c r="C26" s="22" t="s">
        <v>46</v>
      </c>
      <c r="D26" s="19" t="s">
        <v>47</v>
      </c>
      <c r="E26" s="23">
        <f>SUM(E27:E33)</f>
        <v>51562453</v>
      </c>
      <c r="F26" s="24">
        <f>SUM(F27:F33)</f>
        <v>46786798</v>
      </c>
    </row>
    <row r="27" spans="2:6" ht="13.8">
      <c r="B27" s="13"/>
      <c r="C27" s="25" t="s">
        <v>48</v>
      </c>
      <c r="D27" s="19" t="s">
        <v>49</v>
      </c>
      <c r="E27" s="20">
        <f>'[1]bk fin5'!D20</f>
        <v>17745767</v>
      </c>
      <c r="F27" s="21">
        <v>19302487</v>
      </c>
    </row>
    <row r="28" spans="2:6" ht="13.8">
      <c r="B28" s="13"/>
      <c r="C28" s="25" t="s">
        <v>50</v>
      </c>
      <c r="D28" s="19" t="s">
        <v>51</v>
      </c>
      <c r="E28" s="20">
        <v>0</v>
      </c>
      <c r="F28" s="21">
        <v>0</v>
      </c>
    </row>
    <row r="29" spans="2:6" ht="13.8">
      <c r="B29" s="13"/>
      <c r="C29" s="25" t="s">
        <v>52</v>
      </c>
      <c r="D29" s="19" t="s">
        <v>53</v>
      </c>
      <c r="E29" s="20">
        <v>0</v>
      </c>
      <c r="F29" s="21">
        <v>0</v>
      </c>
    </row>
    <row r="30" spans="2:6" ht="13.8">
      <c r="B30" s="13"/>
      <c r="C30" s="25" t="s">
        <v>54</v>
      </c>
      <c r="D30" s="19" t="s">
        <v>55</v>
      </c>
      <c r="E30" s="20">
        <v>0</v>
      </c>
      <c r="F30" s="21">
        <v>0</v>
      </c>
    </row>
    <row r="31" spans="2:6" ht="13.8">
      <c r="B31" s="13"/>
      <c r="C31" s="25" t="s">
        <v>56</v>
      </c>
      <c r="D31" s="19" t="s">
        <v>57</v>
      </c>
      <c r="E31" s="20">
        <v>0</v>
      </c>
      <c r="F31" s="21">
        <v>0</v>
      </c>
    </row>
    <row r="32" spans="2:6" ht="13.8">
      <c r="B32" s="13"/>
      <c r="C32" s="25" t="s">
        <v>58</v>
      </c>
      <c r="D32" s="19" t="s">
        <v>59</v>
      </c>
      <c r="E32" s="20">
        <v>0</v>
      </c>
      <c r="F32" s="21">
        <v>0</v>
      </c>
    </row>
    <row r="33" spans="2:6" ht="13.8">
      <c r="B33" s="13"/>
      <c r="C33" s="25" t="s">
        <v>60</v>
      </c>
      <c r="D33" s="19" t="s">
        <v>61</v>
      </c>
      <c r="E33" s="20">
        <f>'[1]bk fin5'!D21</f>
        <v>33816686</v>
      </c>
      <c r="F33" s="21">
        <v>27484311</v>
      </c>
    </row>
    <row r="34" spans="2:6" ht="13.8">
      <c r="B34" s="13"/>
      <c r="C34" s="25"/>
      <c r="D34" s="19" t="s">
        <v>62</v>
      </c>
      <c r="E34" s="20"/>
      <c r="F34" s="21"/>
    </row>
    <row r="35" spans="2:6" ht="13.8">
      <c r="B35" s="27">
        <v>5</v>
      </c>
      <c r="C35" s="28" t="s">
        <v>63</v>
      </c>
      <c r="D35" s="19" t="s">
        <v>64</v>
      </c>
      <c r="E35" s="23">
        <f>'[1]bk fin5'!D25</f>
        <v>71892830</v>
      </c>
      <c r="F35" s="24">
        <v>73881398</v>
      </c>
    </row>
    <row r="36" spans="2:6" ht="13.8">
      <c r="B36" s="13">
        <v>6</v>
      </c>
      <c r="C36" s="28" t="s">
        <v>65</v>
      </c>
      <c r="D36" s="19" t="s">
        <v>66</v>
      </c>
      <c r="E36" s="23">
        <v>0</v>
      </c>
      <c r="F36" s="24">
        <v>0</v>
      </c>
    </row>
    <row r="37" spans="2:6" ht="13.8">
      <c r="B37" s="29"/>
      <c r="C37" s="30" t="s">
        <v>67</v>
      </c>
      <c r="D37" s="31">
        <v>32</v>
      </c>
      <c r="E37" s="32">
        <f>E7+E11+E16+E26+E35+E36</f>
        <v>452270240</v>
      </c>
      <c r="F37" s="33">
        <f>F7+F11+F16+F26+F35+F36</f>
        <v>380701223</v>
      </c>
    </row>
    <row r="38" spans="2:6" s="34" customFormat="1" ht="15.6">
      <c r="B38" s="13" t="s">
        <v>68</v>
      </c>
      <c r="C38" s="18" t="s">
        <v>69</v>
      </c>
      <c r="D38" s="19">
        <v>33</v>
      </c>
      <c r="E38" s="35"/>
      <c r="F38" s="36"/>
    </row>
    <row r="39" spans="2:6" s="34" customFormat="1" ht="13.8">
      <c r="B39" s="13">
        <v>1</v>
      </c>
      <c r="C39" s="22" t="s">
        <v>70</v>
      </c>
      <c r="D39" s="19">
        <v>34</v>
      </c>
      <c r="E39" s="23">
        <f>SUM(E40:E45)</f>
        <v>0</v>
      </c>
      <c r="F39" s="24">
        <f>SUM(F40:F45)</f>
        <v>0</v>
      </c>
    </row>
    <row r="40" spans="2:6" ht="13.8">
      <c r="B40" s="13"/>
      <c r="C40" s="25" t="s">
        <v>71</v>
      </c>
      <c r="D40" s="19">
        <v>35</v>
      </c>
      <c r="E40" s="20">
        <v>0</v>
      </c>
      <c r="F40" s="21">
        <v>0</v>
      </c>
    </row>
    <row r="41" spans="2:6" ht="13.8">
      <c r="B41" s="13"/>
      <c r="C41" s="25" t="s">
        <v>72</v>
      </c>
      <c r="D41" s="19">
        <v>36</v>
      </c>
      <c r="E41" s="20">
        <v>0</v>
      </c>
      <c r="F41" s="21">
        <v>0</v>
      </c>
    </row>
    <row r="42" spans="2:6" ht="13.8">
      <c r="B42" s="13"/>
      <c r="C42" s="25" t="s">
        <v>73</v>
      </c>
      <c r="D42" s="19">
        <v>37</v>
      </c>
      <c r="E42" s="20">
        <v>0</v>
      </c>
      <c r="F42" s="21">
        <v>0</v>
      </c>
    </row>
    <row r="43" spans="2:6" ht="13.8">
      <c r="B43" s="13"/>
      <c r="C43" s="25" t="s">
        <v>74</v>
      </c>
      <c r="D43" s="19">
        <v>38</v>
      </c>
      <c r="E43" s="20">
        <v>0</v>
      </c>
      <c r="F43" s="21">
        <v>0</v>
      </c>
    </row>
    <row r="44" spans="2:6" ht="13.8">
      <c r="B44" s="13"/>
      <c r="C44" s="25" t="s">
        <v>75</v>
      </c>
      <c r="D44" s="19">
        <v>39</v>
      </c>
      <c r="E44" s="20">
        <v>0</v>
      </c>
      <c r="F44" s="21">
        <v>0</v>
      </c>
    </row>
    <row r="45" spans="2:6" ht="13.8">
      <c r="B45" s="13"/>
      <c r="C45" s="25" t="s">
        <v>76</v>
      </c>
      <c r="D45" s="19">
        <v>40</v>
      </c>
      <c r="E45" s="20">
        <v>0</v>
      </c>
      <c r="F45" s="21">
        <v>0</v>
      </c>
    </row>
    <row r="46" spans="2:6" ht="13.8">
      <c r="B46" s="13"/>
      <c r="C46" s="25"/>
      <c r="D46" s="19">
        <v>41</v>
      </c>
      <c r="E46" s="20"/>
      <c r="F46" s="21"/>
    </row>
    <row r="47" spans="2:6" s="34" customFormat="1" ht="13.8">
      <c r="B47" s="13">
        <v>2</v>
      </c>
      <c r="C47" s="26" t="s">
        <v>77</v>
      </c>
      <c r="D47" s="19">
        <v>42</v>
      </c>
      <c r="E47" s="23">
        <f>SUM(E48:E51)</f>
        <v>271607</v>
      </c>
      <c r="F47" s="24">
        <f>SUM(F48:F51)</f>
        <v>196280</v>
      </c>
    </row>
    <row r="48" spans="2:6" ht="13.8">
      <c r="B48" s="13"/>
      <c r="C48" s="25" t="s">
        <v>78</v>
      </c>
      <c r="D48" s="19">
        <v>43</v>
      </c>
      <c r="E48" s="20">
        <v>0</v>
      </c>
      <c r="F48" s="21">
        <v>0</v>
      </c>
    </row>
    <row r="49" spans="2:6" ht="13.8">
      <c r="B49" s="13"/>
      <c r="C49" s="25" t="s">
        <v>79</v>
      </c>
      <c r="D49" s="19">
        <v>44</v>
      </c>
      <c r="E49" s="20">
        <v>0</v>
      </c>
      <c r="F49" s="21">
        <v>0</v>
      </c>
    </row>
    <row r="50" spans="2:6" ht="13.8">
      <c r="B50" s="13"/>
      <c r="C50" s="25" t="s">
        <v>80</v>
      </c>
      <c r="D50" s="19">
        <v>45</v>
      </c>
      <c r="E50" s="20">
        <f>'[1]bk fin5'!D18</f>
        <v>271607</v>
      </c>
      <c r="F50" s="21">
        <v>196280</v>
      </c>
    </row>
    <row r="51" spans="2:6" ht="13.8">
      <c r="B51" s="13"/>
      <c r="C51" s="25" t="s">
        <v>81</v>
      </c>
      <c r="D51" s="19">
        <v>46</v>
      </c>
      <c r="E51" s="20"/>
      <c r="F51" s="21">
        <v>0</v>
      </c>
    </row>
    <row r="52" spans="2:6" s="34" customFormat="1" ht="13.8">
      <c r="B52" s="13">
        <v>3</v>
      </c>
      <c r="C52" s="26" t="s">
        <v>82</v>
      </c>
      <c r="D52" s="19">
        <v>47</v>
      </c>
      <c r="E52" s="23"/>
      <c r="F52" s="24">
        <v>0</v>
      </c>
    </row>
    <row r="53" spans="2:6" s="34" customFormat="1" ht="13.8">
      <c r="B53" s="13">
        <v>4</v>
      </c>
      <c r="C53" s="37" t="s">
        <v>83</v>
      </c>
      <c r="D53" s="19">
        <v>48</v>
      </c>
      <c r="E53" s="23">
        <f>SUM(E54:E56)</f>
        <v>0</v>
      </c>
      <c r="F53" s="24">
        <f>SUM(F54:F56)</f>
        <v>0</v>
      </c>
    </row>
    <row r="54" spans="2:6" ht="13.8">
      <c r="B54" s="13"/>
      <c r="C54" s="25" t="s">
        <v>84</v>
      </c>
      <c r="D54" s="19">
        <v>49</v>
      </c>
      <c r="E54" s="20">
        <v>0</v>
      </c>
      <c r="F54" s="21">
        <v>0</v>
      </c>
    </row>
    <row r="55" spans="2:6" ht="13.8">
      <c r="B55" s="13"/>
      <c r="C55" s="25" t="s">
        <v>85</v>
      </c>
      <c r="D55" s="19">
        <v>50</v>
      </c>
      <c r="E55" s="20">
        <v>0</v>
      </c>
      <c r="F55" s="21">
        <v>0</v>
      </c>
    </row>
    <row r="56" spans="2:6" ht="13.8">
      <c r="B56" s="13"/>
      <c r="C56" s="25" t="s">
        <v>86</v>
      </c>
      <c r="D56" s="19">
        <v>51</v>
      </c>
      <c r="E56" s="20">
        <v>0</v>
      </c>
      <c r="F56" s="21">
        <v>0</v>
      </c>
    </row>
    <row r="57" spans="2:6" ht="13.8">
      <c r="B57" s="13"/>
      <c r="C57" s="25"/>
      <c r="D57" s="19">
        <v>52</v>
      </c>
      <c r="E57" s="20"/>
      <c r="F57" s="21"/>
    </row>
    <row r="58" spans="2:6" s="34" customFormat="1" ht="13.8">
      <c r="B58" s="13">
        <v>5</v>
      </c>
      <c r="C58" s="26" t="s">
        <v>87</v>
      </c>
      <c r="D58" s="19">
        <v>53</v>
      </c>
      <c r="E58" s="23">
        <v>0</v>
      </c>
      <c r="F58" s="24">
        <v>0</v>
      </c>
    </row>
    <row r="59" spans="2:6" s="34" customFormat="1" ht="13.8">
      <c r="B59" s="13">
        <v>6</v>
      </c>
      <c r="C59" s="26" t="s">
        <v>88</v>
      </c>
      <c r="D59" s="19">
        <v>54</v>
      </c>
      <c r="E59" s="23">
        <v>0</v>
      </c>
      <c r="F59" s="24">
        <v>0</v>
      </c>
    </row>
    <row r="60" spans="2:6" s="34" customFormat="1" ht="13.8">
      <c r="B60" s="29"/>
      <c r="C60" s="30" t="s">
        <v>89</v>
      </c>
      <c r="D60" s="31">
        <v>55</v>
      </c>
      <c r="E60" s="38">
        <f>E39+E47+E52+E53+E58+E59</f>
        <v>271607</v>
      </c>
      <c r="F60" s="39">
        <f>F39+F47+F52+F53+F58+F59</f>
        <v>196280</v>
      </c>
    </row>
    <row r="61" spans="2:6" s="40" customFormat="1" ht="16.2" thickBot="1">
      <c r="B61" s="41"/>
      <c r="C61" s="42" t="s">
        <v>90</v>
      </c>
      <c r="D61" s="43">
        <v>56</v>
      </c>
      <c r="E61" s="44">
        <f>E60+E37</f>
        <v>452541847</v>
      </c>
      <c r="F61" s="45">
        <f>F60+F37</f>
        <v>380897503</v>
      </c>
    </row>
    <row r="62" spans="2:6" ht="16.8" thickTop="1" thickBot="1">
      <c r="B62" s="46"/>
      <c r="C62" s="47"/>
      <c r="D62" s="48"/>
      <c r="E62" s="49"/>
      <c r="F62" s="49"/>
    </row>
    <row r="63" spans="2:6" ht="67.2" thickTop="1">
      <c r="B63" s="50" t="s">
        <v>91</v>
      </c>
      <c r="C63" s="51"/>
      <c r="D63" s="10" t="s">
        <v>4</v>
      </c>
      <c r="E63" s="11" t="s">
        <v>5</v>
      </c>
      <c r="F63" s="12" t="s">
        <v>6</v>
      </c>
    </row>
    <row r="64" spans="2:6" ht="15.6">
      <c r="B64" s="13">
        <v>1</v>
      </c>
      <c r="C64" s="52" t="s">
        <v>92</v>
      </c>
      <c r="D64" s="19">
        <v>57</v>
      </c>
      <c r="E64" s="23">
        <f>SUM(E65:E77)</f>
        <v>125960981.998</v>
      </c>
      <c r="F64" s="24">
        <f>SUM(F65:F77)</f>
        <v>98696782</v>
      </c>
    </row>
    <row r="65" spans="2:6" ht="13.8">
      <c r="B65" s="13"/>
      <c r="C65" s="25" t="s">
        <v>93</v>
      </c>
      <c r="D65" s="19">
        <v>58</v>
      </c>
      <c r="E65" s="20">
        <v>0</v>
      </c>
      <c r="F65" s="21">
        <v>0</v>
      </c>
    </row>
    <row r="66" spans="2:6" ht="13.8">
      <c r="B66" s="13"/>
      <c r="C66" s="25" t="s">
        <v>94</v>
      </c>
      <c r="D66" s="19">
        <v>59</v>
      </c>
      <c r="E66" s="20">
        <v>0</v>
      </c>
      <c r="F66" s="21">
        <v>0</v>
      </c>
    </row>
    <row r="67" spans="2:6" ht="13.8">
      <c r="B67" s="13"/>
      <c r="C67" s="25" t="s">
        <v>95</v>
      </c>
      <c r="D67" s="19">
        <v>60</v>
      </c>
      <c r="E67" s="20">
        <v>0</v>
      </c>
      <c r="F67" s="21">
        <v>0</v>
      </c>
    </row>
    <row r="68" spans="2:6" ht="13.8">
      <c r="B68" s="13"/>
      <c r="C68" s="25" t="s">
        <v>96</v>
      </c>
      <c r="D68" s="19">
        <v>61</v>
      </c>
      <c r="E68" s="20">
        <f>'[1]bk fin5'!E7</f>
        <v>110955856</v>
      </c>
      <c r="F68" s="21">
        <v>88601307</v>
      </c>
    </row>
    <row r="69" spans="2:6" ht="13.8">
      <c r="B69" s="13"/>
      <c r="C69" s="25" t="s">
        <v>97</v>
      </c>
      <c r="D69" s="19">
        <v>62</v>
      </c>
      <c r="E69" s="20">
        <v>0</v>
      </c>
      <c r="F69" s="21">
        <v>0</v>
      </c>
    </row>
    <row r="70" spans="2:6" ht="13.8">
      <c r="B70" s="53"/>
      <c r="C70" s="25" t="s">
        <v>98</v>
      </c>
      <c r="D70" s="19">
        <v>63</v>
      </c>
      <c r="E70" s="20">
        <v>0</v>
      </c>
      <c r="F70" s="21">
        <v>0</v>
      </c>
    </row>
    <row r="71" spans="2:6" ht="13.8">
      <c r="B71" s="13"/>
      <c r="C71" s="25" t="s">
        <v>99</v>
      </c>
      <c r="D71" s="19">
        <v>64</v>
      </c>
      <c r="E71" s="20">
        <v>0</v>
      </c>
      <c r="F71" s="21">
        <v>0</v>
      </c>
    </row>
    <row r="72" spans="2:6" ht="13.8">
      <c r="B72" s="13"/>
      <c r="C72" s="54" t="s">
        <v>100</v>
      </c>
      <c r="D72" s="19">
        <v>65</v>
      </c>
      <c r="E72" s="20"/>
      <c r="F72" s="21"/>
    </row>
    <row r="73" spans="2:6" ht="13.8">
      <c r="B73" s="13"/>
      <c r="C73" s="54" t="s">
        <v>101</v>
      </c>
      <c r="D73" s="19">
        <v>66</v>
      </c>
      <c r="E73" s="20">
        <f>'[1]bk fin5'!E9</f>
        <v>13064279</v>
      </c>
      <c r="F73" s="21">
        <v>9864448</v>
      </c>
    </row>
    <row r="74" spans="2:6" ht="13.8">
      <c r="B74" s="13"/>
      <c r="C74" s="54" t="s">
        <v>102</v>
      </c>
      <c r="D74" s="19">
        <v>67</v>
      </c>
      <c r="E74" s="20">
        <f>'[1]bk fin5'!E11</f>
        <v>142941</v>
      </c>
      <c r="F74" s="21">
        <v>231027</v>
      </c>
    </row>
    <row r="75" spans="2:6" ht="13.8">
      <c r="B75" s="13"/>
      <c r="C75" s="25" t="s">
        <v>103</v>
      </c>
      <c r="D75" s="19">
        <v>68</v>
      </c>
      <c r="E75" s="20"/>
      <c r="F75" s="21">
        <v>0</v>
      </c>
    </row>
    <row r="76" spans="2:6" ht="13.8">
      <c r="B76" s="13"/>
      <c r="C76" s="25" t="s">
        <v>104</v>
      </c>
      <c r="D76" s="19">
        <v>69</v>
      </c>
      <c r="E76" s="20">
        <f>'[1]bk fin5'!E13</f>
        <v>1214386</v>
      </c>
      <c r="F76" s="21">
        <v>0</v>
      </c>
    </row>
    <row r="77" spans="2:6" ht="13.8">
      <c r="B77" s="13"/>
      <c r="C77" s="25" t="s">
        <v>105</v>
      </c>
      <c r="D77" s="19">
        <v>70</v>
      </c>
      <c r="E77" s="20">
        <f>'[1]bk fin5'!E12</f>
        <v>583519.99799999828</v>
      </c>
      <c r="F77" s="21">
        <v>0</v>
      </c>
    </row>
    <row r="78" spans="2:6" ht="13.8">
      <c r="B78" s="13"/>
      <c r="C78" s="25"/>
      <c r="D78" s="19">
        <v>71</v>
      </c>
      <c r="E78" s="20"/>
      <c r="F78" s="21"/>
    </row>
    <row r="79" spans="2:6" ht="13.8">
      <c r="B79" s="13">
        <v>2</v>
      </c>
      <c r="C79" s="55" t="s">
        <v>106</v>
      </c>
      <c r="D79" s="19">
        <v>72</v>
      </c>
      <c r="E79" s="16">
        <v>0</v>
      </c>
      <c r="F79" s="17">
        <v>0</v>
      </c>
    </row>
    <row r="80" spans="2:6" ht="13.8">
      <c r="B80" s="13">
        <v>3</v>
      </c>
      <c r="C80" s="55" t="s">
        <v>107</v>
      </c>
      <c r="D80" s="19">
        <v>73</v>
      </c>
      <c r="E80" s="16">
        <v>0</v>
      </c>
      <c r="F80" s="17">
        <v>0</v>
      </c>
    </row>
    <row r="81" spans="2:6" ht="13.8">
      <c r="B81" s="13">
        <v>4</v>
      </c>
      <c r="C81" s="55" t="s">
        <v>108</v>
      </c>
      <c r="D81" s="19">
        <v>74</v>
      </c>
      <c r="E81" s="16">
        <v>0</v>
      </c>
      <c r="F81" s="17">
        <v>0</v>
      </c>
    </row>
    <row r="82" spans="2:6" ht="15.6">
      <c r="B82" s="56"/>
      <c r="C82" s="57" t="s">
        <v>109</v>
      </c>
      <c r="D82" s="31">
        <v>75</v>
      </c>
      <c r="E82" s="58">
        <f>E64+E79+E80+E81</f>
        <v>125960981.998</v>
      </c>
      <c r="F82" s="59">
        <f>F64+F79+F80+F81</f>
        <v>98696782</v>
      </c>
    </row>
    <row r="83" spans="2:6" ht="15.6">
      <c r="B83" s="13">
        <v>1</v>
      </c>
      <c r="C83" s="52" t="s">
        <v>110</v>
      </c>
      <c r="D83" s="19">
        <v>76</v>
      </c>
      <c r="E83" s="23">
        <f>SUM(E84:E91)</f>
        <v>234593491</v>
      </c>
      <c r="F83" s="24">
        <f>SUM(F84:F91)</f>
        <v>198906399</v>
      </c>
    </row>
    <row r="84" spans="2:6" ht="13.8">
      <c r="B84" s="13"/>
      <c r="C84" s="25" t="s">
        <v>93</v>
      </c>
      <c r="D84" s="19">
        <v>77</v>
      </c>
      <c r="E84" s="20">
        <v>0</v>
      </c>
      <c r="F84" s="21">
        <v>0</v>
      </c>
    </row>
    <row r="85" spans="2:6" ht="13.8">
      <c r="B85" s="13"/>
      <c r="C85" s="25" t="s">
        <v>94</v>
      </c>
      <c r="D85" s="19">
        <v>78</v>
      </c>
      <c r="E85" s="20">
        <f>'[1]bk fin5'!E14</f>
        <v>21086214</v>
      </c>
      <c r="F85" s="21">
        <v>26078496</v>
      </c>
    </row>
    <row r="86" spans="2:6" ht="13.8">
      <c r="B86" s="13"/>
      <c r="C86" s="25" t="s">
        <v>95</v>
      </c>
      <c r="D86" s="19">
        <v>79</v>
      </c>
      <c r="E86" s="20">
        <f>'[1]bk fin5'!E8</f>
        <v>213507277</v>
      </c>
      <c r="F86" s="21">
        <v>172827903</v>
      </c>
    </row>
    <row r="87" spans="2:6" ht="13.8">
      <c r="B87" s="13"/>
      <c r="C87" s="25" t="s">
        <v>96</v>
      </c>
      <c r="D87" s="19">
        <v>80</v>
      </c>
      <c r="E87" s="20">
        <v>0</v>
      </c>
      <c r="F87" s="21">
        <v>0</v>
      </c>
    </row>
    <row r="88" spans="2:6" ht="13.8">
      <c r="B88" s="13"/>
      <c r="C88" s="25" t="s">
        <v>97</v>
      </c>
      <c r="D88" s="19">
        <v>81</v>
      </c>
      <c r="E88" s="20">
        <v>0</v>
      </c>
      <c r="F88" s="21">
        <v>0</v>
      </c>
    </row>
    <row r="89" spans="2:6" ht="13.8">
      <c r="B89" s="13"/>
      <c r="C89" s="25" t="s">
        <v>98</v>
      </c>
      <c r="D89" s="19">
        <v>82</v>
      </c>
      <c r="E89" s="20">
        <v>0</v>
      </c>
      <c r="F89" s="21">
        <v>0</v>
      </c>
    </row>
    <row r="90" spans="2:6" ht="13.8">
      <c r="B90" s="13"/>
      <c r="C90" s="25" t="s">
        <v>99</v>
      </c>
      <c r="D90" s="19">
        <v>83</v>
      </c>
      <c r="E90" s="20">
        <v>0</v>
      </c>
      <c r="F90" s="21">
        <v>0</v>
      </c>
    </row>
    <row r="91" spans="2:6" ht="13.8">
      <c r="B91" s="13"/>
      <c r="C91" s="60" t="s">
        <v>111</v>
      </c>
      <c r="D91" s="19">
        <v>84</v>
      </c>
      <c r="E91" s="20">
        <v>0</v>
      </c>
      <c r="F91" s="21">
        <v>0</v>
      </c>
    </row>
    <row r="92" spans="2:6" ht="13.8">
      <c r="B92" s="13"/>
      <c r="C92" s="60"/>
      <c r="D92" s="19">
        <v>85</v>
      </c>
      <c r="E92" s="20"/>
      <c r="F92" s="21"/>
    </row>
    <row r="93" spans="2:6" ht="13.8">
      <c r="B93" s="13">
        <v>2</v>
      </c>
      <c r="C93" s="28" t="s">
        <v>106</v>
      </c>
      <c r="D93" s="19">
        <v>86</v>
      </c>
      <c r="E93" s="23">
        <v>0</v>
      </c>
      <c r="F93" s="24">
        <v>0</v>
      </c>
    </row>
    <row r="94" spans="2:6" ht="13.8">
      <c r="B94" s="13">
        <v>3</v>
      </c>
      <c r="C94" s="28" t="s">
        <v>107</v>
      </c>
      <c r="D94" s="19">
        <v>87</v>
      </c>
      <c r="E94" s="23">
        <v>0</v>
      </c>
      <c r="F94" s="24">
        <v>0</v>
      </c>
    </row>
    <row r="95" spans="2:6" ht="13.8">
      <c r="B95" s="13">
        <v>4</v>
      </c>
      <c r="C95" s="28" t="s">
        <v>112</v>
      </c>
      <c r="D95" s="19">
        <v>88</v>
      </c>
      <c r="E95" s="23">
        <f>E96+E97</f>
        <v>0</v>
      </c>
      <c r="F95" s="24">
        <f>F96+F97</f>
        <v>0</v>
      </c>
    </row>
    <row r="96" spans="2:6" ht="13.8">
      <c r="B96" s="13"/>
      <c r="C96" s="60" t="s">
        <v>113</v>
      </c>
      <c r="D96" s="19">
        <v>89</v>
      </c>
      <c r="E96" s="20">
        <v>0</v>
      </c>
      <c r="F96" s="21">
        <v>0</v>
      </c>
    </row>
    <row r="97" spans="2:11" ht="13.8">
      <c r="B97" s="13"/>
      <c r="C97" s="60" t="s">
        <v>114</v>
      </c>
      <c r="D97" s="19">
        <v>90</v>
      </c>
      <c r="E97" s="20">
        <v>0</v>
      </c>
      <c r="F97" s="21">
        <v>0</v>
      </c>
    </row>
    <row r="98" spans="2:11" ht="13.8">
      <c r="B98" s="13">
        <v>5</v>
      </c>
      <c r="C98" s="28" t="s">
        <v>115</v>
      </c>
      <c r="D98" s="19">
        <v>91</v>
      </c>
      <c r="E98" s="23">
        <v>0</v>
      </c>
      <c r="F98" s="24">
        <v>0</v>
      </c>
    </row>
    <row r="99" spans="2:11" ht="15.6">
      <c r="B99" s="29"/>
      <c r="C99" s="57" t="s">
        <v>116</v>
      </c>
      <c r="D99" s="31">
        <v>92</v>
      </c>
      <c r="E99" s="32">
        <f>E83+E93+E94+E95+E98</f>
        <v>234593491</v>
      </c>
      <c r="F99" s="33">
        <f>F83+F93+F94+F95+F98</f>
        <v>198906399</v>
      </c>
    </row>
    <row r="100" spans="2:11" ht="15.6">
      <c r="B100" s="61"/>
      <c r="C100" s="62" t="s">
        <v>117</v>
      </c>
      <c r="D100" s="63">
        <v>93</v>
      </c>
      <c r="E100" s="64">
        <f>E82+E99</f>
        <v>360554472.99800003</v>
      </c>
      <c r="F100" s="65">
        <f>F82+F99</f>
        <v>297603181</v>
      </c>
      <c r="K100" s="66"/>
    </row>
    <row r="101" spans="2:11" s="66" customFormat="1" ht="15.6">
      <c r="B101" s="67"/>
      <c r="C101" s="68" t="s">
        <v>118</v>
      </c>
      <c r="D101" s="19">
        <v>94</v>
      </c>
      <c r="E101" s="69"/>
      <c r="F101" s="70"/>
    </row>
    <row r="102" spans="2:11" ht="13.8">
      <c r="B102" s="13">
        <v>1</v>
      </c>
      <c r="C102" s="55" t="s">
        <v>119</v>
      </c>
      <c r="D102" s="19">
        <v>95</v>
      </c>
      <c r="E102" s="20">
        <f>'[1]bk fin5'!E3</f>
        <v>13200000</v>
      </c>
      <c r="F102" s="21">
        <v>13200000</v>
      </c>
    </row>
    <row r="103" spans="2:11" ht="13.8">
      <c r="B103" s="13">
        <v>2</v>
      </c>
      <c r="C103" s="55" t="s">
        <v>120</v>
      </c>
      <c r="D103" s="19">
        <v>96</v>
      </c>
      <c r="E103" s="20">
        <v>0</v>
      </c>
      <c r="F103" s="21">
        <v>0</v>
      </c>
    </row>
    <row r="104" spans="2:11" ht="13.8">
      <c r="B104" s="13">
        <v>3</v>
      </c>
      <c r="C104" s="55" t="s">
        <v>121</v>
      </c>
      <c r="D104" s="19">
        <v>97</v>
      </c>
      <c r="E104" s="20">
        <v>0</v>
      </c>
      <c r="F104" s="21">
        <v>0</v>
      </c>
    </row>
    <row r="105" spans="2:11" ht="13.8">
      <c r="B105" s="13">
        <v>4</v>
      </c>
      <c r="C105" s="55" t="s">
        <v>122</v>
      </c>
      <c r="D105" s="19">
        <v>98</v>
      </c>
      <c r="E105" s="20"/>
      <c r="F105" s="21"/>
    </row>
    <row r="106" spans="2:11" ht="13.8">
      <c r="B106" s="13"/>
      <c r="C106" s="25" t="s">
        <v>123</v>
      </c>
      <c r="D106" s="19">
        <v>99</v>
      </c>
      <c r="E106" s="20">
        <f>'[1]bk fin5'!E4</f>
        <v>1320000</v>
      </c>
      <c r="F106" s="21">
        <v>1320000</v>
      </c>
    </row>
    <row r="107" spans="2:11" ht="13.8">
      <c r="B107" s="13"/>
      <c r="C107" s="25" t="s">
        <v>124</v>
      </c>
      <c r="D107" s="19">
        <v>100</v>
      </c>
      <c r="E107" s="20">
        <v>0</v>
      </c>
      <c r="F107" s="21">
        <v>0</v>
      </c>
    </row>
    <row r="108" spans="2:11" ht="13.8">
      <c r="B108" s="13"/>
      <c r="C108" s="25" t="s">
        <v>125</v>
      </c>
      <c r="D108" s="19">
        <v>101</v>
      </c>
      <c r="E108" s="20">
        <f>'[1]bk fin5'!E5</f>
        <v>68774322</v>
      </c>
      <c r="F108" s="21">
        <v>60164289</v>
      </c>
    </row>
    <row r="109" spans="2:11" ht="13.8">
      <c r="B109" s="13">
        <v>5</v>
      </c>
      <c r="C109" s="55" t="s">
        <v>126</v>
      </c>
      <c r="D109" s="19">
        <v>102</v>
      </c>
      <c r="E109" s="20">
        <v>0</v>
      </c>
      <c r="F109" s="21">
        <v>0</v>
      </c>
    </row>
    <row r="110" spans="2:11" ht="13.8">
      <c r="B110" s="13">
        <v>6</v>
      </c>
      <c r="C110" s="55" t="s">
        <v>127</v>
      </c>
      <c r="D110" s="19">
        <v>103</v>
      </c>
      <c r="E110" s="20">
        <f>'[1]bk fin5'!E6</f>
        <v>8693052.3719999921</v>
      </c>
      <c r="F110" s="21">
        <v>8610033</v>
      </c>
    </row>
    <row r="111" spans="2:11" ht="13.8">
      <c r="B111" s="71"/>
      <c r="C111" s="72" t="s">
        <v>128</v>
      </c>
      <c r="D111" s="73">
        <v>104</v>
      </c>
      <c r="E111" s="74">
        <f>SUM(E102:E110)</f>
        <v>91987374.371999994</v>
      </c>
      <c r="F111" s="75">
        <f>SUM(F102:F110)</f>
        <v>83294322</v>
      </c>
    </row>
    <row r="112" spans="2:11" ht="16.2" thickBot="1">
      <c r="B112" s="76"/>
      <c r="C112" s="77" t="s">
        <v>129</v>
      </c>
      <c r="D112" s="78">
        <v>105</v>
      </c>
      <c r="E112" s="79">
        <f>E100+E111</f>
        <v>452541847.37</v>
      </c>
      <c r="F112" s="80">
        <f>F100+F111</f>
        <v>380897503</v>
      </c>
      <c r="G112"/>
    </row>
    <row r="113" spans="2:2" ht="13.8" thickTop="1">
      <c r="B113" s="81"/>
    </row>
  </sheetData>
  <mergeCells count="3">
    <mergeCell ref="B1:F1"/>
    <mergeCell ref="B2:F2"/>
    <mergeCell ref="B63:C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topLeftCell="A34" workbookViewId="0">
      <selection activeCell="C53" sqref="C53"/>
    </sheetView>
  </sheetViews>
  <sheetFormatPr defaultRowHeight="13.8"/>
  <cols>
    <col min="1" max="1" width="6.109375" style="122" customWidth="1"/>
    <col min="2" max="2" width="55.21875" style="34" customWidth="1"/>
    <col min="3" max="3" width="15.33203125" style="89" customWidth="1"/>
    <col min="4" max="4" width="18.44140625" style="89" customWidth="1"/>
    <col min="5" max="5" width="8.88671875" style="89"/>
    <col min="6" max="16384" width="8.88671875" style="34"/>
  </cols>
  <sheetData>
    <row r="1" spans="1:5" s="83" customFormat="1" ht="17.399999999999999">
      <c r="A1" s="2" t="s">
        <v>130</v>
      </c>
      <c r="B1" s="2"/>
      <c r="C1" s="2"/>
      <c r="D1" s="2"/>
      <c r="E1" s="82"/>
    </row>
    <row r="2" spans="1:5" s="83" customFormat="1" ht="18">
      <c r="A2" s="84" t="s">
        <v>131</v>
      </c>
      <c r="B2" s="84"/>
      <c r="C2" s="84"/>
      <c r="D2" s="84"/>
      <c r="E2" s="82"/>
    </row>
    <row r="3" spans="1:5" s="40" customFormat="1" ht="15">
      <c r="A3" s="85" t="s">
        <v>132</v>
      </c>
      <c r="B3" s="85"/>
      <c r="C3" s="85"/>
      <c r="D3" s="85"/>
      <c r="E3" s="86"/>
    </row>
    <row r="4" spans="1:5" ht="55.2">
      <c r="A4" s="87" t="s">
        <v>2</v>
      </c>
      <c r="B4" s="22" t="s">
        <v>133</v>
      </c>
      <c r="C4" s="88" t="s">
        <v>134</v>
      </c>
      <c r="D4" s="88" t="s">
        <v>6</v>
      </c>
    </row>
    <row r="5" spans="1:5">
      <c r="A5" s="90"/>
      <c r="B5" s="91" t="s">
        <v>135</v>
      </c>
      <c r="C5" s="92">
        <f>C6+C10+C11+C12+C26</f>
        <v>73627258.319999993</v>
      </c>
      <c r="D5" s="92">
        <f>D6+D10+D11+D12+D26</f>
        <v>89172237</v>
      </c>
    </row>
    <row r="6" spans="1:5" s="96" customFormat="1">
      <c r="A6" s="93">
        <v>1</v>
      </c>
      <c r="B6" s="94" t="s">
        <v>136</v>
      </c>
      <c r="C6" s="69">
        <f>SUM(C7:C9)</f>
        <v>73627258.319999993</v>
      </c>
      <c r="D6" s="69">
        <f>SUM(D7:D9)</f>
        <v>89172237</v>
      </c>
      <c r="E6" s="95"/>
    </row>
    <row r="7" spans="1:5" s="100" customFormat="1">
      <c r="A7" s="93"/>
      <c r="B7" s="97" t="s">
        <v>137</v>
      </c>
      <c r="C7" s="98">
        <f>'[1]pash fin5'!D4</f>
        <v>4140000</v>
      </c>
      <c r="D7" s="98">
        <v>6440000</v>
      </c>
      <c r="E7" s="99"/>
    </row>
    <row r="8" spans="1:5" s="100" customFormat="1">
      <c r="A8" s="93"/>
      <c r="B8" s="97" t="s">
        <v>138</v>
      </c>
      <c r="C8" s="98">
        <f>'[1]pash fin5'!D5</f>
        <v>62058925</v>
      </c>
      <c r="D8" s="98">
        <v>82732237</v>
      </c>
      <c r="E8" s="99"/>
    </row>
    <row r="9" spans="1:5" s="100" customFormat="1">
      <c r="A9" s="93"/>
      <c r="B9" s="97" t="s">
        <v>139</v>
      </c>
      <c r="C9" s="98">
        <f>'[1]pash fin5'!D6</f>
        <v>7428333.3200000003</v>
      </c>
      <c r="D9" s="98">
        <v>0</v>
      </c>
      <c r="E9" s="99"/>
    </row>
    <row r="10" spans="1:5" s="96" customFormat="1" ht="27.6">
      <c r="A10" s="93">
        <v>2</v>
      </c>
      <c r="B10" s="101" t="s">
        <v>140</v>
      </c>
      <c r="C10" s="69">
        <v>0</v>
      </c>
      <c r="D10" s="69">
        <v>0</v>
      </c>
      <c r="E10" s="95"/>
    </row>
    <row r="11" spans="1:5" s="96" customFormat="1" ht="27.6">
      <c r="A11" s="93">
        <v>3</v>
      </c>
      <c r="B11" s="101" t="s">
        <v>141</v>
      </c>
      <c r="C11" s="69">
        <v>0</v>
      </c>
      <c r="D11" s="69">
        <v>0</v>
      </c>
      <c r="E11" s="95"/>
    </row>
    <row r="12" spans="1:5" s="96" customFormat="1">
      <c r="A12" s="93">
        <v>4</v>
      </c>
      <c r="B12" s="101" t="s">
        <v>142</v>
      </c>
      <c r="C12" s="69">
        <v>0</v>
      </c>
      <c r="D12" s="69">
        <v>0</v>
      </c>
      <c r="E12" s="95"/>
    </row>
    <row r="13" spans="1:5" s="100" customFormat="1">
      <c r="A13" s="93"/>
      <c r="B13" s="101"/>
      <c r="C13" s="69"/>
      <c r="D13" s="69"/>
      <c r="E13" s="99"/>
    </row>
    <row r="14" spans="1:5" s="96" customFormat="1" ht="27.6">
      <c r="A14" s="93">
        <v>5</v>
      </c>
      <c r="B14" s="102" t="s">
        <v>143</v>
      </c>
      <c r="C14" s="69">
        <f>SUM(C15:C17)</f>
        <v>37104521</v>
      </c>
      <c r="D14" s="69">
        <f>SUM(D15:D17)</f>
        <v>57645403</v>
      </c>
      <c r="E14" s="95"/>
    </row>
    <row r="15" spans="1:5" s="100" customFormat="1" ht="27.6">
      <c r="A15" s="93"/>
      <c r="B15" s="103" t="s">
        <v>144</v>
      </c>
      <c r="C15" s="98">
        <f>'[1]pash fin5'!D9</f>
        <v>37104521</v>
      </c>
      <c r="D15" s="98">
        <v>57645403</v>
      </c>
      <c r="E15" s="99"/>
    </row>
    <row r="16" spans="1:5" s="100" customFormat="1">
      <c r="A16" s="93"/>
      <c r="B16" s="103" t="s">
        <v>145</v>
      </c>
      <c r="C16" s="98">
        <v>0</v>
      </c>
      <c r="D16" s="98">
        <v>0</v>
      </c>
      <c r="E16" s="99"/>
    </row>
    <row r="17" spans="1:5" s="100" customFormat="1">
      <c r="A17" s="93"/>
      <c r="B17" s="104"/>
      <c r="C17" s="98"/>
      <c r="D17" s="98">
        <v>0</v>
      </c>
      <c r="E17" s="99"/>
    </row>
    <row r="18" spans="1:5" s="96" customFormat="1">
      <c r="A18" s="93">
        <v>6</v>
      </c>
      <c r="B18" s="94" t="s">
        <v>146</v>
      </c>
      <c r="C18" s="69">
        <f>SUM(C19:C21)</f>
        <v>10163122</v>
      </c>
      <c r="D18" s="69">
        <f>SUM(D19:D21)</f>
        <v>10450959</v>
      </c>
      <c r="E18" s="95"/>
    </row>
    <row r="19" spans="1:5" s="100" customFormat="1">
      <c r="A19" s="93"/>
      <c r="B19" s="54" t="s">
        <v>147</v>
      </c>
      <c r="C19" s="98">
        <f>'[1]pash fin5'!D19</f>
        <v>6976904</v>
      </c>
      <c r="D19" s="98">
        <v>8951800</v>
      </c>
      <c r="E19" s="99"/>
    </row>
    <row r="20" spans="1:5" s="100" customFormat="1" ht="26.4">
      <c r="A20" s="93"/>
      <c r="B20" s="105" t="s">
        <v>148</v>
      </c>
      <c r="C20" s="98">
        <f>'[1]pash fin5'!D20</f>
        <v>1197650</v>
      </c>
      <c r="D20" s="98">
        <v>1499159</v>
      </c>
      <c r="E20" s="99"/>
    </row>
    <row r="21" spans="1:5" s="100" customFormat="1">
      <c r="A21" s="93"/>
      <c r="B21" s="105" t="s">
        <v>149</v>
      </c>
      <c r="C21" s="98">
        <f>'[1]pash fin5'!D26</f>
        <v>1988568</v>
      </c>
      <c r="D21" s="98">
        <v>0</v>
      </c>
      <c r="E21" s="99"/>
    </row>
    <row r="22" spans="1:5" s="96" customFormat="1" ht="27.6">
      <c r="A22" s="93">
        <v>7</v>
      </c>
      <c r="B22" s="101" t="s">
        <v>150</v>
      </c>
      <c r="C22" s="69">
        <v>0</v>
      </c>
      <c r="D22" s="69">
        <v>0</v>
      </c>
      <c r="E22" s="95"/>
    </row>
    <row r="23" spans="1:5" s="96" customFormat="1">
      <c r="A23" s="93">
        <v>8</v>
      </c>
      <c r="B23" s="94" t="s">
        <v>151</v>
      </c>
      <c r="C23" s="69">
        <f>'[1]pash fin5'!D25</f>
        <v>39256</v>
      </c>
      <c r="D23" s="69">
        <v>0</v>
      </c>
      <c r="E23" s="95"/>
    </row>
    <row r="24" spans="1:5" s="96" customFormat="1">
      <c r="A24" s="93">
        <v>9</v>
      </c>
      <c r="B24" s="94" t="s">
        <v>152</v>
      </c>
      <c r="C24" s="69">
        <f>'[1]pash fin5'!D11</f>
        <v>14313666</v>
      </c>
      <c r="D24" s="69">
        <v>10082601</v>
      </c>
      <c r="E24" s="95"/>
    </row>
    <row r="25" spans="1:5" s="100" customFormat="1">
      <c r="A25" s="93">
        <v>9.1</v>
      </c>
      <c r="B25" s="101" t="s">
        <v>153</v>
      </c>
      <c r="C25" s="98">
        <f>'[1]pash fin5'!D22</f>
        <v>85826.95</v>
      </c>
      <c r="D25" s="98">
        <v>50000</v>
      </c>
      <c r="E25" s="99"/>
    </row>
    <row r="26" spans="1:5" s="96" customFormat="1">
      <c r="A26" s="93">
        <v>10</v>
      </c>
      <c r="B26" s="94" t="s">
        <v>154</v>
      </c>
      <c r="C26" s="69">
        <f>SUM(C27:C29)</f>
        <v>0</v>
      </c>
      <c r="D26" s="69">
        <f>SUM(D27:D29)</f>
        <v>0</v>
      </c>
      <c r="E26" s="95"/>
    </row>
    <row r="27" spans="1:5" s="100" customFormat="1" ht="39.6">
      <c r="A27" s="106"/>
      <c r="B27" s="105" t="s">
        <v>155</v>
      </c>
      <c r="C27" s="107">
        <v>0</v>
      </c>
      <c r="D27" s="107">
        <v>0</v>
      </c>
      <c r="E27" s="99"/>
    </row>
    <row r="28" spans="1:5" s="100" customFormat="1" ht="39.6">
      <c r="A28" s="106"/>
      <c r="B28" s="105" t="s">
        <v>156</v>
      </c>
      <c r="C28" s="107">
        <v>0</v>
      </c>
      <c r="D28" s="107">
        <v>0</v>
      </c>
      <c r="E28" s="99"/>
    </row>
    <row r="29" spans="1:5" s="100" customFormat="1" ht="39.6">
      <c r="A29" s="93"/>
      <c r="B29" s="105" t="s">
        <v>157</v>
      </c>
      <c r="C29" s="107">
        <v>0</v>
      </c>
      <c r="D29" s="107">
        <v>0</v>
      </c>
      <c r="E29" s="99"/>
    </row>
    <row r="30" spans="1:5" s="96" customFormat="1" ht="41.4">
      <c r="A30" s="93">
        <v>11</v>
      </c>
      <c r="B30" s="101" t="s">
        <v>158</v>
      </c>
      <c r="C30" s="69">
        <v>0</v>
      </c>
      <c r="D30" s="69">
        <v>0</v>
      </c>
      <c r="E30" s="95"/>
    </row>
    <row r="31" spans="1:5" s="96" customFormat="1">
      <c r="A31" s="93">
        <v>12</v>
      </c>
      <c r="B31" s="94" t="s">
        <v>159</v>
      </c>
      <c r="C31" s="69">
        <f>SUM(C32:C33)</f>
        <v>1678599.9999999998</v>
      </c>
      <c r="D31" s="69">
        <f>SUM(D32:D33)</f>
        <v>805000</v>
      </c>
      <c r="E31" s="95"/>
    </row>
    <row r="32" spans="1:5" s="100" customFormat="1" ht="39.6">
      <c r="A32" s="106"/>
      <c r="B32" s="105" t="s">
        <v>160</v>
      </c>
      <c r="C32" s="98">
        <f>'[1]pash fin5'!D23</f>
        <v>1674479.9999999998</v>
      </c>
      <c r="D32" s="98">
        <v>805000</v>
      </c>
      <c r="E32" s="99"/>
    </row>
    <row r="33" spans="1:5" s="100" customFormat="1">
      <c r="A33" s="93"/>
      <c r="B33" s="54" t="s">
        <v>161</v>
      </c>
      <c r="C33" s="98">
        <f>'[1]pash fin5'!D24</f>
        <v>4120</v>
      </c>
      <c r="D33" s="98">
        <v>0</v>
      </c>
      <c r="E33" s="99"/>
    </row>
    <row r="34" spans="1:5" s="100" customFormat="1">
      <c r="A34" s="93"/>
      <c r="B34" s="104"/>
      <c r="C34" s="98"/>
      <c r="D34" s="98"/>
      <c r="E34" s="99"/>
    </row>
    <row r="35" spans="1:5" s="109" customFormat="1">
      <c r="A35" s="87">
        <v>13</v>
      </c>
      <c r="B35" s="22" t="s">
        <v>162</v>
      </c>
      <c r="C35" s="23">
        <v>0</v>
      </c>
      <c r="D35" s="23">
        <v>0</v>
      </c>
      <c r="E35" s="108"/>
    </row>
    <row r="36" spans="1:5">
      <c r="A36" s="90"/>
      <c r="B36" s="91" t="s">
        <v>163</v>
      </c>
      <c r="C36" s="110">
        <f>C14+C18+C22+C23+C24+C25+C31</f>
        <v>63384991.950000003</v>
      </c>
      <c r="D36" s="110">
        <f>D14+D18+D22+D23+D24+D25+D31</f>
        <v>79033963</v>
      </c>
    </row>
    <row r="37" spans="1:5" s="109" customFormat="1">
      <c r="A37" s="30">
        <v>14</v>
      </c>
      <c r="B37" s="111" t="s">
        <v>164</v>
      </c>
      <c r="C37" s="32">
        <f>C5-C36+C25</f>
        <v>10328093.319999989</v>
      </c>
      <c r="D37" s="32">
        <f>D5-D36+D25</f>
        <v>10188274</v>
      </c>
      <c r="E37" s="108"/>
    </row>
    <row r="38" spans="1:5" s="109" customFormat="1">
      <c r="A38" s="90">
        <v>15</v>
      </c>
      <c r="B38" s="91" t="s">
        <v>165</v>
      </c>
      <c r="C38" s="110">
        <f>SUM(C39:C41)</f>
        <v>1549213.9979999983</v>
      </c>
      <c r="D38" s="110">
        <f>SUM(D39:D41)</f>
        <v>1528241.0999999999</v>
      </c>
      <c r="E38" s="108"/>
    </row>
    <row r="39" spans="1:5">
      <c r="A39" s="112"/>
      <c r="B39" s="25" t="s">
        <v>166</v>
      </c>
      <c r="C39" s="35">
        <f>C37*15%</f>
        <v>1549213.9979999983</v>
      </c>
      <c r="D39" s="35">
        <f>D37*15%</f>
        <v>1528241.0999999999</v>
      </c>
    </row>
    <row r="40" spans="1:5">
      <c r="A40" s="112"/>
      <c r="B40" s="25" t="s">
        <v>167</v>
      </c>
      <c r="C40" s="35"/>
      <c r="D40" s="35"/>
    </row>
    <row r="41" spans="1:5" ht="14.4" thickBot="1">
      <c r="A41" s="112"/>
      <c r="B41" s="25" t="s">
        <v>168</v>
      </c>
      <c r="C41" s="35"/>
      <c r="D41" s="35"/>
    </row>
    <row r="42" spans="1:5" s="117" customFormat="1" ht="16.8" thickTop="1" thickBot="1">
      <c r="A42" s="113">
        <v>16</v>
      </c>
      <c r="B42" s="114" t="s">
        <v>169</v>
      </c>
      <c r="C42" s="115">
        <f>C37-C38-C25</f>
        <v>8693052.3719999921</v>
      </c>
      <c r="D42" s="115">
        <f>D37-D38-D25</f>
        <v>8610032.9000000004</v>
      </c>
      <c r="E42" s="116"/>
    </row>
    <row r="43" spans="1:5" s="121" customFormat="1" ht="10.8" thickTop="1">
      <c r="A43" s="19"/>
      <c r="B43" s="118" t="s">
        <v>170</v>
      </c>
      <c r="C43" s="119"/>
      <c r="D43" s="119"/>
      <c r="E43" s="120"/>
    </row>
    <row r="44" spans="1:5" s="121" customFormat="1" ht="10.199999999999999">
      <c r="A44" s="19"/>
      <c r="B44" s="118" t="s">
        <v>171</v>
      </c>
      <c r="C44" s="119"/>
      <c r="D44" s="119"/>
      <c r="E44" s="120"/>
    </row>
    <row r="45" spans="1:5" s="121" customFormat="1" ht="10.199999999999999">
      <c r="A45" s="19"/>
      <c r="B45" s="118" t="s">
        <v>172</v>
      </c>
      <c r="C45" s="119"/>
      <c r="D45" s="119"/>
      <c r="E45" s="120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G13" sqref="G13"/>
    </sheetView>
  </sheetViews>
  <sheetFormatPr defaultRowHeight="13.8"/>
  <cols>
    <col min="1" max="1" width="8.88671875" style="124"/>
    <col min="2" max="2" width="65.88671875" style="124" bestFit="1" customWidth="1"/>
    <col min="3" max="4" width="10.88671875" style="124" bestFit="1" customWidth="1"/>
    <col min="5" max="16384" width="8.88671875" style="124"/>
  </cols>
  <sheetData>
    <row r="1" spans="1:4" ht="21">
      <c r="A1" s="123" t="s">
        <v>0</v>
      </c>
    </row>
    <row r="2" spans="1:4" ht="17.399999999999999">
      <c r="A2" s="125" t="s">
        <v>173</v>
      </c>
    </row>
    <row r="4" spans="1:4" ht="55.2">
      <c r="A4" s="87" t="s">
        <v>2</v>
      </c>
      <c r="B4" s="22" t="s">
        <v>133</v>
      </c>
      <c r="C4" s="88" t="s">
        <v>134</v>
      </c>
      <c r="D4" s="88" t="s">
        <v>6</v>
      </c>
    </row>
    <row r="5" spans="1:4" s="128" customFormat="1" ht="15.6">
      <c r="A5" s="126">
        <v>1</v>
      </c>
      <c r="B5" s="126" t="s">
        <v>169</v>
      </c>
      <c r="C5" s="127">
        <f>[1]PASH!C42</f>
        <v>8693052.3719999921</v>
      </c>
      <c r="D5" s="127">
        <f>[1]PASH!D42</f>
        <v>8610032.9000000004</v>
      </c>
    </row>
    <row r="6" spans="1:4">
      <c r="A6" s="129"/>
      <c r="B6" s="129"/>
      <c r="C6" s="129"/>
      <c r="D6" s="129"/>
    </row>
    <row r="7" spans="1:4" s="128" customFormat="1" ht="15.6">
      <c r="A7" s="126">
        <v>2</v>
      </c>
      <c r="B7" s="126" t="s">
        <v>174</v>
      </c>
      <c r="C7" s="126"/>
      <c r="D7" s="126">
        <v>0</v>
      </c>
    </row>
    <row r="8" spans="1:4">
      <c r="A8" s="129"/>
      <c r="B8" s="129" t="s">
        <v>175</v>
      </c>
      <c r="C8" s="129"/>
      <c r="D8" s="129">
        <v>0</v>
      </c>
    </row>
    <row r="9" spans="1:4">
      <c r="A9" s="129"/>
      <c r="B9" s="129" t="s">
        <v>176</v>
      </c>
      <c r="C9" s="129"/>
      <c r="D9" s="129">
        <v>0</v>
      </c>
    </row>
    <row r="10" spans="1:4">
      <c r="A10" s="129"/>
      <c r="B10" s="129" t="s">
        <v>177</v>
      </c>
      <c r="C10" s="129"/>
      <c r="D10" s="129">
        <v>0</v>
      </c>
    </row>
    <row r="11" spans="1:4">
      <c r="A11" s="129"/>
      <c r="B11" s="129" t="s">
        <v>178</v>
      </c>
      <c r="C11" s="129"/>
      <c r="D11" s="129">
        <v>0</v>
      </c>
    </row>
    <row r="12" spans="1:4">
      <c r="A12" s="129"/>
      <c r="B12" s="130" t="s">
        <v>179</v>
      </c>
      <c r="C12" s="129">
        <f>SUM(C8:C11)</f>
        <v>0</v>
      </c>
      <c r="D12" s="129">
        <f>SUM(D8:D11)</f>
        <v>0</v>
      </c>
    </row>
    <row r="13" spans="1:4">
      <c r="A13" s="129"/>
      <c r="B13" s="129"/>
      <c r="C13" s="129"/>
      <c r="D13" s="129"/>
    </row>
    <row r="14" spans="1:4" s="128" customFormat="1" ht="15.6">
      <c r="A14" s="126">
        <v>3</v>
      </c>
      <c r="B14" s="126" t="s">
        <v>180</v>
      </c>
      <c r="C14" s="127">
        <f>[1]PASH!C42</f>
        <v>8693052.3719999921</v>
      </c>
      <c r="D14" s="127">
        <f>D5</f>
        <v>8610032.9000000004</v>
      </c>
    </row>
    <row r="15" spans="1:4">
      <c r="A15" s="129"/>
      <c r="B15" s="129"/>
      <c r="C15" s="129"/>
      <c r="D15" s="129"/>
    </row>
    <row r="16" spans="1:4" s="128" customFormat="1" ht="15.6">
      <c r="A16" s="126">
        <v>4</v>
      </c>
      <c r="B16" s="126" t="s">
        <v>181</v>
      </c>
      <c r="C16" s="126">
        <v>0</v>
      </c>
      <c r="D16" s="126">
        <v>0</v>
      </c>
    </row>
    <row r="17" spans="1:4">
      <c r="A17" s="129"/>
      <c r="B17" s="97" t="s">
        <v>171</v>
      </c>
      <c r="C17" s="129">
        <v>0</v>
      </c>
      <c r="D17" s="129">
        <v>0</v>
      </c>
    </row>
    <row r="18" spans="1:4">
      <c r="A18" s="129"/>
      <c r="B18" s="97" t="s">
        <v>172</v>
      </c>
      <c r="C18" s="129">
        <v>0</v>
      </c>
      <c r="D18" s="12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6"/>
  <sheetViews>
    <sheetView topLeftCell="A22" workbookViewId="0">
      <selection activeCell="C42" sqref="C42"/>
    </sheetView>
  </sheetViews>
  <sheetFormatPr defaultRowHeight="13.8"/>
  <cols>
    <col min="1" max="1" width="8.88671875" style="122"/>
    <col min="2" max="2" width="69.33203125" style="34" bestFit="1" customWidth="1"/>
    <col min="3" max="3" width="13.77734375" style="34" customWidth="1"/>
    <col min="4" max="4" width="13.5546875" style="34" customWidth="1"/>
    <col min="5" max="16384" width="8.88671875" style="34"/>
  </cols>
  <sheetData>
    <row r="1" spans="1:5" ht="21">
      <c r="A1" s="131" t="s">
        <v>0</v>
      </c>
      <c r="B1" s="131"/>
      <c r="C1" s="131"/>
      <c r="D1" s="131"/>
    </row>
    <row r="3" spans="1:5" ht="17.399999999999999">
      <c r="A3" s="132" t="s">
        <v>182</v>
      </c>
      <c r="B3" s="133"/>
      <c r="C3" s="133"/>
      <c r="D3" s="134"/>
    </row>
    <row r="4" spans="1:5" ht="55.8">
      <c r="A4" s="112"/>
      <c r="B4" s="135" t="s">
        <v>183</v>
      </c>
      <c r="C4" s="136" t="s">
        <v>134</v>
      </c>
      <c r="D4" s="136" t="s">
        <v>6</v>
      </c>
    </row>
    <row r="5" spans="1:5" ht="18" customHeight="1">
      <c r="A5" s="87"/>
      <c r="B5" s="22" t="s">
        <v>184</v>
      </c>
      <c r="C5" s="88"/>
      <c r="D5" s="88"/>
    </row>
    <row r="6" spans="1:5" ht="18" customHeight="1">
      <c r="A6" s="87">
        <v>1</v>
      </c>
      <c r="B6" s="97" t="s">
        <v>185</v>
      </c>
      <c r="C6" s="35">
        <v>58169302</v>
      </c>
      <c r="D6" s="35">
        <v>45303634</v>
      </c>
      <c r="E6" s="89"/>
    </row>
    <row r="7" spans="1:5" ht="18" customHeight="1">
      <c r="A7" s="87">
        <v>2</v>
      </c>
      <c r="B7" s="97" t="s">
        <v>186</v>
      </c>
      <c r="C7" s="35">
        <v>-42941698</v>
      </c>
      <c r="D7" s="35">
        <v>-51173605</v>
      </c>
      <c r="E7" s="89"/>
    </row>
    <row r="8" spans="1:5" ht="18" customHeight="1">
      <c r="A8" s="87">
        <v>3</v>
      </c>
      <c r="B8" s="97" t="s">
        <v>187</v>
      </c>
      <c r="C8" s="35">
        <v>-9060775</v>
      </c>
      <c r="D8" s="35">
        <v>-1246009</v>
      </c>
    </row>
    <row r="9" spans="1:5" ht="18" customHeight="1">
      <c r="A9" s="87">
        <v>4</v>
      </c>
      <c r="B9" s="97" t="s">
        <v>188</v>
      </c>
      <c r="C9" s="35">
        <v>0</v>
      </c>
      <c r="D9" s="35">
        <v>0</v>
      </c>
    </row>
    <row r="10" spans="1:5" ht="18" customHeight="1">
      <c r="A10" s="87">
        <v>5</v>
      </c>
      <c r="B10" s="97" t="s">
        <v>189</v>
      </c>
      <c r="C10" s="35">
        <v>-1674480</v>
      </c>
      <c r="D10" s="35">
        <v>-805000</v>
      </c>
      <c r="E10" s="89"/>
    </row>
    <row r="11" spans="1:5" ht="18" customHeight="1">
      <c r="A11" s="87">
        <v>6</v>
      </c>
      <c r="B11" s="97" t="s">
        <v>190</v>
      </c>
      <c r="C11" s="35">
        <v>-965694</v>
      </c>
      <c r="D11" s="35">
        <v>-799296</v>
      </c>
      <c r="E11" s="89"/>
    </row>
    <row r="12" spans="1:5" s="117" customFormat="1" ht="18" customHeight="1">
      <c r="A12" s="62" t="s">
        <v>8</v>
      </c>
      <c r="B12" s="137" t="s">
        <v>191</v>
      </c>
      <c r="C12" s="64">
        <f>SUM(C6:C11)</f>
        <v>3526655</v>
      </c>
      <c r="D12" s="64">
        <f>SUM(D6:D11)</f>
        <v>-8720276</v>
      </c>
    </row>
    <row r="13" spans="1:5" s="117" customFormat="1" ht="18" customHeight="1">
      <c r="A13" s="18"/>
      <c r="B13" s="22" t="s">
        <v>192</v>
      </c>
      <c r="C13" s="138"/>
      <c r="D13" s="138"/>
    </row>
    <row r="14" spans="1:5" ht="18" customHeight="1">
      <c r="A14" s="87">
        <v>1</v>
      </c>
      <c r="B14" s="139" t="s">
        <v>193</v>
      </c>
      <c r="C14" s="35"/>
      <c r="D14" s="35"/>
    </row>
    <row r="15" spans="1:5" ht="18" customHeight="1">
      <c r="A15" s="87">
        <v>2</v>
      </c>
      <c r="B15" s="97" t="s">
        <v>194</v>
      </c>
      <c r="C15" s="35"/>
      <c r="D15" s="35"/>
    </row>
    <row r="16" spans="1:5" ht="18" customHeight="1">
      <c r="A16" s="87">
        <v>3</v>
      </c>
      <c r="B16" s="97" t="s">
        <v>195</v>
      </c>
      <c r="C16" s="35">
        <v>-137500</v>
      </c>
      <c r="D16" s="35">
        <v>-196280</v>
      </c>
    </row>
    <row r="17" spans="1:5" ht="18" customHeight="1">
      <c r="A17" s="87">
        <v>4</v>
      </c>
      <c r="B17" s="97" t="s">
        <v>196</v>
      </c>
      <c r="C17" s="35"/>
      <c r="D17" s="35"/>
    </row>
    <row r="18" spans="1:5" ht="18" customHeight="1">
      <c r="A18" s="87">
        <v>5</v>
      </c>
      <c r="B18" s="97" t="s">
        <v>197</v>
      </c>
      <c r="C18" s="35"/>
      <c r="D18" s="35"/>
    </row>
    <row r="19" spans="1:5" ht="18" customHeight="1">
      <c r="A19" s="87">
        <v>6</v>
      </c>
      <c r="B19" s="97" t="s">
        <v>198</v>
      </c>
      <c r="C19" s="23"/>
      <c r="D19" s="23"/>
    </row>
    <row r="20" spans="1:5" ht="18" customHeight="1">
      <c r="A20" s="87">
        <v>7</v>
      </c>
      <c r="B20" s="97" t="s">
        <v>199</v>
      </c>
      <c r="C20" s="35"/>
      <c r="D20" s="35"/>
    </row>
    <row r="21" spans="1:5" s="117" customFormat="1" ht="18" customHeight="1">
      <c r="A21" s="62" t="s">
        <v>68</v>
      </c>
      <c r="B21" s="137" t="s">
        <v>200</v>
      </c>
      <c r="C21" s="64">
        <f>SUM(C14:C20)</f>
        <v>-137500</v>
      </c>
      <c r="D21" s="64">
        <f>SUM(D14:D20)</f>
        <v>-196280</v>
      </c>
    </row>
    <row r="22" spans="1:5" s="117" customFormat="1" ht="18" customHeight="1">
      <c r="A22" s="18"/>
      <c r="B22" s="22" t="s">
        <v>201</v>
      </c>
      <c r="C22" s="138"/>
      <c r="D22" s="138"/>
    </row>
    <row r="23" spans="1:5" ht="18" customHeight="1">
      <c r="A23" s="87">
        <v>1</v>
      </c>
      <c r="B23" s="97" t="s">
        <v>202</v>
      </c>
      <c r="C23" s="35"/>
      <c r="D23" s="35"/>
    </row>
    <row r="24" spans="1:5" ht="18" customHeight="1">
      <c r="A24" s="87">
        <v>2</v>
      </c>
      <c r="B24" s="97" t="s">
        <v>203</v>
      </c>
      <c r="C24" s="35"/>
      <c r="D24" s="35"/>
    </row>
    <row r="25" spans="1:5" ht="18" customHeight="1">
      <c r="A25" s="87">
        <v>3</v>
      </c>
      <c r="B25" s="97" t="s">
        <v>204</v>
      </c>
      <c r="C25" s="35"/>
      <c r="D25" s="35">
        <v>26078496</v>
      </c>
    </row>
    <row r="26" spans="1:5" ht="18" customHeight="1">
      <c r="A26" s="87">
        <v>4</v>
      </c>
      <c r="B26" s="97" t="s">
        <v>205</v>
      </c>
      <c r="C26" s="35"/>
      <c r="D26" s="23"/>
    </row>
    <row r="27" spans="1:5" ht="18" customHeight="1">
      <c r="A27" s="87">
        <v>5</v>
      </c>
      <c r="B27" s="97" t="s">
        <v>206</v>
      </c>
      <c r="C27" s="35"/>
      <c r="D27" s="35"/>
    </row>
    <row r="28" spans="1:5" ht="18" customHeight="1">
      <c r="A28" s="87">
        <v>6</v>
      </c>
      <c r="B28" s="97" t="s">
        <v>207</v>
      </c>
      <c r="C28" s="23"/>
      <c r="D28" s="23"/>
      <c r="E28" s="89"/>
    </row>
    <row r="29" spans="1:5" ht="18" customHeight="1">
      <c r="A29" s="87">
        <v>7</v>
      </c>
      <c r="B29" s="97" t="s">
        <v>208</v>
      </c>
      <c r="C29" s="35"/>
      <c r="D29" s="35"/>
      <c r="E29" s="89"/>
    </row>
    <row r="30" spans="1:5" ht="18" customHeight="1">
      <c r="A30" s="87">
        <v>8</v>
      </c>
      <c r="B30" s="97" t="s">
        <v>209</v>
      </c>
      <c r="C30" s="23"/>
      <c r="D30" s="23"/>
      <c r="E30" s="89"/>
    </row>
    <row r="31" spans="1:5" ht="18" customHeight="1">
      <c r="A31" s="87">
        <v>9</v>
      </c>
      <c r="B31" s="97" t="s">
        <v>189</v>
      </c>
      <c r="C31" s="23"/>
      <c r="D31" s="23"/>
    </row>
    <row r="32" spans="1:5" ht="18" customHeight="1">
      <c r="A32" s="87">
        <v>10</v>
      </c>
      <c r="B32" s="97" t="s">
        <v>210</v>
      </c>
      <c r="C32" s="23"/>
      <c r="D32" s="23"/>
    </row>
    <row r="33" spans="1:4" s="117" customFormat="1" ht="18" customHeight="1">
      <c r="A33" s="140" t="s">
        <v>211</v>
      </c>
      <c r="B33" s="137" t="s">
        <v>212</v>
      </c>
      <c r="C33" s="64">
        <f>SUM(C23:C32)</f>
        <v>0</v>
      </c>
      <c r="D33" s="64">
        <f>SUM(D23:D32)</f>
        <v>26078496</v>
      </c>
    </row>
    <row r="34" spans="1:4" ht="18" customHeight="1">
      <c r="A34" s="112"/>
      <c r="B34" s="97"/>
      <c r="C34" s="35"/>
      <c r="D34" s="35"/>
    </row>
    <row r="35" spans="1:4" ht="18" customHeight="1">
      <c r="A35" s="112"/>
      <c r="B35" s="97" t="s">
        <v>213</v>
      </c>
      <c r="C35" s="35">
        <f>C12+C21+C33</f>
        <v>3389155</v>
      </c>
      <c r="D35" s="35">
        <f>D12+D21+D33</f>
        <v>17161940</v>
      </c>
    </row>
    <row r="36" spans="1:4" ht="18" customHeight="1">
      <c r="A36" s="112"/>
      <c r="B36" s="97" t="s">
        <v>214</v>
      </c>
      <c r="C36" s="35">
        <f>D38</f>
        <v>17522788</v>
      </c>
      <c r="D36" s="35">
        <v>360848</v>
      </c>
    </row>
    <row r="37" spans="1:4" ht="18" customHeight="1">
      <c r="A37" s="112"/>
      <c r="B37" s="97" t="s">
        <v>215</v>
      </c>
      <c r="C37" s="97">
        <v>0</v>
      </c>
      <c r="D37" s="97">
        <v>0</v>
      </c>
    </row>
    <row r="38" spans="1:4" ht="18" customHeight="1">
      <c r="A38" s="112"/>
      <c r="B38" s="97" t="s">
        <v>216</v>
      </c>
      <c r="C38" s="35">
        <f>C35+C36</f>
        <v>20911943</v>
      </c>
      <c r="D38" s="35">
        <f>D35+D36</f>
        <v>17522788</v>
      </c>
    </row>
    <row r="39" spans="1:4" ht="18" customHeight="1"/>
    <row r="40" spans="1:4" ht="18" customHeight="1">
      <c r="C40" s="89"/>
    </row>
    <row r="41" spans="1:4" ht="18" customHeight="1"/>
    <row r="42" spans="1:4" ht="18" customHeight="1">
      <c r="C42" s="89"/>
    </row>
    <row r="43" spans="1:4" ht="18" customHeight="1"/>
    <row r="44" spans="1:4" ht="18" customHeight="1"/>
    <row r="45" spans="1:4" ht="18" customHeight="1"/>
    <row r="46" spans="1:4" ht="18" customHeight="1"/>
  </sheetData>
  <mergeCells count="2">
    <mergeCell ref="A1:D1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8"/>
  <sheetViews>
    <sheetView topLeftCell="A22" workbookViewId="0">
      <selection activeCell="M32" sqref="M32"/>
    </sheetView>
  </sheetViews>
  <sheetFormatPr defaultRowHeight="13.8"/>
  <cols>
    <col min="1" max="1" width="27.5546875" style="124" customWidth="1"/>
    <col min="2" max="2" width="12" style="124" customWidth="1"/>
    <col min="3" max="4" width="8.88671875" style="124"/>
    <col min="5" max="5" width="11.6640625" style="124" customWidth="1"/>
    <col min="6" max="6" width="8.88671875" style="124"/>
    <col min="7" max="7" width="12.6640625" style="124" customWidth="1"/>
    <col min="8" max="8" width="8.88671875" style="124"/>
    <col min="9" max="9" width="12.77734375" style="124" customWidth="1"/>
    <col min="10" max="11" width="8.88671875" style="124"/>
    <col min="12" max="12" width="12.44140625" style="124" customWidth="1"/>
    <col min="13" max="16384" width="8.88671875" style="124"/>
  </cols>
  <sheetData>
    <row r="1" spans="1:13" ht="18">
      <c r="A1" s="84" t="s">
        <v>217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8">
      <c r="A2" s="84" t="s">
        <v>218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s="143" customFormat="1" ht="52.8">
      <c r="A3" s="141"/>
      <c r="B3" s="142" t="s">
        <v>119</v>
      </c>
      <c r="C3" s="142" t="s">
        <v>120</v>
      </c>
      <c r="D3" s="142" t="s">
        <v>219</v>
      </c>
      <c r="E3" s="142" t="s">
        <v>220</v>
      </c>
      <c r="F3" s="142" t="s">
        <v>221</v>
      </c>
      <c r="G3" s="142" t="s">
        <v>122</v>
      </c>
      <c r="H3" s="142" t="s">
        <v>222</v>
      </c>
      <c r="I3" s="142" t="s">
        <v>223</v>
      </c>
      <c r="J3" s="142" t="s">
        <v>224</v>
      </c>
      <c r="K3" s="142" t="s">
        <v>225</v>
      </c>
      <c r="L3" s="142" t="s">
        <v>224</v>
      </c>
    </row>
    <row r="4" spans="1:13" s="143" customFormat="1" ht="13.2">
      <c r="A4" s="55" t="s">
        <v>226</v>
      </c>
      <c r="B4" s="144">
        <v>13200000</v>
      </c>
      <c r="C4" s="144"/>
      <c r="D4" s="144"/>
      <c r="E4" s="144">
        <v>1320000</v>
      </c>
      <c r="F4" s="144"/>
      <c r="G4" s="144">
        <v>55368519</v>
      </c>
      <c r="H4" s="144"/>
      <c r="I4" s="144">
        <v>4795770</v>
      </c>
      <c r="J4" s="144"/>
      <c r="K4" s="144"/>
      <c r="L4" s="144">
        <f>SUM(B4:K4)</f>
        <v>74684289</v>
      </c>
    </row>
    <row r="5" spans="1:13" s="143" customFormat="1" ht="66">
      <c r="A5" s="145" t="s">
        <v>227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>
        <f>SUM(B5:K5)</f>
        <v>0</v>
      </c>
    </row>
    <row r="6" spans="1:13" s="143" customFormat="1" ht="92.4">
      <c r="A6" s="146" t="s">
        <v>228</v>
      </c>
      <c r="B6" s="16">
        <f>SUM(B4:B5)</f>
        <v>13200000</v>
      </c>
      <c r="C6" s="16">
        <f t="shared" ref="C6:K6" si="0">SUM(C4:C5)</f>
        <v>0</v>
      </c>
      <c r="D6" s="16">
        <f t="shared" si="0"/>
        <v>0</v>
      </c>
      <c r="E6" s="16">
        <f t="shared" si="0"/>
        <v>1320000</v>
      </c>
      <c r="F6" s="16">
        <f t="shared" si="0"/>
        <v>0</v>
      </c>
      <c r="G6" s="16">
        <f t="shared" si="0"/>
        <v>55368519</v>
      </c>
      <c r="H6" s="16">
        <f t="shared" si="0"/>
        <v>0</v>
      </c>
      <c r="I6" s="16">
        <f t="shared" si="0"/>
        <v>4795770</v>
      </c>
      <c r="J6" s="16">
        <f t="shared" si="0"/>
        <v>0</v>
      </c>
      <c r="K6" s="16">
        <f t="shared" si="0"/>
        <v>0</v>
      </c>
      <c r="L6" s="16">
        <f>SUM(B6:K6)</f>
        <v>74684289</v>
      </c>
    </row>
    <row r="7" spans="1:13" s="143" customFormat="1" ht="79.2">
      <c r="A7" s="145" t="s">
        <v>229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>
        <f>J7</f>
        <v>0</v>
      </c>
    </row>
    <row r="8" spans="1:13" s="143" customFormat="1" ht="39.6">
      <c r="A8" s="145" t="s">
        <v>230</v>
      </c>
      <c r="B8" s="144"/>
      <c r="C8" s="144"/>
      <c r="D8" s="144"/>
      <c r="E8" s="144"/>
      <c r="F8" s="144"/>
      <c r="G8" s="144"/>
      <c r="H8" s="144"/>
      <c r="I8" s="144">
        <v>8610033</v>
      </c>
      <c r="J8" s="144"/>
      <c r="K8" s="144"/>
      <c r="L8" s="144">
        <f>SUM(B8:K8)</f>
        <v>8610033</v>
      </c>
    </row>
    <row r="9" spans="1:13" s="143" customFormat="1" ht="66">
      <c r="A9" s="145" t="s">
        <v>231</v>
      </c>
      <c r="B9" s="144"/>
      <c r="C9" s="144"/>
      <c r="D9" s="144"/>
      <c r="E9" s="144"/>
      <c r="F9" s="144"/>
      <c r="G9" s="144">
        <v>4795770</v>
      </c>
      <c r="H9" s="144"/>
      <c r="I9" s="144">
        <v>-4795770</v>
      </c>
      <c r="J9" s="144"/>
      <c r="K9" s="144"/>
      <c r="L9" s="144">
        <f t="shared" ref="L9:L14" si="1">SUM(B9:K9)</f>
        <v>0</v>
      </c>
    </row>
    <row r="10" spans="1:13" s="143" customFormat="1" ht="66">
      <c r="A10" s="145" t="s">
        <v>232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>
        <f t="shared" si="1"/>
        <v>0</v>
      </c>
    </row>
    <row r="11" spans="1:13" s="143" customFormat="1" ht="118.8">
      <c r="A11" s="145" t="s">
        <v>233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>
        <f t="shared" si="1"/>
        <v>0</v>
      </c>
    </row>
    <row r="12" spans="1:13" s="143" customFormat="1" ht="66">
      <c r="A12" s="145" t="s">
        <v>234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>
        <f t="shared" si="1"/>
        <v>0</v>
      </c>
    </row>
    <row r="13" spans="1:13" s="143" customFormat="1" ht="26.4">
      <c r="A13" s="145" t="s">
        <v>235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>
        <f t="shared" si="1"/>
        <v>0</v>
      </c>
    </row>
    <row r="14" spans="1:13" s="143" customFormat="1" ht="92.4">
      <c r="A14" s="145" t="s">
        <v>236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>
        <f t="shared" si="1"/>
        <v>0</v>
      </c>
    </row>
    <row r="15" spans="1:13" s="143" customFormat="1" ht="92.4">
      <c r="A15" s="146" t="s">
        <v>237</v>
      </c>
      <c r="B15" s="16">
        <f>SUM(B6:B14)</f>
        <v>13200000</v>
      </c>
      <c r="C15" s="16">
        <f t="shared" ref="C15:K15" si="2">SUM(C6:C14)</f>
        <v>0</v>
      </c>
      <c r="D15" s="16">
        <f t="shared" si="2"/>
        <v>0</v>
      </c>
      <c r="E15" s="16">
        <f t="shared" si="2"/>
        <v>1320000</v>
      </c>
      <c r="F15" s="16">
        <f t="shared" si="2"/>
        <v>0</v>
      </c>
      <c r="G15" s="16">
        <f t="shared" si="2"/>
        <v>60164289</v>
      </c>
      <c r="H15" s="16">
        <f t="shared" si="2"/>
        <v>0</v>
      </c>
      <c r="I15" s="16">
        <f t="shared" si="2"/>
        <v>8610033</v>
      </c>
      <c r="J15" s="16">
        <f t="shared" si="2"/>
        <v>0</v>
      </c>
      <c r="K15" s="16">
        <f t="shared" si="2"/>
        <v>0</v>
      </c>
      <c r="L15" s="16">
        <f>SUM(L6:L14)</f>
        <v>83294322</v>
      </c>
      <c r="M15" s="147"/>
    </row>
    <row r="16" spans="1:13" s="143" customFormat="1" ht="92.4">
      <c r="A16" s="146" t="s">
        <v>238</v>
      </c>
      <c r="B16" s="144">
        <f>B15</f>
        <v>13200000</v>
      </c>
      <c r="C16" s="141"/>
      <c r="D16" s="141"/>
      <c r="E16" s="144">
        <f>E15</f>
        <v>1320000</v>
      </c>
      <c r="F16" s="141"/>
      <c r="G16" s="144">
        <f>G15</f>
        <v>60164289</v>
      </c>
      <c r="H16" s="141"/>
      <c r="I16" s="144">
        <f>I15</f>
        <v>8610033</v>
      </c>
      <c r="J16" s="144"/>
      <c r="K16" s="141"/>
      <c r="L16" s="144">
        <f>SUM(B16:K16)</f>
        <v>83294322</v>
      </c>
    </row>
    <row r="17" spans="1:12" s="143" customFormat="1" ht="66">
      <c r="A17" s="145" t="s">
        <v>232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1">
        <f t="shared" ref="L17:L24" si="3">SUM(B17:K17)</f>
        <v>0</v>
      </c>
    </row>
    <row r="18" spans="1:12" s="143" customFormat="1" ht="39.6">
      <c r="A18" s="145" t="s">
        <v>230</v>
      </c>
      <c r="B18" s="144"/>
      <c r="C18" s="144"/>
      <c r="D18" s="144"/>
      <c r="E18" s="144"/>
      <c r="F18" s="144"/>
      <c r="G18" s="144"/>
      <c r="H18" s="144"/>
      <c r="I18" s="144">
        <f>[1]BK!E110</f>
        <v>8693052.3719999921</v>
      </c>
      <c r="J18" s="144"/>
      <c r="K18" s="144"/>
      <c r="L18" s="141">
        <f t="shared" si="3"/>
        <v>8693052.3719999921</v>
      </c>
    </row>
    <row r="19" spans="1:12" s="143" customFormat="1" ht="66">
      <c r="A19" s="145" t="s">
        <v>231</v>
      </c>
      <c r="B19" s="144"/>
      <c r="C19" s="144"/>
      <c r="D19" s="144"/>
      <c r="E19" s="144"/>
      <c r="F19" s="144"/>
      <c r="G19" s="144">
        <v>8610033</v>
      </c>
      <c r="H19" s="144"/>
      <c r="I19" s="144">
        <v>-8610033</v>
      </c>
      <c r="J19" s="144"/>
      <c r="K19" s="144"/>
      <c r="L19" s="141">
        <f t="shared" si="3"/>
        <v>0</v>
      </c>
    </row>
    <row r="20" spans="1:12" s="143" customFormat="1" ht="79.2">
      <c r="A20" s="145" t="s">
        <v>229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1">
        <f t="shared" si="3"/>
        <v>0</v>
      </c>
    </row>
    <row r="21" spans="1:12" s="143" customFormat="1" ht="118.8">
      <c r="A21" s="145" t="s">
        <v>233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1">
        <f t="shared" si="3"/>
        <v>0</v>
      </c>
    </row>
    <row r="22" spans="1:12" s="143" customFormat="1" ht="66">
      <c r="A22" s="145" t="s">
        <v>234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1">
        <f t="shared" si="3"/>
        <v>0</v>
      </c>
    </row>
    <row r="23" spans="1:12" s="143" customFormat="1" ht="26.4">
      <c r="A23" s="145" t="s">
        <v>235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1">
        <f t="shared" si="3"/>
        <v>0</v>
      </c>
    </row>
    <row r="24" spans="1:12" s="143" customFormat="1" ht="92.4">
      <c r="A24" s="145" t="s">
        <v>236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1">
        <f t="shared" si="3"/>
        <v>0</v>
      </c>
    </row>
    <row r="25" spans="1:12" ht="52.8">
      <c r="A25" s="146" t="s">
        <v>239</v>
      </c>
      <c r="B25" s="148">
        <f>SUM(B16:B24)</f>
        <v>13200000</v>
      </c>
      <c r="C25" s="148">
        <f t="shared" ref="C25:K25" si="4">SUM(C16:C24)</f>
        <v>0</v>
      </c>
      <c r="D25" s="148">
        <f t="shared" si="4"/>
        <v>0</v>
      </c>
      <c r="E25" s="148">
        <f t="shared" si="4"/>
        <v>1320000</v>
      </c>
      <c r="F25" s="148">
        <f t="shared" si="4"/>
        <v>0</v>
      </c>
      <c r="G25" s="148">
        <f t="shared" si="4"/>
        <v>68774322</v>
      </c>
      <c r="H25" s="148">
        <f t="shared" si="4"/>
        <v>0</v>
      </c>
      <c r="I25" s="148">
        <f t="shared" si="4"/>
        <v>8693052.3719999939</v>
      </c>
      <c r="J25" s="148">
        <f t="shared" si="4"/>
        <v>0</v>
      </c>
      <c r="K25" s="148">
        <f t="shared" si="4"/>
        <v>0</v>
      </c>
      <c r="L25" s="148">
        <f>SUM(B25:K25)</f>
        <v>91987374.371999994</v>
      </c>
    </row>
    <row r="27" spans="1:12">
      <c r="L27" s="149"/>
    </row>
    <row r="28" spans="1:12">
      <c r="L28" s="149"/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1"/>
  <sheetViews>
    <sheetView topLeftCell="A13" workbookViewId="0">
      <selection activeCell="A42" sqref="A42"/>
    </sheetView>
  </sheetViews>
  <sheetFormatPr defaultRowHeight="15"/>
  <cols>
    <col min="1" max="1" width="8.88671875" style="153"/>
    <col min="2" max="2" width="27.77734375" style="153" customWidth="1"/>
    <col min="3" max="3" width="8.88671875" style="153"/>
    <col min="4" max="4" width="12" style="153" customWidth="1"/>
    <col min="5" max="5" width="10.21875" style="153" customWidth="1"/>
    <col min="6" max="6" width="8.88671875" style="153"/>
    <col min="7" max="7" width="12.33203125" style="153" customWidth="1"/>
    <col min="8" max="16384" width="8.88671875" style="153"/>
  </cols>
  <sheetData>
    <row r="1" spans="1:9" s="150" customFormat="1" ht="17.399999999999999">
      <c r="B1" s="151" t="s">
        <v>240</v>
      </c>
    </row>
    <row r="2" spans="1:9" s="150" customFormat="1" ht="17.399999999999999">
      <c r="B2" s="152" t="s">
        <v>241</v>
      </c>
    </row>
    <row r="3" spans="1:9" ht="15.6">
      <c r="B3" s="154"/>
    </row>
    <row r="4" spans="1:9" ht="15.6">
      <c r="B4" s="155" t="s">
        <v>242</v>
      </c>
      <c r="C4" s="155"/>
      <c r="D4" s="155"/>
      <c r="E4" s="155"/>
      <c r="F4" s="155"/>
      <c r="G4" s="155"/>
    </row>
    <row r="6" spans="1:9">
      <c r="A6" s="156" t="s">
        <v>243</v>
      </c>
      <c r="B6" s="156" t="s">
        <v>244</v>
      </c>
      <c r="C6" s="156" t="s">
        <v>245</v>
      </c>
      <c r="D6" s="157" t="s">
        <v>246</v>
      </c>
      <c r="E6" s="156" t="s">
        <v>247</v>
      </c>
      <c r="F6" s="156" t="s">
        <v>248</v>
      </c>
      <c r="G6" s="157" t="s">
        <v>246</v>
      </c>
    </row>
    <row r="7" spans="1:9">
      <c r="A7" s="158"/>
      <c r="B7" s="158"/>
      <c r="C7" s="158"/>
      <c r="D7" s="159">
        <v>42005</v>
      </c>
      <c r="E7" s="158"/>
      <c r="F7" s="158"/>
      <c r="G7" s="159">
        <v>42369</v>
      </c>
      <c r="H7" s="160"/>
      <c r="I7" s="160"/>
    </row>
    <row r="8" spans="1:9">
      <c r="A8" s="161">
        <v>1</v>
      </c>
      <c r="B8" s="162" t="s">
        <v>249</v>
      </c>
      <c r="C8" s="163">
        <v>0</v>
      </c>
      <c r="D8" s="164">
        <v>0</v>
      </c>
      <c r="E8" s="164">
        <v>0</v>
      </c>
      <c r="F8" s="164">
        <v>0</v>
      </c>
      <c r="G8" s="164">
        <f>D8+E8-F8</f>
        <v>0</v>
      </c>
      <c r="H8" s="160"/>
      <c r="I8" s="160"/>
    </row>
    <row r="9" spans="1:9">
      <c r="A9" s="161">
        <v>2</v>
      </c>
      <c r="B9" s="162" t="s">
        <v>250</v>
      </c>
      <c r="C9" s="163" t="s">
        <v>251</v>
      </c>
      <c r="D9" s="164">
        <v>196280</v>
      </c>
      <c r="E9" s="164">
        <v>114583</v>
      </c>
      <c r="F9" s="164">
        <v>0</v>
      </c>
      <c r="G9" s="164">
        <f>D9+E9-F9</f>
        <v>310863</v>
      </c>
      <c r="H9" s="165"/>
      <c r="I9" s="166"/>
    </row>
    <row r="10" spans="1:9">
      <c r="A10" s="161">
        <v>3</v>
      </c>
      <c r="B10" s="162" t="s">
        <v>252</v>
      </c>
      <c r="C10" s="161">
        <v>0</v>
      </c>
      <c r="D10" s="164">
        <v>0</v>
      </c>
      <c r="E10" s="164">
        <v>0</v>
      </c>
      <c r="F10" s="164">
        <v>0</v>
      </c>
      <c r="G10" s="164">
        <f>D10+E10-F10</f>
        <v>0</v>
      </c>
      <c r="H10" s="165"/>
      <c r="I10" s="166"/>
    </row>
    <row r="11" spans="1:9" ht="15.6">
      <c r="A11" s="161">
        <v>4</v>
      </c>
      <c r="B11" s="162" t="s">
        <v>253</v>
      </c>
      <c r="C11" s="161">
        <v>0</v>
      </c>
      <c r="D11" s="164">
        <v>0</v>
      </c>
      <c r="E11" s="167">
        <v>0</v>
      </c>
      <c r="F11" s="164">
        <v>0</v>
      </c>
      <c r="G11" s="164">
        <f>D11+E11-F11</f>
        <v>0</v>
      </c>
      <c r="H11" s="165"/>
      <c r="I11" s="166"/>
    </row>
    <row r="12" spans="1:9" ht="15.6" thickBot="1">
      <c r="A12" s="161">
        <v>5</v>
      </c>
      <c r="B12" s="162" t="s">
        <v>254</v>
      </c>
      <c r="C12" s="161">
        <v>0</v>
      </c>
      <c r="D12" s="164">
        <v>0</v>
      </c>
      <c r="E12" s="164">
        <v>0</v>
      </c>
      <c r="F12" s="164">
        <v>0</v>
      </c>
      <c r="G12" s="164">
        <f>D12+E12-F12</f>
        <v>0</v>
      </c>
      <c r="H12" s="165"/>
      <c r="I12" s="166"/>
    </row>
    <row r="13" spans="1:9" ht="16.2" thickBot="1">
      <c r="A13" s="168"/>
      <c r="B13" s="169" t="s">
        <v>255</v>
      </c>
      <c r="C13" s="170"/>
      <c r="D13" s="171">
        <f>SUM(D8:D12)</f>
        <v>196280</v>
      </c>
      <c r="E13" s="171">
        <f>SUM(E8:E12)</f>
        <v>114583</v>
      </c>
      <c r="F13" s="171">
        <f>SUM(F8:F12)</f>
        <v>0</v>
      </c>
      <c r="G13" s="172">
        <f>SUM(G8:G12)</f>
        <v>310863</v>
      </c>
      <c r="H13" s="173"/>
      <c r="I13" s="174"/>
    </row>
    <row r="16" spans="1:9" ht="15.6">
      <c r="B16" s="155" t="s">
        <v>256</v>
      </c>
      <c r="C16" s="155"/>
      <c r="D16" s="155"/>
      <c r="E16" s="155"/>
      <c r="F16" s="155"/>
      <c r="G16" s="155"/>
      <c r="I16" s="174"/>
    </row>
    <row r="18" spans="1:10">
      <c r="A18" s="156" t="s">
        <v>243</v>
      </c>
      <c r="B18" s="156" t="s">
        <v>244</v>
      </c>
      <c r="C18" s="156" t="s">
        <v>245</v>
      </c>
      <c r="D18" s="157" t="s">
        <v>246</v>
      </c>
      <c r="E18" s="156" t="s">
        <v>247</v>
      </c>
      <c r="F18" s="156" t="s">
        <v>248</v>
      </c>
      <c r="G18" s="157" t="s">
        <v>246</v>
      </c>
    </row>
    <row r="19" spans="1:10">
      <c r="A19" s="158"/>
      <c r="B19" s="158"/>
      <c r="C19" s="158"/>
      <c r="D19" s="159">
        <v>42005</v>
      </c>
      <c r="E19" s="158"/>
      <c r="F19" s="158"/>
      <c r="G19" s="159">
        <v>42369</v>
      </c>
    </row>
    <row r="20" spans="1:10">
      <c r="A20" s="161">
        <v>1</v>
      </c>
      <c r="B20" s="162" t="s">
        <v>249</v>
      </c>
      <c r="C20" s="163">
        <v>0</v>
      </c>
      <c r="D20" s="164">
        <v>0</v>
      </c>
      <c r="E20" s="164">
        <v>0</v>
      </c>
      <c r="F20" s="164"/>
      <c r="G20" s="164">
        <f>D20+E20</f>
        <v>0</v>
      </c>
    </row>
    <row r="21" spans="1:10">
      <c r="A21" s="161">
        <v>2</v>
      </c>
      <c r="B21" s="162" t="s">
        <v>250</v>
      </c>
      <c r="C21" s="163" t="s">
        <v>251</v>
      </c>
      <c r="D21" s="164">
        <v>0</v>
      </c>
      <c r="E21" s="164">
        <v>-39256</v>
      </c>
      <c r="F21" s="164"/>
      <c r="G21" s="164">
        <f>D21+E21</f>
        <v>-39256</v>
      </c>
    </row>
    <row r="22" spans="1:10">
      <c r="A22" s="161">
        <v>3</v>
      </c>
      <c r="B22" s="162" t="s">
        <v>252</v>
      </c>
      <c r="C22" s="161">
        <v>0</v>
      </c>
      <c r="D22" s="164">
        <v>0</v>
      </c>
      <c r="E22" s="164">
        <v>0</v>
      </c>
      <c r="F22" s="164"/>
      <c r="G22" s="164">
        <f>D22+E22</f>
        <v>0</v>
      </c>
    </row>
    <row r="23" spans="1:10">
      <c r="A23" s="161">
        <v>4</v>
      </c>
      <c r="B23" s="162" t="s">
        <v>253</v>
      </c>
      <c r="C23" s="161">
        <v>0</v>
      </c>
      <c r="D23" s="164">
        <v>0</v>
      </c>
      <c r="E23" s="164">
        <v>0</v>
      </c>
      <c r="F23" s="164"/>
      <c r="G23" s="164">
        <f>D23+E23</f>
        <v>0</v>
      </c>
    </row>
    <row r="24" spans="1:10" ht="15.6" thickBot="1">
      <c r="A24" s="161">
        <v>5</v>
      </c>
      <c r="B24" s="162" t="s">
        <v>254</v>
      </c>
      <c r="C24" s="161">
        <v>0</v>
      </c>
      <c r="D24" s="164">
        <v>0</v>
      </c>
      <c r="E24" s="164">
        <v>0</v>
      </c>
      <c r="F24" s="164"/>
      <c r="G24" s="164">
        <f>D24+E24</f>
        <v>0</v>
      </c>
    </row>
    <row r="25" spans="1:10" ht="16.2" thickBot="1">
      <c r="A25" s="168"/>
      <c r="B25" s="175" t="s">
        <v>255</v>
      </c>
      <c r="C25" s="176"/>
      <c r="D25" s="171">
        <f>SUM(D20:D24)</f>
        <v>0</v>
      </c>
      <c r="E25" s="171">
        <f>SUM(E20:E24)</f>
        <v>-39256</v>
      </c>
      <c r="F25" s="171">
        <f>SUM(F20:F24)</f>
        <v>0</v>
      </c>
      <c r="G25" s="172">
        <f>SUM(G20:G24)</f>
        <v>-39256</v>
      </c>
      <c r="H25" s="177"/>
      <c r="I25" s="174"/>
      <c r="J25" s="174"/>
    </row>
    <row r="26" spans="1:10">
      <c r="G26" s="177"/>
    </row>
    <row r="28" spans="1:10" ht="15.6">
      <c r="B28" s="155" t="s">
        <v>257</v>
      </c>
      <c r="C28" s="155"/>
      <c r="D28" s="155"/>
      <c r="E28" s="155"/>
      <c r="F28" s="155"/>
      <c r="G28" s="155"/>
    </row>
    <row r="30" spans="1:10">
      <c r="A30" s="156" t="s">
        <v>243</v>
      </c>
      <c r="B30" s="156" t="s">
        <v>244</v>
      </c>
      <c r="C30" s="156" t="s">
        <v>245</v>
      </c>
      <c r="D30" s="178" t="s">
        <v>258</v>
      </c>
      <c r="E30" s="156" t="s">
        <v>247</v>
      </c>
      <c r="F30" s="156" t="s">
        <v>248</v>
      </c>
      <c r="G30" s="157" t="s">
        <v>246</v>
      </c>
    </row>
    <row r="31" spans="1:10">
      <c r="A31" s="158"/>
      <c r="B31" s="158"/>
      <c r="C31" s="158"/>
      <c r="D31" s="179"/>
      <c r="E31" s="158"/>
      <c r="F31" s="158"/>
      <c r="G31" s="159">
        <v>42369</v>
      </c>
    </row>
    <row r="32" spans="1:10">
      <c r="A32" s="161">
        <v>1</v>
      </c>
      <c r="B32" s="180" t="s">
        <v>249</v>
      </c>
      <c r="C32" s="163">
        <v>0</v>
      </c>
      <c r="D32" s="164">
        <f>D8</f>
        <v>0</v>
      </c>
      <c r="E32" s="164">
        <f>E8</f>
        <v>0</v>
      </c>
      <c r="F32" s="164">
        <v>0</v>
      </c>
      <c r="G32" s="164">
        <f>D32+E32-F32</f>
        <v>0</v>
      </c>
    </row>
    <row r="33" spans="1:14">
      <c r="A33" s="161">
        <v>2</v>
      </c>
      <c r="B33" s="162" t="s">
        <v>250</v>
      </c>
      <c r="C33" s="163" t="s">
        <v>251</v>
      </c>
      <c r="D33" s="164">
        <f t="shared" ref="D33:E36" si="0">D9-D21</f>
        <v>196280</v>
      </c>
      <c r="E33" s="164">
        <f>E9+E21</f>
        <v>75327</v>
      </c>
      <c r="F33" s="164">
        <v>0</v>
      </c>
      <c r="G33" s="164">
        <f>D33+E33-F33</f>
        <v>271607</v>
      </c>
      <c r="M33" s="160"/>
      <c r="N33" s="160"/>
    </row>
    <row r="34" spans="1:14">
      <c r="A34" s="161">
        <v>3</v>
      </c>
      <c r="B34" s="162" t="s">
        <v>252</v>
      </c>
      <c r="C34" s="161">
        <v>0</v>
      </c>
      <c r="D34" s="164">
        <f t="shared" si="0"/>
        <v>0</v>
      </c>
      <c r="E34" s="164">
        <f t="shared" si="0"/>
        <v>0</v>
      </c>
      <c r="F34" s="164">
        <v>0</v>
      </c>
      <c r="G34" s="164">
        <f>D34+E34-F34</f>
        <v>0</v>
      </c>
      <c r="M34" s="160"/>
      <c r="N34" s="160"/>
    </row>
    <row r="35" spans="1:14">
      <c r="A35" s="161">
        <v>4</v>
      </c>
      <c r="B35" s="162" t="s">
        <v>253</v>
      </c>
      <c r="C35" s="161">
        <v>0</v>
      </c>
      <c r="D35" s="164">
        <f t="shared" si="0"/>
        <v>0</v>
      </c>
      <c r="E35" s="164">
        <f t="shared" si="0"/>
        <v>0</v>
      </c>
      <c r="F35" s="164">
        <v>0</v>
      </c>
      <c r="G35" s="164">
        <f>D35+E35-F35</f>
        <v>0</v>
      </c>
      <c r="M35" s="160"/>
      <c r="N35" s="160"/>
    </row>
    <row r="36" spans="1:14" ht="15.6" thickBot="1">
      <c r="A36" s="161">
        <v>5</v>
      </c>
      <c r="B36" s="162" t="s">
        <v>254</v>
      </c>
      <c r="C36" s="161">
        <v>0</v>
      </c>
      <c r="D36" s="164">
        <f t="shared" si="0"/>
        <v>0</v>
      </c>
      <c r="E36" s="164">
        <f t="shared" si="0"/>
        <v>0</v>
      </c>
      <c r="F36" s="164">
        <v>0</v>
      </c>
      <c r="G36" s="164">
        <f>D36+E36-F36</f>
        <v>0</v>
      </c>
      <c r="M36" s="160"/>
      <c r="N36" s="160"/>
    </row>
    <row r="37" spans="1:14" ht="16.2" thickBot="1">
      <c r="A37" s="168"/>
      <c r="B37" s="175" t="s">
        <v>255</v>
      </c>
      <c r="C37" s="176"/>
      <c r="D37" s="171">
        <f>SUM(D32:D36)</f>
        <v>196280</v>
      </c>
      <c r="E37" s="171">
        <f>SUM(E32:E36)</f>
        <v>75327</v>
      </c>
      <c r="F37" s="171">
        <f>SUM(F32:F36)</f>
        <v>0</v>
      </c>
      <c r="G37" s="172">
        <f>SUM(G32:G36)</f>
        <v>271607</v>
      </c>
      <c r="H37" s="174"/>
      <c r="I37" s="177"/>
      <c r="J37" s="174"/>
      <c r="M37" s="181"/>
      <c r="N37" s="160"/>
    </row>
    <row r="38" spans="1:14" s="160" customFormat="1">
      <c r="F38" s="166"/>
      <c r="G38" s="182"/>
      <c r="J38" s="166"/>
    </row>
    <row r="39" spans="1:14" ht="15.6">
      <c r="D39" s="174"/>
      <c r="E39" s="183" t="s">
        <v>259</v>
      </c>
      <c r="F39" s="183"/>
      <c r="G39" s="183"/>
      <c r="I39" s="177"/>
      <c r="M39" s="160"/>
      <c r="N39" s="160"/>
    </row>
    <row r="40" spans="1:14">
      <c r="D40" s="174"/>
      <c r="E40" s="184" t="s">
        <v>260</v>
      </c>
      <c r="F40" s="184"/>
      <c r="G40" s="184"/>
      <c r="I40" s="174"/>
      <c r="M40" s="160"/>
      <c r="N40" s="160"/>
    </row>
    <row r="41" spans="1:14">
      <c r="M41" s="160"/>
      <c r="N41" s="160"/>
    </row>
  </sheetData>
  <mergeCells count="21">
    <mergeCell ref="E39:G39"/>
    <mergeCell ref="E40:G40"/>
    <mergeCell ref="B28:G28"/>
    <mergeCell ref="A30:A31"/>
    <mergeCell ref="B30:B31"/>
    <mergeCell ref="C30:C31"/>
    <mergeCell ref="D30:D31"/>
    <mergeCell ref="E30:E31"/>
    <mergeCell ref="F30:F31"/>
    <mergeCell ref="B16:G16"/>
    <mergeCell ref="A18:A19"/>
    <mergeCell ref="B18:B19"/>
    <mergeCell ref="C18:C19"/>
    <mergeCell ref="E18:E19"/>
    <mergeCell ref="F18:F19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2016-03-23T02:50:10Z</dcterms:modified>
</cp:coreProperties>
</file>