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OBER 2024\"/>
    </mc:Choice>
  </mc:AlternateContent>
  <xr:revisionPtr revIDLastSave="0" documentId="13_ncr:1_{50F714E3-D9A1-4998-B46A-0ACF55B22B9A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eet1" sheetId="21" state="hidden" r:id="rId2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8" l="1"/>
  <c r="B42" i="18"/>
  <c r="B27" i="18"/>
  <c r="B14" i="18"/>
  <c r="B26" i="18"/>
  <c r="B47" i="18" l="1"/>
  <c r="C41" i="21"/>
  <c r="C40" i="21"/>
  <c r="C15" i="21"/>
  <c r="C25" i="21"/>
  <c r="C30" i="21"/>
  <c r="C32" i="21" s="1"/>
  <c r="C18" i="21"/>
  <c r="C17" i="21"/>
  <c r="C10" i="21"/>
  <c r="D43" i="21"/>
  <c r="C37" i="21"/>
  <c r="C24" i="21"/>
  <c r="F32" i="21" l="1"/>
  <c r="D55" i="18"/>
  <c r="D47" i="18"/>
  <c r="D57" i="18" s="1"/>
  <c r="C8" i="21" l="1"/>
  <c r="C12" i="21" s="1"/>
  <c r="F16" i="21" s="1"/>
  <c r="C22" i="21" l="1"/>
  <c r="C26" i="21" s="1"/>
  <c r="C39" i="21" s="1"/>
  <c r="C43" i="21" s="1"/>
  <c r="B55" i="18"/>
  <c r="F35" i="21" l="1"/>
  <c r="F36" i="21" s="1"/>
  <c r="B57" i="18"/>
</calcChain>
</file>

<file path=xl/sharedStrings.xml><?xml version="1.0" encoding="utf-8"?>
<sst xmlns="http://schemas.openxmlformats.org/spreadsheetml/2006/main" count="94" uniqueCount="91">
  <si>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</si>
  <si>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</si>
  <si>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</si>
  <si>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</si>
  <si>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</si>
  <si>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</si>
  <si>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</si>
  <si>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</si>
  <si>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</si>
  <si>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</si>
  <si>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</si>
  <si>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</si>
  <si>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</si>
  <si>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</si>
  <si>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</si>
  <si>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</si>
  <si>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</si>
  <si>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</si>
  <si>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</si>
  <si>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</si>
  <si>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</si>
  <si>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</si>
  <si>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</si>
  <si>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</si>
  <si>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</si>
  <si>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</si>
  <si>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</si>
  <si>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</si>
  <si>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</si>
  <si>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</si>
  <si>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</si>
  <si>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</si>
  <si>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</si>
  <si>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</si>
  <si>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</si>
  <si>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</si>
  <si>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</si>
  <si>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</si>
  <si>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</si>
  <si>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</si>
  <si>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</si>
  <si>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</si>
  <si>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</si>
  <si>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</si>
  <si>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</si>
  <si>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</si>
  <si>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</si>
  <si>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</si>
  <si>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</si>
  <si>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</si>
  <si>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</si>
  <si>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</si>
  <si>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</si>
  <si>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</si>
  <si>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</si>
  <si>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NIPT L61901016O</t>
  </si>
  <si>
    <t>Interes i paguar</t>
  </si>
  <si>
    <t>OBER  shpk</t>
  </si>
  <si>
    <t>Pasqyrat financiare te vitit 2024</t>
  </si>
  <si>
    <t xml:space="preserve">Viti i mbyllur më </t>
  </si>
  <si>
    <t>Shënime</t>
  </si>
  <si>
    <t>31 dhjetor 2023</t>
  </si>
  <si>
    <t>31 dhjetor 2022</t>
  </si>
  <si>
    <t>Fluksi parasë nga aktiviteti operacional</t>
  </si>
  <si>
    <t>Fitimi para tatimit</t>
  </si>
  <si>
    <t>Rregullime për:</t>
  </si>
  <si>
    <t>Shpenzime amortizimi</t>
  </si>
  <si>
    <t>Shpenzime interesi, neto</t>
  </si>
  <si>
    <t>Ndryshimet në kapitalin qarkullues:</t>
  </si>
  <si>
    <t>Rritje në llogari të arkëtueshme</t>
  </si>
  <si>
    <t>Rënie/ (Rritje) në të tjera të arkëtueshme</t>
  </si>
  <si>
    <t>(Rritje)/ Rënie në Inventarë</t>
  </si>
  <si>
    <t>Rritje në Parapagime dhe shpenzime të shtyra</t>
  </si>
  <si>
    <t>Rritje/ (Rënie) në llogari të pagueshme</t>
  </si>
  <si>
    <t>Rritje/ (Rënie) në të tjera të pagueshme</t>
  </si>
  <si>
    <t>Rritje/ (Rënie) në arketime per porosi</t>
  </si>
  <si>
    <t>Mjete monetare neto nga veprimtaria e shfrytëzimit</t>
  </si>
  <si>
    <t>Tatim fitim i paguar</t>
  </si>
  <si>
    <t>Rrjedhja e parasë neto e gjeneruar në aktivitetin operacional</t>
  </si>
  <si>
    <t>Fluksi parasë nga aktiviteti investues</t>
  </si>
  <si>
    <t>Investime Financiare</t>
  </si>
  <si>
    <t>Blerje AAM</t>
  </si>
  <si>
    <t>Arkëtime nga shitja e AAM</t>
  </si>
  <si>
    <t>Rrjedhja e parasë neto e përdorur nga aktivitetet investuese</t>
  </si>
  <si>
    <t>Fluksi parasë nga aktivitetet financuese</t>
  </si>
  <si>
    <t>Shpërndarje e fitimit</t>
  </si>
  <si>
    <t>Fluksi parasë neto nga aktivitetet financuese</t>
  </si>
  <si>
    <t>Rritja/ Rënie neto në mjete monetare dhe ekuivalentët e tyre</t>
  </si>
  <si>
    <t>Mjete Monetare dhe ekuivalentë në fillim të periudhës</t>
  </si>
  <si>
    <t>Mjete Monetare dhe ekuivalentë në fund të periudhës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</si>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</sst>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  <numFmt numFmtId="181" formatCode="#,##0;\(#,##0\);&quot;-&quot;;_(@_)"/>
    <numFmt numFmtId="182" formatCode="_(* #,##0.0_);_(* \(#,##0.0\);_(* &quot;-&quot;??_);_(@_)"/>
  </numFmts>
  <fonts count="194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4"/>
      <color theme="1"/>
      <name val="Times New Roman"/>
      <family val="1"/>
    </font>
    <font>
      <sz val="10"/>
      <color indexed="8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i/>
      <sz val="10"/>
      <color rgb="FF000000"/>
      <name val="Times New Roman"/>
      <family val="1"/>
    </font>
    <font>
      <sz val="10"/>
      <name val="Times New Roman"/>
      <family val="1"/>
    </font>
    <font>
      <i/>
      <sz val="11"/>
      <color rgb="FFFF0000"/>
      <name val="Calibri"/>
      <family val="2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MS Sans Serif"/>
    </font>
    <font>
      <b/>
      <sz val="10"/>
      <color rgb="FFFF0000"/>
      <name val="MS Sans Serif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10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81" fillId="0" borderId="0" xfId="0" applyFont="1"/>
    <xf numFmtId="37" fontId="166" fillId="0" borderId="0" xfId="0" applyNumberFormat="1" applyFont="1" applyFill="1" applyBorder="1" applyAlignment="1" applyProtection="1"/>
    <xf numFmtId="37" fontId="180" fillId="0" borderId="0" xfId="0" applyNumberFormat="1" applyFont="1" applyFill="1" applyBorder="1" applyAlignment="1" applyProtection="1"/>
    <xf numFmtId="0" fontId="0" fillId="0" borderId="0" xfId="0" applyAlignment="1">
      <alignment horizontal="left" vertical="top"/>
    </xf>
    <xf numFmtId="0" fontId="0" fillId="61" borderId="0" xfId="0" applyFill="1" applyAlignment="1">
      <alignment horizontal="left" vertical="top"/>
    </xf>
    <xf numFmtId="0" fontId="0" fillId="0" borderId="0" xfId="0" applyAlignment="1" applyProtection="1">
      <alignment vertical="top"/>
      <protection locked="0"/>
    </xf>
    <xf numFmtId="0" fontId="182" fillId="0" borderId="0" xfId="0" applyFont="1"/>
    <xf numFmtId="0" fontId="183" fillId="0" borderId="0" xfId="0" applyFont="1"/>
    <xf numFmtId="0" fontId="184" fillId="0" borderId="0" xfId="0" applyFont="1" applyAlignment="1">
      <alignment horizontal="right"/>
    </xf>
    <xf numFmtId="0" fontId="185" fillId="0" borderId="0" xfId="0" applyFont="1"/>
    <xf numFmtId="0" fontId="183" fillId="0" borderId="0" xfId="0" applyFont="1" applyAlignment="1">
      <alignment horizontal="right"/>
    </xf>
    <xf numFmtId="0" fontId="184" fillId="0" borderId="0" xfId="0" applyFont="1"/>
    <xf numFmtId="3" fontId="186" fillId="0" borderId="0" xfId="0" applyNumberFormat="1" applyFont="1" applyAlignment="1">
      <alignment horizontal="right"/>
    </xf>
    <xf numFmtId="0" fontId="187" fillId="0" borderId="0" xfId="0" applyFont="1"/>
    <xf numFmtId="0" fontId="186" fillId="0" borderId="0" xfId="0" applyFont="1" applyAlignment="1">
      <alignment horizontal="right"/>
    </xf>
    <xf numFmtId="0" fontId="188" fillId="0" borderId="0" xfId="0" applyFont="1"/>
    <xf numFmtId="0" fontId="183" fillId="0" borderId="0" xfId="0" applyFont="1" applyAlignment="1">
      <alignment horizontal="center"/>
    </xf>
    <xf numFmtId="181" fontId="188" fillId="0" borderId="0" xfId="215" applyNumberFormat="1" applyFont="1" applyFill="1" applyAlignment="1">
      <alignment horizontal="right"/>
    </xf>
    <xf numFmtId="0" fontId="182" fillId="0" borderId="26" xfId="0" applyFont="1" applyBorder="1"/>
    <xf numFmtId="0" fontId="183" fillId="0" borderId="26" xfId="0" applyFont="1" applyBorder="1" applyAlignment="1">
      <alignment horizontal="center"/>
    </xf>
    <xf numFmtId="181" fontId="188" fillId="0" borderId="26" xfId="215" applyNumberFormat="1" applyFont="1" applyFill="1" applyBorder="1" applyAlignment="1">
      <alignment horizontal="right"/>
    </xf>
    <xf numFmtId="3" fontId="186" fillId="0" borderId="26" xfId="0" applyNumberFormat="1" applyFont="1" applyBorder="1" applyAlignment="1">
      <alignment horizontal="right"/>
    </xf>
    <xf numFmtId="0" fontId="188" fillId="0" borderId="0" xfId="0" applyFont="1" applyAlignment="1">
      <alignment horizontal="right"/>
    </xf>
    <xf numFmtId="181" fontId="188" fillId="0" borderId="0" xfId="215" applyNumberFormat="1" applyFont="1" applyAlignment="1">
      <alignment horizontal="right"/>
    </xf>
    <xf numFmtId="181" fontId="188" fillId="0" borderId="26" xfId="215" applyNumberFormat="1" applyFont="1" applyBorder="1" applyAlignment="1">
      <alignment horizontal="right"/>
    </xf>
    <xf numFmtId="0" fontId="184" fillId="0" borderId="26" xfId="0" applyFont="1" applyBorder="1"/>
    <xf numFmtId="181" fontId="186" fillId="0" borderId="26" xfId="215" applyNumberFormat="1" applyFont="1" applyBorder="1" applyAlignment="1">
      <alignment horizontal="right"/>
    </xf>
    <xf numFmtId="3" fontId="186" fillId="0" borderId="0" xfId="0" applyNumberFormat="1" applyFont="1"/>
    <xf numFmtId="0" fontId="182" fillId="0" borderId="0" xfId="0" applyFont="1" applyAlignment="1">
      <alignment horizontal="center"/>
    </xf>
    <xf numFmtId="0" fontId="183" fillId="0" borderId="26" xfId="0" applyFont="1" applyBorder="1"/>
    <xf numFmtId="0" fontId="182" fillId="0" borderId="26" xfId="0" applyFont="1" applyBorder="1" applyAlignment="1">
      <alignment horizontal="center"/>
    </xf>
    <xf numFmtId="0" fontId="185" fillId="0" borderId="27" xfId="0" applyFont="1" applyBorder="1"/>
    <xf numFmtId="3" fontId="186" fillId="0" borderId="27" xfId="0" applyNumberFormat="1" applyFont="1" applyBorder="1"/>
    <xf numFmtId="0" fontId="184" fillId="0" borderId="27" xfId="0" applyFont="1" applyBorder="1"/>
    <xf numFmtId="0" fontId="182" fillId="0" borderId="27" xfId="0" applyFont="1" applyBorder="1"/>
    <xf numFmtId="0" fontId="182" fillId="0" borderId="0" xfId="0" applyFont="1" applyAlignment="1">
      <alignment horizontal="right"/>
    </xf>
    <xf numFmtId="181" fontId="183" fillId="0" borderId="26" xfId="215" applyNumberFormat="1" applyFont="1" applyBorder="1" applyAlignment="1">
      <alignment horizontal="right"/>
    </xf>
    <xf numFmtId="181" fontId="184" fillId="0" borderId="26" xfId="215" applyNumberFormat="1" applyFont="1" applyBorder="1" applyAlignment="1">
      <alignment horizontal="right"/>
    </xf>
    <xf numFmtId="0" fontId="184" fillId="0" borderId="26" xfId="0" applyFont="1" applyBorder="1" applyAlignment="1">
      <alignment horizontal="right"/>
    </xf>
    <xf numFmtId="3" fontId="185" fillId="0" borderId="26" xfId="0" applyNumberFormat="1" applyFont="1" applyBorder="1" applyAlignment="1">
      <alignment horizontal="right"/>
    </xf>
    <xf numFmtId="0" fontId="184" fillId="0" borderId="28" xfId="0" applyFont="1" applyBorder="1"/>
    <xf numFmtId="0" fontId="183" fillId="0" borderId="28" xfId="0" applyFont="1" applyBorder="1" applyAlignment="1">
      <alignment horizontal="center"/>
    </xf>
    <xf numFmtId="3" fontId="185" fillId="0" borderId="28" xfId="0" applyNumberFormat="1" applyFont="1" applyBorder="1" applyAlignment="1">
      <alignment horizontal="right"/>
    </xf>
    <xf numFmtId="0" fontId="189" fillId="0" borderId="0" xfId="0" applyFont="1" applyAlignment="1">
      <alignment horizontal="left" vertical="top"/>
    </xf>
    <xf numFmtId="43" fontId="189" fillId="0" borderId="0" xfId="215" applyFont="1" applyAlignment="1">
      <alignment horizontal="left" vertical="top"/>
    </xf>
    <xf numFmtId="3" fontId="190" fillId="0" borderId="0" xfId="0" applyNumberFormat="1" applyFont="1" applyAlignment="1">
      <alignment horizontal="right"/>
    </xf>
    <xf numFmtId="181" fontId="191" fillId="0" borderId="0" xfId="215" applyNumberFormat="1" applyFont="1" applyFill="1" applyAlignment="1">
      <alignment horizontal="right"/>
    </xf>
    <xf numFmtId="181" fontId="191" fillId="0" borderId="0" xfId="215" applyNumberFormat="1" applyFont="1" applyAlignment="1">
      <alignment horizontal="right"/>
    </xf>
    <xf numFmtId="181" fontId="0" fillId="0" borderId="0" xfId="0" applyNumberFormat="1" applyAlignment="1" applyProtection="1">
      <alignment vertical="top"/>
      <protection locked="0"/>
    </xf>
    <xf numFmtId="3" fontId="190" fillId="0" borderId="26" xfId="0" applyNumberFormat="1" applyFont="1" applyBorder="1" applyAlignment="1">
      <alignment horizontal="right"/>
    </xf>
    <xf numFmtId="181" fontId="190" fillId="0" borderId="26" xfId="215" applyNumberFormat="1" applyFont="1" applyBorder="1" applyAlignment="1">
      <alignment horizontal="right"/>
    </xf>
    <xf numFmtId="168" fontId="186" fillId="0" borderId="27" xfId="215" applyNumberFormat="1" applyFont="1" applyBorder="1"/>
    <xf numFmtId="181" fontId="193" fillId="0" borderId="0" xfId="0" applyNumberFormat="1" applyFont="1" applyAlignment="1" applyProtection="1">
      <alignment vertical="top"/>
      <protection locked="0"/>
    </xf>
    <xf numFmtId="43" fontId="0" fillId="0" borderId="0" xfId="0" applyNumberFormat="1" applyAlignment="1">
      <alignment horizontal="left" vertical="top"/>
    </xf>
    <xf numFmtId="3" fontId="0" fillId="0" borderId="0" xfId="0" applyNumberFormat="1" applyAlignment="1" applyProtection="1">
      <alignment vertical="top"/>
      <protection locked="0"/>
    </xf>
    <xf numFmtId="168" fontId="186" fillId="0" borderId="0" xfId="215" applyNumberFormat="1" applyFont="1" applyAlignment="1">
      <alignment horizontal="right"/>
    </xf>
    <xf numFmtId="3" fontId="192" fillId="0" borderId="0" xfId="0" applyNumberFormat="1" applyFont="1" applyAlignment="1" applyProtection="1">
      <alignment vertical="top"/>
      <protection locked="0"/>
    </xf>
    <xf numFmtId="168" fontId="189" fillId="0" borderId="0" xfId="215" applyNumberFormat="1" applyFont="1" applyAlignment="1">
      <alignment horizontal="left" vertical="top"/>
    </xf>
    <xf numFmtId="182" fontId="166" fillId="0" borderId="0" xfId="215" applyNumberFormat="1" applyFont="1" applyFill="1" applyBorder="1" applyAlignment="1" applyProtection="1"/>
    <xf numFmtId="37" fontId="179" fillId="59" borderId="0" xfId="215" applyNumberFormat="1" applyFont="1" applyFill="1" applyBorder="1" applyAlignment="1" applyProtection="1">
      <alignment horizontal="right" wrapText="1"/>
    </xf>
    <xf numFmtId="1" fontId="166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I65"/>
  <sheetViews>
    <sheetView showGridLines="0" tabSelected="1" topLeftCell="A49" zoomScaleNormal="100" workbookViewId="0">
      <selection activeCell="H19" sqref="H19"/>
    </sheetView>
  </sheetViews>
  <sheetFormatPr defaultColWidth="9.140625" defaultRowHeight="15"/>
  <cols>
    <col min="1" max="1" width="92.1406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2.28515625" style="7" bestFit="1" customWidth="1"/>
    <col min="8" max="8" width="12.85546875" style="7" bestFit="1" customWidth="1"/>
    <col min="9" max="9" width="14" style="7" bestFit="1" customWidth="1"/>
    <col min="10" max="13" width="9.140625" style="7"/>
    <col min="14" max="14" width="12" style="7" bestFit="1" customWidth="1"/>
    <col min="15" max="16384" width="9.140625" style="7"/>
  </cols>
  <sheetData>
    <row r="1" spans="1:5" ht="18.75">
      <c r="A1" s="47" t="s">
        <v>58</v>
      </c>
    </row>
    <row r="2" spans="1:5">
      <c r="A2" s="15" t="s">
        <v>57</v>
      </c>
    </row>
    <row r="3" spans="1:5">
      <c r="A3" s="15" t="s">
        <v>55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>
        <v>489216972</v>
      </c>
      <c r="C10" s="17"/>
      <c r="D10" s="29">
        <v>270709760</v>
      </c>
      <c r="E10" s="16"/>
    </row>
    <row r="11" spans="1:5">
      <c r="A11" s="28" t="s">
        <v>52</v>
      </c>
      <c r="B11" s="29"/>
      <c r="C11" s="17"/>
      <c r="D11" s="29"/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>
        <f>35922280+416775</f>
        <v>36339055</v>
      </c>
      <c r="C14" s="17"/>
      <c r="D14" s="29">
        <v>4638150</v>
      </c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8">
      <c r="A17" s="10" t="s">
        <v>9</v>
      </c>
      <c r="B17" s="29"/>
      <c r="C17" s="17"/>
      <c r="D17" s="29"/>
      <c r="E17" s="16"/>
      <c r="G17" s="48"/>
    </row>
    <row r="18" spans="1:8">
      <c r="A18" s="10" t="s">
        <v>10</v>
      </c>
      <c r="B18" s="16"/>
      <c r="C18" s="17"/>
      <c r="D18" s="16"/>
      <c r="E18" s="16"/>
    </row>
    <row r="19" spans="1:8">
      <c r="A19" s="28" t="s">
        <v>10</v>
      </c>
      <c r="B19" s="29">
        <v>-263716387</v>
      </c>
      <c r="C19" s="17"/>
      <c r="D19" s="29">
        <v>-159703216</v>
      </c>
      <c r="E19" s="16"/>
      <c r="G19" s="48"/>
    </row>
    <row r="20" spans="1:8">
      <c r="A20" s="28" t="s">
        <v>35</v>
      </c>
      <c r="B20" s="29">
        <v>-3200340</v>
      </c>
      <c r="C20" s="17"/>
      <c r="D20" s="29">
        <v>-1949722</v>
      </c>
      <c r="E20" s="16"/>
    </row>
    <row r="21" spans="1:8">
      <c r="A21" s="10" t="s">
        <v>28</v>
      </c>
      <c r="B21" s="16"/>
      <c r="C21" s="17"/>
      <c r="D21" s="16"/>
      <c r="E21" s="16"/>
    </row>
    <row r="22" spans="1:8">
      <c r="A22" s="28" t="s">
        <v>36</v>
      </c>
      <c r="B22" s="29">
        <v>-17751437</v>
      </c>
      <c r="C22" s="17"/>
      <c r="D22" s="29">
        <v>-6770973</v>
      </c>
      <c r="E22" s="16"/>
    </row>
    <row r="23" spans="1:8">
      <c r="A23" s="28" t="s">
        <v>37</v>
      </c>
      <c r="B23" s="29">
        <v>-2952319</v>
      </c>
      <c r="C23" s="17"/>
      <c r="D23" s="29">
        <v>-1130733</v>
      </c>
      <c r="E23" s="16"/>
    </row>
    <row r="24" spans="1:8">
      <c r="A24" s="28" t="s">
        <v>39</v>
      </c>
      <c r="B24" s="29"/>
      <c r="C24" s="17"/>
      <c r="D24" s="29"/>
      <c r="E24" s="16"/>
    </row>
    <row r="25" spans="1:8">
      <c r="A25" s="10" t="s">
        <v>11</v>
      </c>
      <c r="B25" s="29"/>
      <c r="C25" s="17"/>
      <c r="D25" s="29"/>
      <c r="E25" s="16"/>
    </row>
    <row r="26" spans="1:8">
      <c r="A26" s="10" t="s">
        <v>26</v>
      </c>
      <c r="B26" s="106">
        <f>-3995447</f>
        <v>-3995447</v>
      </c>
      <c r="C26" s="17"/>
      <c r="D26" s="29"/>
      <c r="E26" s="16"/>
      <c r="H26" s="48"/>
    </row>
    <row r="27" spans="1:8">
      <c r="A27" s="10" t="s">
        <v>12</v>
      </c>
      <c r="B27" s="29">
        <f>-204549997+3931090-182800</f>
        <v>-200801707</v>
      </c>
      <c r="C27" s="17"/>
      <c r="D27" s="29">
        <v>-106123270</v>
      </c>
      <c r="E27" s="16"/>
      <c r="F27" s="48"/>
      <c r="H27" s="49"/>
    </row>
    <row r="28" spans="1:8">
      <c r="A28" s="10" t="s">
        <v>1</v>
      </c>
      <c r="B28" s="16"/>
      <c r="C28" s="17"/>
      <c r="D28" s="16"/>
      <c r="E28" s="16"/>
    </row>
    <row r="29" spans="1:8" ht="15" customHeight="1">
      <c r="A29" s="28" t="s">
        <v>40</v>
      </c>
      <c r="B29" s="29"/>
      <c r="C29" s="17"/>
      <c r="D29" s="29"/>
      <c r="E29" s="16"/>
    </row>
    <row r="30" spans="1:8" ht="15" customHeight="1">
      <c r="A30" s="28" t="s">
        <v>38</v>
      </c>
      <c r="B30" s="29"/>
      <c r="C30" s="17"/>
      <c r="D30" s="29"/>
      <c r="E30" s="16"/>
    </row>
    <row r="31" spans="1:8" ht="15" customHeight="1">
      <c r="A31" s="28" t="s">
        <v>47</v>
      </c>
      <c r="B31" s="29"/>
      <c r="C31" s="17"/>
      <c r="D31" s="29"/>
      <c r="E31" s="16"/>
    </row>
    <row r="32" spans="1:8" ht="15" customHeight="1">
      <c r="A32" s="28" t="s">
        <v>41</v>
      </c>
      <c r="B32" s="29"/>
      <c r="C32" s="17"/>
      <c r="D32" s="29"/>
      <c r="E32" s="16"/>
    </row>
    <row r="33" spans="1:9" ht="15" customHeight="1">
      <c r="A33" s="28" t="s">
        <v>46</v>
      </c>
      <c r="B33" s="29"/>
      <c r="C33" s="17"/>
      <c r="D33" s="29"/>
      <c r="E33" s="16"/>
      <c r="I33" s="48"/>
    </row>
    <row r="34" spans="1:9" ht="15" customHeight="1">
      <c r="A34" s="28" t="s">
        <v>42</v>
      </c>
      <c r="B34" s="29"/>
      <c r="C34" s="17"/>
      <c r="D34" s="29"/>
      <c r="E34" s="16"/>
      <c r="I34" s="48"/>
    </row>
    <row r="35" spans="1:9">
      <c r="A35" s="10" t="s">
        <v>13</v>
      </c>
      <c r="B35" s="29"/>
      <c r="C35" s="17"/>
      <c r="D35" s="29"/>
      <c r="E35" s="16"/>
    </row>
    <row r="36" spans="1:9">
      <c r="A36" s="10" t="s">
        <v>29</v>
      </c>
      <c r="B36" s="16"/>
      <c r="C36" s="31"/>
      <c r="D36" s="16"/>
      <c r="E36" s="16"/>
    </row>
    <row r="37" spans="1:9">
      <c r="A37" s="28" t="s">
        <v>43</v>
      </c>
      <c r="B37" s="29">
        <v>-4607969</v>
      </c>
      <c r="C37" s="17"/>
      <c r="D37" s="29">
        <v>2156309</v>
      </c>
      <c r="E37" s="16"/>
    </row>
    <row r="38" spans="1:9" ht="30">
      <c r="A38" s="28" t="s">
        <v>45</v>
      </c>
      <c r="B38" s="29"/>
      <c r="C38" s="17"/>
      <c r="D38" s="29"/>
      <c r="E38" s="16"/>
    </row>
    <row r="39" spans="1:9">
      <c r="A39" s="28" t="s">
        <v>44</v>
      </c>
      <c r="B39" s="29">
        <v>-3129656</v>
      </c>
      <c r="C39" s="17"/>
      <c r="D39" s="29">
        <v>-57801</v>
      </c>
      <c r="E39" s="16"/>
    </row>
    <row r="40" spans="1:9">
      <c r="A40" s="10" t="s">
        <v>14</v>
      </c>
      <c r="B40" s="29"/>
      <c r="C40" s="17"/>
      <c r="D40" s="29"/>
      <c r="E40" s="16"/>
      <c r="G40" s="48"/>
      <c r="H40" s="48"/>
    </row>
    <row r="41" spans="1:9">
      <c r="A41" s="45" t="s">
        <v>48</v>
      </c>
      <c r="B41" s="29"/>
      <c r="C41" s="17"/>
      <c r="D41" s="29"/>
      <c r="E41" s="16"/>
      <c r="G41" s="48"/>
    </row>
    <row r="42" spans="1:9">
      <c r="A42" s="10" t="s">
        <v>15</v>
      </c>
      <c r="B42" s="19">
        <f>SUM(B9:B41)</f>
        <v>25400765</v>
      </c>
      <c r="C42" s="20"/>
      <c r="D42" s="19">
        <f>SUM(D9:D41)</f>
        <v>1768504</v>
      </c>
      <c r="E42" s="23"/>
      <c r="F42" s="49"/>
      <c r="G42" s="48"/>
      <c r="I42" s="1"/>
    </row>
    <row r="43" spans="1:9">
      <c r="A43" s="10" t="s">
        <v>0</v>
      </c>
      <c r="B43" s="20"/>
      <c r="C43" s="20"/>
      <c r="D43" s="20"/>
      <c r="E43" s="23"/>
    </row>
    <row r="44" spans="1:9">
      <c r="A44" s="28" t="s">
        <v>16</v>
      </c>
      <c r="B44" s="29">
        <v>-3538089</v>
      </c>
      <c r="C44" s="17"/>
      <c r="D44" s="29">
        <v>-480626</v>
      </c>
      <c r="E44" s="16"/>
      <c r="I44" s="1"/>
    </row>
    <row r="45" spans="1:9">
      <c r="A45" s="28" t="s">
        <v>17</v>
      </c>
      <c r="B45" s="29"/>
      <c r="C45" s="17"/>
      <c r="D45" s="29"/>
      <c r="E45" s="16"/>
      <c r="G45" s="48"/>
    </row>
    <row r="46" spans="1:9">
      <c r="A46" s="28" t="s">
        <v>27</v>
      </c>
      <c r="B46" s="29"/>
      <c r="C46" s="17"/>
      <c r="D46" s="29"/>
      <c r="E46" s="16"/>
      <c r="G46" s="48"/>
    </row>
    <row r="47" spans="1:9">
      <c r="A47" s="10" t="s">
        <v>31</v>
      </c>
      <c r="B47" s="32">
        <f>SUM(B42:B46)</f>
        <v>21862676</v>
      </c>
      <c r="C47" s="23"/>
      <c r="D47" s="32">
        <f>SUM(D42:D46)</f>
        <v>1287878</v>
      </c>
      <c r="E47" s="23"/>
    </row>
    <row r="48" spans="1:9" ht="15.75" thickBot="1">
      <c r="A48" s="33"/>
      <c r="B48" s="34"/>
      <c r="C48" s="34"/>
      <c r="D48" s="34"/>
      <c r="E48" s="24"/>
      <c r="G48" s="48"/>
      <c r="H48" s="1"/>
    </row>
    <row r="49" spans="1:8" ht="15.75" thickTop="1">
      <c r="A49" s="35" t="s">
        <v>32</v>
      </c>
      <c r="B49" s="18"/>
      <c r="C49" s="18"/>
      <c r="D49" s="18"/>
      <c r="E49" s="24"/>
    </row>
    <row r="50" spans="1:8">
      <c r="A50" s="28" t="s">
        <v>21</v>
      </c>
      <c r="B50" s="30"/>
      <c r="C50" s="18"/>
      <c r="D50" s="30"/>
      <c r="E50" s="16"/>
      <c r="G50" s="48"/>
    </row>
    <row r="51" spans="1:8">
      <c r="A51" s="28" t="s">
        <v>22</v>
      </c>
      <c r="B51" s="30"/>
      <c r="C51" s="18"/>
      <c r="D51" s="30"/>
      <c r="E51" s="16"/>
      <c r="G51" s="107"/>
      <c r="H51" s="105"/>
    </row>
    <row r="52" spans="1:8">
      <c r="A52" s="28" t="s">
        <v>23</v>
      </c>
      <c r="B52" s="30"/>
      <c r="C52" s="18"/>
      <c r="D52" s="30"/>
      <c r="E52" s="21"/>
    </row>
    <row r="53" spans="1:8" ht="15" customHeight="1">
      <c r="A53" s="28" t="s">
        <v>24</v>
      </c>
      <c r="B53" s="30"/>
      <c r="C53" s="18"/>
      <c r="D53" s="30"/>
      <c r="E53" s="25"/>
    </row>
    <row r="54" spans="1:8">
      <c r="A54" s="46" t="s">
        <v>5</v>
      </c>
      <c r="B54" s="30"/>
      <c r="C54" s="18"/>
      <c r="D54" s="30"/>
      <c r="E54" s="1"/>
    </row>
    <row r="55" spans="1:8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8">
      <c r="A56" s="38"/>
      <c r="B56" s="39"/>
      <c r="C56" s="40"/>
      <c r="D56" s="39"/>
      <c r="E56" s="25"/>
    </row>
    <row r="57" spans="1:8" ht="15.75" thickBot="1">
      <c r="A57" s="35" t="s">
        <v>34</v>
      </c>
      <c r="B57" s="41">
        <f>B47+B55</f>
        <v>21862676</v>
      </c>
      <c r="C57" s="42"/>
      <c r="D57" s="41">
        <f>D47+D55</f>
        <v>1287878</v>
      </c>
      <c r="E57" s="25"/>
    </row>
    <row r="58" spans="1:8" ht="15.75" thickTop="1">
      <c r="A58" s="38"/>
      <c r="B58" s="39"/>
      <c r="C58" s="40"/>
      <c r="D58" s="39"/>
      <c r="E58" s="25"/>
    </row>
    <row r="59" spans="1:8">
      <c r="A59" s="43" t="s">
        <v>25</v>
      </c>
      <c r="B59" s="39"/>
      <c r="C59" s="40"/>
      <c r="D59" s="39"/>
      <c r="E59" s="26"/>
    </row>
    <row r="60" spans="1:8">
      <c r="A60" s="38" t="s">
        <v>18</v>
      </c>
      <c r="B60" s="29"/>
      <c r="C60" s="16"/>
      <c r="D60" s="29"/>
      <c r="E60" s="26"/>
    </row>
    <row r="61" spans="1:8">
      <c r="A61" s="38" t="s">
        <v>19</v>
      </c>
      <c r="B61" s="29"/>
      <c r="C61" s="16"/>
      <c r="D61" s="29"/>
      <c r="E61" s="26"/>
    </row>
    <row r="62" spans="1:8">
      <c r="A62" s="3"/>
      <c r="B62" s="4"/>
      <c r="C62" s="4"/>
      <c r="D62" s="4"/>
      <c r="E62" s="26"/>
    </row>
    <row r="63" spans="1:8">
      <c r="A63" s="3"/>
      <c r="B63" s="4"/>
      <c r="C63" s="4"/>
      <c r="D63" s="4"/>
      <c r="E63" s="26"/>
    </row>
    <row r="64" spans="1:8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25" right="0.25" top="0" bottom="0" header="0.3" footer="0.3"/>
  <pageSetup scale="6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B203B-3A1B-4662-822F-C9318EE05072}">
  <dimension ref="A2:G44"/>
  <sheetViews>
    <sheetView workbookViewId="0">
      <selection activeCell="F32" sqref="F32"/>
    </sheetView>
  </sheetViews>
  <sheetFormatPr defaultRowHeight="12.75"/>
  <cols>
    <col min="1" max="1" width="44.42578125" style="50" bestFit="1" customWidth="1"/>
    <col min="2" max="2" width="10.28515625" style="50" customWidth="1"/>
    <col min="3" max="3" width="18.28515625" style="50" customWidth="1"/>
    <col min="4" max="4" width="21.42578125" style="50" customWidth="1"/>
    <col min="5" max="5" width="9.140625" style="52"/>
    <col min="6" max="6" width="13.5703125" style="52" bestFit="1" customWidth="1"/>
    <col min="7" max="256" width="9.140625" style="52"/>
    <col min="257" max="257" width="44.42578125" style="52" bestFit="1" customWidth="1"/>
    <col min="258" max="258" width="10.28515625" style="52" customWidth="1"/>
    <col min="259" max="259" width="13.5703125" style="52" bestFit="1" customWidth="1"/>
    <col min="260" max="260" width="21.42578125" style="52" customWidth="1"/>
    <col min="261" max="512" width="9.140625" style="52"/>
    <col min="513" max="513" width="44.42578125" style="52" bestFit="1" customWidth="1"/>
    <col min="514" max="514" width="10.28515625" style="52" customWidth="1"/>
    <col min="515" max="515" width="13.5703125" style="52" bestFit="1" customWidth="1"/>
    <col min="516" max="516" width="21.42578125" style="52" customWidth="1"/>
    <col min="517" max="768" width="9.140625" style="52"/>
    <col min="769" max="769" width="44.42578125" style="52" bestFit="1" customWidth="1"/>
    <col min="770" max="770" width="10.28515625" style="52" customWidth="1"/>
    <col min="771" max="771" width="13.5703125" style="52" bestFit="1" customWidth="1"/>
    <col min="772" max="772" width="21.42578125" style="52" customWidth="1"/>
    <col min="773" max="1024" width="9.140625" style="52"/>
    <col min="1025" max="1025" width="44.42578125" style="52" bestFit="1" customWidth="1"/>
    <col min="1026" max="1026" width="10.28515625" style="52" customWidth="1"/>
    <col min="1027" max="1027" width="13.5703125" style="52" bestFit="1" customWidth="1"/>
    <col min="1028" max="1028" width="21.42578125" style="52" customWidth="1"/>
    <col min="1029" max="1280" width="9.140625" style="52"/>
    <col min="1281" max="1281" width="44.42578125" style="52" bestFit="1" customWidth="1"/>
    <col min="1282" max="1282" width="10.28515625" style="52" customWidth="1"/>
    <col min="1283" max="1283" width="13.5703125" style="52" bestFit="1" customWidth="1"/>
    <col min="1284" max="1284" width="21.42578125" style="52" customWidth="1"/>
    <col min="1285" max="1536" width="9.140625" style="52"/>
    <col min="1537" max="1537" width="44.42578125" style="52" bestFit="1" customWidth="1"/>
    <col min="1538" max="1538" width="10.28515625" style="52" customWidth="1"/>
    <col min="1539" max="1539" width="13.5703125" style="52" bestFit="1" customWidth="1"/>
    <col min="1540" max="1540" width="21.42578125" style="52" customWidth="1"/>
    <col min="1541" max="1792" width="9.140625" style="52"/>
    <col min="1793" max="1793" width="44.42578125" style="52" bestFit="1" customWidth="1"/>
    <col min="1794" max="1794" width="10.28515625" style="52" customWidth="1"/>
    <col min="1795" max="1795" width="13.5703125" style="52" bestFit="1" customWidth="1"/>
    <col min="1796" max="1796" width="21.42578125" style="52" customWidth="1"/>
    <col min="1797" max="2048" width="9.140625" style="52"/>
    <col min="2049" max="2049" width="44.42578125" style="52" bestFit="1" customWidth="1"/>
    <col min="2050" max="2050" width="10.28515625" style="52" customWidth="1"/>
    <col min="2051" max="2051" width="13.5703125" style="52" bestFit="1" customWidth="1"/>
    <col min="2052" max="2052" width="21.42578125" style="52" customWidth="1"/>
    <col min="2053" max="2304" width="9.140625" style="52"/>
    <col min="2305" max="2305" width="44.42578125" style="52" bestFit="1" customWidth="1"/>
    <col min="2306" max="2306" width="10.28515625" style="52" customWidth="1"/>
    <col min="2307" max="2307" width="13.5703125" style="52" bestFit="1" customWidth="1"/>
    <col min="2308" max="2308" width="21.42578125" style="52" customWidth="1"/>
    <col min="2309" max="2560" width="9.140625" style="52"/>
    <col min="2561" max="2561" width="44.42578125" style="52" bestFit="1" customWidth="1"/>
    <col min="2562" max="2562" width="10.28515625" style="52" customWidth="1"/>
    <col min="2563" max="2563" width="13.5703125" style="52" bestFit="1" customWidth="1"/>
    <col min="2564" max="2564" width="21.42578125" style="52" customWidth="1"/>
    <col min="2565" max="2816" width="9.140625" style="52"/>
    <col min="2817" max="2817" width="44.42578125" style="52" bestFit="1" customWidth="1"/>
    <col min="2818" max="2818" width="10.28515625" style="52" customWidth="1"/>
    <col min="2819" max="2819" width="13.5703125" style="52" bestFit="1" customWidth="1"/>
    <col min="2820" max="2820" width="21.42578125" style="52" customWidth="1"/>
    <col min="2821" max="3072" width="9.140625" style="52"/>
    <col min="3073" max="3073" width="44.42578125" style="52" bestFit="1" customWidth="1"/>
    <col min="3074" max="3074" width="10.28515625" style="52" customWidth="1"/>
    <col min="3075" max="3075" width="13.5703125" style="52" bestFit="1" customWidth="1"/>
    <col min="3076" max="3076" width="21.42578125" style="52" customWidth="1"/>
    <col min="3077" max="3328" width="9.140625" style="52"/>
    <col min="3329" max="3329" width="44.42578125" style="52" bestFit="1" customWidth="1"/>
    <col min="3330" max="3330" width="10.28515625" style="52" customWidth="1"/>
    <col min="3331" max="3331" width="13.5703125" style="52" bestFit="1" customWidth="1"/>
    <col min="3332" max="3332" width="21.42578125" style="52" customWidth="1"/>
    <col min="3333" max="3584" width="9.140625" style="52"/>
    <col min="3585" max="3585" width="44.42578125" style="52" bestFit="1" customWidth="1"/>
    <col min="3586" max="3586" width="10.28515625" style="52" customWidth="1"/>
    <col min="3587" max="3587" width="13.5703125" style="52" bestFit="1" customWidth="1"/>
    <col min="3588" max="3588" width="21.42578125" style="52" customWidth="1"/>
    <col min="3589" max="3840" width="9.140625" style="52"/>
    <col min="3841" max="3841" width="44.42578125" style="52" bestFit="1" customWidth="1"/>
    <col min="3842" max="3842" width="10.28515625" style="52" customWidth="1"/>
    <col min="3843" max="3843" width="13.5703125" style="52" bestFit="1" customWidth="1"/>
    <col min="3844" max="3844" width="21.42578125" style="52" customWidth="1"/>
    <col min="3845" max="4096" width="9.140625" style="52"/>
    <col min="4097" max="4097" width="44.42578125" style="52" bestFit="1" customWidth="1"/>
    <col min="4098" max="4098" width="10.28515625" style="52" customWidth="1"/>
    <col min="4099" max="4099" width="13.5703125" style="52" bestFit="1" customWidth="1"/>
    <col min="4100" max="4100" width="21.42578125" style="52" customWidth="1"/>
    <col min="4101" max="4352" width="9.140625" style="52"/>
    <col min="4353" max="4353" width="44.42578125" style="52" bestFit="1" customWidth="1"/>
    <col min="4354" max="4354" width="10.28515625" style="52" customWidth="1"/>
    <col min="4355" max="4355" width="13.5703125" style="52" bestFit="1" customWidth="1"/>
    <col min="4356" max="4356" width="21.42578125" style="52" customWidth="1"/>
    <col min="4357" max="4608" width="9.140625" style="52"/>
    <col min="4609" max="4609" width="44.42578125" style="52" bestFit="1" customWidth="1"/>
    <col min="4610" max="4610" width="10.28515625" style="52" customWidth="1"/>
    <col min="4611" max="4611" width="13.5703125" style="52" bestFit="1" customWidth="1"/>
    <col min="4612" max="4612" width="21.42578125" style="52" customWidth="1"/>
    <col min="4613" max="4864" width="9.140625" style="52"/>
    <col min="4865" max="4865" width="44.42578125" style="52" bestFit="1" customWidth="1"/>
    <col min="4866" max="4866" width="10.28515625" style="52" customWidth="1"/>
    <col min="4867" max="4867" width="13.5703125" style="52" bestFit="1" customWidth="1"/>
    <col min="4868" max="4868" width="21.42578125" style="52" customWidth="1"/>
    <col min="4869" max="5120" width="9.140625" style="52"/>
    <col min="5121" max="5121" width="44.42578125" style="52" bestFit="1" customWidth="1"/>
    <col min="5122" max="5122" width="10.28515625" style="52" customWidth="1"/>
    <col min="5123" max="5123" width="13.5703125" style="52" bestFit="1" customWidth="1"/>
    <col min="5124" max="5124" width="21.42578125" style="52" customWidth="1"/>
    <col min="5125" max="5376" width="9.140625" style="52"/>
    <col min="5377" max="5377" width="44.42578125" style="52" bestFit="1" customWidth="1"/>
    <col min="5378" max="5378" width="10.28515625" style="52" customWidth="1"/>
    <col min="5379" max="5379" width="13.5703125" style="52" bestFit="1" customWidth="1"/>
    <col min="5380" max="5380" width="21.42578125" style="52" customWidth="1"/>
    <col min="5381" max="5632" width="9.140625" style="52"/>
    <col min="5633" max="5633" width="44.42578125" style="52" bestFit="1" customWidth="1"/>
    <col min="5634" max="5634" width="10.28515625" style="52" customWidth="1"/>
    <col min="5635" max="5635" width="13.5703125" style="52" bestFit="1" customWidth="1"/>
    <col min="5636" max="5636" width="21.42578125" style="52" customWidth="1"/>
    <col min="5637" max="5888" width="9.140625" style="52"/>
    <col min="5889" max="5889" width="44.42578125" style="52" bestFit="1" customWidth="1"/>
    <col min="5890" max="5890" width="10.28515625" style="52" customWidth="1"/>
    <col min="5891" max="5891" width="13.5703125" style="52" bestFit="1" customWidth="1"/>
    <col min="5892" max="5892" width="21.42578125" style="52" customWidth="1"/>
    <col min="5893" max="6144" width="9.140625" style="52"/>
    <col min="6145" max="6145" width="44.42578125" style="52" bestFit="1" customWidth="1"/>
    <col min="6146" max="6146" width="10.28515625" style="52" customWidth="1"/>
    <col min="6147" max="6147" width="13.5703125" style="52" bestFit="1" customWidth="1"/>
    <col min="6148" max="6148" width="21.42578125" style="52" customWidth="1"/>
    <col min="6149" max="6400" width="9.140625" style="52"/>
    <col min="6401" max="6401" width="44.42578125" style="52" bestFit="1" customWidth="1"/>
    <col min="6402" max="6402" width="10.28515625" style="52" customWidth="1"/>
    <col min="6403" max="6403" width="13.5703125" style="52" bestFit="1" customWidth="1"/>
    <col min="6404" max="6404" width="21.42578125" style="52" customWidth="1"/>
    <col min="6405" max="6656" width="9.140625" style="52"/>
    <col min="6657" max="6657" width="44.42578125" style="52" bestFit="1" customWidth="1"/>
    <col min="6658" max="6658" width="10.28515625" style="52" customWidth="1"/>
    <col min="6659" max="6659" width="13.5703125" style="52" bestFit="1" customWidth="1"/>
    <col min="6660" max="6660" width="21.42578125" style="52" customWidth="1"/>
    <col min="6661" max="6912" width="9.140625" style="52"/>
    <col min="6913" max="6913" width="44.42578125" style="52" bestFit="1" customWidth="1"/>
    <col min="6914" max="6914" width="10.28515625" style="52" customWidth="1"/>
    <col min="6915" max="6915" width="13.5703125" style="52" bestFit="1" customWidth="1"/>
    <col min="6916" max="6916" width="21.42578125" style="52" customWidth="1"/>
    <col min="6917" max="7168" width="9.140625" style="52"/>
    <col min="7169" max="7169" width="44.42578125" style="52" bestFit="1" customWidth="1"/>
    <col min="7170" max="7170" width="10.28515625" style="52" customWidth="1"/>
    <col min="7171" max="7171" width="13.5703125" style="52" bestFit="1" customWidth="1"/>
    <col min="7172" max="7172" width="21.42578125" style="52" customWidth="1"/>
    <col min="7173" max="7424" width="9.140625" style="52"/>
    <col min="7425" max="7425" width="44.42578125" style="52" bestFit="1" customWidth="1"/>
    <col min="7426" max="7426" width="10.28515625" style="52" customWidth="1"/>
    <col min="7427" max="7427" width="13.5703125" style="52" bestFit="1" customWidth="1"/>
    <col min="7428" max="7428" width="21.42578125" style="52" customWidth="1"/>
    <col min="7429" max="7680" width="9.140625" style="52"/>
    <col min="7681" max="7681" width="44.42578125" style="52" bestFit="1" customWidth="1"/>
    <col min="7682" max="7682" width="10.28515625" style="52" customWidth="1"/>
    <col min="7683" max="7683" width="13.5703125" style="52" bestFit="1" customWidth="1"/>
    <col min="7684" max="7684" width="21.42578125" style="52" customWidth="1"/>
    <col min="7685" max="7936" width="9.140625" style="52"/>
    <col min="7937" max="7937" width="44.42578125" style="52" bestFit="1" customWidth="1"/>
    <col min="7938" max="7938" width="10.28515625" style="52" customWidth="1"/>
    <col min="7939" max="7939" width="13.5703125" style="52" bestFit="1" customWidth="1"/>
    <col min="7940" max="7940" width="21.42578125" style="52" customWidth="1"/>
    <col min="7941" max="8192" width="9.140625" style="52"/>
    <col min="8193" max="8193" width="44.42578125" style="52" bestFit="1" customWidth="1"/>
    <col min="8194" max="8194" width="10.28515625" style="52" customWidth="1"/>
    <col min="8195" max="8195" width="13.5703125" style="52" bestFit="1" customWidth="1"/>
    <col min="8196" max="8196" width="21.42578125" style="52" customWidth="1"/>
    <col min="8197" max="8448" width="9.140625" style="52"/>
    <col min="8449" max="8449" width="44.42578125" style="52" bestFit="1" customWidth="1"/>
    <col min="8450" max="8450" width="10.28515625" style="52" customWidth="1"/>
    <col min="8451" max="8451" width="13.5703125" style="52" bestFit="1" customWidth="1"/>
    <col min="8452" max="8452" width="21.42578125" style="52" customWidth="1"/>
    <col min="8453" max="8704" width="9.140625" style="52"/>
    <col min="8705" max="8705" width="44.42578125" style="52" bestFit="1" customWidth="1"/>
    <col min="8706" max="8706" width="10.28515625" style="52" customWidth="1"/>
    <col min="8707" max="8707" width="13.5703125" style="52" bestFit="1" customWidth="1"/>
    <col min="8708" max="8708" width="21.42578125" style="52" customWidth="1"/>
    <col min="8709" max="8960" width="9.140625" style="52"/>
    <col min="8961" max="8961" width="44.42578125" style="52" bestFit="1" customWidth="1"/>
    <col min="8962" max="8962" width="10.28515625" style="52" customWidth="1"/>
    <col min="8963" max="8963" width="13.5703125" style="52" bestFit="1" customWidth="1"/>
    <col min="8964" max="8964" width="21.42578125" style="52" customWidth="1"/>
    <col min="8965" max="9216" width="9.140625" style="52"/>
    <col min="9217" max="9217" width="44.42578125" style="52" bestFit="1" customWidth="1"/>
    <col min="9218" max="9218" width="10.28515625" style="52" customWidth="1"/>
    <col min="9219" max="9219" width="13.5703125" style="52" bestFit="1" customWidth="1"/>
    <col min="9220" max="9220" width="21.42578125" style="52" customWidth="1"/>
    <col min="9221" max="9472" width="9.140625" style="52"/>
    <col min="9473" max="9473" width="44.42578125" style="52" bestFit="1" customWidth="1"/>
    <col min="9474" max="9474" width="10.28515625" style="52" customWidth="1"/>
    <col min="9475" max="9475" width="13.5703125" style="52" bestFit="1" customWidth="1"/>
    <col min="9476" max="9476" width="21.42578125" style="52" customWidth="1"/>
    <col min="9477" max="9728" width="9.140625" style="52"/>
    <col min="9729" max="9729" width="44.42578125" style="52" bestFit="1" customWidth="1"/>
    <col min="9730" max="9730" width="10.28515625" style="52" customWidth="1"/>
    <col min="9731" max="9731" width="13.5703125" style="52" bestFit="1" customWidth="1"/>
    <col min="9732" max="9732" width="21.42578125" style="52" customWidth="1"/>
    <col min="9733" max="9984" width="9.140625" style="52"/>
    <col min="9985" max="9985" width="44.42578125" style="52" bestFit="1" customWidth="1"/>
    <col min="9986" max="9986" width="10.28515625" style="52" customWidth="1"/>
    <col min="9987" max="9987" width="13.5703125" style="52" bestFit="1" customWidth="1"/>
    <col min="9988" max="9988" width="21.42578125" style="52" customWidth="1"/>
    <col min="9989" max="10240" width="9.140625" style="52"/>
    <col min="10241" max="10241" width="44.42578125" style="52" bestFit="1" customWidth="1"/>
    <col min="10242" max="10242" width="10.28515625" style="52" customWidth="1"/>
    <col min="10243" max="10243" width="13.5703125" style="52" bestFit="1" customWidth="1"/>
    <col min="10244" max="10244" width="21.42578125" style="52" customWidth="1"/>
    <col min="10245" max="10496" width="9.140625" style="52"/>
    <col min="10497" max="10497" width="44.42578125" style="52" bestFit="1" customWidth="1"/>
    <col min="10498" max="10498" width="10.28515625" style="52" customWidth="1"/>
    <col min="10499" max="10499" width="13.5703125" style="52" bestFit="1" customWidth="1"/>
    <col min="10500" max="10500" width="21.42578125" style="52" customWidth="1"/>
    <col min="10501" max="10752" width="9.140625" style="52"/>
    <col min="10753" max="10753" width="44.42578125" style="52" bestFit="1" customWidth="1"/>
    <col min="10754" max="10754" width="10.28515625" style="52" customWidth="1"/>
    <col min="10755" max="10755" width="13.5703125" style="52" bestFit="1" customWidth="1"/>
    <col min="10756" max="10756" width="21.42578125" style="52" customWidth="1"/>
    <col min="10757" max="11008" width="9.140625" style="52"/>
    <col min="11009" max="11009" width="44.42578125" style="52" bestFit="1" customWidth="1"/>
    <col min="11010" max="11010" width="10.28515625" style="52" customWidth="1"/>
    <col min="11011" max="11011" width="13.5703125" style="52" bestFit="1" customWidth="1"/>
    <col min="11012" max="11012" width="21.42578125" style="52" customWidth="1"/>
    <col min="11013" max="11264" width="9.140625" style="52"/>
    <col min="11265" max="11265" width="44.42578125" style="52" bestFit="1" customWidth="1"/>
    <col min="11266" max="11266" width="10.28515625" style="52" customWidth="1"/>
    <col min="11267" max="11267" width="13.5703125" style="52" bestFit="1" customWidth="1"/>
    <col min="11268" max="11268" width="21.42578125" style="52" customWidth="1"/>
    <col min="11269" max="11520" width="9.140625" style="52"/>
    <col min="11521" max="11521" width="44.42578125" style="52" bestFit="1" customWidth="1"/>
    <col min="11522" max="11522" width="10.28515625" style="52" customWidth="1"/>
    <col min="11523" max="11523" width="13.5703125" style="52" bestFit="1" customWidth="1"/>
    <col min="11524" max="11524" width="21.42578125" style="52" customWidth="1"/>
    <col min="11525" max="11776" width="9.140625" style="52"/>
    <col min="11777" max="11777" width="44.42578125" style="52" bestFit="1" customWidth="1"/>
    <col min="11778" max="11778" width="10.28515625" style="52" customWidth="1"/>
    <col min="11779" max="11779" width="13.5703125" style="52" bestFit="1" customWidth="1"/>
    <col min="11780" max="11780" width="21.42578125" style="52" customWidth="1"/>
    <col min="11781" max="12032" width="9.140625" style="52"/>
    <col min="12033" max="12033" width="44.42578125" style="52" bestFit="1" customWidth="1"/>
    <col min="12034" max="12034" width="10.28515625" style="52" customWidth="1"/>
    <col min="12035" max="12035" width="13.5703125" style="52" bestFit="1" customWidth="1"/>
    <col min="12036" max="12036" width="21.42578125" style="52" customWidth="1"/>
    <col min="12037" max="12288" width="9.140625" style="52"/>
    <col min="12289" max="12289" width="44.42578125" style="52" bestFit="1" customWidth="1"/>
    <col min="12290" max="12290" width="10.28515625" style="52" customWidth="1"/>
    <col min="12291" max="12291" width="13.5703125" style="52" bestFit="1" customWidth="1"/>
    <col min="12292" max="12292" width="21.42578125" style="52" customWidth="1"/>
    <col min="12293" max="12544" width="9.140625" style="52"/>
    <col min="12545" max="12545" width="44.42578125" style="52" bestFit="1" customWidth="1"/>
    <col min="12546" max="12546" width="10.28515625" style="52" customWidth="1"/>
    <col min="12547" max="12547" width="13.5703125" style="52" bestFit="1" customWidth="1"/>
    <col min="12548" max="12548" width="21.42578125" style="52" customWidth="1"/>
    <col min="12549" max="12800" width="9.140625" style="52"/>
    <col min="12801" max="12801" width="44.42578125" style="52" bestFit="1" customWidth="1"/>
    <col min="12802" max="12802" width="10.28515625" style="52" customWidth="1"/>
    <col min="12803" max="12803" width="13.5703125" style="52" bestFit="1" customWidth="1"/>
    <col min="12804" max="12804" width="21.42578125" style="52" customWidth="1"/>
    <col min="12805" max="13056" width="9.140625" style="52"/>
    <col min="13057" max="13057" width="44.42578125" style="52" bestFit="1" customWidth="1"/>
    <col min="13058" max="13058" width="10.28515625" style="52" customWidth="1"/>
    <col min="13059" max="13059" width="13.5703125" style="52" bestFit="1" customWidth="1"/>
    <col min="13060" max="13060" width="21.42578125" style="52" customWidth="1"/>
    <col min="13061" max="13312" width="9.140625" style="52"/>
    <col min="13313" max="13313" width="44.42578125" style="52" bestFit="1" customWidth="1"/>
    <col min="13314" max="13314" width="10.28515625" style="52" customWidth="1"/>
    <col min="13315" max="13315" width="13.5703125" style="52" bestFit="1" customWidth="1"/>
    <col min="13316" max="13316" width="21.42578125" style="52" customWidth="1"/>
    <col min="13317" max="13568" width="9.140625" style="52"/>
    <col min="13569" max="13569" width="44.42578125" style="52" bestFit="1" customWidth="1"/>
    <col min="13570" max="13570" width="10.28515625" style="52" customWidth="1"/>
    <col min="13571" max="13571" width="13.5703125" style="52" bestFit="1" customWidth="1"/>
    <col min="13572" max="13572" width="21.42578125" style="52" customWidth="1"/>
    <col min="13573" max="13824" width="9.140625" style="52"/>
    <col min="13825" max="13825" width="44.42578125" style="52" bestFit="1" customWidth="1"/>
    <col min="13826" max="13826" width="10.28515625" style="52" customWidth="1"/>
    <col min="13827" max="13827" width="13.5703125" style="52" bestFit="1" customWidth="1"/>
    <col min="13828" max="13828" width="21.42578125" style="52" customWidth="1"/>
    <col min="13829" max="14080" width="9.140625" style="52"/>
    <col min="14081" max="14081" width="44.42578125" style="52" bestFit="1" customWidth="1"/>
    <col min="14082" max="14082" width="10.28515625" style="52" customWidth="1"/>
    <col min="14083" max="14083" width="13.5703125" style="52" bestFit="1" customWidth="1"/>
    <col min="14084" max="14084" width="21.42578125" style="52" customWidth="1"/>
    <col min="14085" max="14336" width="9.140625" style="52"/>
    <col min="14337" max="14337" width="44.42578125" style="52" bestFit="1" customWidth="1"/>
    <col min="14338" max="14338" width="10.28515625" style="52" customWidth="1"/>
    <col min="14339" max="14339" width="13.5703125" style="52" bestFit="1" customWidth="1"/>
    <col min="14340" max="14340" width="21.42578125" style="52" customWidth="1"/>
    <col min="14341" max="14592" width="9.140625" style="52"/>
    <col min="14593" max="14593" width="44.42578125" style="52" bestFit="1" customWidth="1"/>
    <col min="14594" max="14594" width="10.28515625" style="52" customWidth="1"/>
    <col min="14595" max="14595" width="13.5703125" style="52" bestFit="1" customWidth="1"/>
    <col min="14596" max="14596" width="21.42578125" style="52" customWidth="1"/>
    <col min="14597" max="14848" width="9.140625" style="52"/>
    <col min="14849" max="14849" width="44.42578125" style="52" bestFit="1" customWidth="1"/>
    <col min="14850" max="14850" width="10.28515625" style="52" customWidth="1"/>
    <col min="14851" max="14851" width="13.5703125" style="52" bestFit="1" customWidth="1"/>
    <col min="14852" max="14852" width="21.42578125" style="52" customWidth="1"/>
    <col min="14853" max="15104" width="9.140625" style="52"/>
    <col min="15105" max="15105" width="44.42578125" style="52" bestFit="1" customWidth="1"/>
    <col min="15106" max="15106" width="10.28515625" style="52" customWidth="1"/>
    <col min="15107" max="15107" width="13.5703125" style="52" bestFit="1" customWidth="1"/>
    <col min="15108" max="15108" width="21.42578125" style="52" customWidth="1"/>
    <col min="15109" max="15360" width="9.140625" style="52"/>
    <col min="15361" max="15361" width="44.42578125" style="52" bestFit="1" customWidth="1"/>
    <col min="15362" max="15362" width="10.28515625" style="52" customWidth="1"/>
    <col min="15363" max="15363" width="13.5703125" style="52" bestFit="1" customWidth="1"/>
    <col min="15364" max="15364" width="21.42578125" style="52" customWidth="1"/>
    <col min="15365" max="15616" width="9.140625" style="52"/>
    <col min="15617" max="15617" width="44.42578125" style="52" bestFit="1" customWidth="1"/>
    <col min="15618" max="15618" width="10.28515625" style="52" customWidth="1"/>
    <col min="15619" max="15619" width="13.5703125" style="52" bestFit="1" customWidth="1"/>
    <col min="15620" max="15620" width="21.42578125" style="52" customWidth="1"/>
    <col min="15621" max="15872" width="9.140625" style="52"/>
    <col min="15873" max="15873" width="44.42578125" style="52" bestFit="1" customWidth="1"/>
    <col min="15874" max="15874" width="10.28515625" style="52" customWidth="1"/>
    <col min="15875" max="15875" width="13.5703125" style="52" bestFit="1" customWidth="1"/>
    <col min="15876" max="15876" width="21.42578125" style="52" customWidth="1"/>
    <col min="15877" max="16128" width="9.140625" style="52"/>
    <col min="16129" max="16129" width="44.42578125" style="52" bestFit="1" customWidth="1"/>
    <col min="16130" max="16130" width="10.28515625" style="52" customWidth="1"/>
    <col min="16131" max="16131" width="13.5703125" style="52" bestFit="1" customWidth="1"/>
    <col min="16132" max="16132" width="21.42578125" style="52" customWidth="1"/>
    <col min="16133" max="16384" width="9.140625" style="52"/>
  </cols>
  <sheetData>
    <row r="2" spans="1:7">
      <c r="C2" s="51"/>
      <c r="D2" s="51"/>
    </row>
    <row r="4" spans="1:7">
      <c r="A4" s="53"/>
      <c r="B4" s="54"/>
      <c r="C4" s="55" t="s">
        <v>59</v>
      </c>
      <c r="D4" s="55" t="s">
        <v>59</v>
      </c>
    </row>
    <row r="5" spans="1:7">
      <c r="A5" s="53"/>
      <c r="B5" s="56" t="s">
        <v>60</v>
      </c>
      <c r="C5" s="55" t="s">
        <v>61</v>
      </c>
      <c r="D5" s="55" t="s">
        <v>62</v>
      </c>
    </row>
    <row r="6" spans="1:7">
      <c r="A6" s="54"/>
      <c r="B6" s="57"/>
      <c r="C6" s="55"/>
      <c r="D6" s="55"/>
    </row>
    <row r="7" spans="1:7">
      <c r="A7" s="58" t="s">
        <v>63</v>
      </c>
      <c r="B7" s="53"/>
      <c r="C7" s="57"/>
      <c r="D7" s="57"/>
    </row>
    <row r="8" spans="1:7">
      <c r="A8" s="54" t="s">
        <v>64</v>
      </c>
      <c r="B8" s="53"/>
      <c r="C8" s="92">
        <f>'2.1-Pasqyra e Perform. (natyra)'!B42</f>
        <v>25400765</v>
      </c>
      <c r="D8" s="59">
        <v>50312204.919999987</v>
      </c>
    </row>
    <row r="9" spans="1:7">
      <c r="A9" s="60" t="s">
        <v>65</v>
      </c>
      <c r="B9" s="53"/>
      <c r="C9" s="102">
        <v>0</v>
      </c>
      <c r="D9" s="62"/>
    </row>
    <row r="10" spans="1:7">
      <c r="A10" s="54" t="s">
        <v>66</v>
      </c>
      <c r="B10" s="63">
        <v>9</v>
      </c>
      <c r="C10" s="93">
        <f>-'2.1-Pasqyra e Perform. (natyra)'!B26</f>
        <v>3995447</v>
      </c>
      <c r="D10" s="64">
        <v>6410008</v>
      </c>
    </row>
    <row r="11" spans="1:7" ht="13.5" thickBot="1">
      <c r="A11" s="65" t="s">
        <v>67</v>
      </c>
      <c r="B11" s="66">
        <v>19</v>
      </c>
      <c r="C11" s="67"/>
      <c r="D11" s="67"/>
    </row>
    <row r="12" spans="1:7" ht="13.5" thickBot="1">
      <c r="A12" s="65"/>
      <c r="B12" s="65"/>
      <c r="C12" s="96">
        <f>+SUM(C8:C11)</f>
        <v>29396212</v>
      </c>
      <c r="D12" s="68">
        <v>56722212.919999987</v>
      </c>
    </row>
    <row r="13" spans="1:7">
      <c r="A13" s="60"/>
      <c r="B13" s="63"/>
      <c r="C13" s="61"/>
      <c r="D13" s="69"/>
    </row>
    <row r="14" spans="1:7">
      <c r="A14" s="60" t="s">
        <v>68</v>
      </c>
      <c r="B14" s="53"/>
      <c r="C14" s="61"/>
      <c r="D14" s="62"/>
    </row>
    <row r="15" spans="1:7">
      <c r="A15" s="54" t="s">
        <v>69</v>
      </c>
      <c r="B15" s="63">
        <v>5</v>
      </c>
      <c r="C15" s="94" t="e">
        <f>#REF!+#REF!-#REF!-#REF!</f>
        <v>#REF!</v>
      </c>
      <c r="D15" s="70">
        <v>7379621.9600000009</v>
      </c>
    </row>
    <row r="16" spans="1:7">
      <c r="A16" s="54" t="s">
        <v>70</v>
      </c>
      <c r="B16" s="63">
        <v>6</v>
      </c>
      <c r="C16" s="94"/>
      <c r="D16" s="70">
        <v>1239250.29</v>
      </c>
      <c r="F16" s="103">
        <f>C12+C25</f>
        <v>25858123</v>
      </c>
      <c r="G16" s="101"/>
    </row>
    <row r="17" spans="1:7">
      <c r="A17" s="54" t="s">
        <v>71</v>
      </c>
      <c r="B17" s="63">
        <v>7</v>
      </c>
      <c r="C17" s="94" t="e">
        <f>#REF!+#REF!-#REF!-#REF!-#REF!-#REF!</f>
        <v>#REF!</v>
      </c>
      <c r="D17" s="70">
        <v>-21007742.170000002</v>
      </c>
      <c r="G17" s="101"/>
    </row>
    <row r="18" spans="1:7">
      <c r="A18" s="54" t="s">
        <v>72</v>
      </c>
      <c r="B18" s="63">
        <v>8</v>
      </c>
      <c r="C18" s="94" t="e">
        <f>#REF!+#REF!-#REF!-#REF!</f>
        <v>#REF!</v>
      </c>
      <c r="D18" s="70">
        <v>11007306.9419</v>
      </c>
      <c r="F18" s="95"/>
    </row>
    <row r="19" spans="1:7">
      <c r="A19" s="54" t="s">
        <v>73</v>
      </c>
      <c r="B19" s="63">
        <v>10</v>
      </c>
      <c r="C19" s="64">
        <v>0</v>
      </c>
      <c r="D19" s="70">
        <v>-31082603.851900004</v>
      </c>
    </row>
    <row r="20" spans="1:7">
      <c r="A20" s="54" t="s">
        <v>74</v>
      </c>
      <c r="B20" s="63">
        <v>11</v>
      </c>
      <c r="C20" s="64">
        <v>0</v>
      </c>
      <c r="D20" s="70">
        <v>23280485.732500028</v>
      </c>
    </row>
    <row r="21" spans="1:7" ht="13.5" thickBot="1">
      <c r="A21" s="65" t="s">
        <v>75</v>
      </c>
      <c r="B21" s="66"/>
      <c r="C21" s="71">
        <v>0</v>
      </c>
      <c r="D21" s="71">
        <v>0</v>
      </c>
    </row>
    <row r="22" spans="1:7" ht="13.5" thickBot="1">
      <c r="A22" s="72" t="s">
        <v>76</v>
      </c>
      <c r="B22" s="65"/>
      <c r="C22" s="97" t="e">
        <f>+SUM(C12:C21)</f>
        <v>#REF!</v>
      </c>
      <c r="D22" s="73">
        <v>47538531.822500005</v>
      </c>
    </row>
    <row r="23" spans="1:7">
      <c r="A23" s="58"/>
      <c r="B23" s="53"/>
      <c r="C23" s="74"/>
      <c r="D23" s="74"/>
    </row>
    <row r="24" spans="1:7">
      <c r="A24" s="54" t="s">
        <v>56</v>
      </c>
      <c r="B24" s="75">
        <v>19</v>
      </c>
      <c r="C24" s="70">
        <f>-C11</f>
        <v>0</v>
      </c>
      <c r="D24" s="70">
        <v>0</v>
      </c>
    </row>
    <row r="25" spans="1:7" ht="13.5" thickBot="1">
      <c r="A25" s="76" t="s">
        <v>77</v>
      </c>
      <c r="B25" s="77">
        <v>18</v>
      </c>
      <c r="C25" s="94">
        <f>'2.1-Pasqyra e Perform. (natyra)'!B44</f>
        <v>-3538089</v>
      </c>
      <c r="D25" s="71">
        <v>-7910566</v>
      </c>
    </row>
    <row r="26" spans="1:7" ht="13.5" thickBot="1">
      <c r="A26" s="78" t="s">
        <v>78</v>
      </c>
      <c r="B26" s="78"/>
      <c r="C26" s="98" t="e">
        <f>+SUM(C22:C25)</f>
        <v>#REF!</v>
      </c>
      <c r="D26" s="79">
        <v>39627965.822500005</v>
      </c>
    </row>
    <row r="27" spans="1:7">
      <c r="A27" s="58"/>
      <c r="B27" s="63"/>
      <c r="C27" s="61"/>
      <c r="D27" s="69"/>
    </row>
    <row r="28" spans="1:7">
      <c r="A28" s="58" t="s">
        <v>79</v>
      </c>
      <c r="B28" s="53"/>
      <c r="C28" s="61"/>
      <c r="D28" s="69"/>
    </row>
    <row r="29" spans="1:7">
      <c r="A29" s="54" t="s">
        <v>80</v>
      </c>
      <c r="B29" s="63">
        <v>8</v>
      </c>
      <c r="C29" s="70">
        <v>0</v>
      </c>
      <c r="D29" s="70">
        <v>5112887.4200000009</v>
      </c>
    </row>
    <row r="30" spans="1:7">
      <c r="A30" s="54" t="s">
        <v>81</v>
      </c>
      <c r="B30" s="63">
        <v>9</v>
      </c>
      <c r="C30" s="70" t="e">
        <f>#REF!+#REF!+#REF!+#REF!-#REF!-#REF!-#REF!-#REF!+'2.1-Pasqyra e Perform. (natyra)'!B26</f>
        <v>#REF!</v>
      </c>
      <c r="D30" s="70">
        <v>-12549199.189999994</v>
      </c>
    </row>
    <row r="31" spans="1:7" ht="13.5" thickBot="1">
      <c r="A31" s="54" t="s">
        <v>82</v>
      </c>
      <c r="B31" s="63"/>
      <c r="C31" s="71"/>
      <c r="D31" s="71"/>
    </row>
    <row r="32" spans="1:7" ht="13.5" thickBot="1">
      <c r="A32" s="80" t="s">
        <v>83</v>
      </c>
      <c r="B32" s="81"/>
      <c r="C32" s="73" t="e">
        <f>+SUM(C29:C31)</f>
        <v>#REF!</v>
      </c>
      <c r="D32" s="73">
        <v>-7436311.769999993</v>
      </c>
      <c r="F32" s="99" t="e">
        <f>C32+111153217</f>
        <v>#REF!</v>
      </c>
    </row>
    <row r="33" spans="1:6">
      <c r="A33" s="58"/>
      <c r="B33" s="63"/>
      <c r="C33" s="61"/>
      <c r="D33" s="69"/>
    </row>
    <row r="34" spans="1:6">
      <c r="A34" s="58" t="s">
        <v>84</v>
      </c>
      <c r="B34" s="53"/>
      <c r="C34" s="69"/>
      <c r="D34" s="69"/>
    </row>
    <row r="35" spans="1:6">
      <c r="A35" s="54"/>
      <c r="B35" s="53"/>
      <c r="C35" s="82"/>
      <c r="D35" s="57"/>
      <c r="F35" s="95" t="e">
        <f>C39-7910381</f>
        <v>#REF!</v>
      </c>
    </row>
    <row r="36" spans="1:6" ht="13.5" thickBot="1">
      <c r="A36" s="76" t="s">
        <v>85</v>
      </c>
      <c r="B36" s="66"/>
      <c r="C36" s="83">
        <v>0</v>
      </c>
      <c r="D36" s="83">
        <v>-41339125.439999998</v>
      </c>
      <c r="F36" s="95" t="e">
        <f>F32-F35</f>
        <v>#REF!</v>
      </c>
    </row>
    <row r="37" spans="1:6" ht="13.5" thickBot="1">
      <c r="A37" s="72" t="s">
        <v>86</v>
      </c>
      <c r="B37" s="65"/>
      <c r="C37" s="84">
        <f>+C36</f>
        <v>0</v>
      </c>
      <c r="D37" s="84">
        <v>-41339125.439999998</v>
      </c>
    </row>
    <row r="38" spans="1:6" ht="13.5" thickBot="1">
      <c r="A38" s="72"/>
      <c r="B38" s="66"/>
      <c r="C38" s="85"/>
      <c r="D38" s="85"/>
    </row>
    <row r="39" spans="1:6" ht="13.5" thickBot="1">
      <c r="A39" s="80" t="s">
        <v>87</v>
      </c>
      <c r="B39" s="81"/>
      <c r="C39" s="84" t="e">
        <f>C37+C32+C26</f>
        <v>#REF!</v>
      </c>
      <c r="D39" s="84">
        <v>-9147471.3874999881</v>
      </c>
    </row>
    <row r="40" spans="1:6" ht="13.5" thickBot="1">
      <c r="A40" s="72" t="s">
        <v>88</v>
      </c>
      <c r="B40" s="65"/>
      <c r="C40" s="86" t="e">
        <f>#REF!</f>
        <v>#REF!</v>
      </c>
      <c r="D40" s="86">
        <v>47619848.520000003</v>
      </c>
    </row>
    <row r="41" spans="1:6" ht="13.5" thickBot="1">
      <c r="A41" s="87" t="s">
        <v>89</v>
      </c>
      <c r="B41" s="88">
        <v>4</v>
      </c>
      <c r="C41" s="89" t="e">
        <f>#REF!</f>
        <v>#REF!</v>
      </c>
      <c r="D41" s="89">
        <v>38472378.25</v>
      </c>
    </row>
    <row r="42" spans="1:6" ht="13.5" thickTop="1"/>
    <row r="43" spans="1:6" ht="15">
      <c r="B43" s="90" t="s">
        <v>90</v>
      </c>
      <c r="C43" s="104" t="e">
        <f>C39+C40-C41</f>
        <v>#REF!</v>
      </c>
      <c r="D43" s="91">
        <f>D39+D40-D41</f>
        <v>-1.1174999848008156</v>
      </c>
    </row>
    <row r="44" spans="1:6">
      <c r="C44" s="10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2025-04-01T13:13:59Z</cp:lastPrinted>
  <dcterms:created xsi:type="dcterms:W3CDTF">2012-01-19T09:31:29Z</dcterms:created>
  <dcterms:modified xsi:type="dcterms:W3CDTF">2025-07-09T06:44:20Z</dcterms:modified>
</cp:coreProperties>
</file>