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0.199\share\Share\BILANCE 2024\136 - HE IN INVEST 2024\"/>
    </mc:Choice>
  </mc:AlternateContent>
  <xr:revisionPtr revIDLastSave="0" documentId="13_ncr:1_{10048E6E-4DD5-42EB-A014-180F4B3229C1}" xr6:coauthVersionLast="47" xr6:coauthVersionMax="47" xr10:uidLastSave="{00000000-0000-0000-0000-000000000000}"/>
  <bookViews>
    <workbookView xWindow="-120" yWindow="-120" windowWidth="29040" windowHeight="15720" xr2:uid="{4FFB2F59-F174-4E33-A36A-28836657CBCB}"/>
  </bookViews>
  <sheets>
    <sheet name="Koka" sheetId="1" r:id="rId1"/>
    <sheet name="Aktivi Skk" sheetId="2" r:id="rId2"/>
    <sheet name="Detyrimet dhe Kapitali Skk" sheetId="3" r:id="rId3"/>
    <sheet name="PASH Skk " sheetId="4" r:id="rId4"/>
    <sheet name="PASH Gjitheperfshirese" sheetId="5" r:id="rId5"/>
    <sheet name="Cash Flow Skk  " sheetId="6" r:id="rId6"/>
    <sheet name="Kapitali Skk  " sheetId="7" r:id="rId7"/>
    <sheet name="Sheet1" sheetId="8" r:id="rId8"/>
    <sheet name="Analiza e shpenz." sheetId="9" r:id="rId9"/>
  </sheets>
  <externalReferences>
    <externalReference r:id="rId10"/>
  </externalReferences>
  <definedNames>
    <definedName name="bardha">#REF!</definedName>
    <definedName name="OLE_LINK1" localSheetId="0">Koka!#REF!</definedName>
    <definedName name="_xlnm.Print_Area" localSheetId="1">'Aktivi Skk'!$A$1:$F$58</definedName>
    <definedName name="_xlnm.Print_Area" localSheetId="8">'Analiza e shpenz.'!$A$1:$F$114</definedName>
    <definedName name="_xlnm.Print_Area" localSheetId="5">'Cash Flow Skk  '!$A$1:$E$42</definedName>
    <definedName name="_xlnm.Print_Area" localSheetId="2">'Detyrimet dhe Kapitali Skk'!$A$1:$F$54</definedName>
    <definedName name="_xlnm.Print_Area" localSheetId="6">'Kapitali Skk  '!$A$1:$J$30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9" l="1"/>
  <c r="F111" i="9"/>
  <c r="F110" i="9"/>
  <c r="F109" i="9"/>
  <c r="E108" i="9"/>
  <c r="F108" i="9" s="1"/>
  <c r="E106" i="9"/>
  <c r="F106" i="9" s="1"/>
  <c r="F104" i="9"/>
  <c r="F103" i="9"/>
  <c r="F102" i="9"/>
  <c r="E101" i="9"/>
  <c r="F101" i="9" s="1"/>
  <c r="F100" i="9"/>
  <c r="F98" i="9"/>
  <c r="F97" i="9"/>
  <c r="F96" i="9"/>
  <c r="F95" i="9"/>
  <c r="F94" i="9"/>
  <c r="F93" i="9"/>
  <c r="F92" i="9"/>
  <c r="F91" i="9"/>
  <c r="F90" i="9"/>
  <c r="E90" i="9"/>
  <c r="E87" i="9"/>
  <c r="F87" i="9" s="1"/>
  <c r="E86" i="9"/>
  <c r="F86" i="9" s="1"/>
  <c r="F85" i="9"/>
  <c r="F84" i="9"/>
  <c r="E83" i="9"/>
  <c r="F83" i="9" s="1"/>
  <c r="E82" i="9"/>
  <c r="F82" i="9" s="1"/>
  <c r="F81" i="9"/>
  <c r="E80" i="9"/>
  <c r="F79" i="9"/>
  <c r="E79" i="9"/>
  <c r="E78" i="9"/>
  <c r="F77" i="9"/>
  <c r="E76" i="9"/>
  <c r="F76" i="9" s="1"/>
  <c r="F75" i="9"/>
  <c r="E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E65" i="9"/>
  <c r="F65" i="9" s="1"/>
  <c r="F64" i="9"/>
  <c r="E64" i="9"/>
  <c r="E63" i="9"/>
  <c r="F63" i="9" s="1"/>
  <c r="E62" i="9"/>
  <c r="F62" i="9" s="1"/>
  <c r="E61" i="9"/>
  <c r="F61" i="9" s="1"/>
  <c r="E60" i="9"/>
  <c r="F60" i="9" s="1"/>
  <c r="E59" i="9"/>
  <c r="F59" i="9" s="1"/>
  <c r="E58" i="9"/>
  <c r="F58" i="9" s="1"/>
  <c r="E57" i="9"/>
  <c r="F57" i="9" s="1"/>
  <c r="E56" i="9"/>
  <c r="F56" i="9" s="1"/>
  <c r="E55" i="9"/>
  <c r="E54" i="9"/>
  <c r="F54" i="9" s="1"/>
  <c r="F52" i="9"/>
  <c r="F51" i="9"/>
  <c r="F50" i="9"/>
  <c r="E49" i="9"/>
  <c r="F49" i="9" s="1"/>
  <c r="F48" i="9"/>
  <c r="F47" i="9"/>
  <c r="E46" i="9"/>
  <c r="C18" i="4" s="1"/>
  <c r="D18" i="4" s="1"/>
  <c r="E45" i="9"/>
  <c r="F45" i="9" s="1"/>
  <c r="E43" i="9"/>
  <c r="F43" i="9" s="1"/>
  <c r="F42" i="9"/>
  <c r="E41" i="9"/>
  <c r="F41" i="9" s="1"/>
  <c r="E40" i="9"/>
  <c r="F40" i="9" s="1"/>
  <c r="E39" i="9"/>
  <c r="F39" i="9" s="1"/>
  <c r="E38" i="9"/>
  <c r="F38" i="9" s="1"/>
  <c r="F37" i="9"/>
  <c r="F36" i="9"/>
  <c r="E35" i="9"/>
  <c r="F35" i="9" s="1"/>
  <c r="E34" i="9"/>
  <c r="F34" i="9" s="1"/>
  <c r="F32" i="9"/>
  <c r="E31" i="9"/>
  <c r="F31" i="9" s="1"/>
  <c r="E29" i="9"/>
  <c r="F29" i="9" s="1"/>
  <c r="E28" i="9"/>
  <c r="F24" i="9"/>
  <c r="F23" i="9"/>
  <c r="F22" i="9"/>
  <c r="F21" i="9"/>
  <c r="F20" i="9"/>
  <c r="F19" i="9"/>
  <c r="E19" i="9"/>
  <c r="F18" i="9"/>
  <c r="F17" i="9"/>
  <c r="F16" i="9"/>
  <c r="F15" i="9"/>
  <c r="F14" i="9"/>
  <c r="E13" i="9"/>
  <c r="F13" i="9" s="1"/>
  <c r="E12" i="9"/>
  <c r="F12" i="9" s="1"/>
  <c r="F11" i="9"/>
  <c r="F10" i="9"/>
  <c r="F9" i="9"/>
  <c r="F8" i="9"/>
  <c r="F6" i="9"/>
  <c r="E6" i="9"/>
  <c r="E34" i="8"/>
  <c r="E33" i="8"/>
  <c r="E32" i="8"/>
  <c r="E31" i="8"/>
  <c r="E30" i="8"/>
  <c r="E29" i="8"/>
  <c r="H29" i="7"/>
  <c r="J29" i="7" s="1"/>
  <c r="J28" i="7"/>
  <c r="H28" i="7"/>
  <c r="H27" i="7"/>
  <c r="J27" i="7" s="1"/>
  <c r="J26" i="7"/>
  <c r="H26" i="7"/>
  <c r="H25" i="7"/>
  <c r="J25" i="7" s="1"/>
  <c r="H24" i="7"/>
  <c r="J24" i="7" s="1"/>
  <c r="H23" i="7"/>
  <c r="J23" i="7" s="1"/>
  <c r="I21" i="7"/>
  <c r="F21" i="7"/>
  <c r="E21" i="7"/>
  <c r="D21" i="7"/>
  <c r="C21" i="7"/>
  <c r="B21" i="7"/>
  <c r="H19" i="7"/>
  <c r="J19" i="7" s="1"/>
  <c r="I18" i="7"/>
  <c r="I20" i="7" s="1"/>
  <c r="I30" i="7" s="1"/>
  <c r="H17" i="7"/>
  <c r="J17" i="7" s="1"/>
  <c r="H16" i="7"/>
  <c r="J16" i="7" s="1"/>
  <c r="J15" i="7"/>
  <c r="H15" i="7"/>
  <c r="H14" i="7"/>
  <c r="J14" i="7" s="1"/>
  <c r="J13" i="7"/>
  <c r="H13" i="7"/>
  <c r="H12" i="7"/>
  <c r="J12" i="7" s="1"/>
  <c r="H11" i="7"/>
  <c r="J11" i="7" s="1"/>
  <c r="G10" i="7"/>
  <c r="G8" i="7" s="1"/>
  <c r="G18" i="7" s="1"/>
  <c r="G20" i="7" s="1"/>
  <c r="H9" i="7"/>
  <c r="J9" i="7" s="1"/>
  <c r="I8" i="7"/>
  <c r="D8" i="7"/>
  <c r="C8" i="7"/>
  <c r="B8" i="7"/>
  <c r="H7" i="7"/>
  <c r="J7" i="7" s="1"/>
  <c r="F6" i="7"/>
  <c r="F18" i="7" s="1"/>
  <c r="F20" i="7" s="1"/>
  <c r="F30" i="7" s="1"/>
  <c r="E6" i="7"/>
  <c r="E18" i="7" s="1"/>
  <c r="E20" i="7" s="1"/>
  <c r="E30" i="7" s="1"/>
  <c r="D6" i="7"/>
  <c r="D18" i="7" s="1"/>
  <c r="D20" i="7" s="1"/>
  <c r="D30" i="7" s="1"/>
  <c r="C6" i="7"/>
  <c r="H6" i="7" s="1"/>
  <c r="G5" i="7"/>
  <c r="F5" i="7"/>
  <c r="E5" i="7"/>
  <c r="D5" i="7"/>
  <c r="C5" i="7"/>
  <c r="B5" i="7"/>
  <c r="E41" i="6"/>
  <c r="C41" i="6"/>
  <c r="E40" i="6"/>
  <c r="E38" i="6"/>
  <c r="C38" i="6"/>
  <c r="D37" i="6"/>
  <c r="E37" i="6" s="1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E28" i="6"/>
  <c r="C28" i="6"/>
  <c r="E27" i="6"/>
  <c r="C27" i="6"/>
  <c r="E25" i="6"/>
  <c r="C25" i="6"/>
  <c r="D24" i="6"/>
  <c r="E24" i="6" s="1"/>
  <c r="C24" i="6"/>
  <c r="B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D16" i="6"/>
  <c r="E16" i="6" s="1"/>
  <c r="B16" i="6"/>
  <c r="C16" i="6" s="1"/>
  <c r="E15" i="6"/>
  <c r="C15" i="6"/>
  <c r="E13" i="6"/>
  <c r="C13" i="6"/>
  <c r="E12" i="6"/>
  <c r="C12" i="6"/>
  <c r="D11" i="6"/>
  <c r="E10" i="6"/>
  <c r="C10" i="6"/>
  <c r="E9" i="6"/>
  <c r="C9" i="6"/>
  <c r="E8" i="6"/>
  <c r="B5" i="6"/>
  <c r="E5" i="9" s="1"/>
  <c r="F19" i="5"/>
  <c r="D19" i="5"/>
  <c r="F18" i="5"/>
  <c r="D18" i="5"/>
  <c r="F17" i="5"/>
  <c r="D17" i="5"/>
  <c r="F16" i="5"/>
  <c r="D16" i="5"/>
  <c r="F15" i="5"/>
  <c r="E15" i="5"/>
  <c r="F14" i="5"/>
  <c r="D14" i="5"/>
  <c r="F13" i="5"/>
  <c r="D13" i="5"/>
  <c r="F12" i="5"/>
  <c r="D12" i="5"/>
  <c r="F11" i="5"/>
  <c r="D11" i="5"/>
  <c r="F10" i="5"/>
  <c r="D10" i="5"/>
  <c r="F9" i="5"/>
  <c r="C9" i="5"/>
  <c r="C15" i="5" s="1"/>
  <c r="D15" i="5" s="1"/>
  <c r="F8" i="5"/>
  <c r="D8" i="5"/>
  <c r="E5" i="5"/>
  <c r="C5" i="5"/>
  <c r="F49" i="4"/>
  <c r="D49" i="4"/>
  <c r="F48" i="4"/>
  <c r="D48" i="4"/>
  <c r="F46" i="4"/>
  <c r="D46" i="4"/>
  <c r="F44" i="4"/>
  <c r="D44" i="4"/>
  <c r="F43" i="4"/>
  <c r="D43" i="4"/>
  <c r="F42" i="4"/>
  <c r="C42" i="4"/>
  <c r="D42" i="4" s="1"/>
  <c r="F41" i="4"/>
  <c r="E41" i="4"/>
  <c r="D41" i="4"/>
  <c r="E39" i="4"/>
  <c r="F39" i="4" s="1"/>
  <c r="D39" i="4"/>
  <c r="F38" i="4"/>
  <c r="D38" i="4"/>
  <c r="F37" i="4"/>
  <c r="F36" i="4"/>
  <c r="D36" i="4"/>
  <c r="F35" i="4"/>
  <c r="D35" i="4"/>
  <c r="E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C27" i="4"/>
  <c r="D27" i="4" s="1"/>
  <c r="F26" i="4"/>
  <c r="C26" i="4"/>
  <c r="D26" i="4" s="1"/>
  <c r="F25" i="4"/>
  <c r="F22" i="4"/>
  <c r="F21" i="4"/>
  <c r="F20" i="4"/>
  <c r="C20" i="4"/>
  <c r="D20" i="4" s="1"/>
  <c r="F19" i="4"/>
  <c r="D19" i="4"/>
  <c r="C19" i="4"/>
  <c r="F18" i="4"/>
  <c r="F16" i="4" s="1"/>
  <c r="F17" i="4"/>
  <c r="E16" i="4"/>
  <c r="F15" i="4"/>
  <c r="D15" i="4"/>
  <c r="F14" i="4"/>
  <c r="F13" i="4"/>
  <c r="E12" i="4"/>
  <c r="E23" i="4" s="1"/>
  <c r="E24" i="4" s="1"/>
  <c r="E40" i="4" s="1"/>
  <c r="E45" i="4" s="1"/>
  <c r="E11" i="4"/>
  <c r="F10" i="4"/>
  <c r="C10" i="4"/>
  <c r="D10" i="4" s="1"/>
  <c r="F9" i="4"/>
  <c r="C9" i="4"/>
  <c r="D9" i="4" s="1"/>
  <c r="F8" i="4"/>
  <c r="D8" i="4"/>
  <c r="C8" i="4"/>
  <c r="F7" i="4"/>
  <c r="E5" i="4"/>
  <c r="C5" i="4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0" i="3"/>
  <c r="D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D33" i="3" s="1"/>
  <c r="D24" i="3" s="1"/>
  <c r="C27" i="3"/>
  <c r="C33" i="3" s="1"/>
  <c r="C24" i="3" s="1"/>
  <c r="F26" i="3"/>
  <c r="E26" i="3"/>
  <c r="D26" i="3"/>
  <c r="C26" i="3"/>
  <c r="F25" i="3"/>
  <c r="E25" i="3"/>
  <c r="D25" i="3"/>
  <c r="C25" i="3"/>
  <c r="F21" i="3"/>
  <c r="E21" i="3"/>
  <c r="D21" i="3"/>
  <c r="C21" i="3"/>
  <c r="F20" i="3"/>
  <c r="E20" i="3"/>
  <c r="D20" i="3"/>
  <c r="C20" i="3"/>
  <c r="F19" i="3"/>
  <c r="E19" i="3"/>
  <c r="D19" i="3"/>
  <c r="C19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D18" i="3" s="1"/>
  <c r="C8" i="3"/>
  <c r="C18" i="3" s="1"/>
  <c r="E5" i="3"/>
  <c r="D5" i="6" s="1"/>
  <c r="C5" i="3"/>
  <c r="E56" i="2"/>
  <c r="F56" i="2" s="1"/>
  <c r="C56" i="2"/>
  <c r="D56" i="2" s="1"/>
  <c r="E55" i="2"/>
  <c r="F55" i="2" s="1"/>
  <c r="C55" i="2"/>
  <c r="D55" i="2" s="1"/>
  <c r="E53" i="2"/>
  <c r="F53" i="2" s="1"/>
  <c r="C53" i="2"/>
  <c r="D53" i="2" s="1"/>
  <c r="E52" i="2"/>
  <c r="C52" i="2"/>
  <c r="D52" i="2" s="1"/>
  <c r="E51" i="2"/>
  <c r="F51" i="2" s="1"/>
  <c r="C51" i="2"/>
  <c r="D51" i="2" s="1"/>
  <c r="E50" i="2"/>
  <c r="F50" i="2" s="1"/>
  <c r="C50" i="2"/>
  <c r="D50" i="2" s="1"/>
  <c r="E49" i="2"/>
  <c r="F49" i="2" s="1"/>
  <c r="D49" i="2"/>
  <c r="E47" i="2"/>
  <c r="F47" i="2" s="1"/>
  <c r="C47" i="2"/>
  <c r="D47" i="2" s="1"/>
  <c r="E46" i="2"/>
  <c r="F46" i="2" s="1"/>
  <c r="C46" i="2"/>
  <c r="D46" i="2" s="1"/>
  <c r="E45" i="2"/>
  <c r="F45" i="2" s="1"/>
  <c r="D45" i="2"/>
  <c r="C45" i="2"/>
  <c r="E44" i="2"/>
  <c r="F44" i="2" s="1"/>
  <c r="C44" i="2"/>
  <c r="D44" i="2" s="1"/>
  <c r="E41" i="2"/>
  <c r="F41" i="2" s="1"/>
  <c r="C41" i="2"/>
  <c r="D41" i="2" s="1"/>
  <c r="E40" i="2"/>
  <c r="F40" i="2" s="1"/>
  <c r="C40" i="2"/>
  <c r="D40" i="2" s="1"/>
  <c r="E39" i="2"/>
  <c r="F39" i="2" s="1"/>
  <c r="D39" i="2"/>
  <c r="C39" i="2"/>
  <c r="E38" i="2"/>
  <c r="F38" i="2" s="1"/>
  <c r="C38" i="2"/>
  <c r="D38" i="2" s="1"/>
  <c r="E37" i="2"/>
  <c r="F37" i="2" s="1"/>
  <c r="D37" i="2"/>
  <c r="C37" i="2"/>
  <c r="E36" i="2"/>
  <c r="F36" i="2" s="1"/>
  <c r="C36" i="2"/>
  <c r="D36" i="2" s="1"/>
  <c r="C35" i="2"/>
  <c r="C42" i="2" s="1"/>
  <c r="D42" i="2" s="1"/>
  <c r="F32" i="2"/>
  <c r="D32" i="2"/>
  <c r="E31" i="2"/>
  <c r="F31" i="2" s="1"/>
  <c r="C31" i="2"/>
  <c r="D31" i="2" s="1"/>
  <c r="E30" i="2"/>
  <c r="F30" i="2" s="1"/>
  <c r="C30" i="2"/>
  <c r="D30" i="2" s="1"/>
  <c r="E28" i="2"/>
  <c r="F28" i="2" s="1"/>
  <c r="C28" i="2"/>
  <c r="D28" i="2" s="1"/>
  <c r="E27" i="2"/>
  <c r="F27" i="2" s="1"/>
  <c r="C27" i="2"/>
  <c r="D27" i="2" s="1"/>
  <c r="F26" i="2"/>
  <c r="E26" i="2"/>
  <c r="C26" i="2"/>
  <c r="D26" i="2" s="1"/>
  <c r="E25" i="2"/>
  <c r="F25" i="2" s="1"/>
  <c r="C25" i="2"/>
  <c r="D25" i="2" s="1"/>
  <c r="E24" i="2"/>
  <c r="F24" i="2" s="1"/>
  <c r="C24" i="2"/>
  <c r="D24" i="2" s="1"/>
  <c r="E23" i="2"/>
  <c r="F23" i="2" s="1"/>
  <c r="D23" i="2"/>
  <c r="C23" i="2"/>
  <c r="E22" i="2"/>
  <c r="C22" i="2"/>
  <c r="E19" i="2"/>
  <c r="F19" i="2" s="1"/>
  <c r="C19" i="2"/>
  <c r="D19" i="2" s="1"/>
  <c r="E18" i="2"/>
  <c r="F18" i="2" s="1"/>
  <c r="C18" i="2"/>
  <c r="D18" i="2" s="1"/>
  <c r="E17" i="2"/>
  <c r="F17" i="2" s="1"/>
  <c r="C17" i="2"/>
  <c r="D17" i="2" s="1"/>
  <c r="E16" i="2"/>
  <c r="F16" i="2" s="1"/>
  <c r="C16" i="2"/>
  <c r="D16" i="2" s="1"/>
  <c r="E15" i="2"/>
  <c r="C15" i="2"/>
  <c r="D15" i="2" s="1"/>
  <c r="E12" i="2"/>
  <c r="F12" i="2" s="1"/>
  <c r="C12" i="2"/>
  <c r="D12" i="2" s="1"/>
  <c r="E11" i="2"/>
  <c r="F11" i="2" s="1"/>
  <c r="C11" i="2"/>
  <c r="D11" i="2" s="1"/>
  <c r="E10" i="2"/>
  <c r="F10" i="2" s="1"/>
  <c r="C10" i="2"/>
  <c r="E8" i="2"/>
  <c r="F8" i="2" s="1"/>
  <c r="C8" i="2"/>
  <c r="D8" i="2" s="1"/>
  <c r="E18" i="3" l="1"/>
  <c r="E33" i="3"/>
  <c r="F34" i="4"/>
  <c r="D26" i="6"/>
  <c r="E26" i="6" s="1"/>
  <c r="F18" i="3"/>
  <c r="F23" i="3" s="1"/>
  <c r="F33" i="3"/>
  <c r="F41" i="3" s="1"/>
  <c r="F42" i="3" s="1"/>
  <c r="F54" i="3" s="1"/>
  <c r="C53" i="3"/>
  <c r="C43" i="3" s="1"/>
  <c r="D53" i="3"/>
  <c r="D43" i="3" s="1"/>
  <c r="E43" i="2"/>
  <c r="E48" i="2" s="1"/>
  <c r="F48" i="2" s="1"/>
  <c r="E53" i="3"/>
  <c r="E43" i="3" s="1"/>
  <c r="F12" i="4"/>
  <c r="F23" i="4" s="1"/>
  <c r="E14" i="2"/>
  <c r="F14" i="2" s="1"/>
  <c r="F53" i="3"/>
  <c r="F43" i="3" s="1"/>
  <c r="F15" i="2"/>
  <c r="C21" i="2"/>
  <c r="C9" i="2"/>
  <c r="E29" i="2"/>
  <c r="F29" i="2" s="1"/>
  <c r="F11" i="4"/>
  <c r="H10" i="7"/>
  <c r="J10" i="7" s="1"/>
  <c r="E7" i="9"/>
  <c r="F46" i="9"/>
  <c r="C41" i="3"/>
  <c r="C23" i="3"/>
  <c r="C7" i="3"/>
  <c r="H8" i="7"/>
  <c r="J8" i="7" s="1"/>
  <c r="E23" i="3"/>
  <c r="E7" i="3"/>
  <c r="D9" i="2"/>
  <c r="C13" i="2"/>
  <c r="E27" i="9"/>
  <c r="F28" i="9"/>
  <c r="E41" i="3"/>
  <c r="E24" i="3"/>
  <c r="B29" i="6" s="1"/>
  <c r="D14" i="6"/>
  <c r="E11" i="6"/>
  <c r="E14" i="6" s="1"/>
  <c r="E7" i="6" s="1"/>
  <c r="E53" i="9"/>
  <c r="F55" i="9"/>
  <c r="J6" i="7"/>
  <c r="E33" i="9"/>
  <c r="D23" i="3"/>
  <c r="D7" i="3"/>
  <c r="D21" i="2"/>
  <c r="C29" i="2"/>
  <c r="D29" i="2" s="1"/>
  <c r="E54" i="2"/>
  <c r="F54" i="2" s="1"/>
  <c r="F52" i="2"/>
  <c r="E47" i="4"/>
  <c r="E7" i="5" s="1"/>
  <c r="F7" i="5" s="1"/>
  <c r="F45" i="4"/>
  <c r="F47" i="4" s="1"/>
  <c r="D41" i="3"/>
  <c r="D9" i="5"/>
  <c r="F80" i="9"/>
  <c r="E9" i="2"/>
  <c r="E21" i="2"/>
  <c r="F21" i="2" s="1"/>
  <c r="C43" i="2"/>
  <c r="C41" i="4"/>
  <c r="E99" i="9"/>
  <c r="D10" i="2"/>
  <c r="D22" i="2"/>
  <c r="F22" i="2"/>
  <c r="D35" i="2"/>
  <c r="C17" i="4"/>
  <c r="C21" i="4"/>
  <c r="D21" i="4" s="1"/>
  <c r="B18" i="7"/>
  <c r="B20" i="7" s="1"/>
  <c r="B30" i="7" s="1"/>
  <c r="F66" i="9"/>
  <c r="F78" i="9"/>
  <c r="C14" i="2"/>
  <c r="E35" i="2"/>
  <c r="C18" i="7"/>
  <c r="C20" i="7" s="1"/>
  <c r="C30" i="7" s="1"/>
  <c r="B8" i="6"/>
  <c r="C54" i="2"/>
  <c r="D54" i="2" s="1"/>
  <c r="C25" i="4"/>
  <c r="D25" i="4" s="1"/>
  <c r="E25" i="9"/>
  <c r="E30" i="9"/>
  <c r="F30" i="9" s="1"/>
  <c r="F43" i="2"/>
  <c r="E44" i="9"/>
  <c r="F44" i="9" s="1"/>
  <c r="F24" i="4" l="1"/>
  <c r="F40" i="4" s="1"/>
  <c r="E20" i="2"/>
  <c r="F20" i="2" s="1"/>
  <c r="F7" i="9"/>
  <c r="C7" i="4"/>
  <c r="F24" i="3"/>
  <c r="F7" i="3"/>
  <c r="B37" i="6"/>
  <c r="C29" i="6"/>
  <c r="E13" i="2"/>
  <c r="F9" i="2"/>
  <c r="F25" i="9"/>
  <c r="D42" i="3"/>
  <c r="D54" i="3" s="1"/>
  <c r="C14" i="4"/>
  <c r="D14" i="4" s="1"/>
  <c r="F33" i="9"/>
  <c r="E26" i="9"/>
  <c r="F26" i="9" s="1"/>
  <c r="C13" i="4"/>
  <c r="F27" i="9"/>
  <c r="C42" i="3"/>
  <c r="C54" i="3" s="1"/>
  <c r="F53" i="9"/>
  <c r="C22" i="4"/>
  <c r="D22" i="4" s="1"/>
  <c r="D17" i="4"/>
  <c r="D16" i="4" s="1"/>
  <c r="C16" i="4"/>
  <c r="B11" i="6"/>
  <c r="C8" i="6"/>
  <c r="J18" i="7"/>
  <c r="J20" i="7" s="1"/>
  <c r="D13" i="2"/>
  <c r="D14" i="2"/>
  <c r="C20" i="2"/>
  <c r="D20" i="2" s="1"/>
  <c r="C48" i="2"/>
  <c r="D48" i="2" s="1"/>
  <c r="D43" i="2"/>
  <c r="D7" i="6"/>
  <c r="D39" i="6"/>
  <c r="E42" i="3"/>
  <c r="E54" i="3" s="1"/>
  <c r="H18" i="7"/>
  <c r="H20" i="7" s="1"/>
  <c r="C57" i="2"/>
  <c r="E42" i="2"/>
  <c r="F35" i="2"/>
  <c r="C37" i="4"/>
  <c r="F99" i="9"/>
  <c r="C11" i="4" l="1"/>
  <c r="D7" i="4"/>
  <c r="D11" i="4" s="1"/>
  <c r="F42" i="2"/>
  <c r="E57" i="2"/>
  <c r="D13" i="4"/>
  <c r="D12" i="4" s="1"/>
  <c r="D23" i="4" s="1"/>
  <c r="D24" i="4" s="1"/>
  <c r="C12" i="4"/>
  <c r="C23" i="4" s="1"/>
  <c r="C24" i="4" s="1"/>
  <c r="E39" i="6"/>
  <c r="D42" i="6"/>
  <c r="E88" i="9"/>
  <c r="E33" i="2"/>
  <c r="F33" i="2" s="1"/>
  <c r="F13" i="2"/>
  <c r="E7" i="2"/>
  <c r="F7" i="2" s="1"/>
  <c r="D57" i="2"/>
  <c r="C34" i="2"/>
  <c r="D34" i="2" s="1"/>
  <c r="B14" i="6"/>
  <c r="B7" i="6" s="1"/>
  <c r="C11" i="6"/>
  <c r="C14" i="6" s="1"/>
  <c r="C7" i="6" s="1"/>
  <c r="C34" i="4"/>
  <c r="D37" i="4"/>
  <c r="D34" i="4" s="1"/>
  <c r="C33" i="2"/>
  <c r="B39" i="6"/>
  <c r="C37" i="6"/>
  <c r="B26" i="6"/>
  <c r="C26" i="6" s="1"/>
  <c r="C39" i="6" l="1"/>
  <c r="C40" i="4"/>
  <c r="C45" i="4" s="1"/>
  <c r="D40" i="4"/>
  <c r="D46" i="6"/>
  <c r="E42" i="6"/>
  <c r="E46" i="6" s="1"/>
  <c r="B40" i="6"/>
  <c r="C40" i="6" s="1"/>
  <c r="F57" i="2"/>
  <c r="E34" i="2"/>
  <c r="F34" i="2" s="1"/>
  <c r="E58" i="2"/>
  <c r="C7" i="2"/>
  <c r="D7" i="2" s="1"/>
  <c r="D33" i="2"/>
  <c r="F88" i="9"/>
  <c r="E89" i="9"/>
  <c r="C58" i="2"/>
  <c r="C47" i="4" l="1"/>
  <c r="D45" i="4"/>
  <c r="D47" i="4" s="1"/>
  <c r="F58" i="2"/>
  <c r="E60" i="2"/>
  <c r="E56" i="3"/>
  <c r="C60" i="2"/>
  <c r="D58" i="2"/>
  <c r="C56" i="3"/>
  <c r="E105" i="9"/>
  <c r="F89" i="9"/>
  <c r="B42" i="6"/>
  <c r="B46" i="6" l="1"/>
  <c r="C42" i="6"/>
  <c r="C46" i="6" s="1"/>
  <c r="D60" i="2"/>
  <c r="D56" i="3"/>
  <c r="E107" i="9"/>
  <c r="F105" i="9"/>
  <c r="F60" i="2"/>
  <c r="F56" i="3"/>
  <c r="C7" i="5"/>
  <c r="D7" i="5" s="1"/>
  <c r="G22" i="7"/>
  <c r="H22" i="7" l="1"/>
  <c r="G21" i="7"/>
  <c r="G30" i="7" s="1"/>
  <c r="E113" i="9"/>
  <c r="F107" i="9"/>
  <c r="E114" i="9" l="1"/>
  <c r="F114" i="9" s="1"/>
  <c r="F113" i="9"/>
  <c r="H21" i="7"/>
  <c r="H30" i="7" s="1"/>
  <c r="J22" i="7"/>
  <c r="J21" i="7" s="1"/>
  <c r="J30" i="7" s="1"/>
</calcChain>
</file>

<file path=xl/sharedStrings.xml><?xml version="1.0" encoding="utf-8"?>
<sst xmlns="http://schemas.openxmlformats.org/spreadsheetml/2006/main" count="559" uniqueCount="452">
  <si>
    <t>PASQYRAT FINANCIARE</t>
  </si>
  <si>
    <t>Viti Financiar 2024</t>
  </si>
  <si>
    <t>Mbështetur në Ligjin nr. Ligji 25/2018, datë 10.05.2018 “Për kontabilitetin dhe pasqyrat financiare”</t>
  </si>
  <si>
    <t>dhe në Standardet Kombëtare të Kontabilitetit SKK 2 - Te permiresuar</t>
  </si>
  <si>
    <t>Të dhëna identifikuese</t>
  </si>
  <si>
    <t>NIPT</t>
  </si>
  <si>
    <t>M16822001G</t>
  </si>
  <si>
    <t xml:space="preserve">Adresa </t>
  </si>
  <si>
    <t>Rr. Lord Bajron, Ndertesa Nr. 14,
Njesia Administrative Nr. 11, Tiranë 1025</t>
  </si>
  <si>
    <t>Data e krijimit</t>
  </si>
  <si>
    <t>18.10.2022</t>
  </si>
  <si>
    <t>Nr. Vendim Gjykate</t>
  </si>
  <si>
    <t>QKB</t>
  </si>
  <si>
    <t>Fusha e veprimtarisë</t>
  </si>
  <si>
    <t>Shoqëria do të zhvillojë aktivitet që lidhet me Fushën
Energjitike si: Projektimin, konsulencen, financimin,
ndërtimin, prodhimi, zbatimin dhe/ose investimin me fonde
publike dhe/ose jopublike për veprat në lidhje më fushën
energjitike dhe telekomunikacionit.</t>
  </si>
  <si>
    <t>Të dhëna të tjera</t>
  </si>
  <si>
    <t>Pasqyra financiare</t>
  </si>
  <si>
    <t>Individuale</t>
  </si>
  <si>
    <t>Te Konsoliduara</t>
  </si>
  <si>
    <t xml:space="preserve"> Monedha</t>
  </si>
  <si>
    <t>ALL</t>
  </si>
  <si>
    <t>Rrumbullakimi</t>
  </si>
  <si>
    <t xml:space="preserve">Periudha Kontabël </t>
  </si>
  <si>
    <t>Nga 01.01.2024  Deri 31.12.2024</t>
  </si>
  <si>
    <t>Data e plotësimit të PF</t>
  </si>
  <si>
    <t>10.11.2025</t>
  </si>
  <si>
    <t>PASQYRA E POZICIONIT FINANCIAR</t>
  </si>
  <si>
    <t>Indeksi</t>
  </si>
  <si>
    <t xml:space="preserve">             A K T I V E T</t>
  </si>
  <si>
    <t>VITI  USHTRIMOR
31.12.2024</t>
  </si>
  <si>
    <t>VITI  USHTRIMOR
31.12.2023</t>
  </si>
  <si>
    <t>EURO</t>
  </si>
  <si>
    <t>A-A</t>
  </si>
  <si>
    <t>Aktive Afatshkurtra</t>
  </si>
  <si>
    <t>A-A,1</t>
  </si>
  <si>
    <t>Mjetet Monetare</t>
  </si>
  <si>
    <t>A-A,2</t>
  </si>
  <si>
    <t>Investime:</t>
  </si>
  <si>
    <t>Ne tituj pron. te njesive ekonomike brenda grupit</t>
  </si>
  <si>
    <t>Aksionet e Veta</t>
  </si>
  <si>
    <t>Te tjera financiare</t>
  </si>
  <si>
    <t>Totali</t>
  </si>
  <si>
    <t>A-A,3</t>
  </si>
  <si>
    <t>Aktive te tjera Financiare afatshkurter</t>
  </si>
  <si>
    <t>Nga aktiviteti i shfrytezimit</t>
  </si>
  <si>
    <t>Nga njesite ekonomike brenda Grupit</t>
  </si>
  <si>
    <t>Nga njesite ekonomike me pjesemarrje</t>
  </si>
  <si>
    <t>Te tjera</t>
  </si>
  <si>
    <t>Kapitali aksionar i papaguar</t>
  </si>
  <si>
    <t>A-A,4</t>
  </si>
  <si>
    <t>Inventari</t>
  </si>
  <si>
    <t xml:space="preserve"> Lendet e para &amp; Materiale te konsumueshme</t>
  </si>
  <si>
    <t xml:space="preserve"> Prodhimi ne proces &amp; Gjysem Produkte</t>
  </si>
  <si>
    <t xml:space="preserve"> Produkte te gatshme</t>
  </si>
  <si>
    <t xml:space="preserve"> Mallra per rishitje</t>
  </si>
  <si>
    <t>Aktive Biologjike</t>
  </si>
  <si>
    <t>AAGJ te mbajtura per shitje</t>
  </si>
  <si>
    <t>Parapagesa per furnizime</t>
  </si>
  <si>
    <t>A-A,5</t>
  </si>
  <si>
    <t>Shpenzime te Shtyra</t>
  </si>
  <si>
    <t>A-A-6</t>
  </si>
  <si>
    <t>Te arketueshme nga te ardhurat e Konstatuara</t>
  </si>
  <si>
    <t>23.01.2019</t>
  </si>
  <si>
    <t>A-B</t>
  </si>
  <si>
    <t>Aktive Afatgjata</t>
  </si>
  <si>
    <t>A-B,1</t>
  </si>
  <si>
    <t>Aktive Financiare</t>
  </si>
  <si>
    <t>Tituj pronesie ne njesite ekonomike brenda grupit</t>
  </si>
  <si>
    <t>Tituj te huadhenies ne njesite ekonomike brenda grupit</t>
  </si>
  <si>
    <t>Tituj pron. ne njesite ekonomike ku ka interesa pjesemarrese</t>
  </si>
  <si>
    <t>Tituj Huadhe. ne njesite ekonomike ku ka interesa pjesemarrese</t>
  </si>
  <si>
    <t>Tituj te tjere te mbajtur si aktive afatgjata</t>
  </si>
  <si>
    <t>Tituj te tjere te huadhenies</t>
  </si>
  <si>
    <t>A-B,2</t>
  </si>
  <si>
    <t>Aktive Afatgjata Materiale</t>
  </si>
  <si>
    <t>Toka dhe Ndertesa</t>
  </si>
  <si>
    <t>Impiate &amp; Makineri, instalime teknike dhe pajisje</t>
  </si>
  <si>
    <t>Te tjera Aktive Afatgjata Materiale</t>
  </si>
  <si>
    <t>Parapagime per aktive materiale dhe ne proces</t>
  </si>
  <si>
    <t>A-B,3</t>
  </si>
  <si>
    <t>A-B,4</t>
  </si>
  <si>
    <t>Aktive Afatgjata Jomateriale</t>
  </si>
  <si>
    <t>Koncesione, Patenta, Licensa, Marka Tregtare</t>
  </si>
  <si>
    <t>Emri i mire</t>
  </si>
  <si>
    <t>Parapagime per AAJM</t>
  </si>
  <si>
    <t>A-B,5</t>
  </si>
  <si>
    <t>Aktive Tatimore te Shtyra</t>
  </si>
  <si>
    <t>A-B.6</t>
  </si>
  <si>
    <t>Kapitali i Nenshkruar i papaguar</t>
  </si>
  <si>
    <t>Totali i Aktiveve Afatgjata</t>
  </si>
  <si>
    <t>TOTALI I AKTIVEVE</t>
  </si>
  <si>
    <r>
      <t xml:space="preserve">PASQYRA E </t>
    </r>
    <r>
      <rPr>
        <b/>
        <i/>
        <u/>
        <sz val="22"/>
        <color rgb="FF000000"/>
        <rFont val="Calibri"/>
        <family val="2"/>
      </rPr>
      <t xml:space="preserve">POZICIONIT </t>
    </r>
    <r>
      <rPr>
        <b/>
        <u/>
        <sz val="22"/>
        <color rgb="FF000000"/>
        <rFont val="Calibri"/>
        <family val="2"/>
      </rPr>
      <t xml:space="preserve">FINANCIAR </t>
    </r>
  </si>
  <si>
    <t>INDEKSI</t>
  </si>
  <si>
    <t>DETYRIMET DHE KAPITALI</t>
  </si>
  <si>
    <t>D-A-1</t>
  </si>
  <si>
    <t xml:space="preserve">Detyrimet  Afatshkurta </t>
  </si>
  <si>
    <t>Titujt e huamarrjes</t>
  </si>
  <si>
    <t>Detyrime ndaj institucioneve te kredise</t>
  </si>
  <si>
    <t>Arketime ne avance per porosi</t>
  </si>
  <si>
    <t>Te pagueshme per aktivitetin e shfrytezimit</t>
  </si>
  <si>
    <t>Deftesa te pagueshme</t>
  </si>
  <si>
    <t>Te pagueshme ndaj njesive ekonomike brenda grupit</t>
  </si>
  <si>
    <t>Te pagueshme ndaj njesive ekonomike me pjesmarrje</t>
  </si>
  <si>
    <t>Te pagueshme Sigurimet dhe Punonjesit</t>
  </si>
  <si>
    <t>Te pagueshme per detyrimet tatimore</t>
  </si>
  <si>
    <t>Te pagueshme te tjera</t>
  </si>
  <si>
    <t>D-A,2</t>
  </si>
  <si>
    <t>Te pagueshme per shpenzime te konstatuara</t>
  </si>
  <si>
    <t>D-A,3</t>
  </si>
  <si>
    <t>Te ardhura te shtyra</t>
  </si>
  <si>
    <t>D-A,4</t>
  </si>
  <si>
    <t>Provizione</t>
  </si>
  <si>
    <t xml:space="preserve"> Totali Detyrime Afatshkurtra</t>
  </si>
  <si>
    <t>D-B,1</t>
  </si>
  <si>
    <t>Detyrimet  Afatgjata</t>
  </si>
  <si>
    <t>Tituj te huamarrjes</t>
  </si>
  <si>
    <t>Arketimet ne avance per porosi</t>
  </si>
  <si>
    <t>Te pagueshme ndaj njesive ekonomike me pjesemarrje</t>
  </si>
  <si>
    <t>te tjera te Pagueshme</t>
  </si>
  <si>
    <t>D-B,2</t>
  </si>
  <si>
    <t>D-B.3</t>
  </si>
  <si>
    <t>Te Ardhura te shtyra</t>
  </si>
  <si>
    <t>D-B.4</t>
  </si>
  <si>
    <t>Provizione:</t>
  </si>
  <si>
    <t>i</t>
  </si>
  <si>
    <t>Provizione per pensionet</t>
  </si>
  <si>
    <t>ii</t>
  </si>
  <si>
    <t>Provizione te tjera</t>
  </si>
  <si>
    <t>D-B.5</t>
  </si>
  <si>
    <t>Detyrime tatimore te shtyra</t>
  </si>
  <si>
    <t xml:space="preserve"> Totali Detyrime  Afatgjata</t>
  </si>
  <si>
    <t>Totali i Detyrimeve</t>
  </si>
  <si>
    <t>K-A.</t>
  </si>
  <si>
    <t>Kapitali dhe Rezervat</t>
  </si>
  <si>
    <t>K-A.1</t>
  </si>
  <si>
    <t>Kapitali i nenshkruar</t>
  </si>
  <si>
    <t>K-A.2</t>
  </si>
  <si>
    <t>Primi i lidhur me kapitalin</t>
  </si>
  <si>
    <t>K-A.3</t>
  </si>
  <si>
    <t>Rezerva rivleresimi</t>
  </si>
  <si>
    <t>K-A.4</t>
  </si>
  <si>
    <t>Rezerva te tjera</t>
  </si>
  <si>
    <t>Rezerva statutore</t>
  </si>
  <si>
    <t>Rezerva ligjore</t>
  </si>
  <si>
    <t>iii</t>
  </si>
  <si>
    <t>K-A.5</t>
  </si>
  <si>
    <t>Fitimi i pashperndare</t>
  </si>
  <si>
    <t>K-A.6</t>
  </si>
  <si>
    <t>Fitimi (humbje) e vitit financiar</t>
  </si>
  <si>
    <t>Totali i Kapitalit</t>
  </si>
  <si>
    <t>TOTALI I DETYRIMEVE DHE KAPITALIT</t>
  </si>
  <si>
    <t>PASQYRA E PERFORMANCES</t>
  </si>
  <si>
    <t>Nr.
Ref.</t>
  </si>
  <si>
    <t>Pershkrimi</t>
  </si>
  <si>
    <t>P.P.1</t>
  </si>
  <si>
    <t>Te Ardhurat nga aktiviteti i shfrytezimit</t>
  </si>
  <si>
    <t>P.P.2</t>
  </si>
  <si>
    <t>Ndryshimet në inventarin e produkteve
të gatshme dhe prodhimit në proçes</t>
  </si>
  <si>
    <t>P.P.3</t>
  </si>
  <si>
    <t>Puna e Kryer nga njesia ekonomike dhe
e kapitalizuar</t>
  </si>
  <si>
    <t>P.P.4</t>
  </si>
  <si>
    <t>Te ardhura te tjera te shfrytezimit</t>
  </si>
  <si>
    <t>Totali i te ardhurave (shuma P.P.1 - P.P.4)</t>
  </si>
  <si>
    <t>P.P.5</t>
  </si>
  <si>
    <t>Lenda e pare dhe materiale te konsumueshme</t>
  </si>
  <si>
    <t>Mallra</t>
  </si>
  <si>
    <t>Te tjera shpenzime</t>
  </si>
  <si>
    <t>P-P.6</t>
  </si>
  <si>
    <t>Shpenzime te personelit</t>
  </si>
  <si>
    <t>Pagat &amp; Shperblimet</t>
  </si>
  <si>
    <t xml:space="preserve">-shpenzimet per sigurimet shoqërore dhe shëndetsore </t>
  </si>
  <si>
    <t>-shpenzime per honorare</t>
  </si>
  <si>
    <t>P-P.7</t>
  </si>
  <si>
    <t>Zhvleresimi i AAGJ</t>
  </si>
  <si>
    <t>P-P.8</t>
  </si>
  <si>
    <t>Shpenzime Konsumi &amp; Amortizimi</t>
  </si>
  <si>
    <t>P-P.9</t>
  </si>
  <si>
    <t>Shpenzime të tjera shfrytezimi</t>
  </si>
  <si>
    <t>Totali i shpenzimeve (shuma P-P.5-P-P.9)</t>
  </si>
  <si>
    <t>Fitimi apo humbja nga veprimtaria kryesore
(1-2)</t>
  </si>
  <si>
    <t>P-P.10</t>
  </si>
  <si>
    <t>Te ardhura te tjera</t>
  </si>
  <si>
    <t>Te ardhura nga njesite ekonomike ku ka
interesa pjesmarrje</t>
  </si>
  <si>
    <t>Te ardhura nga njesite ekonomike ku ka
interesa pjesmarrje, brenda grupit</t>
  </si>
  <si>
    <t>Te ardhura nga investimet dhe huate e tjera pjese e aktiveve afatgjata</t>
  </si>
  <si>
    <t>Te ardhura nga investimet dhe huate e tjera pjese e aktiveve afatgjata, brenda grupit</t>
  </si>
  <si>
    <t>Interesa te arketueshem dhe te ardhura te tjera te ngjashme</t>
  </si>
  <si>
    <t>Interesa te arketueshem dhe te ardhura te tjera te ngjashme, brenda grupit</t>
  </si>
  <si>
    <t>P-P.11</t>
  </si>
  <si>
    <t>Zhvleresimi i aktiveve financiare dhe
investimeve financiare te mbajtura si AASH</t>
  </si>
  <si>
    <t>P-P.12</t>
  </si>
  <si>
    <t>Shpenzime Financiare</t>
  </si>
  <si>
    <t>Shpenzime interesi dhe shpenzime te ngjashme</t>
  </si>
  <si>
    <t>Shpenzime interesi dhe shpenzime te
ngjashme brenda grupit</t>
  </si>
  <si>
    <t>Humbje / te ardhura nga kursi</t>
  </si>
  <si>
    <t>P-P.13</t>
  </si>
  <si>
    <t>Pjesa e fitimit/Humbjes nga pjesemarrjet</t>
  </si>
  <si>
    <t>P-P.14</t>
  </si>
  <si>
    <t>Fitimi (humbja) para tatimit (9+/-13)</t>
  </si>
  <si>
    <t>P-P.15</t>
  </si>
  <si>
    <t>Shpenzimet e tatimit mbi fitimin</t>
  </si>
  <si>
    <t>Shpenzimi aktual i tatim fitimit</t>
  </si>
  <si>
    <t>Shpenzimi i tatim fitimit te shtyre</t>
  </si>
  <si>
    <t>Pjesa e tatim fitimit te pjesemarrjes</t>
  </si>
  <si>
    <t>P-P.16</t>
  </si>
  <si>
    <t>Fitmi (humbja) neto e vitit financiar
(14-15)</t>
  </si>
  <si>
    <t>P-P.17</t>
  </si>
  <si>
    <t>Fitim/Humbja per:</t>
  </si>
  <si>
    <t>Pronaret e njesise ekonomike meme</t>
  </si>
  <si>
    <t>Interesat jo-kontrolluese</t>
  </si>
  <si>
    <t>PASQYRA E TE ARDHURAVE GJITHEPERFSHIRESE</t>
  </si>
  <si>
    <t>P.AGJ.1</t>
  </si>
  <si>
    <t>Fitim Humbja e Vitit</t>
  </si>
  <si>
    <t>P.AGJ.2</t>
  </si>
  <si>
    <t>Te Ardhurat Gjitheperfshirese per vitin</t>
  </si>
  <si>
    <t>Diferencat (+/-) nga perkthimi i monedhes ne
veprimtari te huaja</t>
  </si>
  <si>
    <t>Diferencat (+/-) nga rivleresimi i
aktiveve afatgjata materiale</t>
  </si>
  <si>
    <t>Diferencat (+/-) nga rivleresimi i
aktiveve financiare te mbajtura per shitje</t>
  </si>
  <si>
    <t>Pjesa e te ardhurave gjitheperfshirese nga pjesemarrjet</t>
  </si>
  <si>
    <t>Totali i te ardhurave te tjera gjitheperfshirese per vitin</t>
  </si>
  <si>
    <t>Totali i te ardhurave gjitheperfshirese per vitin</t>
  </si>
  <si>
    <t>Totali i te ardhurave gjitheperfshirese per:</t>
  </si>
  <si>
    <t>PASQYRA E FLUKSIT TE MJETEVE MONETARE</t>
  </si>
  <si>
    <t>Pasqyra e fluksit monetar – Metoda direkte</t>
  </si>
  <si>
    <t xml:space="preserve">Fluksi i Mjeteve Monetare nga/(perdorur ne)
aktivitetin e shfrytezimit </t>
  </si>
  <si>
    <t>Te arketuara nga te drejtat e arketueshme</t>
  </si>
  <si>
    <t>Te paguara per detyrimet e pagueshme dhe
detyrimet ndaj punonjesve</t>
  </si>
  <si>
    <t>Pagesa te Tjera</t>
  </si>
  <si>
    <t>Mjete Monetare te gjeneruara nga aktiviteti
i shfrytezimit</t>
  </si>
  <si>
    <t>Interesi i paguar</t>
  </si>
  <si>
    <t>Tatim mbi fitimin i paguar</t>
  </si>
  <si>
    <t>MM neto nga/(perdorur ne) veprimtaritë e shfrytëzimit</t>
  </si>
  <si>
    <t>Fluksi i Mjeteve Monetare nga/(perdorur ne)
aktivitetin e investimit</t>
  </si>
  <si>
    <t>Para neto te perdorura per blerjen e filialeve</t>
  </si>
  <si>
    <t>Para neto te arketuara nga shitja e filialeve</t>
  </si>
  <si>
    <t>Pagesa per blerje AAGj</t>
  </si>
  <si>
    <t>Arketime nga shitja e AAGJ</t>
  </si>
  <si>
    <t>Pagesa per blerjen e investimeve te tjera</t>
  </si>
  <si>
    <t>Arketime nga shitja e investimeve te tjera</t>
  </si>
  <si>
    <t>Dividente te arketuar</t>
  </si>
  <si>
    <t>MM neto nga/(të përdorura) në aktivitetin investues</t>
  </si>
  <si>
    <t>Fluksi i mjeteve monetare nga/(perdorur ne)
ne aktivitetetin e financimit</t>
  </si>
  <si>
    <t>Arketime nga emetimi i kapitalit aksionar</t>
  </si>
  <si>
    <t>Arketime nga emetimi i aksioneve te perdorura
si kolateral</t>
  </si>
  <si>
    <t>Hua te arketuara</t>
  </si>
  <si>
    <t>Pagesa e kostove te transaksionit qe lidhen me
kredite dhe huate</t>
  </si>
  <si>
    <t>Riblerja e aksioneve te veta</t>
  </si>
  <si>
    <t>Pagesa e aksioneve te perdorura si kolateral</t>
  </si>
  <si>
    <t>Pagesa e Huase</t>
  </si>
  <si>
    <t>Pagesa e detyrimeve te qirase financiare</t>
  </si>
  <si>
    <t>Interes i paguar</t>
  </si>
  <si>
    <t>Dividente te paguar</t>
  </si>
  <si>
    <t>Mjete monetare neto nga/ (perdorur ne)
aktivitetin financiar</t>
  </si>
  <si>
    <t>Rritja/rënia neto ne mjeteve monetare
dhe ekuivalenteve te mjeteve monetare</t>
  </si>
  <si>
    <t>Mjetet monetare dhe ekuivalente
te mjeteve monetare me 1 Janar</t>
  </si>
  <si>
    <t>Efekti i luhatjeve te kursit te kembimit
te mjeteve monetare</t>
  </si>
  <si>
    <t>Mjetet monetare dhe ekuivalente te mjeteve
monetare me 31 Dhjetor</t>
  </si>
  <si>
    <t>PASQYRA E NDRYSHIMEVE NE KAPITALIN NETO</t>
  </si>
  <si>
    <t>Interesa Jo-Kontrollues</t>
  </si>
  <si>
    <t>Pozicioni financiar me 31 Dhjetor 2022</t>
  </si>
  <si>
    <t>Efekti i ndryshimeve në politikat kontabël</t>
  </si>
  <si>
    <t>Pozicioni financiar i rideklaruar me 1 Janar 2023</t>
  </si>
  <si>
    <t>Te ardhurat totale gjitheperfshirese per vitin:</t>
  </si>
  <si>
    <t>Fitim/Humbja e vitit</t>
  </si>
  <si>
    <t>Te ardhura te tjera gjitheperfshirese</t>
  </si>
  <si>
    <t>Te ardhura te tjera gjitheperfshirese per vitin</t>
  </si>
  <si>
    <t>Transaksionet me pronaret te njohura ne kap.</t>
  </si>
  <si>
    <t>Emetimi i kapitalit te nenshkruar</t>
  </si>
  <si>
    <t>Dividendët e paguar</t>
  </si>
  <si>
    <t>Totali i transaksioneve me pronaret e njesise ekonomike</t>
  </si>
  <si>
    <t>Pozicioni financiar i rideklaruar me 31 Dhjetor 2023</t>
  </si>
  <si>
    <t>Pozicioni financiar i rideklaruar me 1 Janar 2024</t>
  </si>
  <si>
    <t>Pozicioni financiar i rideklaruar</t>
  </si>
  <si>
    <t>SHENIME SHPJEGUESE</t>
  </si>
  <si>
    <t>Shoqëria “HE-IN INVEST”  Sh.p.k. i ka ndertuar Pasqyrat Financiare në bazë të Standardeve Kombëtare të Kontabilitetit dhe përkatësisht në mbështetje të plotë të SKK2. Shoqëria i ndërton dhe i paraqet Pasqyrat Financiare sipas SKK në bazë të Ligjit nr. 9228, datë 29.04.2004 “Për Kontabilitetitn dhe Pasqyrat Financiare”, neni 4. Pasqyrat Financiare jane pergatitur duke ndjekur e zbatuar Politikat Kryesore Kontabel si : politika per njohjen  e aktiveve, per njohjen e detyrimeve , njohjen e te drejtave ,njohjen e te ardhurave e shpenzimeve si dhe njohjen dhe vleresimin e tyre. Gjithashtu gjate pergatitjes se Pasqyrave Financiare jane pasur parasysh Parimet  informacionit: si Parimi i te drejtave dhe detyrimeve te konstatuara, Parimi i Njesise Ekonomike Raportuese,Parimi i vijimesise se veprimtarise ekonomoke si dhe Parimi i Kompesimit. Karakteristikat cilesore te pergatitjes se Pasqyrave Financiare jane ato qe e bejne informacionin e pasqyrave financiare te dobishem per perdoruesin.Karakteristikat kryesore qe jane mbajtur parasysh gjate hartimit te Pasqyrave Financiare jane: Kuptueshmeria,Rendesia dhe Materialiteti,Besueshmeria,Parimi i Paraqitjes me Besnikeri parimi i Perparesise se permbajtjes ekonomike mbi formen ligjore,Paanshmeria,Parimi i maturise,Parimi i plotesise.Qendrushmeria dhe Krahasueshmeria .</t>
  </si>
  <si>
    <t>Përmbledhje e politikave kontabël</t>
  </si>
  <si>
    <r>
      <t>Bazat e p</t>
    </r>
    <r>
      <rPr>
        <u/>
        <sz val="11"/>
        <rFont val="Calibri"/>
        <family val="2"/>
      </rPr>
      <t>ë</t>
    </r>
    <r>
      <rPr>
        <b/>
        <u/>
        <sz val="11"/>
        <rFont val="Calibri"/>
        <family val="2"/>
      </rPr>
      <t>rgatitjes s</t>
    </r>
    <r>
      <rPr>
        <u/>
        <sz val="11"/>
        <rFont val="Calibri"/>
        <family val="2"/>
      </rPr>
      <t>ë</t>
    </r>
    <r>
      <rPr>
        <b/>
        <u/>
        <sz val="11"/>
        <rFont val="Calibri"/>
        <family val="2"/>
      </rPr>
      <t xml:space="preserve"> pasqyrave financiare</t>
    </r>
  </si>
  <si>
    <t>Pasqyrat financiare janë përgatitur në përputhje me ligjin shqiptar “ Për kontabilitetin dhe Pasqyrat Financiare “ dhe me Standartet Kombëtare të Kontabilitetit. Ato janë përgatitur mbi bazën e parimit të kostos historike duke e kombinuar me elemente të metodave të tjera dhe parimit të të drejtave të konstatuara. Ato paraqiten në monedhën vendase, Lekë Shqiptar (lekë).</t>
  </si>
  <si>
    <t>Standartet Kombëtare të Kontabilitetit - TE PERMIRESUARA jane zbatuar dhe aplikimi I tyre, sipas kërkesave të SNK-ve, është bërë në mënyrë perspektive. Si pasojë shifrat e 2024 janë të krahasueshme me ato të vitit 2023, pasi janë zbatuar politika kontabël të njejta.</t>
  </si>
  <si>
    <t>Në paraqitjen e pasqyrave financiare të vitit 2024 është zbatuar formati i SKK-2 si edhe ne paraqitjen e pasqyrave financiare te vitit  2023.</t>
  </si>
  <si>
    <t>Parimet kontabile më domethënëse që janë përdorur nga shoqëria, janë si më poshtë:</t>
  </si>
  <si>
    <t xml:space="preserve">Njohja e të ardhurave dhe shpenzimeve </t>
  </si>
  <si>
    <t>Të ardhurat dhe shpenzimet njihen sipas kontabilitetit të të drejtave të konstatuara.Të ardhurat nga shitja e mallrave dhe produkteve njihen kur i janë kaluar blerësit të gjitha rreziqet dhe përfitimet,maten me besueshmëri dhe ka siguri të mjaftueshme në marrjen e përfitimeve.Të ardhurat nga kryerja e shërbimeve njihen në varësi të fazës në të cilën ndodhet kryerja e shërbimit në datën e bilancit dhe të ardhurat  dhe shpenzimet që lidhen me shërbimin mund të përllogaritet me besueshmëri. Të ardhurat vlerësohen me vlerën e drejtë të shumës së arkëtuar ose të arkëtueshme duke marrë parasysh shumën e skontimeve ose rabatet e ofruara. Shpenzimet njihen atëherë kur ato sigurohen prej të tretëve dhe në të njëjtin ushtrim kontabël me të ardhurat e lidhura.</t>
  </si>
  <si>
    <t>Monedhat e huaja</t>
  </si>
  <si>
    <t xml:space="preserve">Transaksionet në monedhë të huaj konvertohen në lek, me kursin zyrtar të këmbimit të Bankës në datën e kryerjes së transaksionit. Në cdo datë bilanci, zërat monetarë të bilancit të shprehur nëmonedhë të huaj rivlerësohen me kursin zyrtar të këmbimit në datën e bilancit. Zërat jomonetarë, të shprehur në monedhë të huaj maten në termat e kostos historike dhe nuk rivlerësohen. Fitimi ose humbja e pa realizuar nga ndryshimi I kurseve të këmbimit njihen në pasqyrën e të ardhurave dhe shpenzimeve. </t>
  </si>
  <si>
    <t xml:space="preserve">Kurset e këmbimit të përdorura nga shoqëria për monedhat e huaja më kryesore më 31.12.2024: </t>
  </si>
  <si>
    <t>Monedha</t>
  </si>
  <si>
    <t>Viti 2024</t>
  </si>
  <si>
    <t>Viti 2023</t>
  </si>
  <si>
    <t>Ndryshimi</t>
  </si>
  <si>
    <t>1 EUR</t>
  </si>
  <si>
    <t>1 USD</t>
  </si>
  <si>
    <t>1 GBP</t>
  </si>
  <si>
    <t>1CHF</t>
  </si>
  <si>
    <t>1AUD</t>
  </si>
  <si>
    <t>1CAD</t>
  </si>
  <si>
    <t>Tatimin mbi fitimin</t>
  </si>
  <si>
    <t>Shpenzimi për tatimin mbi fitimin përfaqëson shumën e tatimit per tu paguar për vitin ushtrimor. Tatim fitimi I pagueshëm për vitin aktual bazohet mbi fitimin e tatueshëm I cili ndryshon nga fitimi tregëtar që raportohet në pasqyrën e të ardhurave dhe shpenzimeve sepse korrektohet nga shpenzimet e panjohura sipas legjislacionit fiskal. Norma aktuale e tatimit mbi fitimin për ushtrimin 2024  është 15%.</t>
  </si>
  <si>
    <t xml:space="preserve">Kerkesat per t’u arketuar </t>
  </si>
  <si>
    <t>Kerkesat per t’u arketuar, te ardhurat e konstatuara dhe llogari te tjera afatshkurtra dhe afatgjata, per t’u arketuar ne para regjistrohen ne bilanc me kosto te amortizuar. Kostoja e amortizuar e kerkesave per t’u arketuar afatshkurtra, ne pergjithesi eshte e barabarte me vleren e tyre nominale (minus provizionet e krijuara per renie ne vlere), keshtu qe kerkesat afatshkurtra regjistrohen ne bilanc me vleren e tyre neto te realizueshme.</t>
  </si>
  <si>
    <t xml:space="preserve">Pasivet financiare </t>
  </si>
  <si>
    <t>Huat e marra, furnitorët, shpenzimet e konstatuara dhe huamarrje te tjera afatshkurtra dhe afatgjata, per t’u shlyer ne para, ne pergjithesi, mbahen me koston e amortizuar ne bilanc. Kostoja e amortizuar e pasiveve financiare afatshkurtra, ne pergjithesi, eshte e barabarte me vleren e tyre nominale; keshtu qe pasivet financiare afatshkurtra mbahen ne bilanc ne vleren e tyre neto te realizueshme.</t>
  </si>
  <si>
    <t>Aktivet  Afatgjata Materiale</t>
  </si>
  <si>
    <t xml:space="preserve">Aktivet afatgjata materiale ( AAM-të ) bazohen në modelin e kostos. Në bilanc, një element I AAM-së       paraqitet me kosto minus amortizimin e akumuluar dhe ndonjë humbje të akumuluar nga zhvlerësimi. Nëse vlera kontabël e një aktivi afatgjatë material rritet, si rezultat I rivlerësimit, kjo rritje kreditohet drejtpërdrejt në kapitalet e veta nën zërin “tepricë nga rivlerësimi”. Nëse vlera kontabël e një aktivi afatgjatë material zvogëlohet, si rezultat I rivlerësimit, ky zvogëlim njihet si shpenzim në pasqyrën e të ardhurave dhe shpenzimeve. Amortizimi është llogaritur mbi bazën e metodës lineare për ndërtesat dhe mbi bazën e vlerës së mbetur për pjesën tjetër të aktiveve të qëndrueshme. Normat e përdorura janë në ndërtesa 5% të vlerës mbetur dhe për aktivet e tjera 20%  dhe 25% të vlerës së mbetur. </t>
  </si>
  <si>
    <t xml:space="preserve">Gjendjet e inventarët </t>
  </si>
  <si>
    <t>Vlerësimi në hyrje i inventarëve bëhet me cmimet e blerjes dhe në rastet kur është e aplikueshme u shtohen kostot e shkaktuara për të sjellë inventarët në kushte magazinimi. Gjendjet e inventarit në pasqyrat financiare paraqiten me kostot e blerjeve të fundit  të ushtrimit që nga drejtimi është cmuar si vlera neto e realizueshme.</t>
  </si>
  <si>
    <t>Ne vijim do të gjeni pasqyrat përkatëse per te gjitha zerat e pasqyrave financiare te dorezuara.</t>
  </si>
  <si>
    <t>Per Smart Consulting</t>
  </si>
  <si>
    <t>Per HE-IN INVEST shpk</t>
  </si>
  <si>
    <t>Marsela Bushi AL</t>
  </si>
  <si>
    <t>Ariola Hysa</t>
  </si>
  <si>
    <t>ANALIZA E TE ARDHURAVE E SHPENZIMEVE</t>
  </si>
  <si>
    <t>Te ardhura nga shitjet, sherbimet dhe Punime te Tjera</t>
  </si>
  <si>
    <t>1,a</t>
  </si>
  <si>
    <t>Shitja e produkteve te gatshme</t>
  </si>
  <si>
    <t>1,b</t>
  </si>
  <si>
    <t>Shitja e produkteve te ndermjetme</t>
  </si>
  <si>
    <t>1,c</t>
  </si>
  <si>
    <t>Shitja e nenprodukteve</t>
  </si>
  <si>
    <t>1,d</t>
  </si>
  <si>
    <t>Shitja e punimeve dhe sherbimeve</t>
  </si>
  <si>
    <t>1,e</t>
  </si>
  <si>
    <t>Shitje Mallrash</t>
  </si>
  <si>
    <t>Te ardhura nga shitje te Tjera</t>
  </si>
  <si>
    <t>2,a</t>
  </si>
  <si>
    <t>Qera</t>
  </si>
  <si>
    <t>2,b</t>
  </si>
  <si>
    <t>Komisione</t>
  </si>
  <si>
    <t>2,c</t>
  </si>
  <si>
    <t>Transport per te tretet</t>
  </si>
  <si>
    <t>2,d</t>
  </si>
  <si>
    <t>Te Tjera</t>
  </si>
  <si>
    <t>Ndryshimi i gjendjes se prodhimit ne proces
dhe te produkteve te gatshme</t>
  </si>
  <si>
    <t>Prodhim i aktiveve Afatgjata</t>
  </si>
  <si>
    <t>4,a</t>
  </si>
  <si>
    <t>Prodhim AQT Jomateriale</t>
  </si>
  <si>
    <t>4,b</t>
  </si>
  <si>
    <t>Prodhim AQT Materiale</t>
  </si>
  <si>
    <t>Te ardhura grantet</t>
  </si>
  <si>
    <t>Te ardhura te Tjera</t>
  </si>
  <si>
    <t>Te ardhura nga shitja/Rivleresimi AQT</t>
  </si>
  <si>
    <t xml:space="preserve">Te ardhurat e aktivitetit </t>
  </si>
  <si>
    <t>Blerje/Shpenzime Materiale</t>
  </si>
  <si>
    <t>Blerje/Shpenzim</t>
  </si>
  <si>
    <t>Ndryshim Gjendje</t>
  </si>
  <si>
    <t>Blerje/ Shpenzime Materiale Ndihmese</t>
  </si>
  <si>
    <t>Blerje materiale ndihmese &amp; Lende e Pare</t>
  </si>
  <si>
    <t xml:space="preserve"> Shpenzime Mallra</t>
  </si>
  <si>
    <t>Blerje Mallra/Sherbimesh</t>
  </si>
  <si>
    <t>Taksa doganore</t>
  </si>
  <si>
    <t>iv</t>
  </si>
  <si>
    <t>Akciza</t>
  </si>
  <si>
    <t>v</t>
  </si>
  <si>
    <t>Transport</t>
  </si>
  <si>
    <t>vi</t>
  </si>
  <si>
    <t>Agjensi Doganore &amp; Magazinim</t>
  </si>
  <si>
    <t>vii</t>
  </si>
  <si>
    <t>Shpenzime te tjera Direkte</t>
  </si>
  <si>
    <t>Produkt I Gatshem</t>
  </si>
  <si>
    <t>Shpenzime per personelin</t>
  </si>
  <si>
    <t>Pagat &amp; Shperblimet Punonjesit</t>
  </si>
  <si>
    <t>Sigurimet Shoqerore dhe shendetsore</t>
  </si>
  <si>
    <t>Kontribute dhe Kuota te Tjera personeli</t>
  </si>
  <si>
    <t>Shpenzime te tjera personeli</t>
  </si>
  <si>
    <t>Zhvleresime dhe Amortizimi</t>
  </si>
  <si>
    <t>3,a</t>
  </si>
  <si>
    <t>Amortizimi AQT</t>
  </si>
  <si>
    <t>3,b</t>
  </si>
  <si>
    <t>Provizione zhvleresimi i aktiveve financiare</t>
  </si>
  <si>
    <t>3,c</t>
  </si>
  <si>
    <t>Shpenzime te tjera, humbje rivleresimi AQT</t>
  </si>
  <si>
    <t>Furnitura nentrajtime dhe sherbime</t>
  </si>
  <si>
    <t>a</t>
  </si>
  <si>
    <t>Energji elektrike</t>
  </si>
  <si>
    <t>b</t>
  </si>
  <si>
    <t>Ujesjellesi</t>
  </si>
  <si>
    <t>c</t>
  </si>
  <si>
    <t>Kancelari</t>
  </si>
  <si>
    <t>d</t>
  </si>
  <si>
    <t>Inventar I imet</t>
  </si>
  <si>
    <t>dh</t>
  </si>
  <si>
    <t>Nafte</t>
  </si>
  <si>
    <t>e</t>
  </si>
  <si>
    <t>Gaz</t>
  </si>
  <si>
    <t>gj</t>
  </si>
  <si>
    <t>Punime Hidraulike nenkontraktor</t>
  </si>
  <si>
    <t>Konsulence Financiare</t>
  </si>
  <si>
    <t>f</t>
  </si>
  <si>
    <t>Sherbime nga te Tretet</t>
  </si>
  <si>
    <t>h</t>
  </si>
  <si>
    <t>Konsulence Juridike</t>
  </si>
  <si>
    <t>l</t>
  </si>
  <si>
    <t>Mirembajtje e riparime</t>
  </si>
  <si>
    <t>m</t>
  </si>
  <si>
    <t>Prime Sigurimi</t>
  </si>
  <si>
    <t>n</t>
  </si>
  <si>
    <t>Kerkime &amp; studime</t>
  </si>
  <si>
    <t>q</t>
  </si>
  <si>
    <t>Shpenzime te Tjera</t>
  </si>
  <si>
    <t>r</t>
  </si>
  <si>
    <t>Personeli jashte njesise</t>
  </si>
  <si>
    <t>s</t>
  </si>
  <si>
    <t>Pagesa ndermjetes &amp; Honorare (Komisione Kliente &amp; Furnitore)</t>
  </si>
  <si>
    <t>t</t>
  </si>
  <si>
    <t>Shpenzime Koncesione, Patenta, Licensa (Dhoma Tregtise)</t>
  </si>
  <si>
    <t>th</t>
  </si>
  <si>
    <t>Reklama Publicitet</t>
  </si>
  <si>
    <t>o</t>
  </si>
  <si>
    <t>Transferime, Udhetime &amp; Hotel</t>
  </si>
  <si>
    <t>p</t>
  </si>
  <si>
    <t>Shpenzime Telefoni Cel</t>
  </si>
  <si>
    <t>Shpenzime Interneti</t>
  </si>
  <si>
    <t>sh</t>
  </si>
  <si>
    <t>Shpenzime Posta</t>
  </si>
  <si>
    <t>Shpenzime Komisione banka</t>
  </si>
  <si>
    <t>w</t>
  </si>
  <si>
    <t>Taksat Vendore</t>
  </si>
  <si>
    <t>z</t>
  </si>
  <si>
    <t>Taksa Regjistrimi</t>
  </si>
  <si>
    <t>zh</t>
  </si>
  <si>
    <t>Taksa Makinat</t>
  </si>
  <si>
    <t>Taksa Dogane &amp; Agjensi AQT</t>
  </si>
  <si>
    <t>y</t>
  </si>
  <si>
    <t>Subvencione te dhena</t>
  </si>
  <si>
    <t>à</t>
  </si>
  <si>
    <t>Shpenzime pritje &amp; percjellje</t>
  </si>
  <si>
    <t>ù</t>
  </si>
  <si>
    <t>Gjoba dhe Demshperblime</t>
  </si>
  <si>
    <t>ò</t>
  </si>
  <si>
    <t>Shpenzime te panjohura</t>
  </si>
  <si>
    <t>ë</t>
  </si>
  <si>
    <t>Interesa Leasing</t>
  </si>
  <si>
    <t>è</t>
  </si>
  <si>
    <t>Kosto e  shitjes se AQT-ve</t>
  </si>
  <si>
    <t>8-</t>
  </si>
  <si>
    <t>Totali I Shpenzimeve</t>
  </si>
  <si>
    <t>9-</t>
  </si>
  <si>
    <t>Fitimi/Humbja nga Veprimtaria Kryesore</t>
  </si>
  <si>
    <t>10-</t>
  </si>
  <si>
    <t>Te Ardhura te Tjera</t>
  </si>
  <si>
    <t>Te ardhura nga njesite ekonomike ku ka interesa pjesmarrje, brenda grupit</t>
  </si>
  <si>
    <t>Te ardhura Financiare nga Kursi Kembimit</t>
  </si>
  <si>
    <t>664/665</t>
  </si>
  <si>
    <t>Shpenzime Financiare nga rivleresimi/shitja letrave me vlere</t>
  </si>
  <si>
    <t>Shpenzime Financiare nga Interesat</t>
  </si>
  <si>
    <t>Shpenzime Financiare te tjera</t>
  </si>
  <si>
    <t>Shpenzime Financiare nga Kursi Kembimit</t>
  </si>
  <si>
    <t>Pjesa e Fitim Humbjes nga Pjesemarrjet</t>
  </si>
  <si>
    <t>Fitimi (Humbja) para Tatimit</t>
  </si>
  <si>
    <t>Shpenzimet e Tatim Fitimit 15%</t>
  </si>
  <si>
    <t>FITIM (HUMBJA) NETO E VITIT FINANCIAR</t>
  </si>
  <si>
    <t>Rentabiliteti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</si>
</sst>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_(* #,##0.0_);_(* \(#,##0.0\);_(* &quot;-&quot;??_);_(@_)"/>
    <numFmt numFmtId="167" formatCode="_-* #,##0_-;\-* #,##0_-;_-* &quot;-&quot;??_-;_-@_-"/>
  </numFmts>
  <fonts count="32" x14ac:knownFonts="1">
    <font>
      <sz val="10"/>
      <name val="Arial"/>
    </font>
    <font>
      <sz val="11"/>
      <name val="Calibri"/>
      <family val="2"/>
    </font>
    <font>
      <sz val="10"/>
      <name val="Calibri"/>
      <family val="2"/>
    </font>
    <font>
      <b/>
      <sz val="3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u/>
      <sz val="22"/>
      <name val="Calibri"/>
      <family val="2"/>
    </font>
    <font>
      <u/>
      <sz val="10"/>
      <color indexed="12"/>
      <name val="Arial"/>
      <family val="2"/>
    </font>
    <font>
      <u/>
      <sz val="10"/>
      <name val="Calibri"/>
      <family val="2"/>
    </font>
    <font>
      <b/>
      <u/>
      <sz val="22"/>
      <color rgb="FF000000"/>
      <name val="Calibri"/>
      <family val="2"/>
    </font>
    <font>
      <b/>
      <i/>
      <u/>
      <sz val="22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u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u/>
      <sz val="11"/>
      <name val="Calibri"/>
      <family val="2"/>
    </font>
    <font>
      <sz val="10"/>
      <name val="Rockwell"/>
      <family val="2"/>
      <scheme val="minor"/>
    </font>
    <font>
      <b/>
      <sz val="11"/>
      <name val="Calibri"/>
      <family val="2"/>
    </font>
    <font>
      <sz val="11"/>
      <name val="Rockwell"/>
      <family val="2"/>
      <scheme val="minor"/>
    </font>
    <font>
      <u/>
      <sz val="11"/>
      <name val="Calibri"/>
      <family val="2"/>
    </font>
    <font>
      <b/>
      <i/>
      <u/>
      <sz val="10"/>
      <name val="Calibri"/>
      <family val="2"/>
    </font>
    <font>
      <i/>
      <sz val="10"/>
      <name val="Times New Roman"/>
      <family val="1"/>
    </font>
    <font>
      <sz val="11"/>
      <name val="Arial"/>
      <family val="2"/>
    </font>
    <font>
      <b/>
      <sz val="11"/>
      <name val="Rockwell"/>
      <family val="2"/>
      <scheme val="minor"/>
    </font>
    <font>
      <b/>
      <sz val="11"/>
      <name val="Arial"/>
      <family val="2"/>
    </font>
    <font>
      <b/>
      <i/>
      <sz val="10"/>
      <color rgb="FFFF0000"/>
      <name val="Calibri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textRotation="9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readingOrder="2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3" fontId="7" fillId="0" borderId="8" xfId="1" applyFont="1" applyFill="1" applyBorder="1" applyAlignment="1">
      <alignment vertical="center"/>
    </xf>
    <xf numFmtId="43" fontId="7" fillId="0" borderId="9" xfId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3" fontId="2" fillId="0" borderId="14" xfId="1" applyFont="1" applyFill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3" fontId="7" fillId="0" borderId="17" xfId="1" applyFont="1" applyFill="1" applyBorder="1" applyAlignment="1">
      <alignment vertical="center"/>
    </xf>
    <xf numFmtId="43" fontId="7" fillId="0" borderId="18" xfId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43" fontId="8" fillId="0" borderId="5" xfId="1" applyFont="1" applyFill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18" xfId="1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3" fontId="7" fillId="0" borderId="5" xfId="0" applyNumberFormat="1" applyFont="1" applyBorder="1" applyAlignment="1">
      <alignment vertical="center"/>
    </xf>
    <xf numFmtId="43" fontId="8" fillId="0" borderId="5" xfId="0" applyNumberFormat="1" applyFont="1" applyBorder="1" applyAlignment="1">
      <alignment horizontal="right" vertical="center"/>
    </xf>
    <xf numFmtId="166" fontId="7" fillId="0" borderId="8" xfId="1" applyNumberFormat="1" applyFont="1" applyFill="1" applyBorder="1" applyAlignment="1">
      <alignment vertical="center"/>
    </xf>
    <xf numFmtId="166" fontId="7" fillId="0" borderId="9" xfId="1" applyNumberFormat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166" fontId="7" fillId="0" borderId="12" xfId="1" applyNumberFormat="1" applyFont="1" applyFill="1" applyBorder="1" applyAlignment="1">
      <alignment vertical="center"/>
    </xf>
    <xf numFmtId="166" fontId="7" fillId="0" borderId="10" xfId="1" applyNumberFormat="1" applyFont="1" applyFill="1" applyBorder="1" applyAlignment="1">
      <alignment vertical="center"/>
    </xf>
    <xf numFmtId="166" fontId="2" fillId="0" borderId="17" xfId="1" applyNumberFormat="1" applyFont="1" applyFill="1" applyBorder="1" applyAlignment="1">
      <alignment vertical="center"/>
    </xf>
    <xf numFmtId="166" fontId="2" fillId="0" borderId="18" xfId="1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12" fillId="0" borderId="0" xfId="3" applyFont="1" applyFill="1" applyAlignment="1" applyProtection="1">
      <alignment vertical="center"/>
    </xf>
    <xf numFmtId="43" fontId="2" fillId="0" borderId="0" xfId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7" fontId="2" fillId="0" borderId="0" xfId="1" applyNumberFormat="1" applyFont="1" applyFill="1" applyAlignment="1">
      <alignment vertical="center"/>
    </xf>
    <xf numFmtId="39" fontId="7" fillId="0" borderId="21" xfId="1" applyNumberFormat="1" applyFont="1" applyFill="1" applyBorder="1" applyAlignment="1">
      <alignment horizontal="right" vertical="center"/>
    </xf>
    <xf numFmtId="43" fontId="2" fillId="0" borderId="8" xfId="1" applyFont="1" applyFill="1" applyBorder="1" applyAlignment="1">
      <alignment horizontal="right" vertical="center"/>
    </xf>
    <xf numFmtId="43" fontId="2" fillId="0" borderId="9" xfId="1" applyFont="1" applyFill="1" applyBorder="1" applyAlignment="1">
      <alignment horizontal="right"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10" xfId="1" applyFont="1" applyFill="1" applyBorder="1" applyAlignment="1">
      <alignment horizontal="right" vertical="center"/>
    </xf>
    <xf numFmtId="43" fontId="15" fillId="0" borderId="12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3" fontId="2" fillId="0" borderId="17" xfId="1" applyFont="1" applyFill="1" applyBorder="1" applyAlignment="1">
      <alignment horizontal="right" vertical="center"/>
    </xf>
    <xf numFmtId="43" fontId="2" fillId="0" borderId="18" xfId="1" applyFont="1" applyFill="1" applyBorder="1" applyAlignment="1">
      <alignment horizontal="right" vertical="center"/>
    </xf>
    <xf numFmtId="43" fontId="8" fillId="0" borderId="6" xfId="1" applyFont="1" applyFill="1" applyBorder="1" applyAlignment="1">
      <alignment horizontal="right" vertical="center"/>
    </xf>
    <xf numFmtId="43" fontId="8" fillId="0" borderId="5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43" fontId="7" fillId="0" borderId="9" xfId="1" applyFont="1" applyFill="1" applyBorder="1" applyAlignment="1">
      <alignment horizontal="right" vertical="center"/>
    </xf>
    <xf numFmtId="43" fontId="8" fillId="0" borderId="21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3" fontId="2" fillId="0" borderId="14" xfId="1" applyFont="1" applyFill="1" applyBorder="1" applyAlignment="1">
      <alignment horizontal="right" vertical="center"/>
    </xf>
    <xf numFmtId="43" fontId="2" fillId="0" borderId="15" xfId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3" fontId="16" fillId="0" borderId="5" xfId="1" applyFont="1" applyFill="1" applyBorder="1" applyAlignment="1">
      <alignment horizontal="right" vertical="center"/>
    </xf>
    <xf numFmtId="43" fontId="15" fillId="0" borderId="8" xfId="1" applyFont="1" applyFill="1" applyBorder="1" applyAlignment="1">
      <alignment horizontal="right" vertical="center"/>
    </xf>
    <xf numFmtId="43" fontId="15" fillId="0" borderId="17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7" fontId="2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43" fontId="7" fillId="0" borderId="22" xfId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43" fontId="7" fillId="0" borderId="23" xfId="1" applyFont="1" applyFill="1" applyBorder="1" applyAlignment="1">
      <alignment vertical="center"/>
    </xf>
    <xf numFmtId="43" fontId="7" fillId="0" borderId="20" xfId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43" fontId="2" fillId="0" borderId="23" xfId="1" applyFont="1" applyFill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49" fontId="2" fillId="0" borderId="10" xfId="0" applyNumberFormat="1" applyFont="1" applyBorder="1" applyAlignment="1">
      <alignment horizontal="justify" vertical="center"/>
    </xf>
    <xf numFmtId="49" fontId="2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43" fontId="2" fillId="0" borderId="24" xfId="1" applyFont="1" applyFill="1" applyBorder="1" applyAlignment="1">
      <alignment vertical="center"/>
    </xf>
    <xf numFmtId="43" fontId="2" fillId="0" borderId="25" xfId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43" fontId="2" fillId="0" borderId="26" xfId="1" applyFont="1" applyFill="1" applyBorder="1" applyAlignment="1">
      <alignment vertical="center"/>
    </xf>
    <xf numFmtId="43" fontId="2" fillId="0" borderId="28" xfId="1" applyFont="1" applyFill="1" applyBorder="1" applyAlignment="1">
      <alignment vertical="center"/>
    </xf>
    <xf numFmtId="43" fontId="2" fillId="0" borderId="29" xfId="1" applyFont="1" applyFill="1" applyBorder="1" applyAlignment="1">
      <alignment vertical="center"/>
    </xf>
    <xf numFmtId="43" fontId="2" fillId="0" borderId="27" xfId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 wrapText="1"/>
    </xf>
    <xf numFmtId="164" fontId="7" fillId="0" borderId="5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4" fontId="9" fillId="0" borderId="5" xfId="1" applyNumberFormat="1" applyFont="1" applyFill="1" applyBorder="1" applyAlignment="1">
      <alignment vertical="center"/>
    </xf>
    <xf numFmtId="164" fontId="2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2" fillId="0" borderId="11" xfId="1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3" fontId="18" fillId="0" borderId="5" xfId="1" applyFont="1" applyFill="1" applyBorder="1" applyAlignment="1">
      <alignment horizontal="center" vertical="center" textRotation="90" wrapText="1"/>
    </xf>
    <xf numFmtId="0" fontId="18" fillId="0" borderId="5" xfId="0" applyFont="1" applyBorder="1" applyAlignment="1">
      <alignment vertical="center" wrapText="1"/>
    </xf>
    <xf numFmtId="43" fontId="18" fillId="0" borderId="5" xfId="1" applyFont="1" applyFill="1" applyBorder="1" applyAlignment="1">
      <alignment horizontal="center" vertical="center" wrapText="1"/>
    </xf>
    <xf numFmtId="43" fontId="19" fillId="0" borderId="7" xfId="1" applyFont="1" applyFill="1" applyBorder="1" applyAlignment="1">
      <alignment vertical="center" wrapText="1"/>
    </xf>
    <xf numFmtId="43" fontId="19" fillId="0" borderId="7" xfId="1" applyFont="1" applyFill="1" applyBorder="1" applyAlignment="1">
      <alignment horizontal="center" vertical="center" wrapText="1"/>
    </xf>
    <xf numFmtId="43" fontId="18" fillId="0" borderId="11" xfId="1" applyFont="1" applyFill="1" applyBorder="1" applyAlignment="1">
      <alignment vertical="center" wrapText="1"/>
    </xf>
    <xf numFmtId="43" fontId="18" fillId="0" borderId="11" xfId="1" applyFont="1" applyFill="1" applyBorder="1" applyAlignment="1">
      <alignment horizontal="center" vertical="center" wrapText="1"/>
    </xf>
    <xf numFmtId="43" fontId="19" fillId="0" borderId="11" xfId="1" applyFont="1" applyFill="1" applyBorder="1" applyAlignment="1">
      <alignment vertical="center" wrapText="1"/>
    </xf>
    <xf numFmtId="43" fontId="19" fillId="0" borderId="11" xfId="1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vertical="center" wrapText="1"/>
    </xf>
    <xf numFmtId="43" fontId="19" fillId="0" borderId="13" xfId="1" applyFont="1" applyFill="1" applyBorder="1" applyAlignment="1">
      <alignment horizontal="center" vertical="center" wrapText="1"/>
    </xf>
    <xf numFmtId="43" fontId="18" fillId="0" borderId="5" xfId="1" applyFont="1" applyFill="1" applyBorder="1" applyAlignment="1">
      <alignment vertical="center" wrapText="1"/>
    </xf>
    <xf numFmtId="43" fontId="18" fillId="0" borderId="5" xfId="1" applyFont="1" applyFill="1" applyBorder="1" applyAlignment="1">
      <alignment horizontal="left" vertical="center" wrapText="1"/>
    </xf>
    <xf numFmtId="0" fontId="21" fillId="0" borderId="0" xfId="0" applyFont="1"/>
    <xf numFmtId="0" fontId="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0" xfId="0" applyFont="1"/>
    <xf numFmtId="0" fontId="20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32" xfId="0" applyFont="1" applyBorder="1" applyAlignment="1">
      <alignment vertical="top"/>
    </xf>
    <xf numFmtId="0" fontId="21" fillId="0" borderId="32" xfId="0" applyFont="1" applyBorder="1" applyAlignment="1">
      <alignment vertical="top" wrapText="1"/>
    </xf>
    <xf numFmtId="0" fontId="7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43" fontId="2" fillId="0" borderId="32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6" fillId="0" borderId="0" xfId="0" applyFont="1"/>
    <xf numFmtId="43" fontId="2" fillId="0" borderId="0" xfId="1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43" fontId="7" fillId="0" borderId="5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2" fillId="0" borderId="34" xfId="1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43" fontId="2" fillId="0" borderId="7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2" fillId="0" borderId="37" xfId="1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2" fillId="0" borderId="40" xfId="1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43" fontId="2" fillId="0" borderId="16" xfId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7" fillId="0" borderId="20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164" fontId="7" fillId="0" borderId="9" xfId="1" applyNumberFormat="1" applyFont="1" applyFill="1" applyBorder="1" applyAlignment="1">
      <alignment vertical="center"/>
    </xf>
    <xf numFmtId="43" fontId="7" fillId="0" borderId="7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164" fontId="8" fillId="0" borderId="10" xfId="1" applyNumberFormat="1" applyFont="1" applyFill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43" fontId="8" fillId="0" borderId="0" xfId="1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3" xfId="1" applyNumberFormat="1" applyFont="1" applyFill="1" applyBorder="1" applyAlignment="1">
      <alignment horizontal="center" vertical="center"/>
    </xf>
    <xf numFmtId="43" fontId="15" fillId="0" borderId="11" xfId="1" applyFont="1" applyFill="1" applyBorder="1" applyAlignment="1">
      <alignment vertical="center"/>
    </xf>
    <xf numFmtId="43" fontId="8" fillId="0" borderId="10" xfId="1" applyFont="1" applyFill="1" applyBorder="1" applyAlignment="1">
      <alignment vertical="center"/>
    </xf>
    <xf numFmtId="43" fontId="7" fillId="0" borderId="11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left" vertical="center"/>
    </xf>
    <xf numFmtId="43" fontId="15" fillId="0" borderId="0" xfId="1" applyFont="1" applyFill="1" applyAlignment="1">
      <alignment vertical="center"/>
    </xf>
    <xf numFmtId="0" fontId="8" fillId="0" borderId="43" xfId="1" applyNumberFormat="1" applyFont="1" applyFill="1" applyBorder="1" applyAlignment="1">
      <alignment horizontal="center" vertical="center"/>
    </xf>
    <xf numFmtId="43" fontId="8" fillId="0" borderId="10" xfId="1" applyFont="1" applyFill="1" applyBorder="1" applyAlignment="1">
      <alignment horizontal="left" vertical="center"/>
    </xf>
    <xf numFmtId="43" fontId="30" fillId="0" borderId="0" xfId="1" applyFont="1" applyFill="1" applyAlignment="1">
      <alignment vertical="center"/>
    </xf>
    <xf numFmtId="43" fontId="15" fillId="2" borderId="11" xfId="1" applyFont="1" applyFill="1" applyBorder="1" applyAlignment="1">
      <alignment vertical="center"/>
    </xf>
    <xf numFmtId="43" fontId="2" fillId="3" borderId="0" xfId="1" applyFont="1" applyFill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164" fontId="9" fillId="0" borderId="10" xfId="1" applyNumberFormat="1" applyFont="1" applyFill="1" applyBorder="1" applyAlignment="1">
      <alignment vertical="center"/>
    </xf>
    <xf numFmtId="43" fontId="9" fillId="0" borderId="11" xfId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43" fontId="31" fillId="0" borderId="0" xfId="1" applyFont="1"/>
    <xf numFmtId="0" fontId="7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164" fontId="2" fillId="0" borderId="41" xfId="1" applyNumberFormat="1" applyFont="1" applyFill="1" applyBorder="1" applyAlignment="1">
      <alignment vertical="center"/>
    </xf>
    <xf numFmtId="43" fontId="7" fillId="0" borderId="16" xfId="1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43" fontId="7" fillId="0" borderId="6" xfId="1" applyFont="1" applyFill="1" applyBorder="1" applyAlignment="1">
      <alignment vertical="center"/>
    </xf>
    <xf numFmtId="43" fontId="2" fillId="0" borderId="30" xfId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64" fontId="2" fillId="0" borderId="35" xfId="1" applyNumberFormat="1" applyFont="1" applyFill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164" fontId="2" fillId="0" borderId="38" xfId="1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20" xfId="1" applyNumberFormat="1" applyFont="1" applyFill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9" fontId="7" fillId="0" borderId="5" xfId="2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199\share\Share\BILANCE%202024\136%20-%20HE%20IN%20INVEST%202024\1.12%20Pasq.%20HE%20-%20IN%20Invest%202024.xlsx" TargetMode="External"/><Relationship Id="rId1" Type="http://schemas.openxmlformats.org/officeDocument/2006/relationships/externalLinkPath" Target="1.12%20Pasq.%20HE%20-%20IN%20Inve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Sheet1"/>
      <sheetName val="Sheet2"/>
      <sheetName val="Analiza e shpenz."/>
      <sheetName val="Analiza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 analitik AQT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Sheet3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>
        <row r="25">
          <cell r="C25">
            <v>103.88</v>
          </cell>
        </row>
        <row r="32">
          <cell r="C32">
            <v>99.7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4">
          <cell r="X34">
            <v>38078330</v>
          </cell>
        </row>
        <row r="40">
          <cell r="X40">
            <v>0</v>
          </cell>
        </row>
        <row r="46">
          <cell r="X46">
            <v>0</v>
          </cell>
        </row>
        <row r="53">
          <cell r="X53">
            <v>0</v>
          </cell>
        </row>
        <row r="61">
          <cell r="X61">
            <v>0</v>
          </cell>
        </row>
        <row r="66">
          <cell r="X66">
            <v>0</v>
          </cell>
        </row>
        <row r="70">
          <cell r="X70">
            <v>0</v>
          </cell>
        </row>
        <row r="78">
          <cell r="X78">
            <v>25008</v>
          </cell>
        </row>
        <row r="81">
          <cell r="X81">
            <v>0</v>
          </cell>
        </row>
        <row r="84">
          <cell r="X84">
            <v>0</v>
          </cell>
        </row>
        <row r="90">
          <cell r="X90">
            <v>0</v>
          </cell>
        </row>
        <row r="95">
          <cell r="X95">
            <v>0</v>
          </cell>
        </row>
        <row r="101">
          <cell r="X101">
            <v>0</v>
          </cell>
        </row>
        <row r="107">
          <cell r="X107">
            <v>0</v>
          </cell>
        </row>
        <row r="113">
          <cell r="X113">
            <v>60000</v>
          </cell>
        </row>
        <row r="119">
          <cell r="X119">
            <v>0</v>
          </cell>
        </row>
        <row r="125">
          <cell r="X125">
            <v>76375</v>
          </cell>
        </row>
        <row r="131">
          <cell r="X131">
            <v>0</v>
          </cell>
        </row>
        <row r="139">
          <cell r="X139">
            <v>65000</v>
          </cell>
        </row>
        <row r="144">
          <cell r="X144">
            <v>2504403</v>
          </cell>
        </row>
        <row r="150">
          <cell r="X150">
            <v>81940</v>
          </cell>
        </row>
        <row r="156">
          <cell r="X156">
            <v>0</v>
          </cell>
        </row>
        <row r="159">
          <cell r="X159">
            <v>0</v>
          </cell>
        </row>
        <row r="162">
          <cell r="X162">
            <v>0</v>
          </cell>
        </row>
        <row r="165">
          <cell r="X165">
            <v>0</v>
          </cell>
        </row>
        <row r="168">
          <cell r="X168">
            <v>0</v>
          </cell>
        </row>
        <row r="174">
          <cell r="X174">
            <v>0</v>
          </cell>
        </row>
        <row r="180">
          <cell r="X180">
            <v>3000</v>
          </cell>
        </row>
        <row r="186">
          <cell r="X186">
            <v>0</v>
          </cell>
        </row>
        <row r="188">
          <cell r="X188">
            <v>0</v>
          </cell>
        </row>
        <row r="191">
          <cell r="X191">
            <v>15500</v>
          </cell>
        </row>
        <row r="194">
          <cell r="X194">
            <v>0</v>
          </cell>
        </row>
        <row r="197">
          <cell r="X197">
            <v>94381.67</v>
          </cell>
        </row>
        <row r="203">
          <cell r="X203">
            <v>0</v>
          </cell>
        </row>
        <row r="206">
          <cell r="X206">
            <v>0</v>
          </cell>
        </row>
        <row r="221">
          <cell r="X221">
            <v>0</v>
          </cell>
        </row>
      </sheetData>
      <sheetData sheetId="19"/>
      <sheetData sheetId="20"/>
      <sheetData sheetId="21"/>
      <sheetData sheetId="22"/>
      <sheetData sheetId="23">
        <row r="7">
          <cell r="C7">
            <v>31363355.220000003</v>
          </cell>
          <cell r="E7">
            <v>11569361.018499404</v>
          </cell>
        </row>
      </sheetData>
      <sheetData sheetId="24"/>
      <sheetData sheetId="25"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19">
          <cell r="C19">
            <v>0</v>
          </cell>
          <cell r="E19">
            <v>0</v>
          </cell>
        </row>
      </sheetData>
      <sheetData sheetId="26"/>
      <sheetData sheetId="27"/>
      <sheetData sheetId="28"/>
      <sheetData sheetId="29"/>
      <sheetData sheetId="30"/>
      <sheetData sheetId="31">
        <row r="8">
          <cell r="C8">
            <v>0</v>
          </cell>
          <cell r="E8">
            <v>310673476.99995327</v>
          </cell>
        </row>
        <row r="12">
          <cell r="C12">
            <v>1071467087.92</v>
          </cell>
          <cell r="E12">
            <v>1415381292.4422028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8">
          <cell r="C8">
            <v>0</v>
          </cell>
          <cell r="E8">
            <v>0</v>
          </cell>
        </row>
        <row r="16">
          <cell r="C16">
            <v>2323587</v>
          </cell>
          <cell r="E16">
            <v>2323587</v>
          </cell>
        </row>
        <row r="20">
          <cell r="C20">
            <v>0</v>
          </cell>
          <cell r="E20">
            <v>0</v>
          </cell>
        </row>
        <row r="23">
          <cell r="C23">
            <v>0</v>
          </cell>
          <cell r="E23">
            <v>0</v>
          </cell>
        </row>
        <row r="28">
          <cell r="C28">
            <v>0</v>
          </cell>
          <cell r="E28">
            <v>0</v>
          </cell>
        </row>
      </sheetData>
      <sheetData sheetId="43"/>
      <sheetData sheetId="44">
        <row r="7">
          <cell r="C7">
            <v>0</v>
          </cell>
          <cell r="E7">
            <v>1573162.0899999999</v>
          </cell>
        </row>
        <row r="9">
          <cell r="E9">
            <v>1573162.0899999999</v>
          </cell>
        </row>
        <row r="12">
          <cell r="C12">
            <v>0</v>
          </cell>
          <cell r="E12">
            <v>0</v>
          </cell>
        </row>
      </sheetData>
      <sheetData sheetId="45"/>
      <sheetData sheetId="46">
        <row r="8">
          <cell r="C8">
            <v>0</v>
          </cell>
          <cell r="E8">
            <v>0</v>
          </cell>
        </row>
        <row r="9">
          <cell r="C9">
            <v>0</v>
          </cell>
          <cell r="E9">
            <v>0</v>
          </cell>
        </row>
        <row r="12">
          <cell r="C12">
            <v>0</v>
          </cell>
          <cell r="E12">
            <v>0</v>
          </cell>
        </row>
        <row r="13">
          <cell r="C13">
            <v>0</v>
          </cell>
        </row>
      </sheetData>
      <sheetData sheetId="47"/>
      <sheetData sheetId="48"/>
      <sheetData sheetId="49"/>
      <sheetData sheetId="50">
        <row r="14">
          <cell r="E14">
            <v>26128950</v>
          </cell>
        </row>
        <row r="18">
          <cell r="F18">
            <v>0</v>
          </cell>
        </row>
      </sheetData>
      <sheetData sheetId="51"/>
      <sheetData sheetId="52">
        <row r="7">
          <cell r="C7">
            <v>0</v>
          </cell>
          <cell r="D7">
            <v>0</v>
          </cell>
          <cell r="J7">
            <v>0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J9">
            <v>161115003.32999998</v>
          </cell>
        </row>
        <row r="14">
          <cell r="C14">
            <v>0</v>
          </cell>
          <cell r="D14">
            <v>0</v>
          </cell>
          <cell r="J14">
            <v>0</v>
          </cell>
        </row>
      </sheetData>
      <sheetData sheetId="53"/>
      <sheetData sheetId="54">
        <row r="8">
          <cell r="C8">
            <v>0</v>
          </cell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</sheetData>
      <sheetData sheetId="55"/>
      <sheetData sheetId="56"/>
      <sheetData sheetId="57"/>
      <sheetData sheetId="58">
        <row r="8">
          <cell r="C8">
            <v>0</v>
          </cell>
          <cell r="D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</sheetData>
      <sheetData sheetId="59"/>
      <sheetData sheetId="60">
        <row r="8">
          <cell r="C8">
            <v>20000000</v>
          </cell>
          <cell r="D8">
            <v>192529.84212552945</v>
          </cell>
          <cell r="E8">
            <v>22974550</v>
          </cell>
          <cell r="F8">
            <v>230436.81043129388</v>
          </cell>
        </row>
        <row r="11">
          <cell r="C11">
            <v>643392.4</v>
          </cell>
          <cell r="D11">
            <v>6193.6118598382754</v>
          </cell>
          <cell r="E11">
            <v>335158123.84901202</v>
          </cell>
          <cell r="F11">
            <v>3361666.2372017251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6">
          <cell r="D16">
            <v>0</v>
          </cell>
          <cell r="F16">
            <v>0</v>
          </cell>
        </row>
        <row r="17">
          <cell r="D17">
            <v>0</v>
          </cell>
          <cell r="F17">
            <v>0</v>
          </cell>
        </row>
        <row r="18">
          <cell r="C18">
            <v>1108999.5899999999</v>
          </cell>
          <cell r="D18">
            <v>10675.775798998846</v>
          </cell>
          <cell r="E18">
            <v>6206760.2000000002</v>
          </cell>
          <cell r="F18">
            <v>62254.365095285859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7">
          <cell r="C27">
            <v>491916.41</v>
          </cell>
          <cell r="D27">
            <v>4735.4294378128607</v>
          </cell>
          <cell r="E27">
            <v>0</v>
          </cell>
          <cell r="F27">
            <v>0</v>
          </cell>
        </row>
      </sheetData>
      <sheetData sheetId="61"/>
      <sheetData sheetId="62"/>
      <sheetData sheetId="63"/>
      <sheetData sheetId="64">
        <row r="8">
          <cell r="D8">
            <v>0</v>
          </cell>
          <cell r="F8">
            <v>0</v>
          </cell>
        </row>
        <row r="9">
          <cell r="C9">
            <v>589633061.33000004</v>
          </cell>
          <cell r="D9">
            <v>5676098.0104928771</v>
          </cell>
          <cell r="E9">
            <v>800299727.99666703</v>
          </cell>
          <cell r="F9">
            <v>8027078.5155132096</v>
          </cell>
        </row>
        <row r="10">
          <cell r="D10">
            <v>0</v>
          </cell>
          <cell r="F10">
            <v>0</v>
          </cell>
        </row>
      </sheetData>
      <sheetData sheetId="65"/>
      <sheetData sheetId="66"/>
      <sheetData sheetId="67"/>
      <sheetData sheetId="68"/>
      <sheetData sheetId="6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10">
          <cell r="C10">
            <v>499057256.28000003</v>
          </cell>
          <cell r="D10">
            <v>4804170.7381594153</v>
          </cell>
          <cell r="E10">
            <v>668521342.01460004</v>
          </cell>
          <cell r="F10">
            <v>6705329.4083711123</v>
          </cell>
        </row>
      </sheetData>
      <sheetData sheetId="70"/>
      <sheetData sheetId="71">
        <row r="8">
          <cell r="D8">
            <v>0</v>
          </cell>
          <cell r="F8">
            <v>0</v>
          </cell>
        </row>
        <row r="9">
          <cell r="D9">
            <v>0</v>
          </cell>
          <cell r="E9">
            <v>20000000</v>
          </cell>
          <cell r="F9">
            <v>200601.80541624874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E11">
            <v>65195500</v>
          </cell>
          <cell r="F11">
            <v>653916.7502507522</v>
          </cell>
        </row>
        <row r="12">
          <cell r="D12">
            <v>0</v>
          </cell>
          <cell r="F12">
            <v>0</v>
          </cell>
        </row>
        <row r="13">
          <cell r="D13">
            <v>0</v>
          </cell>
          <cell r="F13">
            <v>0</v>
          </cell>
        </row>
      </sheetData>
      <sheetData sheetId="72"/>
      <sheetData sheetId="73">
        <row r="7">
          <cell r="D7">
            <v>0</v>
          </cell>
          <cell r="F7">
            <v>0</v>
          </cell>
        </row>
        <row r="8">
          <cell r="D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</sheetData>
      <sheetData sheetId="74"/>
      <sheetData sheetId="75">
        <row r="7">
          <cell r="C7">
            <v>100</v>
          </cell>
          <cell r="D7">
            <v>0.9626492106276473</v>
          </cell>
          <cell r="E7">
            <v>100</v>
          </cell>
          <cell r="F7">
            <v>1.0030090270812437</v>
          </cell>
        </row>
        <row r="8">
          <cell r="D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  <cell r="F12">
            <v>0</v>
          </cell>
        </row>
        <row r="13">
          <cell r="D13">
            <v>0</v>
          </cell>
          <cell r="F13">
            <v>0</v>
          </cell>
        </row>
        <row r="14">
          <cell r="C14">
            <v>-159774.99</v>
          </cell>
          <cell r="D14">
            <v>-1538.0726800154023</v>
          </cell>
          <cell r="E14">
            <v>-5780695.8700000001</v>
          </cell>
          <cell r="F14">
            <v>-57980.901404212636</v>
          </cell>
        </row>
        <row r="15">
          <cell r="C15">
            <v>-5620920.8799999999</v>
          </cell>
          <cell r="D15">
            <v>-54109.750481324605</v>
          </cell>
          <cell r="E15">
            <v>-9939525.3116670251</v>
          </cell>
          <cell r="F15">
            <v>-99694.336125045389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>
        <row r="20">
          <cell r="C20">
            <v>359239979.00400001</v>
          </cell>
        </row>
        <row r="25">
          <cell r="L25">
            <v>307902539.66999996</v>
          </cell>
        </row>
      </sheetData>
      <sheetData sheetId="84"/>
      <sheetData sheetId="85"/>
      <sheetData sheetId="86"/>
      <sheetData sheetId="87">
        <row r="25">
          <cell r="G25">
            <v>6639655</v>
          </cell>
        </row>
        <row r="26">
          <cell r="G26">
            <v>821880.78500000015</v>
          </cell>
        </row>
      </sheetData>
      <sheetData sheetId="88"/>
      <sheetData sheetId="89"/>
      <sheetData sheetId="90"/>
      <sheetData sheetId="91"/>
      <sheetData sheetId="92"/>
      <sheetData sheetId="93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C672-A087-4F07-A3D4-CAC8DB3B2EEE}">
  <dimension ref="A1:F32"/>
  <sheetViews>
    <sheetView tabSelected="1" zoomScaleNormal="100" workbookViewId="0">
      <selection activeCell="B15" sqref="B15:D15"/>
    </sheetView>
  </sheetViews>
  <sheetFormatPr defaultColWidth="9.140625" defaultRowHeight="12.75" x14ac:dyDescent="0.2"/>
  <cols>
    <col min="1" max="4" width="23.5703125" style="2" customWidth="1"/>
    <col min="5" max="5" width="9.140625" style="2"/>
    <col min="6" max="6" width="9.140625" style="13"/>
    <col min="7" max="16384" width="9.140625" style="2"/>
  </cols>
  <sheetData>
    <row r="1" spans="1:4" ht="15" x14ac:dyDescent="0.2">
      <c r="A1" s="1"/>
      <c r="B1" s="1"/>
      <c r="C1" s="1"/>
      <c r="D1" s="1"/>
    </row>
    <row r="2" spans="1:4" ht="15" x14ac:dyDescent="0.2">
      <c r="A2" s="1"/>
      <c r="B2" s="1"/>
      <c r="C2" s="1"/>
      <c r="D2" s="1"/>
    </row>
    <row r="3" spans="1:4" ht="46.5" customHeight="1" x14ac:dyDescent="0.2">
      <c r="A3" s="311" t="s">
        <v>0</v>
      </c>
      <c r="B3" s="312"/>
      <c r="C3" s="312"/>
      <c r="D3" s="312"/>
    </row>
    <row r="4" spans="1:4" ht="15" x14ac:dyDescent="0.2">
      <c r="A4" s="1"/>
      <c r="B4" s="1"/>
      <c r="C4" s="1"/>
      <c r="D4" s="1"/>
    </row>
    <row r="6" spans="1:4" ht="22.5" customHeight="1" x14ac:dyDescent="0.2">
      <c r="A6" s="313" t="s">
        <v>1</v>
      </c>
      <c r="B6" s="313"/>
      <c r="C6" s="313"/>
      <c r="D6" s="313"/>
    </row>
    <row r="7" spans="1:4" ht="15.75" x14ac:dyDescent="0.2">
      <c r="A7" s="4"/>
      <c r="B7" s="5"/>
      <c r="C7" s="4"/>
      <c r="D7" s="4"/>
    </row>
    <row r="8" spans="1:4" ht="35.25" customHeight="1" x14ac:dyDescent="0.2">
      <c r="A8" s="314" t="s">
        <v>2</v>
      </c>
      <c r="B8" s="314"/>
      <c r="C8" s="314"/>
      <c r="D8" s="314"/>
    </row>
    <row r="9" spans="1:4" ht="24" customHeight="1" x14ac:dyDescent="0.2">
      <c r="A9" s="314" t="s">
        <v>3</v>
      </c>
      <c r="B9" s="314"/>
      <c r="C9" s="314"/>
      <c r="D9" s="314"/>
    </row>
    <row r="10" spans="1:4" ht="15.75" x14ac:dyDescent="0.2">
      <c r="A10" s="6"/>
      <c r="B10" s="7"/>
      <c r="C10" s="8"/>
      <c r="D10" s="7"/>
    </row>
    <row r="11" spans="1:4" ht="15.75" x14ac:dyDescent="0.2">
      <c r="A11" s="6"/>
      <c r="B11" s="7"/>
      <c r="C11" s="8"/>
      <c r="D11" s="7"/>
    </row>
    <row r="12" spans="1:4" ht="24" customHeight="1" x14ac:dyDescent="0.2">
      <c r="A12" s="313" t="s">
        <v>4</v>
      </c>
      <c r="B12" s="313"/>
      <c r="C12" s="313"/>
      <c r="D12" s="313"/>
    </row>
    <row r="13" spans="1:4" ht="24" customHeight="1" x14ac:dyDescent="0.2">
      <c r="A13" s="9" t="s">
        <v>5</v>
      </c>
      <c r="B13" s="305" t="s">
        <v>6</v>
      </c>
      <c r="C13" s="305"/>
      <c r="D13" s="305"/>
    </row>
    <row r="14" spans="1:4" ht="24" customHeight="1" x14ac:dyDescent="0.2">
      <c r="A14" s="9"/>
      <c r="B14" s="10"/>
      <c r="C14" s="11"/>
      <c r="D14" s="11"/>
    </row>
    <row r="15" spans="1:4" ht="42.75" customHeight="1" x14ac:dyDescent="0.2">
      <c r="A15" s="9" t="s">
        <v>7</v>
      </c>
      <c r="B15" s="306" t="s">
        <v>8</v>
      </c>
      <c r="C15" s="305"/>
      <c r="D15" s="305"/>
    </row>
    <row r="16" spans="1:4" ht="12.75" customHeight="1" x14ac:dyDescent="0.2">
      <c r="A16" s="9"/>
      <c r="B16" s="10"/>
      <c r="C16" s="11"/>
      <c r="D16" s="11"/>
    </row>
    <row r="17" spans="1:4" ht="24" customHeight="1" x14ac:dyDescent="0.2">
      <c r="A17" s="9" t="s">
        <v>9</v>
      </c>
      <c r="B17" s="307" t="s">
        <v>10</v>
      </c>
      <c r="C17" s="307"/>
      <c r="D17" s="307"/>
    </row>
    <row r="18" spans="1:4" ht="10.5" customHeight="1" x14ac:dyDescent="0.2">
      <c r="A18" s="3"/>
      <c r="B18" s="10"/>
      <c r="C18" s="11"/>
      <c r="D18" s="11"/>
    </row>
    <row r="19" spans="1:4" ht="24" customHeight="1" x14ac:dyDescent="0.2">
      <c r="A19" s="9" t="s">
        <v>11</v>
      </c>
      <c r="B19" s="308" t="s">
        <v>12</v>
      </c>
      <c r="C19" s="308"/>
      <c r="D19" s="308"/>
    </row>
    <row r="20" spans="1:4" ht="14.25" customHeight="1" x14ac:dyDescent="0.2">
      <c r="A20" s="3"/>
      <c r="B20" s="10"/>
      <c r="C20" s="11"/>
      <c r="D20" s="11"/>
    </row>
    <row r="21" spans="1:4" ht="74.25" customHeight="1" x14ac:dyDescent="0.2">
      <c r="A21" s="9" t="s">
        <v>13</v>
      </c>
      <c r="B21" s="309" t="s">
        <v>14</v>
      </c>
      <c r="C21" s="309"/>
      <c r="D21" s="309"/>
    </row>
    <row r="22" spans="1:4" ht="11.25" customHeight="1" x14ac:dyDescent="0.2">
      <c r="A22" s="11"/>
      <c r="B22" s="10"/>
      <c r="C22" s="8"/>
      <c r="D22" s="8"/>
    </row>
    <row r="23" spans="1:4" ht="24" customHeight="1" x14ac:dyDescent="0.2">
      <c r="A23" s="310" t="s">
        <v>15</v>
      </c>
      <c r="B23" s="310"/>
      <c r="C23" s="310"/>
      <c r="D23" s="310"/>
    </row>
    <row r="24" spans="1:4" ht="24" customHeight="1" x14ac:dyDescent="0.2">
      <c r="A24" s="7" t="s">
        <v>16</v>
      </c>
      <c r="B24" s="305" t="s">
        <v>17</v>
      </c>
      <c r="C24" s="305"/>
      <c r="D24" s="305"/>
    </row>
    <row r="25" spans="1:4" ht="24" customHeight="1" x14ac:dyDescent="0.2">
      <c r="A25" s="7"/>
      <c r="B25" s="305" t="s">
        <v>18</v>
      </c>
      <c r="C25" s="305"/>
      <c r="D25" s="305"/>
    </row>
    <row r="26" spans="1:4" ht="24" customHeight="1" x14ac:dyDescent="0.2">
      <c r="A26" s="7" t="s">
        <v>19</v>
      </c>
      <c r="B26" s="305" t="s">
        <v>20</v>
      </c>
      <c r="C26" s="305"/>
      <c r="D26" s="305"/>
    </row>
    <row r="27" spans="1:4" ht="24" customHeight="1" x14ac:dyDescent="0.2">
      <c r="A27" s="7"/>
      <c r="B27" s="8"/>
      <c r="C27" s="8"/>
      <c r="D27" s="7"/>
    </row>
    <row r="28" spans="1:4" ht="24" customHeight="1" x14ac:dyDescent="0.2">
      <c r="A28" s="7" t="s">
        <v>21</v>
      </c>
      <c r="B28" s="305">
        <v>0</v>
      </c>
      <c r="C28" s="305"/>
      <c r="D28" s="305"/>
    </row>
    <row r="29" spans="1:4" ht="24" customHeight="1" x14ac:dyDescent="0.2">
      <c r="A29" s="7"/>
      <c r="B29" s="8"/>
      <c r="C29" s="8"/>
      <c r="D29" s="7"/>
    </row>
    <row r="30" spans="1:4" ht="24" customHeight="1" x14ac:dyDescent="0.2">
      <c r="A30" s="7" t="s">
        <v>22</v>
      </c>
      <c r="B30" s="305" t="s">
        <v>23</v>
      </c>
      <c r="C30" s="305"/>
      <c r="D30" s="305"/>
    </row>
    <row r="31" spans="1:4" ht="24" customHeight="1" x14ac:dyDescent="0.2">
      <c r="A31" s="7"/>
      <c r="B31" s="8"/>
      <c r="C31" s="7"/>
      <c r="D31" s="7"/>
    </row>
    <row r="32" spans="1:4" ht="24" customHeight="1" x14ac:dyDescent="0.2">
      <c r="A32" s="7" t="s">
        <v>24</v>
      </c>
      <c r="B32" s="305" t="s">
        <v>25</v>
      </c>
      <c r="C32" s="305"/>
      <c r="D32" s="305"/>
    </row>
  </sheetData>
  <mergeCells count="17">
    <mergeCell ref="B24:D24"/>
    <mergeCell ref="A3:D3"/>
    <mergeCell ref="A6:D6"/>
    <mergeCell ref="A8:D8"/>
    <mergeCell ref="A9:D9"/>
    <mergeCell ref="A12:D12"/>
    <mergeCell ref="B13:D13"/>
    <mergeCell ref="B15:D15"/>
    <mergeCell ref="B17:D17"/>
    <mergeCell ref="B19:D19"/>
    <mergeCell ref="B21:D21"/>
    <mergeCell ref="A23:D23"/>
    <mergeCell ref="B25:D25"/>
    <mergeCell ref="B26:D26"/>
    <mergeCell ref="B28:D28"/>
    <mergeCell ref="B30:D30"/>
    <mergeCell ref="B32:D32"/>
  </mergeCells>
  <printOptions horizontalCentered="1" verticalCentered="1"/>
  <pageMargins left="0" right="0" top="0" bottom="0" header="0.23" footer="0.16"/>
  <pageSetup scale="95" orientation="portrait" r:id="rId1"/>
  <headerFooter alignWithMargins="0">
    <oddHeader xml:space="preserve">&amp;CHE-IN INVEST
M22218026P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337B-5FF4-4DB7-869C-2785FBF2021D}">
  <dimension ref="A1:G65"/>
  <sheetViews>
    <sheetView tabSelected="1" topLeftCell="A9" zoomScaleNormal="100" workbookViewId="0">
      <selection activeCell="B15" sqref="B15:D15"/>
    </sheetView>
  </sheetViews>
  <sheetFormatPr defaultColWidth="9.140625" defaultRowHeight="12.75" x14ac:dyDescent="0.2"/>
  <cols>
    <col min="1" max="1" width="5.7109375" style="2" customWidth="1"/>
    <col min="2" max="2" width="46.42578125" style="2" customWidth="1"/>
    <col min="3" max="3" width="16.5703125" style="77" bestFit="1" customWidth="1"/>
    <col min="4" max="4" width="14.140625" style="77" bestFit="1" customWidth="1"/>
    <col min="5" max="5" width="16.5703125" style="2" bestFit="1" customWidth="1"/>
    <col min="6" max="6" width="14.140625" style="2" bestFit="1" customWidth="1"/>
    <col min="7" max="16384" width="9.140625" style="2"/>
  </cols>
  <sheetData>
    <row r="1" spans="1:7" ht="16.5" customHeight="1" x14ac:dyDescent="0.2">
      <c r="A1" s="14"/>
      <c r="C1" s="15"/>
      <c r="D1" s="16"/>
      <c r="E1" s="17"/>
    </row>
    <row r="2" spans="1:7" s="18" customFormat="1" ht="28.5" x14ac:dyDescent="0.2">
      <c r="A2" s="315" t="s">
        <v>26</v>
      </c>
      <c r="B2" s="315"/>
      <c r="C2" s="315"/>
      <c r="D2" s="315"/>
      <c r="E2" s="315"/>
      <c r="F2" s="315"/>
    </row>
    <row r="3" spans="1:7" ht="15" customHeight="1" x14ac:dyDescent="0.2">
      <c r="A3" s="14"/>
      <c r="C3" s="15"/>
      <c r="D3" s="16"/>
      <c r="E3" s="17"/>
    </row>
    <row r="4" spans="1:7" ht="9.75" customHeight="1" thickBot="1" x14ac:dyDescent="0.25">
      <c r="A4" s="19"/>
      <c r="B4" s="20"/>
      <c r="C4" s="21"/>
      <c r="D4" s="21"/>
      <c r="E4" s="20"/>
      <c r="F4" s="20"/>
    </row>
    <row r="5" spans="1:7" ht="29.25" customHeight="1" thickTop="1" thickBot="1" x14ac:dyDescent="0.25">
      <c r="A5" s="316" t="s">
        <v>27</v>
      </c>
      <c r="B5" s="23" t="s">
        <v>28</v>
      </c>
      <c r="C5" s="318" t="s">
        <v>29</v>
      </c>
      <c r="D5" s="319"/>
      <c r="E5" s="320" t="s">
        <v>30</v>
      </c>
      <c r="F5" s="320"/>
    </row>
    <row r="6" spans="1:7" ht="14.25" customHeight="1" thickTop="1" thickBot="1" x14ac:dyDescent="0.25">
      <c r="A6" s="317"/>
      <c r="B6" s="26"/>
      <c r="C6" s="27" t="s">
        <v>20</v>
      </c>
      <c r="D6" s="28" t="s">
        <v>31</v>
      </c>
      <c r="E6" s="27" t="s">
        <v>20</v>
      </c>
      <c r="F6" s="27" t="s">
        <v>31</v>
      </c>
    </row>
    <row r="7" spans="1:7" ht="15" customHeight="1" thickTop="1" thickBot="1" x14ac:dyDescent="0.25">
      <c r="A7" s="27" t="s">
        <v>32</v>
      </c>
      <c r="B7" s="29" t="s">
        <v>33</v>
      </c>
      <c r="C7" s="30">
        <f>C33</f>
        <v>1741520879.5506554</v>
      </c>
      <c r="D7" s="30">
        <f>C7/[1]Testazione!C32</f>
        <v>17467611.630397748</v>
      </c>
      <c r="E7" s="30">
        <f>E13+E20+E29+E30+E31+E32</f>
        <v>1105154030.1399999</v>
      </c>
      <c r="F7" s="30">
        <f>E7/[1]Testazione!$C$25</f>
        <v>10638756.547362341</v>
      </c>
    </row>
    <row r="8" spans="1:7" ht="12.75" customHeight="1" thickTop="1" x14ac:dyDescent="0.2">
      <c r="A8" s="31" t="s">
        <v>34</v>
      </c>
      <c r="B8" s="32" t="s">
        <v>35</v>
      </c>
      <c r="C8" s="33">
        <f>'[1]Aktive  Afatshkurtera'!E7</f>
        <v>11569361.018499404</v>
      </c>
      <c r="D8" s="34">
        <f>C8/[1]Testazione!$C$32</f>
        <v>116041.73539116755</v>
      </c>
      <c r="E8" s="33">
        <f>'[1]Aktive  Afatshkurtera'!C7</f>
        <v>31363355.220000003</v>
      </c>
      <c r="F8" s="35">
        <f>E8/[1]Testazione!$C$25</f>
        <v>301919.09145167505</v>
      </c>
      <c r="G8" s="36"/>
    </row>
    <row r="9" spans="1:7" ht="12.75" customHeight="1" x14ac:dyDescent="0.2">
      <c r="A9" s="37" t="s">
        <v>36</v>
      </c>
      <c r="B9" s="38" t="s">
        <v>37</v>
      </c>
      <c r="C9" s="39">
        <f>SUM(C10:C12)</f>
        <v>0</v>
      </c>
      <c r="D9" s="35">
        <f>C9/[1]Testazione!$C$32</f>
        <v>0</v>
      </c>
      <c r="E9" s="39">
        <f>SUM(E10:E12)</f>
        <v>0</v>
      </c>
      <c r="F9" s="35">
        <f>E9/[1]Testazione!$C$25</f>
        <v>0</v>
      </c>
      <c r="G9" s="36"/>
    </row>
    <row r="10" spans="1:7" ht="12.75" customHeight="1" x14ac:dyDescent="0.2">
      <c r="A10" s="40">
        <v>1</v>
      </c>
      <c r="B10" s="41" t="s">
        <v>38</v>
      </c>
      <c r="C10" s="39">
        <f>'[1]Mjetet Monetare'!E17</f>
        <v>0</v>
      </c>
      <c r="D10" s="35">
        <f>C10/[1]Testazione!$C$32</f>
        <v>0</v>
      </c>
      <c r="E10" s="39">
        <f>'[1]Mjetet Monetare'!C17</f>
        <v>0</v>
      </c>
      <c r="F10" s="35">
        <f>E10/[1]Testazione!$C$25</f>
        <v>0</v>
      </c>
      <c r="G10" s="36"/>
    </row>
    <row r="11" spans="1:7" ht="12.75" customHeight="1" x14ac:dyDescent="0.2">
      <c r="A11" s="42">
        <v>2</v>
      </c>
      <c r="B11" s="43" t="s">
        <v>39</v>
      </c>
      <c r="C11" s="44">
        <f>'[1]Mjetet Monetare'!E18</f>
        <v>0</v>
      </c>
      <c r="D11" s="35">
        <f>C11/[1]Testazione!$C$32</f>
        <v>0</v>
      </c>
      <c r="E11" s="44">
        <f>'[1]Mjetet Monetare'!C18</f>
        <v>0</v>
      </c>
      <c r="F11" s="45">
        <f>E11/[1]Testazione!$C$25</f>
        <v>0</v>
      </c>
      <c r="G11" s="36"/>
    </row>
    <row r="12" spans="1:7" s="13" customFormat="1" ht="12.75" customHeight="1" thickBot="1" x14ac:dyDescent="0.25">
      <c r="A12" s="46">
        <v>3</v>
      </c>
      <c r="B12" s="47" t="s">
        <v>40</v>
      </c>
      <c r="C12" s="48">
        <f>'[1]Mjetet Monetare'!E19</f>
        <v>0</v>
      </c>
      <c r="D12" s="35">
        <f>C12/[1]Testazione!$C$32</f>
        <v>0</v>
      </c>
      <c r="E12" s="48">
        <f>'[1]Mjetet Monetare'!C19</f>
        <v>0</v>
      </c>
      <c r="F12" s="49">
        <f>E12/[1]Testazione!$C$25</f>
        <v>0</v>
      </c>
      <c r="G12" s="36"/>
    </row>
    <row r="13" spans="1:7" ht="12.75" customHeight="1" thickTop="1" thickBot="1" x14ac:dyDescent="0.25">
      <c r="A13" s="50"/>
      <c r="B13" s="51" t="s">
        <v>41</v>
      </c>
      <c r="C13" s="52">
        <f>C8+C9</f>
        <v>11569361.018499404</v>
      </c>
      <c r="D13" s="52">
        <f>C13/[1]Testazione!$C$32</f>
        <v>116041.73539116755</v>
      </c>
      <c r="E13" s="52">
        <f>E8+E9</f>
        <v>31363355.220000003</v>
      </c>
      <c r="F13" s="52">
        <f>E13/[1]Testazione!$C$25</f>
        <v>301919.09145167505</v>
      </c>
      <c r="G13" s="36"/>
    </row>
    <row r="14" spans="1:7" ht="12.75" customHeight="1" thickTop="1" x14ac:dyDescent="0.2">
      <c r="A14" s="31" t="s">
        <v>42</v>
      </c>
      <c r="B14" s="32" t="s">
        <v>43</v>
      </c>
      <c r="C14" s="33">
        <f>SUM(C15:C19)</f>
        <v>1726054769.4421561</v>
      </c>
      <c r="D14" s="34">
        <f>C14/[1]Testazione!$C$32</f>
        <v>17312485.149871174</v>
      </c>
      <c r="E14" s="33">
        <f>SUM(E15:E19)</f>
        <v>1071467087.92</v>
      </c>
      <c r="F14" s="34">
        <f>E14/[1]Testazione!$C$25</f>
        <v>10314469.463996919</v>
      </c>
      <c r="G14" s="36"/>
    </row>
    <row r="15" spans="1:7" ht="12.75" customHeight="1" x14ac:dyDescent="0.2">
      <c r="A15" s="40">
        <v>1</v>
      </c>
      <c r="B15" s="41" t="s">
        <v>44</v>
      </c>
      <c r="C15" s="39">
        <f>'[1]Aktive Financ Afatshkurt.'!E8</f>
        <v>310673476.99995327</v>
      </c>
      <c r="D15" s="35">
        <f>C15/[1]Testazione!$C$32</f>
        <v>3116083.0190567025</v>
      </c>
      <c r="E15" s="39">
        <f>'[1]Aktive Financ Afatshkurt.'!C8</f>
        <v>0</v>
      </c>
      <c r="F15" s="35">
        <f>E15/[1]Testazione!$C$25</f>
        <v>0</v>
      </c>
      <c r="G15" s="36"/>
    </row>
    <row r="16" spans="1:7" ht="12.75" customHeight="1" x14ac:dyDescent="0.2">
      <c r="A16" s="40">
        <v>2</v>
      </c>
      <c r="B16" s="41" t="s">
        <v>45</v>
      </c>
      <c r="C16" s="39">
        <f>'[1]Aktive Financ Afatshkurt.'!E10</f>
        <v>0</v>
      </c>
      <c r="D16" s="35">
        <f>C16/[1]Testazione!$C$32</f>
        <v>0</v>
      </c>
      <c r="E16" s="39">
        <f>'[1]Aktive Financ Afatshkurt.'!C10</f>
        <v>0</v>
      </c>
      <c r="F16" s="35">
        <f>E16/[1]Testazione!$C$25</f>
        <v>0</v>
      </c>
      <c r="G16" s="36"/>
    </row>
    <row r="17" spans="1:7" ht="12.75" customHeight="1" x14ac:dyDescent="0.2">
      <c r="A17" s="40">
        <v>3</v>
      </c>
      <c r="B17" s="41" t="s">
        <v>46</v>
      </c>
      <c r="C17" s="39">
        <f>'[1]Aktive Financ Afatshkurt.'!E11</f>
        <v>0</v>
      </c>
      <c r="D17" s="35">
        <f>C17/[1]Testazione!$C$32</f>
        <v>0</v>
      </c>
      <c r="E17" s="39">
        <f>'[1]Aktive Financ Afatshkurt.'!C11</f>
        <v>0</v>
      </c>
      <c r="F17" s="35">
        <f>E17/[1]Testazione!$C$25</f>
        <v>0</v>
      </c>
      <c r="G17" s="36"/>
    </row>
    <row r="18" spans="1:7" ht="12.75" customHeight="1" x14ac:dyDescent="0.2">
      <c r="A18" s="42">
        <v>4</v>
      </c>
      <c r="B18" s="43" t="s">
        <v>47</v>
      </c>
      <c r="C18" s="39">
        <f>'[1]Aktive Financ Afatshkurt.'!E12</f>
        <v>1415381292.4422028</v>
      </c>
      <c r="D18" s="35">
        <f>C18/[1]Testazione!$C$32</f>
        <v>14196402.13081447</v>
      </c>
      <c r="E18" s="44">
        <f>'[1]Aktive Financ Afatshkurt.'!C12</f>
        <v>1071467087.92</v>
      </c>
      <c r="F18" s="45">
        <f>E18/[1]Testazione!$C$25</f>
        <v>10314469.463996919</v>
      </c>
      <c r="G18" s="36"/>
    </row>
    <row r="19" spans="1:7" ht="12.75" customHeight="1" thickBot="1" x14ac:dyDescent="0.25">
      <c r="A19" s="46">
        <v>5</v>
      </c>
      <c r="B19" s="47" t="s">
        <v>48</v>
      </c>
      <c r="C19" s="53">
        <f>'[1]Aktive Financ Afatshkurt.'!E21</f>
        <v>0</v>
      </c>
      <c r="D19" s="54">
        <f>C19/[1]Testazione!$C$32</f>
        <v>0</v>
      </c>
      <c r="E19" s="53">
        <f>'[1]Aktive Financ Afatshkurt.'!C21</f>
        <v>0</v>
      </c>
      <c r="F19" s="54">
        <f>E19/[1]Testazione!$C$25</f>
        <v>0</v>
      </c>
      <c r="G19" s="36"/>
    </row>
    <row r="20" spans="1:7" ht="16.5" customHeight="1" thickTop="1" thickBot="1" x14ac:dyDescent="0.25">
      <c r="A20" s="50"/>
      <c r="B20" s="51" t="s">
        <v>41</v>
      </c>
      <c r="C20" s="52">
        <f>C14</f>
        <v>1726054769.4421561</v>
      </c>
      <c r="D20" s="52">
        <f>C20/[1]Testazione!$C$32</f>
        <v>17312485.149871174</v>
      </c>
      <c r="E20" s="52">
        <f>E14</f>
        <v>1071467087.92</v>
      </c>
      <c r="F20" s="52">
        <f>E20/[1]Testazione!$C$25</f>
        <v>10314469.463996919</v>
      </c>
      <c r="G20" s="36"/>
    </row>
    <row r="21" spans="1:7" s="13" customFormat="1" ht="12.75" customHeight="1" thickTop="1" x14ac:dyDescent="0.2">
      <c r="A21" s="31" t="s">
        <v>49</v>
      </c>
      <c r="B21" s="32" t="s">
        <v>50</v>
      </c>
      <c r="C21" s="33">
        <f>SUM(C22:C25)</f>
        <v>2323587</v>
      </c>
      <c r="D21" s="34">
        <f>C21/[1]Testazione!$C$32</f>
        <v>23305.787362086259</v>
      </c>
      <c r="E21" s="33">
        <f>SUM(E22:E28)</f>
        <v>2323587</v>
      </c>
      <c r="F21" s="34">
        <f>E21/[1]Testazione!$C$25</f>
        <v>22367.991913746631</v>
      </c>
      <c r="G21" s="36"/>
    </row>
    <row r="22" spans="1:7" ht="12.75" customHeight="1" x14ac:dyDescent="0.2">
      <c r="A22" s="40">
        <v>1</v>
      </c>
      <c r="B22" s="41" t="s">
        <v>51</v>
      </c>
      <c r="C22" s="39">
        <f>[1]Inventare!E8</f>
        <v>0</v>
      </c>
      <c r="D22" s="35">
        <f>C22/[1]Testazione!$C$32</f>
        <v>0</v>
      </c>
      <c r="E22" s="39">
        <f>[1]Inventare!C8</f>
        <v>0</v>
      </c>
      <c r="F22" s="35">
        <f>E22/[1]Testazione!$C$25</f>
        <v>0</v>
      </c>
      <c r="G22" s="36"/>
    </row>
    <row r="23" spans="1:7" ht="12.75" customHeight="1" x14ac:dyDescent="0.2">
      <c r="A23" s="40">
        <v>2</v>
      </c>
      <c r="B23" s="41" t="s">
        <v>52</v>
      </c>
      <c r="C23" s="39">
        <f>[1]Inventare!E16</f>
        <v>2323587</v>
      </c>
      <c r="D23" s="35">
        <f>C23/[1]Testazione!$C$32</f>
        <v>23305.787362086259</v>
      </c>
      <c r="E23" s="39">
        <f>[1]Inventare!C16</f>
        <v>2323587</v>
      </c>
      <c r="F23" s="35">
        <f>E23/[1]Testazione!$C$25</f>
        <v>22367.991913746631</v>
      </c>
      <c r="G23" s="36"/>
    </row>
    <row r="24" spans="1:7" ht="12.75" customHeight="1" x14ac:dyDescent="0.2">
      <c r="A24" s="40">
        <v>3</v>
      </c>
      <c r="B24" s="41" t="s">
        <v>53</v>
      </c>
      <c r="C24" s="39">
        <f>[1]Inventare!E20</f>
        <v>0</v>
      </c>
      <c r="D24" s="35">
        <f>C24/[1]Testazione!$C$32</f>
        <v>0</v>
      </c>
      <c r="E24" s="39">
        <f>[1]Inventare!C20</f>
        <v>0</v>
      </c>
      <c r="F24" s="35">
        <f>E24/[1]Testazione!$C$25</f>
        <v>0</v>
      </c>
      <c r="G24" s="36"/>
    </row>
    <row r="25" spans="1:7" ht="12.75" customHeight="1" x14ac:dyDescent="0.2">
      <c r="A25" s="40">
        <v>4</v>
      </c>
      <c r="B25" s="41" t="s">
        <v>54</v>
      </c>
      <c r="C25" s="39">
        <f>[1]Inventare!E23</f>
        <v>0</v>
      </c>
      <c r="D25" s="35">
        <f>C25/[1]Testazione!$C$32</f>
        <v>0</v>
      </c>
      <c r="E25" s="39">
        <f>[1]Inventare!C23</f>
        <v>0</v>
      </c>
      <c r="F25" s="35">
        <f>E25/[1]Testazione!$C$25</f>
        <v>0</v>
      </c>
      <c r="G25" s="36"/>
    </row>
    <row r="26" spans="1:7" ht="12.75" customHeight="1" x14ac:dyDescent="0.2">
      <c r="A26" s="42">
        <v>5</v>
      </c>
      <c r="B26" s="43" t="s">
        <v>55</v>
      </c>
      <c r="C26" s="44">
        <f>[1]Inventare!E26</f>
        <v>0</v>
      </c>
      <c r="D26" s="35">
        <f>C26/[1]Testazione!$C$32</f>
        <v>0</v>
      </c>
      <c r="E26" s="44">
        <f>[1]Inventare!C26</f>
        <v>0</v>
      </c>
      <c r="F26" s="45">
        <f>E26/[1]Testazione!$C$25</f>
        <v>0</v>
      </c>
      <c r="G26" s="36"/>
    </row>
    <row r="27" spans="1:7" ht="12.75" customHeight="1" x14ac:dyDescent="0.2">
      <c r="A27" s="42">
        <v>6</v>
      </c>
      <c r="B27" s="43" t="s">
        <v>56</v>
      </c>
      <c r="C27" s="44">
        <f>[1]Inventare!E27</f>
        <v>0</v>
      </c>
      <c r="D27" s="35">
        <f>C27/[1]Testazione!$C$32</f>
        <v>0</v>
      </c>
      <c r="E27" s="44">
        <f>[1]Inventare!C27</f>
        <v>0</v>
      </c>
      <c r="F27" s="45">
        <f>E27/[1]Testazione!$C$25</f>
        <v>0</v>
      </c>
      <c r="G27" s="36"/>
    </row>
    <row r="28" spans="1:7" ht="12.75" customHeight="1" thickBot="1" x14ac:dyDescent="0.25">
      <c r="A28" s="42">
        <v>7</v>
      </c>
      <c r="B28" s="43" t="s">
        <v>57</v>
      </c>
      <c r="C28" s="44">
        <f>[1]Inventare!E28</f>
        <v>0</v>
      </c>
      <c r="D28" s="35">
        <f>C28/[1]Testazione!$C$32</f>
        <v>0</v>
      </c>
      <c r="E28" s="44">
        <f>[1]Inventare!C28</f>
        <v>0</v>
      </c>
      <c r="F28" s="45">
        <f>E28/[1]Testazione!$C$25</f>
        <v>0</v>
      </c>
      <c r="G28" s="36"/>
    </row>
    <row r="29" spans="1:7" ht="16.5" customHeight="1" thickTop="1" thickBot="1" x14ac:dyDescent="0.25">
      <c r="A29" s="50"/>
      <c r="B29" s="51" t="s">
        <v>41</v>
      </c>
      <c r="C29" s="52">
        <f>C21</f>
        <v>2323587</v>
      </c>
      <c r="D29" s="52">
        <f>C29/[1]Testazione!$C$32</f>
        <v>23305.787362086259</v>
      </c>
      <c r="E29" s="52">
        <f>SUM(E22:E28)</f>
        <v>2323587</v>
      </c>
      <c r="F29" s="52">
        <f>E29/[1]Testazione!$C$25</f>
        <v>22367.991913746631</v>
      </c>
      <c r="G29" s="36"/>
    </row>
    <row r="30" spans="1:7" ht="12.75" customHeight="1" thickTop="1" x14ac:dyDescent="0.2">
      <c r="A30" s="31" t="s">
        <v>58</v>
      </c>
      <c r="B30" s="32" t="s">
        <v>59</v>
      </c>
      <c r="C30" s="55">
        <f>'[1]Parapagime e shpenzime te shtyr'!E7</f>
        <v>1573162.0899999999</v>
      </c>
      <c r="D30" s="56">
        <f>C30/[1]Testazione!$C$32</f>
        <v>15778.957773319959</v>
      </c>
      <c r="E30" s="55">
        <f>'[1]Parapagime e shpenzime te shtyr'!C7</f>
        <v>0</v>
      </c>
      <c r="F30" s="56">
        <f>E30/[1]Testazione!$C$25</f>
        <v>0</v>
      </c>
      <c r="G30" s="36"/>
    </row>
    <row r="31" spans="1:7" ht="12.75" customHeight="1" x14ac:dyDescent="0.2">
      <c r="A31" s="37" t="s">
        <v>60</v>
      </c>
      <c r="B31" s="38" t="s">
        <v>61</v>
      </c>
      <c r="C31" s="39">
        <f>'[1]Parapagime e shpenzime te shtyr'!E12</f>
        <v>0</v>
      </c>
      <c r="D31" s="35">
        <f>C31/[1]Testazione!$C$32</f>
        <v>0</v>
      </c>
      <c r="E31" s="39">
        <f>'[1]Parapagime e shpenzime te shtyr'!C12</f>
        <v>0</v>
      </c>
      <c r="F31" s="35">
        <f>E31/[1]Testazione!$C$25</f>
        <v>0</v>
      </c>
      <c r="G31" s="36"/>
    </row>
    <row r="32" spans="1:7" ht="12.75" customHeight="1" thickBot="1" x14ac:dyDescent="0.25">
      <c r="A32" s="57"/>
      <c r="B32" s="58"/>
      <c r="C32" s="53"/>
      <c r="D32" s="54">
        <f>C32/[1]Testazione!$C$32</f>
        <v>0</v>
      </c>
      <c r="E32" s="53"/>
      <c r="F32" s="54">
        <f>E32/[1]Testazione!$C$25</f>
        <v>0</v>
      </c>
      <c r="G32" s="36"/>
    </row>
    <row r="33" spans="1:7" ht="12.75" customHeight="1" thickTop="1" thickBot="1" x14ac:dyDescent="0.25">
      <c r="A33" s="50"/>
      <c r="B33" s="51" t="s">
        <v>62</v>
      </c>
      <c r="C33" s="52">
        <f>C13+C20+C29+C30+C31+C32</f>
        <v>1741520879.5506554</v>
      </c>
      <c r="D33" s="52">
        <f>C33/[1]Testazione!$C$32</f>
        <v>17467611.630397748</v>
      </c>
      <c r="E33" s="52">
        <f>E13+E20+E29+E30+E31+E32</f>
        <v>1105154030.1399999</v>
      </c>
      <c r="F33" s="52">
        <f>E33/[1]Testazione!$C$25</f>
        <v>10638756.547362341</v>
      </c>
      <c r="G33" s="36"/>
    </row>
    <row r="34" spans="1:7" ht="16.5" customHeight="1" thickTop="1" thickBot="1" x14ac:dyDescent="0.25">
      <c r="A34" s="27" t="s">
        <v>63</v>
      </c>
      <c r="B34" s="29" t="s">
        <v>64</v>
      </c>
      <c r="C34" s="59">
        <f>C57</f>
        <v>161115003.32999998</v>
      </c>
      <c r="D34" s="59">
        <f>C34/[1]Testazione!$C$32</f>
        <v>1615998.0273821463</v>
      </c>
      <c r="E34" s="59">
        <f>E57</f>
        <v>0</v>
      </c>
      <c r="F34" s="59">
        <f>E34/[1]Testazione!$C$25</f>
        <v>0</v>
      </c>
      <c r="G34" s="36"/>
    </row>
    <row r="35" spans="1:7" ht="12.75" customHeight="1" thickTop="1" x14ac:dyDescent="0.2">
      <c r="A35" s="31" t="s">
        <v>65</v>
      </c>
      <c r="B35" s="32" t="s">
        <v>66</v>
      </c>
      <c r="C35" s="33">
        <f>SUM(C36:C41)</f>
        <v>0</v>
      </c>
      <c r="D35" s="34">
        <f>C35/[1]Testazione!$C$32</f>
        <v>0</v>
      </c>
      <c r="E35" s="33">
        <f>SUM(E36:E41)</f>
        <v>0</v>
      </c>
      <c r="F35" s="34">
        <f>E35/[1]Testazione!$C$25</f>
        <v>0</v>
      </c>
      <c r="G35" s="36"/>
    </row>
    <row r="36" spans="1:7" ht="12.75" customHeight="1" x14ac:dyDescent="0.2">
      <c r="A36" s="40">
        <v>1</v>
      </c>
      <c r="B36" s="41" t="s">
        <v>67</v>
      </c>
      <c r="C36" s="39">
        <f>'[1]Investime Financiare Afatgjata'!E8</f>
        <v>0</v>
      </c>
      <c r="D36" s="35">
        <f>C36/[1]Testazione!$C$32</f>
        <v>0</v>
      </c>
      <c r="E36" s="39">
        <f>'[1]Investime Financiare Afatgjata'!C8</f>
        <v>0</v>
      </c>
      <c r="F36" s="35">
        <f>E36/[1]Testazione!$C$25</f>
        <v>0</v>
      </c>
      <c r="G36" s="36"/>
    </row>
    <row r="37" spans="1:7" ht="12.75" customHeight="1" x14ac:dyDescent="0.2">
      <c r="A37" s="40">
        <v>2</v>
      </c>
      <c r="B37" s="41" t="s">
        <v>68</v>
      </c>
      <c r="C37" s="39">
        <f>'[1]Investime Financiare Afatgjata'!E9</f>
        <v>0</v>
      </c>
      <c r="D37" s="35">
        <f>C37/[1]Testazione!$C$32</f>
        <v>0</v>
      </c>
      <c r="E37" s="39">
        <f>'[1]Investime Financiare Afatgjata'!C9</f>
        <v>0</v>
      </c>
      <c r="F37" s="35">
        <f>E37/[1]Testazione!$C$25</f>
        <v>0</v>
      </c>
      <c r="G37" s="36"/>
    </row>
    <row r="38" spans="1:7" ht="12.75" customHeight="1" x14ac:dyDescent="0.2">
      <c r="A38" s="40">
        <v>3</v>
      </c>
      <c r="B38" s="41" t="s">
        <v>69</v>
      </c>
      <c r="C38" s="39">
        <f>'[1]Investime Financiare Afatgjata'!E10</f>
        <v>0</v>
      </c>
      <c r="D38" s="35">
        <f>C38/[1]Testazione!$C$32</f>
        <v>0</v>
      </c>
      <c r="E38" s="39">
        <f>'[1]Investime Financiare Afatgjata'!C10</f>
        <v>0</v>
      </c>
      <c r="F38" s="35">
        <f>E38/[1]Testazione!$C$25</f>
        <v>0</v>
      </c>
      <c r="G38" s="36"/>
    </row>
    <row r="39" spans="1:7" ht="12.75" customHeight="1" x14ac:dyDescent="0.2">
      <c r="A39" s="40">
        <v>4</v>
      </c>
      <c r="B39" s="41" t="s">
        <v>70</v>
      </c>
      <c r="C39" s="44">
        <f>'[1]Investime Financiare Afatgjata'!E11</f>
        <v>0</v>
      </c>
      <c r="D39" s="45">
        <f>C39/[1]Testazione!$C$32</f>
        <v>0</v>
      </c>
      <c r="E39" s="44">
        <f>'[1]Investime Financiare Afatgjata'!C11</f>
        <v>0</v>
      </c>
      <c r="F39" s="45">
        <f>E39/[1]Testazione!$C$25</f>
        <v>0</v>
      </c>
      <c r="G39" s="36"/>
    </row>
    <row r="40" spans="1:7" ht="12.75" customHeight="1" x14ac:dyDescent="0.2">
      <c r="A40" s="42">
        <v>5</v>
      </c>
      <c r="B40" s="43" t="s">
        <v>71</v>
      </c>
      <c r="C40" s="44">
        <f>'[1]Investime Financiare Afatgjata'!E12</f>
        <v>0</v>
      </c>
      <c r="D40" s="45">
        <f>C40/[1]Testazione!$C$32</f>
        <v>0</v>
      </c>
      <c r="E40" s="44">
        <f>'[1]Investime Financiare Afatgjata'!C12</f>
        <v>0</v>
      </c>
      <c r="F40" s="45">
        <f>E40/[1]Testazione!$C$25</f>
        <v>0</v>
      </c>
      <c r="G40" s="36"/>
    </row>
    <row r="41" spans="1:7" ht="12.75" customHeight="1" thickBot="1" x14ac:dyDescent="0.25">
      <c r="A41" s="46">
        <v>6</v>
      </c>
      <c r="B41" s="47" t="s">
        <v>72</v>
      </c>
      <c r="C41" s="48">
        <f>'[1]Investime Financiare Afatgjata'!E13</f>
        <v>0</v>
      </c>
      <c r="D41" s="54">
        <f>C41/[1]Testazione!$C$32</f>
        <v>0</v>
      </c>
      <c r="E41" s="48">
        <f>'[1]Investime Financiare Afatgjata'!C13</f>
        <v>0</v>
      </c>
      <c r="F41" s="49">
        <f>E41/[1]Testazione!$C$25</f>
        <v>0</v>
      </c>
      <c r="G41" s="36"/>
    </row>
    <row r="42" spans="1:7" ht="16.5" customHeight="1" thickTop="1" thickBot="1" x14ac:dyDescent="0.25">
      <c r="A42" s="50"/>
      <c r="B42" s="51" t="s">
        <v>41</v>
      </c>
      <c r="C42" s="60">
        <f>C35</f>
        <v>0</v>
      </c>
      <c r="D42" s="60">
        <f>C42/[1]Testazione!$C$32</f>
        <v>0</v>
      </c>
      <c r="E42" s="60">
        <f>E35</f>
        <v>0</v>
      </c>
      <c r="F42" s="60">
        <f>E42/[1]Testazione!$C$25</f>
        <v>0</v>
      </c>
      <c r="G42" s="36"/>
    </row>
    <row r="43" spans="1:7" ht="12.75" customHeight="1" thickTop="1" x14ac:dyDescent="0.2">
      <c r="A43" s="31" t="s">
        <v>73</v>
      </c>
      <c r="B43" s="32" t="s">
        <v>74</v>
      </c>
      <c r="C43" s="33">
        <f>SUM(C44:C47)</f>
        <v>161115003.32999998</v>
      </c>
      <c r="D43" s="34">
        <f>C43/[1]Testazione!$C$32</f>
        <v>1615998.0273821463</v>
      </c>
      <c r="E43" s="33">
        <f>SUM(E44:E47)</f>
        <v>0</v>
      </c>
      <c r="F43" s="34">
        <f>E43/[1]Testazione!$C$25</f>
        <v>0</v>
      </c>
      <c r="G43" s="36"/>
    </row>
    <row r="44" spans="1:7" s="13" customFormat="1" ht="12.75" customHeight="1" x14ac:dyDescent="0.2">
      <c r="A44" s="40">
        <v>1</v>
      </c>
      <c r="B44" s="41" t="s">
        <v>75</v>
      </c>
      <c r="C44" s="39">
        <f>'[1]Amortizimi  Permbledhje'!J7+'[1]Amortizimi  Permbledhje'!J8</f>
        <v>0</v>
      </c>
      <c r="D44" s="35">
        <f>C44/[1]Testazione!$C$32</f>
        <v>0</v>
      </c>
      <c r="E44" s="39">
        <f>'[1]Amortizimi  Permbledhje'!C7-'[1]Amortizimi  Permbledhje'!D7+'[1]Amortizimi  Permbledhje'!C8-'[1]Amortizimi  Permbledhje'!D8</f>
        <v>0</v>
      </c>
      <c r="F44" s="35">
        <f>E44/[1]Testazione!$C$25</f>
        <v>0</v>
      </c>
      <c r="G44" s="36"/>
    </row>
    <row r="45" spans="1:7" s="13" customFormat="1" ht="12.75" customHeight="1" x14ac:dyDescent="0.2">
      <c r="A45" s="40">
        <v>2</v>
      </c>
      <c r="B45" s="41" t="s">
        <v>76</v>
      </c>
      <c r="C45" s="39">
        <f>'[1]Amortizimi  Permbledhje'!J9</f>
        <v>161115003.32999998</v>
      </c>
      <c r="D45" s="35">
        <f>C45/[1]Testazione!$C$32</f>
        <v>1615998.0273821463</v>
      </c>
      <c r="E45" s="39">
        <f>'[1]Amortizimi  Permbledhje'!C9-'[1]Amortizimi  Permbledhje'!D9</f>
        <v>0</v>
      </c>
      <c r="F45" s="35">
        <f>E45/[1]Testazione!$C$25</f>
        <v>0</v>
      </c>
      <c r="G45" s="36"/>
    </row>
    <row r="46" spans="1:7" ht="12.75" customHeight="1" x14ac:dyDescent="0.2">
      <c r="A46" s="40">
        <v>3</v>
      </c>
      <c r="B46" s="41" t="s">
        <v>77</v>
      </c>
      <c r="C46" s="39">
        <f>'[1]Amortizimi  Permbledhje'!J14</f>
        <v>0</v>
      </c>
      <c r="D46" s="35">
        <f>C46/[1]Testazione!$C$32</f>
        <v>0</v>
      </c>
      <c r="E46" s="39">
        <f>'[1]Amortizimi  Permbledhje'!C14-'[1]Amortizimi  Permbledhje'!D14</f>
        <v>0</v>
      </c>
      <c r="F46" s="35">
        <f>E46/[1]Testazione!$C$25</f>
        <v>0</v>
      </c>
      <c r="G46" s="36"/>
    </row>
    <row r="47" spans="1:7" ht="12.75" customHeight="1" thickBot="1" x14ac:dyDescent="0.25">
      <c r="A47" s="46">
        <v>4</v>
      </c>
      <c r="B47" s="47" t="s">
        <v>78</v>
      </c>
      <c r="C47" s="53">
        <f>'[1] Permb. Inventari A.A.M '!F18</f>
        <v>0</v>
      </c>
      <c r="D47" s="35">
        <f>C47/[1]Testazione!$C$32</f>
        <v>0</v>
      </c>
      <c r="E47" s="53">
        <f>'[1] Permb. Inventari A.A.M '!C18</f>
        <v>0</v>
      </c>
      <c r="F47" s="54">
        <f>E47/[1]Testazione!$C$25</f>
        <v>0</v>
      </c>
      <c r="G47" s="36"/>
    </row>
    <row r="48" spans="1:7" ht="16.5" customHeight="1" thickTop="1" thickBot="1" x14ac:dyDescent="0.25">
      <c r="A48" s="50"/>
      <c r="B48" s="51" t="s">
        <v>41</v>
      </c>
      <c r="C48" s="52">
        <f>C43</f>
        <v>161115003.32999998</v>
      </c>
      <c r="D48" s="52">
        <f>C48/[1]Testazione!$C$32</f>
        <v>1615998.0273821463</v>
      </c>
      <c r="E48" s="52">
        <f>E43</f>
        <v>0</v>
      </c>
      <c r="F48" s="52">
        <f>E48/[1]Testazione!$C$25</f>
        <v>0</v>
      </c>
      <c r="G48" s="36"/>
    </row>
    <row r="49" spans="1:7" ht="12.75" customHeight="1" thickTop="1" x14ac:dyDescent="0.2">
      <c r="A49" s="31" t="s">
        <v>79</v>
      </c>
      <c r="B49" s="32" t="s">
        <v>55</v>
      </c>
      <c r="C49" s="33"/>
      <c r="D49" s="34">
        <f>C49/[1]Testazione!$C$32</f>
        <v>0</v>
      </c>
      <c r="E49" s="61">
        <f>'[1]Aktivet Afatgjata Jo Materiale'!C7</f>
        <v>0</v>
      </c>
      <c r="F49" s="62">
        <f>E49/[1]Testazione!$C$25</f>
        <v>0</v>
      </c>
      <c r="G49" s="36"/>
    </row>
    <row r="50" spans="1:7" ht="12.75" customHeight="1" x14ac:dyDescent="0.2">
      <c r="A50" s="37" t="s">
        <v>80</v>
      </c>
      <c r="B50" s="38" t="s">
        <v>81</v>
      </c>
      <c r="C50" s="63">
        <f>'[1]Aktivet Afatgjata Jo Materiale'!E8</f>
        <v>0</v>
      </c>
      <c r="D50" s="64">
        <f>C50/[1]Testazione!$C$32</f>
        <v>0</v>
      </c>
      <c r="E50" s="65">
        <f>'[1]Aktivet Afatgjata Jo Materiale'!C8</f>
        <v>0</v>
      </c>
      <c r="F50" s="66">
        <f>E50/[1]Testazione!$C$25</f>
        <v>0</v>
      </c>
      <c r="G50" s="36"/>
    </row>
    <row r="51" spans="1:7" ht="12.75" customHeight="1" x14ac:dyDescent="0.2">
      <c r="A51" s="40">
        <v>1</v>
      </c>
      <c r="B51" s="41" t="s">
        <v>82</v>
      </c>
      <c r="C51" s="63">
        <f>'[1]Aktivet Afatgjata Jo Materiale'!E9</f>
        <v>0</v>
      </c>
      <c r="D51" s="35">
        <f>C51/[1]Testazione!$C$32</f>
        <v>0</v>
      </c>
      <c r="E51" s="65">
        <f>'[1]Aktivet Afatgjata Jo Materiale'!C9</f>
        <v>0</v>
      </c>
      <c r="F51" s="66">
        <f>E51/[1]Testazione!$C$25</f>
        <v>0</v>
      </c>
      <c r="G51" s="36"/>
    </row>
    <row r="52" spans="1:7" s="13" customFormat="1" ht="12.75" customHeight="1" x14ac:dyDescent="0.2">
      <c r="A52" s="40">
        <v>2</v>
      </c>
      <c r="B52" s="41" t="s">
        <v>83</v>
      </c>
      <c r="C52" s="63">
        <f>'[1]Aktivet Afatgjata Jo Materiale'!E10</f>
        <v>0</v>
      </c>
      <c r="D52" s="35">
        <f>C52/[1]Testazione!$C$32</f>
        <v>0</v>
      </c>
      <c r="E52" s="65">
        <f>'[1]Aktivet Afatgjata Jo Materiale'!C10</f>
        <v>0</v>
      </c>
      <c r="F52" s="66">
        <f>E52/[1]Testazione!$C$25</f>
        <v>0</v>
      </c>
      <c r="G52" s="36"/>
    </row>
    <row r="53" spans="1:7" s="13" customFormat="1" ht="12.75" customHeight="1" thickBot="1" x14ac:dyDescent="0.25">
      <c r="A53" s="46">
        <v>3</v>
      </c>
      <c r="B53" s="47" t="s">
        <v>84</v>
      </c>
      <c r="C53" s="53">
        <f>'[1]Aktivet Afatgjata Jo Materiale'!E11</f>
        <v>0</v>
      </c>
      <c r="D53" s="54">
        <f>C53/[1]Testazione!$C$32</f>
        <v>0</v>
      </c>
      <c r="E53" s="67">
        <f>'[1]Aktivet Afatgjata Jo Materiale'!C11</f>
        <v>0</v>
      </c>
      <c r="F53" s="68">
        <f>E53/[1]Testazione!$C$25</f>
        <v>0</v>
      </c>
      <c r="G53" s="36"/>
    </row>
    <row r="54" spans="1:7" s="13" customFormat="1" ht="12.75" customHeight="1" thickTop="1" thickBot="1" x14ac:dyDescent="0.25">
      <c r="A54" s="50"/>
      <c r="B54" s="51" t="s">
        <v>41</v>
      </c>
      <c r="C54" s="52">
        <f>C49+C50</f>
        <v>0</v>
      </c>
      <c r="D54" s="52">
        <f>C54/[1]Testazione!$C$32</f>
        <v>0</v>
      </c>
      <c r="E54" s="52">
        <f>SUM(E51:E53)</f>
        <v>0</v>
      </c>
      <c r="F54" s="52">
        <f>E54/[1]Testazione!$C$25</f>
        <v>0</v>
      </c>
      <c r="G54" s="36"/>
    </row>
    <row r="55" spans="1:7" ht="12.75" customHeight="1" thickTop="1" x14ac:dyDescent="0.2">
      <c r="A55" s="31" t="s">
        <v>85</v>
      </c>
      <c r="B55" s="32" t="s">
        <v>86</v>
      </c>
      <c r="C55" s="33">
        <f>'[1]Aktivet Afatgjata Jo Materiale'!E12</f>
        <v>0</v>
      </c>
      <c r="D55" s="34">
        <f>C55/[1]Testazione!$C$32</f>
        <v>0</v>
      </c>
      <c r="E55" s="33">
        <f>'[1]Aktivet Afatgjata Jo Materiale'!C12</f>
        <v>0</v>
      </c>
      <c r="F55" s="34">
        <f>E55/[1]Testazione!$C$25</f>
        <v>0</v>
      </c>
      <c r="G55" s="36"/>
    </row>
    <row r="56" spans="1:7" ht="12.75" customHeight="1" thickBot="1" x14ac:dyDescent="0.25">
      <c r="A56" s="57" t="s">
        <v>87</v>
      </c>
      <c r="B56" s="58" t="s">
        <v>88</v>
      </c>
      <c r="C56" s="53">
        <f>'[1]Aktivet Afatgjata Jo Materiale'!E13</f>
        <v>0</v>
      </c>
      <c r="D56" s="54">
        <f>C56/[1]Testazione!$C$32</f>
        <v>0</v>
      </c>
      <c r="E56" s="53">
        <f>'[1]Aktivet Afatgjata Jo Materiale'!C13</f>
        <v>0</v>
      </c>
      <c r="F56" s="54">
        <f>E56/[1]Testazione!$C$25</f>
        <v>0</v>
      </c>
      <c r="G56" s="36"/>
    </row>
    <row r="57" spans="1:7" ht="13.5" customHeight="1" thickTop="1" thickBot="1" x14ac:dyDescent="0.25">
      <c r="A57" s="27"/>
      <c r="B57" s="69" t="s">
        <v>89</v>
      </c>
      <c r="C57" s="30">
        <f>C35+C43+C49+C50+C55+C56</f>
        <v>161115003.32999998</v>
      </c>
      <c r="D57" s="30">
        <f>C57/[1]Testazione!$C$32</f>
        <v>1615998.0273821463</v>
      </c>
      <c r="E57" s="30">
        <f>E42+E48+E49+E54+E55+E56</f>
        <v>0</v>
      </c>
      <c r="F57" s="30">
        <f>E57/[1]Testazione!$C$25</f>
        <v>0</v>
      </c>
      <c r="G57" s="36"/>
    </row>
    <row r="58" spans="1:7" ht="18.75" customHeight="1" thickTop="1" thickBot="1" x14ac:dyDescent="0.25">
      <c r="A58" s="70"/>
      <c r="B58" s="71" t="s">
        <v>90</v>
      </c>
      <c r="C58" s="72">
        <f>C57+C33</f>
        <v>1902635882.8806553</v>
      </c>
      <c r="D58" s="72">
        <f>C58/[1]Testazione!$C$32</f>
        <v>19083609.657779891</v>
      </c>
      <c r="E58" s="72">
        <f>E57+E33</f>
        <v>1105154030.1399999</v>
      </c>
      <c r="F58" s="73">
        <f>E58/[1]Testazione!$C$25</f>
        <v>10638756.547362341</v>
      </c>
      <c r="G58" s="36"/>
    </row>
    <row r="59" spans="1:7" ht="13.5" thickTop="1" x14ac:dyDescent="0.2">
      <c r="B59" s="74"/>
      <c r="C59" s="74"/>
      <c r="D59" s="74"/>
    </row>
    <row r="60" spans="1:7" x14ac:dyDescent="0.2">
      <c r="C60" s="75">
        <f>C58-'Detyrimet dhe Kapitali Skk'!C54</f>
        <v>2.0432472229003906E-3</v>
      </c>
      <c r="D60" s="75">
        <f>D58-'Detyrimet dhe Kapitali Skk'!D54</f>
        <v>2.0496547222137451E-5</v>
      </c>
      <c r="E60" s="76">
        <f>E58-'Detyrimet dhe Kapitali Skk'!E54</f>
        <v>0</v>
      </c>
      <c r="F60" s="76">
        <f>F58-'Detyrimet dhe Kapitali Skk'!F54</f>
        <v>0</v>
      </c>
    </row>
    <row r="61" spans="1:7" x14ac:dyDescent="0.2">
      <c r="C61" s="75"/>
      <c r="D61" s="75"/>
      <c r="E61" s="75"/>
      <c r="F61" s="75"/>
    </row>
    <row r="62" spans="1:7" x14ac:dyDescent="0.2">
      <c r="C62" s="75"/>
      <c r="D62" s="75"/>
      <c r="E62" s="75"/>
      <c r="F62" s="75"/>
    </row>
    <row r="65" spans="5:5" x14ac:dyDescent="0.2">
      <c r="E65" s="36"/>
    </row>
  </sheetData>
  <mergeCells count="4">
    <mergeCell ref="A2:F2"/>
    <mergeCell ref="A5:A6"/>
    <mergeCell ref="C5:D5"/>
    <mergeCell ref="E5:F5"/>
  </mergeCells>
  <printOptions horizontalCentered="1" verticalCentered="1"/>
  <pageMargins left="0" right="0" top="0" bottom="0" header="0.23" footer="0.16"/>
  <pageSetup scale="84" orientation="portrait" r:id="rId1"/>
  <headerFooter alignWithMargins="0">
    <oddHeader xml:space="preserve">&amp;CHE-IN INVEST
M22218026P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DDD9-9078-4536-A177-7D54B4C8E359}">
  <dimension ref="A1:H64"/>
  <sheetViews>
    <sheetView tabSelected="1" topLeftCell="A11" zoomScaleNormal="100" workbookViewId="0">
      <selection activeCell="B15" sqref="B15:D15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24.7109375" style="77" bestFit="1" customWidth="1"/>
    <col min="4" max="4" width="20.85546875" style="77" bestFit="1" customWidth="1"/>
    <col min="5" max="5" width="23.42578125" style="77" bestFit="1" customWidth="1"/>
    <col min="6" max="6" width="20.5703125" style="2" bestFit="1" customWidth="1"/>
    <col min="7" max="7" width="19.85546875" style="2" customWidth="1"/>
    <col min="8" max="8" width="10.28515625" style="2" bestFit="1" customWidth="1"/>
    <col min="9" max="16384" width="9.140625" style="2"/>
  </cols>
  <sheetData>
    <row r="1" spans="1:6" x14ac:dyDescent="0.2">
      <c r="A1" s="14"/>
      <c r="C1" s="15"/>
      <c r="D1" s="16"/>
      <c r="E1" s="16"/>
    </row>
    <row r="2" spans="1:6" s="18" customFormat="1" ht="28.5" x14ac:dyDescent="0.45">
      <c r="A2" s="321" t="s">
        <v>91</v>
      </c>
      <c r="B2" s="321"/>
      <c r="C2" s="321"/>
      <c r="D2" s="321"/>
      <c r="E2" s="321"/>
      <c r="F2" s="321"/>
    </row>
    <row r="3" spans="1:6" x14ac:dyDescent="0.2">
      <c r="A3" s="14"/>
      <c r="C3" s="15"/>
      <c r="D3" s="16"/>
      <c r="E3" s="16"/>
    </row>
    <row r="4" spans="1:6" ht="13.5" thickBot="1" x14ac:dyDescent="0.25">
      <c r="A4" s="14"/>
      <c r="C4" s="15"/>
      <c r="D4" s="16"/>
      <c r="E4" s="16"/>
    </row>
    <row r="5" spans="1:6" ht="30" customHeight="1" thickTop="1" thickBot="1" x14ac:dyDescent="0.25">
      <c r="A5" s="22" t="s">
        <v>92</v>
      </c>
      <c r="B5" s="23" t="s">
        <v>93</v>
      </c>
      <c r="C5" s="318" t="str">
        <f>'Aktivi Skk'!C5:D5</f>
        <v>VITI  USHTRIMOR
31.12.2024</v>
      </c>
      <c r="D5" s="322"/>
      <c r="E5" s="318" t="str">
        <f>'Aktivi Skk'!E5:F5</f>
        <v>VITI  USHTRIMOR
31.12.2023</v>
      </c>
      <c r="F5" s="322"/>
    </row>
    <row r="6" spans="1:6" ht="14.25" thickTop="1" thickBot="1" x14ac:dyDescent="0.25">
      <c r="A6" s="25"/>
      <c r="B6" s="26"/>
      <c r="C6" s="27" t="s">
        <v>20</v>
      </c>
      <c r="D6" s="28" t="s">
        <v>31</v>
      </c>
      <c r="E6" s="27" t="s">
        <v>20</v>
      </c>
      <c r="F6" s="27" t="s">
        <v>31</v>
      </c>
    </row>
    <row r="7" spans="1:6" ht="15" customHeight="1" thickTop="1" thickBot="1" x14ac:dyDescent="0.25">
      <c r="A7" s="27" t="s">
        <v>94</v>
      </c>
      <c r="B7" s="29" t="s">
        <v>95</v>
      </c>
      <c r="C7" s="78">
        <f t="shared" ref="C7:D7" si="0">C18</f>
        <v>364339434.04901201</v>
      </c>
      <c r="D7" s="78">
        <f t="shared" si="0"/>
        <v>3654357.4127283045</v>
      </c>
      <c r="E7" s="78">
        <f>E18</f>
        <v>22244308.399999999</v>
      </c>
      <c r="F7" s="78">
        <f>F18</f>
        <v>214134.65922217941</v>
      </c>
    </row>
    <row r="8" spans="1:6" ht="14.1" customHeight="1" thickTop="1" x14ac:dyDescent="0.2">
      <c r="A8" s="40">
        <v>1</v>
      </c>
      <c r="B8" s="41" t="s">
        <v>96</v>
      </c>
      <c r="C8" s="79">
        <f>'[1]Huamarrjet afatshkurtera'!E9</f>
        <v>0</v>
      </c>
      <c r="D8" s="80">
        <f>'[1]Huamarrjet afatshkurtera'!F9</f>
        <v>0</v>
      </c>
      <c r="E8" s="79">
        <f>'[1]Huamarrjet afatshkurtera'!C9</f>
        <v>0</v>
      </c>
      <c r="F8" s="80">
        <f>'[1]Huamarrjet afatshkurtera'!D9</f>
        <v>0</v>
      </c>
    </row>
    <row r="9" spans="1:6" ht="14.1" customHeight="1" x14ac:dyDescent="0.2">
      <c r="A9" s="40">
        <v>2</v>
      </c>
      <c r="B9" s="41" t="s">
        <v>97</v>
      </c>
      <c r="C9" s="81">
        <f>'[1]Huamarrjet afatshkurtera'!E10+'[1]Huamarrjet afatshkurtera'!E11+'[1]Huamarrjet afatshkurtera'!E8</f>
        <v>0</v>
      </c>
      <c r="D9" s="82">
        <f>'[1]Huamarrjet afatshkurtera'!F10+'[1]Huamarrjet afatshkurtera'!F11+'[1]Huamarrjet afatshkurtera'!F8</f>
        <v>0</v>
      </c>
      <c r="E9" s="81">
        <f>'[1]Huamarrjet afatshkurtera'!C10+'[1]Huamarrjet afatshkurtera'!C11+'[1]Huamarrjet afatshkurtera'!C8</f>
        <v>0</v>
      </c>
      <c r="F9" s="82">
        <f>'[1]Huamarrjet afatshkurtera'!D10+'[1]Huamarrjet afatshkurtera'!D11+'[1]Huamarrjet afatshkurtera'!D8</f>
        <v>0</v>
      </c>
    </row>
    <row r="10" spans="1:6" ht="14.1" customHeight="1" x14ac:dyDescent="0.2">
      <c r="A10" s="40">
        <v>3</v>
      </c>
      <c r="B10" s="41" t="s">
        <v>98</v>
      </c>
      <c r="C10" s="83">
        <f>'[1]Huate dhe Parapagimet'!E8</f>
        <v>22974550</v>
      </c>
      <c r="D10" s="82">
        <f>'[1]Huate dhe Parapagimet'!F8</f>
        <v>230436.81043129388</v>
      </c>
      <c r="E10" s="81">
        <f>'[1]Huate dhe Parapagimet'!C8</f>
        <v>20000000</v>
      </c>
      <c r="F10" s="82">
        <f>'[1]Huate dhe Parapagimet'!D8</f>
        <v>192529.84212552945</v>
      </c>
    </row>
    <row r="11" spans="1:6" ht="14.1" customHeight="1" x14ac:dyDescent="0.2">
      <c r="A11" s="40">
        <v>4</v>
      </c>
      <c r="B11" s="41" t="s">
        <v>99</v>
      </c>
      <c r="C11" s="83">
        <f>'[1]Huate dhe Parapagimet'!E11</f>
        <v>335158123.84901202</v>
      </c>
      <c r="D11" s="82">
        <f>'[1]Huate dhe Parapagimet'!F11</f>
        <v>3361666.2372017251</v>
      </c>
      <c r="E11" s="81">
        <f>'[1]Huate dhe Parapagimet'!C11</f>
        <v>643392.4</v>
      </c>
      <c r="F11" s="82">
        <f>'[1]Huate dhe Parapagimet'!D11</f>
        <v>6193.6118598382754</v>
      </c>
    </row>
    <row r="12" spans="1:6" ht="14.1" customHeight="1" x14ac:dyDescent="0.2">
      <c r="A12" s="40">
        <v>5</v>
      </c>
      <c r="B12" s="41" t="s">
        <v>100</v>
      </c>
      <c r="C12" s="81">
        <f>'[1]Huate dhe Parapagimet'!E14</f>
        <v>0</v>
      </c>
      <c r="D12" s="82">
        <f>'[1]Huate dhe Parapagimet'!F14</f>
        <v>0</v>
      </c>
      <c r="E12" s="81">
        <f>'[1]Huate dhe Parapagimet'!C14</f>
        <v>0</v>
      </c>
      <c r="F12" s="82">
        <f>'[1]Huate dhe Parapagimet'!D14</f>
        <v>0</v>
      </c>
    </row>
    <row r="13" spans="1:6" ht="14.1" customHeight="1" x14ac:dyDescent="0.2">
      <c r="A13" s="40">
        <v>6</v>
      </c>
      <c r="B13" s="41" t="s">
        <v>101</v>
      </c>
      <c r="C13" s="81">
        <f>'[1]Huate dhe Parapagimet'!E16</f>
        <v>0</v>
      </c>
      <c r="D13" s="82">
        <f>'[1]Huate dhe Parapagimet'!F16</f>
        <v>0</v>
      </c>
      <c r="E13" s="81">
        <f>'[1]Huate dhe Parapagimet'!C16</f>
        <v>0</v>
      </c>
      <c r="F13" s="82">
        <f>'[1]Huate dhe Parapagimet'!D16</f>
        <v>0</v>
      </c>
    </row>
    <row r="14" spans="1:6" ht="14.1" customHeight="1" x14ac:dyDescent="0.2">
      <c r="A14" s="40">
        <v>7</v>
      </c>
      <c r="B14" s="41" t="s">
        <v>102</v>
      </c>
      <c r="C14" s="81">
        <f>'[1]Huate dhe Parapagimet'!E17</f>
        <v>0</v>
      </c>
      <c r="D14" s="82">
        <f>'[1]Huate dhe Parapagimet'!F17</f>
        <v>0</v>
      </c>
      <c r="E14" s="81">
        <f>'[1]Huate dhe Parapagimet'!C17</f>
        <v>0</v>
      </c>
      <c r="F14" s="82">
        <f>'[1]Huate dhe Parapagimet'!D17</f>
        <v>0</v>
      </c>
    </row>
    <row r="15" spans="1:6" ht="14.1" customHeight="1" x14ac:dyDescent="0.2">
      <c r="A15" s="40">
        <v>8</v>
      </c>
      <c r="B15" s="41" t="s">
        <v>103</v>
      </c>
      <c r="C15" s="83">
        <f>'[1]Huate dhe Parapagimet'!E18</f>
        <v>6206760.2000000002</v>
      </c>
      <c r="D15" s="82">
        <f>'[1]Huate dhe Parapagimet'!F18</f>
        <v>62254.365095285859</v>
      </c>
      <c r="E15" s="81">
        <f>'[1]Huate dhe Parapagimet'!C18</f>
        <v>1108999.5899999999</v>
      </c>
      <c r="F15" s="82">
        <f>'[1]Huate dhe Parapagimet'!D18</f>
        <v>10675.775798998846</v>
      </c>
    </row>
    <row r="16" spans="1:6" ht="14.1" customHeight="1" x14ac:dyDescent="0.2">
      <c r="A16" s="40">
        <v>9</v>
      </c>
      <c r="B16" s="41" t="s">
        <v>104</v>
      </c>
      <c r="C16" s="81">
        <f>'[1]Huate dhe Parapagimet'!E23</f>
        <v>0</v>
      </c>
      <c r="D16" s="82">
        <f>'[1]Huate dhe Parapagimet'!F23</f>
        <v>0</v>
      </c>
      <c r="E16" s="81">
        <f>'[1]Huate dhe Parapagimet'!C23</f>
        <v>0</v>
      </c>
      <c r="F16" s="82">
        <f>'[1]Huate dhe Parapagimet'!D23</f>
        <v>0</v>
      </c>
    </row>
    <row r="17" spans="1:8" ht="14.1" customHeight="1" thickBot="1" x14ac:dyDescent="0.25">
      <c r="A17" s="84">
        <v>10</v>
      </c>
      <c r="B17" s="85" t="s">
        <v>105</v>
      </c>
      <c r="C17" s="86">
        <f>'[1]Huate dhe Parapagimet'!E27</f>
        <v>0</v>
      </c>
      <c r="D17" s="87">
        <f>'[1]Huate dhe Parapagimet'!F27</f>
        <v>0</v>
      </c>
      <c r="E17" s="86">
        <f>'[1]Huate dhe Parapagimet'!C27</f>
        <v>491916.41</v>
      </c>
      <c r="F17" s="87">
        <f>'[1]Huate dhe Parapagimet'!D27</f>
        <v>4735.4294378128607</v>
      </c>
    </row>
    <row r="18" spans="1:8" s="15" customFormat="1" ht="14.1" customHeight="1" thickTop="1" thickBot="1" x14ac:dyDescent="0.25">
      <c r="A18" s="50"/>
      <c r="B18" s="51" t="s">
        <v>41</v>
      </c>
      <c r="C18" s="88">
        <f t="shared" ref="C18:D18" si="1">SUM(C8:C17)</f>
        <v>364339434.04901201</v>
      </c>
      <c r="D18" s="89">
        <f t="shared" si="1"/>
        <v>3654357.4127283045</v>
      </c>
      <c r="E18" s="88">
        <f>SUM(E8:E17)</f>
        <v>22244308.399999999</v>
      </c>
      <c r="F18" s="88">
        <f>SUM(F8:F17)</f>
        <v>214134.65922217941</v>
      </c>
      <c r="G18" s="2"/>
    </row>
    <row r="19" spans="1:8" s="13" customFormat="1" ht="14.1" customHeight="1" thickTop="1" x14ac:dyDescent="0.2">
      <c r="A19" s="31" t="s">
        <v>106</v>
      </c>
      <c r="B19" s="32" t="s">
        <v>107</v>
      </c>
      <c r="C19" s="90">
        <f>'[1]Detyrime te Tjera AASH'!E8</f>
        <v>0</v>
      </c>
      <c r="D19" s="91">
        <f>'[1]Detyrime te Tjera AASH'!F8</f>
        <v>0</v>
      </c>
      <c r="E19" s="90">
        <f>'[1]Detyrime te Tjera AASH'!C8</f>
        <v>0</v>
      </c>
      <c r="F19" s="91">
        <f>'[1]Detyrime te Tjera AASH'!D8</f>
        <v>0</v>
      </c>
      <c r="G19" s="2"/>
    </row>
    <row r="20" spans="1:8" s="13" customFormat="1" ht="14.1" customHeight="1" x14ac:dyDescent="0.2">
      <c r="A20" s="37" t="s">
        <v>108</v>
      </c>
      <c r="B20" s="38" t="s">
        <v>109</v>
      </c>
      <c r="C20" s="83">
        <f>'[1]Detyrime te Tjera AASH'!E9</f>
        <v>800299727.99666703</v>
      </c>
      <c r="D20" s="82">
        <f>'[1]Detyrime te Tjera AASH'!F9</f>
        <v>8027078.5155132096</v>
      </c>
      <c r="E20" s="81">
        <f>'[1]Detyrime te Tjera AASH'!C9</f>
        <v>589633061.33000004</v>
      </c>
      <c r="F20" s="82">
        <f>'[1]Detyrime te Tjera AASH'!D9</f>
        <v>5676098.0104928771</v>
      </c>
      <c r="G20" s="2"/>
    </row>
    <row r="21" spans="1:8" s="13" customFormat="1" ht="14.1" customHeight="1" x14ac:dyDescent="0.2">
      <c r="A21" s="37" t="s">
        <v>110</v>
      </c>
      <c r="B21" s="38" t="s">
        <v>111</v>
      </c>
      <c r="C21" s="81">
        <f>'[1]Detyrime te Tjera AASH'!E10</f>
        <v>0</v>
      </c>
      <c r="D21" s="82">
        <f>'[1]Detyrime te Tjera AASH'!F10</f>
        <v>0</v>
      </c>
      <c r="E21" s="81">
        <f>'[1]Detyrime te Tjera AASH'!C10</f>
        <v>0</v>
      </c>
      <c r="F21" s="82">
        <f>'[1]Detyrime te Tjera AASH'!D10</f>
        <v>0</v>
      </c>
      <c r="G21" s="2"/>
    </row>
    <row r="22" spans="1:8" ht="14.1" customHeight="1" thickBot="1" x14ac:dyDescent="0.25">
      <c r="A22" s="46"/>
      <c r="B22" s="47"/>
      <c r="C22" s="86"/>
      <c r="D22" s="87"/>
      <c r="E22" s="86"/>
      <c r="F22" s="87"/>
    </row>
    <row r="23" spans="1:8" s="15" customFormat="1" ht="14.1" customHeight="1" thickTop="1" thickBot="1" x14ac:dyDescent="0.25">
      <c r="A23" s="50"/>
      <c r="B23" s="51" t="s">
        <v>112</v>
      </c>
      <c r="C23" s="92">
        <f>C18+C19+C20+C21+C22</f>
        <v>1164639162.0456791</v>
      </c>
      <c r="D23" s="92">
        <f t="shared" ref="D23:F23" si="2">D18+D19+D20+D21+D22</f>
        <v>11681435.928241514</v>
      </c>
      <c r="E23" s="92">
        <f t="shared" si="2"/>
        <v>611877369.73000002</v>
      </c>
      <c r="F23" s="92">
        <f t="shared" si="2"/>
        <v>5890232.6697150562</v>
      </c>
      <c r="G23" s="2"/>
    </row>
    <row r="24" spans="1:8" s="13" customFormat="1" ht="20.25" customHeight="1" thickTop="1" thickBot="1" x14ac:dyDescent="0.25">
      <c r="A24" s="27" t="s">
        <v>113</v>
      </c>
      <c r="B24" s="29" t="s">
        <v>114</v>
      </c>
      <c r="C24" s="93">
        <f>C33</f>
        <v>753716842.01460004</v>
      </c>
      <c r="D24" s="93">
        <f t="shared" ref="D24:F24" si="3">D33</f>
        <v>7559847.9640381131</v>
      </c>
      <c r="E24" s="93">
        <f t="shared" si="3"/>
        <v>499057256.28000003</v>
      </c>
      <c r="F24" s="93">
        <f t="shared" si="3"/>
        <v>4804170.7381594153</v>
      </c>
      <c r="G24" s="2"/>
    </row>
    <row r="25" spans="1:8" ht="14.1" customHeight="1" thickTop="1" x14ac:dyDescent="0.2">
      <c r="A25" s="40">
        <v>1</v>
      </c>
      <c r="B25" s="41" t="s">
        <v>115</v>
      </c>
      <c r="C25" s="79">
        <f>'[1]Huate Afatgjata'!E8</f>
        <v>0</v>
      </c>
      <c r="D25" s="80">
        <f>'[1]Huate Afatgjata'!F8</f>
        <v>0</v>
      </c>
      <c r="E25" s="81">
        <f>'[1]Huate Afatgjata'!C8</f>
        <v>0</v>
      </c>
      <c r="F25" s="82">
        <f>'[1]Huate Afatgjata'!D8</f>
        <v>0</v>
      </c>
      <c r="H25" s="94"/>
    </row>
    <row r="26" spans="1:8" ht="14.1" customHeight="1" x14ac:dyDescent="0.2">
      <c r="A26" s="40">
        <v>2</v>
      </c>
      <c r="B26" s="41" t="s">
        <v>97</v>
      </c>
      <c r="C26" s="83">
        <f>'[1]Huate Afatgjata'!E10</f>
        <v>668521342.01460004</v>
      </c>
      <c r="D26" s="82">
        <f>'[1]Huate Afatgjata'!F10</f>
        <v>6705329.4083711123</v>
      </c>
      <c r="E26" s="81">
        <f>'[1]Huate Afatgjata'!C10</f>
        <v>499057256.28000003</v>
      </c>
      <c r="F26" s="82">
        <f>'[1]Huate Afatgjata'!D10</f>
        <v>4804170.7381594153</v>
      </c>
      <c r="H26" s="94"/>
    </row>
    <row r="27" spans="1:8" ht="14.1" customHeight="1" x14ac:dyDescent="0.2">
      <c r="A27" s="42">
        <v>3</v>
      </c>
      <c r="B27" s="43" t="s">
        <v>116</v>
      </c>
      <c r="C27" s="81">
        <f>'[1]Huamarrjet te tjera Afatgjata'!E8</f>
        <v>0</v>
      </c>
      <c r="D27" s="82">
        <f>'[1]Huamarrjet te tjera Afatgjata'!F8</f>
        <v>0</v>
      </c>
      <c r="E27" s="95">
        <f>'[1]Huamarrjet te tjera Afatgjata'!C8</f>
        <v>0</v>
      </c>
      <c r="F27" s="96">
        <f>'[1]Huamarrjet te tjera Afatgjata'!D8</f>
        <v>0</v>
      </c>
      <c r="H27" s="94"/>
    </row>
    <row r="28" spans="1:8" ht="14.1" customHeight="1" x14ac:dyDescent="0.2">
      <c r="A28" s="42">
        <v>4</v>
      </c>
      <c r="B28" s="43" t="s">
        <v>99</v>
      </c>
      <c r="C28" s="81">
        <f>'[1]Huamarrjet te tjera Afatgjata'!E9</f>
        <v>20000000</v>
      </c>
      <c r="D28" s="82">
        <f>'[1]Huamarrjet te tjera Afatgjata'!F9</f>
        <v>200601.80541624874</v>
      </c>
      <c r="E28" s="95">
        <f>'[1]Huamarrjet te tjera Afatgjata'!C9</f>
        <v>0</v>
      </c>
      <c r="F28" s="96">
        <f>'[1]Huamarrjet te tjera Afatgjata'!D9</f>
        <v>0</v>
      </c>
      <c r="H28" s="94"/>
    </row>
    <row r="29" spans="1:8" ht="14.1" customHeight="1" x14ac:dyDescent="0.2">
      <c r="A29" s="42">
        <v>5</v>
      </c>
      <c r="B29" s="43" t="s">
        <v>100</v>
      </c>
      <c r="C29" s="81">
        <f>'[1]Huamarrjet te tjera Afatgjata'!E10</f>
        <v>0</v>
      </c>
      <c r="D29" s="82">
        <f>'[1]Huamarrjet te tjera Afatgjata'!F10</f>
        <v>0</v>
      </c>
      <c r="E29" s="95">
        <f>'[1]Huamarrjet te tjera Afatgjata'!C10</f>
        <v>0</v>
      </c>
      <c r="F29" s="96">
        <f>'[1]Huamarrjet te tjera Afatgjata'!D10</f>
        <v>0</v>
      </c>
      <c r="H29" s="94"/>
    </row>
    <row r="30" spans="1:8" ht="14.1" customHeight="1" x14ac:dyDescent="0.2">
      <c r="A30" s="42">
        <v>6</v>
      </c>
      <c r="B30" s="43" t="s">
        <v>101</v>
      </c>
      <c r="C30" s="81">
        <f>'[1]Huamarrjet te tjera Afatgjata'!E11</f>
        <v>65195500</v>
      </c>
      <c r="D30" s="82">
        <f>'[1]Huamarrjet te tjera Afatgjata'!F11</f>
        <v>653916.7502507522</v>
      </c>
      <c r="E30" s="95">
        <f>'[1]Huamarrjet te tjera Afatgjata'!C11</f>
        <v>0</v>
      </c>
      <c r="F30" s="96">
        <f>'[1]Huamarrjet te tjera Afatgjata'!D11</f>
        <v>0</v>
      </c>
      <c r="H30" s="94"/>
    </row>
    <row r="31" spans="1:8" ht="14.1" customHeight="1" x14ac:dyDescent="0.2">
      <c r="A31" s="42">
        <v>7</v>
      </c>
      <c r="B31" s="43" t="s">
        <v>117</v>
      </c>
      <c r="C31" s="81">
        <f>'[1]Huamarrjet te tjera Afatgjata'!E12</f>
        <v>0</v>
      </c>
      <c r="D31" s="82">
        <f>'[1]Huamarrjet te tjera Afatgjata'!F12</f>
        <v>0</v>
      </c>
      <c r="E31" s="95">
        <f>'[1]Huamarrjet te tjera Afatgjata'!C12</f>
        <v>0</v>
      </c>
      <c r="F31" s="96">
        <f>'[1]Huamarrjet te tjera Afatgjata'!D12</f>
        <v>0</v>
      </c>
      <c r="H31" s="94"/>
    </row>
    <row r="32" spans="1:8" ht="14.1" customHeight="1" thickBot="1" x14ac:dyDescent="0.25">
      <c r="A32" s="46">
        <v>8</v>
      </c>
      <c r="B32" s="47" t="s">
        <v>118</v>
      </c>
      <c r="C32" s="86">
        <f>'[1]Huamarrjet te tjera Afatgjata'!E13</f>
        <v>0</v>
      </c>
      <c r="D32" s="87">
        <f>'[1]Huamarrjet te tjera Afatgjata'!F13</f>
        <v>0</v>
      </c>
      <c r="E32" s="86">
        <f>'[1]Huamarrjet te tjera Afatgjata'!C13</f>
        <v>0</v>
      </c>
      <c r="F32" s="87">
        <f>'[1]Huamarrjet te tjera Afatgjata'!D13</f>
        <v>0</v>
      </c>
      <c r="H32" s="94"/>
    </row>
    <row r="33" spans="1:8" s="15" customFormat="1" ht="14.1" customHeight="1" thickTop="1" thickBot="1" x14ac:dyDescent="0.25">
      <c r="A33" s="50"/>
      <c r="B33" s="51" t="s">
        <v>62</v>
      </c>
      <c r="C33" s="92">
        <f>SUM(C25:C32)</f>
        <v>753716842.01460004</v>
      </c>
      <c r="D33" s="92">
        <f t="shared" ref="D33:F33" si="4">SUM(D25:D32)</f>
        <v>7559847.9640381131</v>
      </c>
      <c r="E33" s="92">
        <f t="shared" si="4"/>
        <v>499057256.28000003</v>
      </c>
      <c r="F33" s="92">
        <f t="shared" si="4"/>
        <v>4804170.7381594153</v>
      </c>
      <c r="G33" s="2"/>
    </row>
    <row r="34" spans="1:8" ht="14.25" customHeight="1" thickTop="1" x14ac:dyDescent="0.2">
      <c r="A34" s="31" t="s">
        <v>119</v>
      </c>
      <c r="B34" s="32" t="s">
        <v>107</v>
      </c>
      <c r="C34" s="90">
        <f>'[1]Grante e te ardhura te shtyra '!E7</f>
        <v>0</v>
      </c>
      <c r="D34" s="91">
        <f>'[1]Grante e te ardhura te shtyra '!F7</f>
        <v>0</v>
      </c>
      <c r="E34" s="90">
        <f>'[1]Grante e te ardhura te shtyra '!C7</f>
        <v>0</v>
      </c>
      <c r="F34" s="91">
        <f>'[1]Grante e te ardhura te shtyra '!D7</f>
        <v>0</v>
      </c>
    </row>
    <row r="35" spans="1:8" ht="14.1" customHeight="1" x14ac:dyDescent="0.2">
      <c r="A35" s="37" t="s">
        <v>120</v>
      </c>
      <c r="B35" s="38" t="s">
        <v>121</v>
      </c>
      <c r="C35" s="81">
        <f>'[1]Grante e te ardhura te shtyra '!E8</f>
        <v>0</v>
      </c>
      <c r="D35" s="82">
        <f>'[1]Grante e te ardhura te shtyra '!F8</f>
        <v>0</v>
      </c>
      <c r="E35" s="81">
        <f>'[1]Grante e te ardhura te shtyra '!C8</f>
        <v>0</v>
      </c>
      <c r="F35" s="82">
        <f>'[1]Grante e te ardhura te shtyra '!D8</f>
        <v>0</v>
      </c>
    </row>
    <row r="36" spans="1:8" ht="14.1" customHeight="1" x14ac:dyDescent="0.2">
      <c r="A36" s="37" t="s">
        <v>122</v>
      </c>
      <c r="B36" s="38" t="s">
        <v>123</v>
      </c>
      <c r="C36" s="81">
        <f>'[1]Grante e te ardhura te shtyra '!E9</f>
        <v>0</v>
      </c>
      <c r="D36" s="82">
        <f>'[1]Grante e te ardhura te shtyra '!F9</f>
        <v>0</v>
      </c>
      <c r="E36" s="81">
        <f>'[1]Grante e te ardhura te shtyra '!C9</f>
        <v>0</v>
      </c>
      <c r="F36" s="82">
        <f>'[1]Grante e te ardhura te shtyra '!D9</f>
        <v>0</v>
      </c>
    </row>
    <row r="37" spans="1:8" ht="14.1" customHeight="1" x14ac:dyDescent="0.2">
      <c r="A37" s="42" t="s">
        <v>124</v>
      </c>
      <c r="B37" s="43" t="s">
        <v>125</v>
      </c>
      <c r="C37" s="81">
        <f>'[1]Grante e te ardhura te shtyra '!E10</f>
        <v>0</v>
      </c>
      <c r="D37" s="82">
        <f>'[1]Grante e te ardhura te shtyra '!F10</f>
        <v>0</v>
      </c>
      <c r="E37" s="81">
        <f>'[1]Grante e te ardhura te shtyra '!C10</f>
        <v>0</v>
      </c>
      <c r="F37" s="82">
        <f>'[1]Grante e te ardhura te shtyra '!D10</f>
        <v>0</v>
      </c>
      <c r="H37" s="94"/>
    </row>
    <row r="38" spans="1:8" ht="14.1" customHeight="1" x14ac:dyDescent="0.2">
      <c r="A38" s="42" t="s">
        <v>126</v>
      </c>
      <c r="B38" s="43" t="s">
        <v>127</v>
      </c>
      <c r="C38" s="81">
        <f>'[1]Grante e te ardhura te shtyra '!E11</f>
        <v>0</v>
      </c>
      <c r="D38" s="82">
        <f>'[1]Grante e te ardhura te shtyra '!F11</f>
        <v>0</v>
      </c>
      <c r="E38" s="81">
        <f>'[1]Grante e te ardhura te shtyra '!C11</f>
        <v>0</v>
      </c>
      <c r="F38" s="82">
        <f>'[1]Grante e te ardhura te shtyra '!D11</f>
        <v>0</v>
      </c>
      <c r="H38" s="94"/>
    </row>
    <row r="39" spans="1:8" ht="14.1" customHeight="1" x14ac:dyDescent="0.2">
      <c r="A39" s="37" t="s">
        <v>128</v>
      </c>
      <c r="B39" s="38" t="s">
        <v>129</v>
      </c>
      <c r="C39" s="81">
        <f>'[1]Grante e te ardhura te shtyra '!E12</f>
        <v>0</v>
      </c>
      <c r="D39" s="82">
        <f>'[1]Grante e te ardhura te shtyra '!F12</f>
        <v>0</v>
      </c>
      <c r="E39" s="81">
        <f>'[1]Grante e te ardhura te shtyra '!C12</f>
        <v>0</v>
      </c>
      <c r="F39" s="82">
        <f>'[1]Grante e te ardhura te shtyra '!D12</f>
        <v>0</v>
      </c>
    </row>
    <row r="40" spans="1:8" ht="14.1" customHeight="1" thickBot="1" x14ac:dyDescent="0.25">
      <c r="A40" s="97"/>
      <c r="B40" s="98"/>
      <c r="C40" s="86"/>
      <c r="D40" s="87">
        <f>C40/[1]Testazione!C32</f>
        <v>0</v>
      </c>
      <c r="E40" s="86"/>
      <c r="F40" s="87">
        <f>E40/[1]Testazione!C25</f>
        <v>0</v>
      </c>
    </row>
    <row r="41" spans="1:8" s="15" customFormat="1" ht="14.1" customHeight="1" thickTop="1" thickBot="1" x14ac:dyDescent="0.25">
      <c r="A41" s="50"/>
      <c r="B41" s="51" t="s">
        <v>130</v>
      </c>
      <c r="C41" s="92">
        <f>C34+C35+C36+C39+C33</f>
        <v>753716842.01460004</v>
      </c>
      <c r="D41" s="88">
        <f t="shared" ref="D41:F41" si="5">D34+D35+D36+D39+D33</f>
        <v>7559847.9640381131</v>
      </c>
      <c r="E41" s="92">
        <f t="shared" si="5"/>
        <v>499057256.28000003</v>
      </c>
      <c r="F41" s="92">
        <f t="shared" si="5"/>
        <v>4804170.7381594153</v>
      </c>
      <c r="G41" s="2"/>
    </row>
    <row r="42" spans="1:8" s="13" customFormat="1" ht="14.1" customHeight="1" thickTop="1" thickBot="1" x14ac:dyDescent="0.25">
      <c r="A42" s="27"/>
      <c r="B42" s="69" t="s">
        <v>131</v>
      </c>
      <c r="C42" s="93">
        <f>C41+C23</f>
        <v>1918356004.0602791</v>
      </c>
      <c r="D42" s="93">
        <f t="shared" ref="D42:F42" si="6">D41+D23</f>
        <v>19241283.892279625</v>
      </c>
      <c r="E42" s="93">
        <f t="shared" si="6"/>
        <v>1110934626.01</v>
      </c>
      <c r="F42" s="93">
        <f t="shared" si="6"/>
        <v>10694403.407874472</v>
      </c>
      <c r="G42" s="2"/>
    </row>
    <row r="43" spans="1:8" s="13" customFormat="1" ht="20.25" customHeight="1" thickTop="1" thickBot="1" x14ac:dyDescent="0.25">
      <c r="A43" s="27" t="s">
        <v>132</v>
      </c>
      <c r="B43" s="29" t="s">
        <v>133</v>
      </c>
      <c r="C43" s="99">
        <f>C53</f>
        <v>-15720121.181667026</v>
      </c>
      <c r="D43" s="93">
        <f t="shared" ref="D43:E43" si="7">D53</f>
        <v>-157674.23452023094</v>
      </c>
      <c r="E43" s="93">
        <f t="shared" si="7"/>
        <v>-5780595.8700000001</v>
      </c>
      <c r="F43" s="93">
        <f>F53</f>
        <v>-55646.86051212938</v>
      </c>
      <c r="G43" s="2"/>
    </row>
    <row r="44" spans="1:8" s="13" customFormat="1" ht="14.1" customHeight="1" thickTop="1" x14ac:dyDescent="0.2">
      <c r="A44" s="31" t="s">
        <v>134</v>
      </c>
      <c r="B44" s="32" t="s">
        <v>135</v>
      </c>
      <c r="C44" s="100">
        <f>[1]Kapitali!E7</f>
        <v>100</v>
      </c>
      <c r="D44" s="80">
        <f>[1]Kapitali!F7</f>
        <v>1.0030090270812437</v>
      </c>
      <c r="E44" s="79">
        <f>[1]Kapitali!C7</f>
        <v>100</v>
      </c>
      <c r="F44" s="80">
        <f>[1]Kapitali!D7</f>
        <v>0.9626492106276473</v>
      </c>
      <c r="G44" s="2"/>
    </row>
    <row r="45" spans="1:8" s="13" customFormat="1" ht="14.1" customHeight="1" x14ac:dyDescent="0.2">
      <c r="A45" s="37" t="s">
        <v>136</v>
      </c>
      <c r="B45" s="38" t="s">
        <v>137</v>
      </c>
      <c r="C45" s="83">
        <f>[1]Kapitali!E8</f>
        <v>0</v>
      </c>
      <c r="D45" s="82">
        <f>[1]Kapitali!F8</f>
        <v>0</v>
      </c>
      <c r="E45" s="81">
        <f>[1]Kapitali!C8</f>
        <v>0</v>
      </c>
      <c r="F45" s="82">
        <f>[1]Kapitali!D8</f>
        <v>0</v>
      </c>
      <c r="G45" s="2"/>
    </row>
    <row r="46" spans="1:8" s="13" customFormat="1" ht="14.1" customHeight="1" x14ac:dyDescent="0.2">
      <c r="A46" s="37" t="s">
        <v>138</v>
      </c>
      <c r="B46" s="38" t="s">
        <v>139</v>
      </c>
      <c r="C46" s="83">
        <f>[1]Kapitali!E9</f>
        <v>0</v>
      </c>
      <c r="D46" s="82">
        <f>[1]Kapitali!F9</f>
        <v>0</v>
      </c>
      <c r="E46" s="81">
        <f>[1]Kapitali!C9</f>
        <v>0</v>
      </c>
      <c r="F46" s="82">
        <f>[1]Kapitali!D9</f>
        <v>0</v>
      </c>
      <c r="G46" s="2"/>
    </row>
    <row r="47" spans="1:8" s="13" customFormat="1" ht="14.1" customHeight="1" x14ac:dyDescent="0.2">
      <c r="A47" s="37" t="s">
        <v>140</v>
      </c>
      <c r="B47" s="38" t="s">
        <v>141</v>
      </c>
      <c r="C47" s="83">
        <f>[1]Kapitali!E10</f>
        <v>0</v>
      </c>
      <c r="D47" s="82">
        <f>[1]Kapitali!F10</f>
        <v>0</v>
      </c>
      <c r="E47" s="81">
        <f>[1]Kapitali!C10</f>
        <v>0</v>
      </c>
      <c r="F47" s="82">
        <f>[1]Kapitali!D10</f>
        <v>0</v>
      </c>
      <c r="G47" s="2"/>
    </row>
    <row r="48" spans="1:8" ht="14.1" customHeight="1" x14ac:dyDescent="0.2">
      <c r="A48" s="40" t="s">
        <v>124</v>
      </c>
      <c r="B48" s="41" t="s">
        <v>142</v>
      </c>
      <c r="C48" s="83">
        <f>[1]Kapitali!E11</f>
        <v>0</v>
      </c>
      <c r="D48" s="82">
        <f>[1]Kapitali!F11</f>
        <v>0</v>
      </c>
      <c r="E48" s="81">
        <f>[1]Kapitali!C11</f>
        <v>0</v>
      </c>
      <c r="F48" s="82">
        <f>[1]Kapitali!D11</f>
        <v>0</v>
      </c>
    </row>
    <row r="49" spans="1:7" ht="14.1" customHeight="1" x14ac:dyDescent="0.2">
      <c r="A49" s="40" t="s">
        <v>126</v>
      </c>
      <c r="B49" s="41" t="s">
        <v>143</v>
      </c>
      <c r="C49" s="83">
        <f>[1]Kapitali!E12</f>
        <v>0</v>
      </c>
      <c r="D49" s="82">
        <f>[1]Kapitali!F12</f>
        <v>0</v>
      </c>
      <c r="E49" s="81">
        <f>[1]Kapitali!C12</f>
        <v>0</v>
      </c>
      <c r="F49" s="82">
        <f>[1]Kapitali!D12</f>
        <v>0</v>
      </c>
    </row>
    <row r="50" spans="1:7" ht="14.1" customHeight="1" x14ac:dyDescent="0.2">
      <c r="A50" s="40" t="s">
        <v>144</v>
      </c>
      <c r="B50" s="41" t="s">
        <v>141</v>
      </c>
      <c r="C50" s="83">
        <f>[1]Kapitali!E13</f>
        <v>0</v>
      </c>
      <c r="D50" s="82">
        <f>[1]Kapitali!F13</f>
        <v>0</v>
      </c>
      <c r="E50" s="81">
        <f>[1]Kapitali!C13</f>
        <v>0</v>
      </c>
      <c r="F50" s="82">
        <f>[1]Kapitali!D13</f>
        <v>0</v>
      </c>
    </row>
    <row r="51" spans="1:7" s="13" customFormat="1" ht="14.1" customHeight="1" x14ac:dyDescent="0.2">
      <c r="A51" s="37" t="s">
        <v>145</v>
      </c>
      <c r="B51" s="38" t="s">
        <v>146</v>
      </c>
      <c r="C51" s="83">
        <f>[1]Kapitali!E14</f>
        <v>-5780695.8700000001</v>
      </c>
      <c r="D51" s="82">
        <f>[1]Kapitali!F14</f>
        <v>-57980.901404212636</v>
      </c>
      <c r="E51" s="81">
        <f>[1]Kapitali!C14</f>
        <v>-159774.99</v>
      </c>
      <c r="F51" s="82">
        <f>[1]Kapitali!D14</f>
        <v>-1538.0726800154023</v>
      </c>
      <c r="G51" s="2"/>
    </row>
    <row r="52" spans="1:7" s="13" customFormat="1" ht="14.1" customHeight="1" thickBot="1" x14ac:dyDescent="0.25">
      <c r="A52" s="57" t="s">
        <v>147</v>
      </c>
      <c r="B52" s="58" t="s">
        <v>148</v>
      </c>
      <c r="C52" s="101">
        <f>[1]Kapitali!E15</f>
        <v>-9939525.3116670251</v>
      </c>
      <c r="D52" s="87">
        <f>[1]Kapitali!F15</f>
        <v>-99694.336125045389</v>
      </c>
      <c r="E52" s="86">
        <f>[1]Kapitali!C15</f>
        <v>-5620920.8799999999</v>
      </c>
      <c r="F52" s="87">
        <f>[1]Kapitali!D15</f>
        <v>-54109.750481324605</v>
      </c>
      <c r="G52" s="2"/>
    </row>
    <row r="53" spans="1:7" s="13" customFormat="1" ht="14.1" customHeight="1" thickTop="1" thickBot="1" x14ac:dyDescent="0.25">
      <c r="A53" s="27"/>
      <c r="B53" s="69" t="s">
        <v>149</v>
      </c>
      <c r="C53" s="99">
        <f>SUM(C44:C52)-C47</f>
        <v>-15720121.181667026</v>
      </c>
      <c r="D53" s="93">
        <f t="shared" ref="D53:F53" si="8">SUM(D44:D52)-D47</f>
        <v>-157674.23452023094</v>
      </c>
      <c r="E53" s="93">
        <f t="shared" si="8"/>
        <v>-5780595.8700000001</v>
      </c>
      <c r="F53" s="93">
        <f t="shared" si="8"/>
        <v>-55646.86051212938</v>
      </c>
      <c r="G53" s="2"/>
    </row>
    <row r="54" spans="1:7" s="13" customFormat="1" ht="23.25" customHeight="1" thickTop="1" thickBot="1" x14ac:dyDescent="0.25">
      <c r="A54" s="27"/>
      <c r="B54" s="27" t="s">
        <v>150</v>
      </c>
      <c r="C54" s="93">
        <f>C42+C53</f>
        <v>1902635882.878612</v>
      </c>
      <c r="D54" s="93">
        <f t="shared" ref="D54:F54" si="9">D42+D53</f>
        <v>19083609.657759394</v>
      </c>
      <c r="E54" s="93">
        <f t="shared" si="9"/>
        <v>1105154030.1400001</v>
      </c>
      <c r="F54" s="93">
        <f t="shared" si="9"/>
        <v>10638756.547362342</v>
      </c>
      <c r="G54" s="2"/>
    </row>
    <row r="55" spans="1:7" ht="13.5" thickTop="1" x14ac:dyDescent="0.2"/>
    <row r="56" spans="1:7" x14ac:dyDescent="0.2">
      <c r="C56" s="75">
        <f>C54-'Aktivi Skk'!C58</f>
        <v>-2.0432472229003906E-3</v>
      </c>
      <c r="D56" s="75">
        <f>D54-'Aktivi Skk'!D58</f>
        <v>-2.0496547222137451E-5</v>
      </c>
      <c r="E56" s="75">
        <f>E54-'Aktivi Skk'!E58</f>
        <v>0</v>
      </c>
      <c r="F56" s="76">
        <f>F54-'Aktivi Skk'!F58</f>
        <v>0</v>
      </c>
    </row>
    <row r="57" spans="1:7" x14ac:dyDescent="0.2">
      <c r="C57" s="75"/>
      <c r="D57" s="75"/>
      <c r="E57" s="75"/>
    </row>
    <row r="58" spans="1:7" x14ac:dyDescent="0.2">
      <c r="C58" s="75"/>
      <c r="D58" s="75"/>
      <c r="E58" s="75"/>
    </row>
    <row r="59" spans="1:7" x14ac:dyDescent="0.2">
      <c r="C59" s="75"/>
      <c r="D59" s="75"/>
      <c r="E59" s="75"/>
    </row>
    <row r="60" spans="1:7" x14ac:dyDescent="0.2">
      <c r="C60" s="75"/>
      <c r="D60" s="75"/>
      <c r="E60" s="75"/>
    </row>
    <row r="61" spans="1:7" x14ac:dyDescent="0.2">
      <c r="C61" s="75"/>
      <c r="D61" s="75"/>
      <c r="E61" s="75"/>
    </row>
    <row r="62" spans="1:7" x14ac:dyDescent="0.2">
      <c r="C62" s="75"/>
      <c r="D62" s="75"/>
      <c r="E62" s="75"/>
    </row>
    <row r="63" spans="1:7" x14ac:dyDescent="0.2">
      <c r="C63" s="75"/>
      <c r="D63" s="75"/>
      <c r="E63" s="75"/>
    </row>
    <row r="64" spans="1:7" x14ac:dyDescent="0.2">
      <c r="C64" s="75"/>
      <c r="D64" s="75"/>
      <c r="E64" s="75"/>
    </row>
  </sheetData>
  <mergeCells count="3">
    <mergeCell ref="A2:F2"/>
    <mergeCell ref="C5:D5"/>
    <mergeCell ref="E5:F5"/>
  </mergeCells>
  <printOptions horizontalCentered="1" verticalCentered="1"/>
  <pageMargins left="0" right="0" top="0" bottom="0" header="0.23" footer="0.16"/>
  <pageSetup scale="76" orientation="portrait" r:id="rId1"/>
  <headerFooter alignWithMargins="0">
    <oddHeader xml:space="preserve">&amp;CHE-IN INVEST
M22218026P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D511-A453-4244-9858-729D6C805AD0}">
  <dimension ref="A1:H50"/>
  <sheetViews>
    <sheetView tabSelected="1" topLeftCell="A11" zoomScaleNormal="100" workbookViewId="0">
      <selection activeCell="B15" sqref="B15:D15"/>
    </sheetView>
  </sheetViews>
  <sheetFormatPr defaultColWidth="9.140625" defaultRowHeight="12.75" x14ac:dyDescent="0.2"/>
  <cols>
    <col min="1" max="1" width="5.7109375" style="102" customWidth="1"/>
    <col min="2" max="2" width="42.7109375" style="2" customWidth="1"/>
    <col min="3" max="6" width="14.140625" style="2" customWidth="1"/>
    <col min="7" max="7" width="9.140625" style="2"/>
    <col min="8" max="8" width="18.7109375" style="2" bestFit="1" customWidth="1"/>
    <col min="9" max="16384" width="9.140625" style="2"/>
  </cols>
  <sheetData>
    <row r="1" spans="1:6" x14ac:dyDescent="0.2">
      <c r="C1" s="103"/>
      <c r="D1" s="15"/>
      <c r="E1" s="16"/>
    </row>
    <row r="2" spans="1:6" s="18" customFormat="1" ht="28.5" x14ac:dyDescent="0.45">
      <c r="A2" s="321" t="s">
        <v>151</v>
      </c>
      <c r="B2" s="321"/>
      <c r="C2" s="321"/>
      <c r="D2" s="321"/>
      <c r="E2" s="321"/>
      <c r="F2" s="321"/>
    </row>
    <row r="3" spans="1:6" ht="9.75" customHeight="1" x14ac:dyDescent="0.2">
      <c r="C3" s="104"/>
      <c r="D3" s="15"/>
      <c r="E3" s="16"/>
    </row>
    <row r="4" spans="1:6" ht="9.75" customHeight="1" thickBot="1" x14ac:dyDescent="0.25">
      <c r="C4" s="105"/>
      <c r="D4" s="15"/>
      <c r="E4" s="16"/>
    </row>
    <row r="5" spans="1:6" ht="33" customHeight="1" thickTop="1" thickBot="1" x14ac:dyDescent="0.25">
      <c r="A5" s="323" t="s">
        <v>152</v>
      </c>
      <c r="B5" s="323" t="s">
        <v>153</v>
      </c>
      <c r="C5" s="318" t="str">
        <f>'Aktivi Skk'!C5</f>
        <v>VITI  USHTRIMOR
31.12.2024</v>
      </c>
      <c r="D5" s="322"/>
      <c r="E5" s="318" t="str">
        <f>'Aktivi Skk'!E5</f>
        <v>VITI  USHTRIMOR
31.12.2023</v>
      </c>
      <c r="F5" s="322"/>
    </row>
    <row r="6" spans="1:6" ht="14.25" thickTop="1" thickBot="1" x14ac:dyDescent="0.25">
      <c r="A6" s="324"/>
      <c r="B6" s="324"/>
      <c r="C6" s="27" t="s">
        <v>20</v>
      </c>
      <c r="D6" s="28" t="s">
        <v>31</v>
      </c>
      <c r="E6" s="27" t="s">
        <v>20</v>
      </c>
      <c r="F6" s="27" t="s">
        <v>31</v>
      </c>
    </row>
    <row r="7" spans="1:6" s="13" customFormat="1" ht="13.5" thickTop="1" x14ac:dyDescent="0.2">
      <c r="A7" s="106" t="s">
        <v>154</v>
      </c>
      <c r="B7" s="107" t="s">
        <v>155</v>
      </c>
      <c r="C7" s="33">
        <f>'Analiza e shpenz.'!E7+'Analiza e shpenz.'!E13</f>
        <v>88261996.003332973</v>
      </c>
      <c r="D7" s="108">
        <f>C7/[1]Testazione!$C$32</f>
        <v>885275.78739551629</v>
      </c>
      <c r="E7" s="33"/>
      <c r="F7" s="34">
        <f>E7/[1]Testazione!$C$25</f>
        <v>0</v>
      </c>
    </row>
    <row r="8" spans="1:6" s="13" customFormat="1" ht="25.5" x14ac:dyDescent="0.2">
      <c r="A8" s="109" t="s">
        <v>156</v>
      </c>
      <c r="B8" s="110" t="s">
        <v>157</v>
      </c>
      <c r="C8" s="63">
        <f>'Analiza e shpenz.'!E18</f>
        <v>0</v>
      </c>
      <c r="D8" s="111">
        <f>C8/[1]Testazione!$C$32</f>
        <v>0</v>
      </c>
      <c r="E8" s="63"/>
      <c r="F8" s="64">
        <f>E8/[1]Testazione!$C$25</f>
        <v>0</v>
      </c>
    </row>
    <row r="9" spans="1:6" s="13" customFormat="1" ht="25.5" x14ac:dyDescent="0.2">
      <c r="A9" s="109" t="s">
        <v>158</v>
      </c>
      <c r="B9" s="110" t="s">
        <v>159</v>
      </c>
      <c r="C9" s="63">
        <f>'Analiza e shpenz.'!E19</f>
        <v>0</v>
      </c>
      <c r="D9" s="111">
        <f>C9/[1]Testazione!$C$32</f>
        <v>0</v>
      </c>
      <c r="E9" s="63"/>
      <c r="F9" s="64">
        <f>E9/[1]Testazione!$C$25</f>
        <v>0</v>
      </c>
    </row>
    <row r="10" spans="1:6" s="13" customFormat="1" ht="13.5" thickBot="1" x14ac:dyDescent="0.25">
      <c r="A10" s="109" t="s">
        <v>160</v>
      </c>
      <c r="B10" s="110" t="s">
        <v>161</v>
      </c>
      <c r="C10" s="63">
        <f>'Analiza e shpenz.'!E22+'Analiza e shpenz.'!E23+'Analiza e shpenz.'!E24</f>
        <v>8973877</v>
      </c>
      <c r="D10" s="111">
        <f>C10/[1]Testazione!$C$32</f>
        <v>90008.796389167503</v>
      </c>
      <c r="E10" s="63"/>
      <c r="F10" s="64">
        <f>E10/[1]Testazione!$C$25</f>
        <v>0</v>
      </c>
    </row>
    <row r="11" spans="1:6" ht="14.25" thickTop="1" thickBot="1" x14ac:dyDescent="0.25">
      <c r="A11" s="27">
        <v>1</v>
      </c>
      <c r="B11" s="27" t="s">
        <v>162</v>
      </c>
      <c r="C11" s="30">
        <f>C7+C8+C9+C10</f>
        <v>97235873.003332973</v>
      </c>
      <c r="D11" s="30">
        <f t="shared" ref="D11:F11" si="0">D7+D8+D9+D10</f>
        <v>975284.58378468384</v>
      </c>
      <c r="E11" s="112">
        <f t="shared" si="0"/>
        <v>0</v>
      </c>
      <c r="F11" s="112">
        <f t="shared" si="0"/>
        <v>0</v>
      </c>
    </row>
    <row r="12" spans="1:6" s="13" customFormat="1" ht="13.5" thickTop="1" x14ac:dyDescent="0.2">
      <c r="A12" s="109" t="s">
        <v>163</v>
      </c>
      <c r="B12" s="113" t="s">
        <v>164</v>
      </c>
      <c r="C12" s="63">
        <f>SUM(C13:C15)</f>
        <v>-38078330</v>
      </c>
      <c r="D12" s="111">
        <f t="shared" ref="D12:F12" si="1">SUM(D13:D15)</f>
        <v>-381929.08726178535</v>
      </c>
      <c r="E12" s="63">
        <f t="shared" si="1"/>
        <v>0</v>
      </c>
      <c r="F12" s="64">
        <f t="shared" si="1"/>
        <v>0</v>
      </c>
    </row>
    <row r="13" spans="1:6" x14ac:dyDescent="0.2">
      <c r="A13" s="109">
        <v>1</v>
      </c>
      <c r="B13" s="114" t="s">
        <v>164</v>
      </c>
      <c r="C13" s="39">
        <f>-'Analiza e shpenz.'!E27-'Analiza e shpenz.'!E30</f>
        <v>-38078330</v>
      </c>
      <c r="D13" s="115">
        <f>C13/[1]Testazione!$C$32</f>
        <v>-381929.08726178535</v>
      </c>
      <c r="E13" s="39"/>
      <c r="F13" s="35">
        <f>E13/[1]Testazione!$C$25</f>
        <v>0</v>
      </c>
    </row>
    <row r="14" spans="1:6" x14ac:dyDescent="0.2">
      <c r="A14" s="109">
        <v>2</v>
      </c>
      <c r="B14" s="114" t="s">
        <v>165</v>
      </c>
      <c r="C14" s="39">
        <f>-'Analiza e shpenz.'!E33-'Analiza e shpenz.'!E41</f>
        <v>0</v>
      </c>
      <c r="D14" s="115">
        <f>C14/[1]Testazione!$C$32</f>
        <v>0</v>
      </c>
      <c r="E14" s="39"/>
      <c r="F14" s="35">
        <f>E14/[1]Testazione!$C$25</f>
        <v>0</v>
      </c>
    </row>
    <row r="15" spans="1:6" x14ac:dyDescent="0.2">
      <c r="A15" s="109">
        <v>3</v>
      </c>
      <c r="B15" s="116" t="s">
        <v>166</v>
      </c>
      <c r="C15" s="39"/>
      <c r="D15" s="115">
        <f>C15/[1]Testazione!$C$32</f>
        <v>0</v>
      </c>
      <c r="E15" s="39"/>
      <c r="F15" s="35">
        <f>E15/[1]Testazione!$C$25</f>
        <v>0</v>
      </c>
    </row>
    <row r="16" spans="1:6" s="13" customFormat="1" x14ac:dyDescent="0.2">
      <c r="A16" s="109" t="s">
        <v>167</v>
      </c>
      <c r="B16" s="117" t="s">
        <v>168</v>
      </c>
      <c r="C16" s="63">
        <f>SUM(C17:C19)</f>
        <v>-7461535.7850000001</v>
      </c>
      <c r="D16" s="111">
        <f t="shared" ref="D16:F16" si="2">SUM(D17:D19)</f>
        <v>-74839.877482447351</v>
      </c>
      <c r="E16" s="63">
        <f t="shared" si="2"/>
        <v>-1697569.58</v>
      </c>
      <c r="F16" s="64">
        <f t="shared" si="2"/>
        <v>-16341.640161725069</v>
      </c>
    </row>
    <row r="17" spans="1:8" x14ac:dyDescent="0.2">
      <c r="A17" s="109">
        <v>1</v>
      </c>
      <c r="B17" s="118" t="s">
        <v>169</v>
      </c>
      <c r="C17" s="39">
        <f>-'Analiza e shpenz.'!E45</f>
        <v>-6639655</v>
      </c>
      <c r="D17" s="115">
        <f>C17/[1]Testazione!$C$32</f>
        <v>-66596.339017051156</v>
      </c>
      <c r="E17" s="39">
        <v>-1475134</v>
      </c>
      <c r="F17" s="35">
        <f>E17/[1]Testazione!$C$25</f>
        <v>-14200.36580670004</v>
      </c>
    </row>
    <row r="18" spans="1:8" x14ac:dyDescent="0.2">
      <c r="A18" s="109">
        <v>2</v>
      </c>
      <c r="B18" s="119" t="s">
        <v>170</v>
      </c>
      <c r="C18" s="39">
        <f>-'Analiza e shpenz.'!E46</f>
        <v>-821880.78500000015</v>
      </c>
      <c r="D18" s="115">
        <f>C18/[1]Testazione!$C$32</f>
        <v>-8243.5384653961901</v>
      </c>
      <c r="E18" s="39">
        <v>-222435.58</v>
      </c>
      <c r="F18" s="35">
        <f>E18/[1]Testazione!$C$25</f>
        <v>-2141.2743550250289</v>
      </c>
    </row>
    <row r="19" spans="1:8" x14ac:dyDescent="0.2">
      <c r="A19" s="109">
        <v>3</v>
      </c>
      <c r="B19" s="119" t="s">
        <v>171</v>
      </c>
      <c r="C19" s="39">
        <f>-'Analiza e shpenz.'!E47-'Analiza e shpenz.'!E48</f>
        <v>0</v>
      </c>
      <c r="D19" s="115">
        <f>C19/[1]Testazione!$C$32</f>
        <v>0</v>
      </c>
      <c r="E19" s="39"/>
      <c r="F19" s="35">
        <f>E19/[1]Testazione!$C$25</f>
        <v>0</v>
      </c>
    </row>
    <row r="20" spans="1:8" s="13" customFormat="1" x14ac:dyDescent="0.2">
      <c r="A20" s="109" t="s">
        <v>172</v>
      </c>
      <c r="B20" s="120" t="s">
        <v>173</v>
      </c>
      <c r="C20" s="63">
        <f>-'Analiza e shpenz.'!E52-'Analiza e shpenz.'!E51</f>
        <v>0</v>
      </c>
      <c r="D20" s="111">
        <f>C20/[1]Testazione!$C$32</f>
        <v>0</v>
      </c>
      <c r="E20" s="63"/>
      <c r="F20" s="64">
        <f>E20/[1]Testazione!$C$25</f>
        <v>0</v>
      </c>
    </row>
    <row r="21" spans="1:8" s="13" customFormat="1" x14ac:dyDescent="0.2">
      <c r="A21" s="109" t="s">
        <v>174</v>
      </c>
      <c r="B21" s="113" t="s">
        <v>175</v>
      </c>
      <c r="C21" s="63">
        <f>-'Analiza e shpenz.'!E49-'PASH Skk '!C20</f>
        <v>0</v>
      </c>
      <c r="D21" s="111">
        <f>C21/[1]Testazione!$C$32</f>
        <v>0</v>
      </c>
      <c r="E21" s="63"/>
      <c r="F21" s="64">
        <f>E21/[1]Testazione!$C$25</f>
        <v>0</v>
      </c>
    </row>
    <row r="22" spans="1:8" s="13" customFormat="1" ht="13.5" thickBot="1" x14ac:dyDescent="0.25">
      <c r="A22" s="109" t="s">
        <v>176</v>
      </c>
      <c r="B22" s="121" t="s">
        <v>177</v>
      </c>
      <c r="C22" s="48">
        <f>-'Analiza e shpenz.'!E53</f>
        <v>-30879739.579999998</v>
      </c>
      <c r="D22" s="111">
        <f>C22/[1]Testazione!$C$32</f>
        <v>-309726.57552657969</v>
      </c>
      <c r="E22" s="48">
        <v>-364932.68</v>
      </c>
      <c r="F22" s="49">
        <f>E22/[1]Testazione!$C$25</f>
        <v>-3513.0215633423181</v>
      </c>
      <c r="H22" s="122"/>
    </row>
    <row r="23" spans="1:8" ht="14.25" thickTop="1" thickBot="1" x14ac:dyDescent="0.25">
      <c r="A23" s="27">
        <v>2</v>
      </c>
      <c r="B23" s="27" t="s">
        <v>178</v>
      </c>
      <c r="C23" s="30">
        <f>C12+C16+C20+C21+C22</f>
        <v>-76419605.364999995</v>
      </c>
      <c r="D23" s="30">
        <f t="shared" ref="D23:F23" si="3">D12+D16+D20+D21+D22</f>
        <v>-766495.54027081234</v>
      </c>
      <c r="E23" s="112">
        <f t="shared" si="3"/>
        <v>-2062502.26</v>
      </c>
      <c r="F23" s="112">
        <f t="shared" si="3"/>
        <v>-19854.661725067388</v>
      </c>
    </row>
    <row r="24" spans="1:8" ht="27" thickTop="1" thickBot="1" x14ac:dyDescent="0.25">
      <c r="A24" s="27">
        <v>3</v>
      </c>
      <c r="B24" s="24" t="s">
        <v>179</v>
      </c>
      <c r="C24" s="30">
        <f>C11+C23</f>
        <v>20816267.638332978</v>
      </c>
      <c r="D24" s="30">
        <f t="shared" ref="D24:F24" si="4">D11+D23</f>
        <v>208789.0435138715</v>
      </c>
      <c r="E24" s="112">
        <f t="shared" si="4"/>
        <v>-2062502.26</v>
      </c>
      <c r="F24" s="112">
        <f t="shared" si="4"/>
        <v>-19854.661725067388</v>
      </c>
    </row>
    <row r="25" spans="1:8" s="13" customFormat="1" ht="14.25" thickTop="1" thickBot="1" x14ac:dyDescent="0.25">
      <c r="A25" s="109" t="s">
        <v>180</v>
      </c>
      <c r="B25" s="113" t="s">
        <v>181</v>
      </c>
      <c r="C25" s="63">
        <f>SUM(C26:C31)</f>
        <v>0</v>
      </c>
      <c r="D25" s="111">
        <f>C25/[1]Testazione!$C$32</f>
        <v>0</v>
      </c>
      <c r="E25" s="63"/>
      <c r="F25" s="64">
        <f>E25/[1]Testazione!$C$25</f>
        <v>0</v>
      </c>
    </row>
    <row r="26" spans="1:8" ht="26.25" thickTop="1" x14ac:dyDescent="0.2">
      <c r="A26" s="123">
        <v>1</v>
      </c>
      <c r="B26" s="124" t="s">
        <v>182</v>
      </c>
      <c r="C26" s="55">
        <f>'Analiza e shpenz.'!E91</f>
        <v>0</v>
      </c>
      <c r="D26" s="56">
        <f>C26/[1]Testazione!$C$32</f>
        <v>0</v>
      </c>
      <c r="E26" s="55">
        <v>0</v>
      </c>
      <c r="F26" s="56">
        <f>E26/[1]Testazione!$C$25</f>
        <v>0</v>
      </c>
    </row>
    <row r="27" spans="1:8" ht="25.5" x14ac:dyDescent="0.2">
      <c r="A27" s="125">
        <v>2</v>
      </c>
      <c r="B27" s="126" t="s">
        <v>183</v>
      </c>
      <c r="C27" s="127">
        <f>'Analiza e shpenz.'!E98</f>
        <v>0</v>
      </c>
      <c r="D27" s="128">
        <f>C27/[1]Testazione!$C$32</f>
        <v>0</v>
      </c>
      <c r="E27" s="127"/>
      <c r="F27" s="128">
        <f>E27/[1]Testazione!$C$25</f>
        <v>0</v>
      </c>
    </row>
    <row r="28" spans="1:8" ht="25.5" x14ac:dyDescent="0.2">
      <c r="A28" s="129">
        <v>3</v>
      </c>
      <c r="B28" s="130" t="s">
        <v>184</v>
      </c>
      <c r="C28" s="39"/>
      <c r="D28" s="35">
        <f>C28/[1]Testazione!$C$32</f>
        <v>0</v>
      </c>
      <c r="E28" s="39"/>
      <c r="F28" s="35">
        <f>E28/[1]Testazione!$C$25</f>
        <v>0</v>
      </c>
      <c r="H28" s="36"/>
    </row>
    <row r="29" spans="1:8" ht="25.5" x14ac:dyDescent="0.2">
      <c r="A29" s="129">
        <v>4</v>
      </c>
      <c r="B29" s="130" t="s">
        <v>185</v>
      </c>
      <c r="C29" s="39"/>
      <c r="D29" s="35">
        <f>C29/[1]Testazione!$C$32</f>
        <v>0</v>
      </c>
      <c r="E29" s="39"/>
      <c r="F29" s="35">
        <f>E29/[1]Testazione!$C$25</f>
        <v>0</v>
      </c>
      <c r="H29" s="36"/>
    </row>
    <row r="30" spans="1:8" ht="25.5" x14ac:dyDescent="0.2">
      <c r="A30" s="129">
        <v>5</v>
      </c>
      <c r="B30" s="130" t="s">
        <v>186</v>
      </c>
      <c r="C30" s="39"/>
      <c r="D30" s="35">
        <f>C30/[1]Testazione!$C$32</f>
        <v>0</v>
      </c>
      <c r="E30" s="39"/>
      <c r="F30" s="35">
        <f>E30/[1]Testazione!$C$25</f>
        <v>0</v>
      </c>
    </row>
    <row r="31" spans="1:8" ht="25.5" x14ac:dyDescent="0.2">
      <c r="A31" s="129">
        <v>6</v>
      </c>
      <c r="B31" s="130" t="s">
        <v>187</v>
      </c>
      <c r="C31" s="39"/>
      <c r="D31" s="35">
        <f>C31/[1]Testazione!$C$32</f>
        <v>0</v>
      </c>
      <c r="E31" s="39"/>
      <c r="F31" s="35">
        <f>E31/[1]Testazione!$C$25</f>
        <v>0</v>
      </c>
      <c r="H31" s="36"/>
    </row>
    <row r="32" spans="1:8" s="13" customFormat="1" ht="25.5" x14ac:dyDescent="0.2">
      <c r="A32" s="109" t="s">
        <v>188</v>
      </c>
      <c r="B32" s="110" t="s">
        <v>189</v>
      </c>
      <c r="C32" s="63"/>
      <c r="D32" s="111">
        <f>C32/[1]Testazione!$C$32</f>
        <v>0</v>
      </c>
      <c r="E32" s="63"/>
      <c r="F32" s="64">
        <f>E32/[1]Testazione!$C$25</f>
        <v>0</v>
      </c>
    </row>
    <row r="33" spans="1:8" s="13" customFormat="1" x14ac:dyDescent="0.2">
      <c r="A33" s="109"/>
      <c r="B33" s="110" t="s">
        <v>62</v>
      </c>
      <c r="C33" s="63"/>
      <c r="D33" s="111">
        <f>C33/[1]Testazione!$C$32</f>
        <v>0</v>
      </c>
      <c r="E33" s="63"/>
      <c r="F33" s="64">
        <f>E33/[1]Testazione!$C$25</f>
        <v>0</v>
      </c>
    </row>
    <row r="34" spans="1:8" s="13" customFormat="1" x14ac:dyDescent="0.2">
      <c r="A34" s="109" t="s">
        <v>190</v>
      </c>
      <c r="B34" s="110" t="s">
        <v>191</v>
      </c>
      <c r="C34" s="63">
        <f>SUM(C35:C37)</f>
        <v>-30755792.950000003</v>
      </c>
      <c r="D34" s="111">
        <f t="shared" ref="D34:F34" si="5">SUM(D35:D37)</f>
        <v>-308483.37963891675</v>
      </c>
      <c r="E34" s="63">
        <f t="shared" si="5"/>
        <v>-3558418.62</v>
      </c>
      <c r="F34" s="64">
        <f t="shared" si="5"/>
        <v>-34255.088756257224</v>
      </c>
    </row>
    <row r="35" spans="1:8" x14ac:dyDescent="0.2">
      <c r="A35" s="129">
        <v>1</v>
      </c>
      <c r="B35" s="131" t="s">
        <v>192</v>
      </c>
      <c r="C35" s="39"/>
      <c r="D35" s="35">
        <f>C35/[1]Testazione!$C$32</f>
        <v>0</v>
      </c>
      <c r="E35" s="39"/>
      <c r="F35" s="35">
        <f>E35/[1]Testazione!$C$25</f>
        <v>0</v>
      </c>
      <c r="H35" s="75"/>
    </row>
    <row r="36" spans="1:8" ht="25.5" x14ac:dyDescent="0.2">
      <c r="A36" s="129">
        <v>2</v>
      </c>
      <c r="B36" s="130" t="s">
        <v>193</v>
      </c>
      <c r="C36" s="39"/>
      <c r="D36" s="35">
        <f>C36/[1]Testazione!$C$32</f>
        <v>0</v>
      </c>
      <c r="E36" s="39"/>
      <c r="F36" s="35">
        <f>E36/[1]Testazione!$C$25</f>
        <v>0</v>
      </c>
    </row>
    <row r="37" spans="1:8" x14ac:dyDescent="0.2">
      <c r="A37" s="132">
        <v>3</v>
      </c>
      <c r="B37" s="133" t="s">
        <v>194</v>
      </c>
      <c r="C37" s="44">
        <f>'Analiza e shpenz.'!E90+'Analiza e shpenz.'!E99</f>
        <v>-30755792.950000003</v>
      </c>
      <c r="D37" s="45">
        <f>C37/[1]Testazione!$C$32</f>
        <v>-308483.37963891675</v>
      </c>
      <c r="E37" s="44">
        <v>-3558418.62</v>
      </c>
      <c r="F37" s="45">
        <f>E37/[1]Testazione!$C$25</f>
        <v>-34255.088756257224</v>
      </c>
    </row>
    <row r="38" spans="1:8" s="13" customFormat="1" x14ac:dyDescent="0.2">
      <c r="A38" s="109" t="s">
        <v>195</v>
      </c>
      <c r="B38" s="110" t="s">
        <v>196</v>
      </c>
      <c r="C38" s="63"/>
      <c r="D38" s="111">
        <f>C38/[1]Testazione!$C$32</f>
        <v>0</v>
      </c>
      <c r="E38" s="63"/>
      <c r="F38" s="64">
        <f>E38/[1]Testazione!$C$25</f>
        <v>0</v>
      </c>
    </row>
    <row r="39" spans="1:8" ht="13.5" thickBot="1" x14ac:dyDescent="0.25">
      <c r="A39" s="134"/>
      <c r="B39" s="135"/>
      <c r="C39" s="53"/>
      <c r="D39" s="54">
        <f>C39/[1]Testazione!$C$32</f>
        <v>0</v>
      </c>
      <c r="E39" s="53">
        <f>E26+E28+E29</f>
        <v>0</v>
      </c>
      <c r="F39" s="54">
        <f>E39/[1]Testazione!$C$25</f>
        <v>0</v>
      </c>
      <c r="H39" s="36"/>
    </row>
    <row r="40" spans="1:8" ht="14.25" thickTop="1" thickBot="1" x14ac:dyDescent="0.25">
      <c r="A40" s="27" t="s">
        <v>197</v>
      </c>
      <c r="B40" s="136" t="s">
        <v>198</v>
      </c>
      <c r="C40" s="30">
        <f>C24+C25+C32+C34+C38</f>
        <v>-9939525.3116670251</v>
      </c>
      <c r="D40" s="30">
        <f t="shared" ref="D40:F40" si="6">D24+D25+D32+D34+D38</f>
        <v>-99694.336125045258</v>
      </c>
      <c r="E40" s="112">
        <f t="shared" si="6"/>
        <v>-5620920.8799999999</v>
      </c>
      <c r="F40" s="112">
        <f t="shared" si="6"/>
        <v>-54109.750481324612</v>
      </c>
    </row>
    <row r="41" spans="1:8" s="13" customFormat="1" ht="13.5" thickTop="1" x14ac:dyDescent="0.2">
      <c r="A41" s="109" t="s">
        <v>199</v>
      </c>
      <c r="B41" s="110" t="s">
        <v>200</v>
      </c>
      <c r="C41" s="63">
        <f>SUM(C42:C44)</f>
        <v>0</v>
      </c>
      <c r="D41" s="111">
        <f t="shared" ref="D41:F41" si="7">SUM(D42:D44)</f>
        <v>0</v>
      </c>
      <c r="E41" s="63">
        <f t="shared" si="7"/>
        <v>0</v>
      </c>
      <c r="F41" s="64">
        <f t="shared" si="7"/>
        <v>0</v>
      </c>
    </row>
    <row r="42" spans="1:8" x14ac:dyDescent="0.2">
      <c r="A42" s="129">
        <v>1</v>
      </c>
      <c r="B42" s="131" t="s">
        <v>201</v>
      </c>
      <c r="C42" s="39">
        <f>-'Analiza e shpenz.'!E106</f>
        <v>0</v>
      </c>
      <c r="D42" s="35">
        <f>C42/[1]Testazione!$C$32</f>
        <v>0</v>
      </c>
      <c r="E42" s="39"/>
      <c r="F42" s="35">
        <f>E42/[1]Testazione!$C$25</f>
        <v>0</v>
      </c>
      <c r="H42" s="75"/>
    </row>
    <row r="43" spans="1:8" x14ac:dyDescent="0.2">
      <c r="A43" s="129">
        <v>2</v>
      </c>
      <c r="B43" s="130" t="s">
        <v>202</v>
      </c>
      <c r="C43" s="39"/>
      <c r="D43" s="35">
        <f>C43/[1]Testazione!$C$32</f>
        <v>0</v>
      </c>
      <c r="E43" s="39"/>
      <c r="F43" s="35">
        <f>E43/[1]Testazione!$C$25</f>
        <v>0</v>
      </c>
    </row>
    <row r="44" spans="1:8" ht="13.5" thickBot="1" x14ac:dyDescent="0.25">
      <c r="A44" s="132">
        <v>3</v>
      </c>
      <c r="B44" s="133" t="s">
        <v>203</v>
      </c>
      <c r="C44" s="44"/>
      <c r="D44" s="45">
        <f>C44/[1]Testazione!$C$32</f>
        <v>0</v>
      </c>
      <c r="E44" s="44"/>
      <c r="F44" s="45">
        <f>E44/[1]Testazione!$C$25</f>
        <v>0</v>
      </c>
    </row>
    <row r="45" spans="1:8" ht="27" thickTop="1" thickBot="1" x14ac:dyDescent="0.25">
      <c r="A45" s="27" t="s">
        <v>204</v>
      </c>
      <c r="B45" s="137" t="s">
        <v>205</v>
      </c>
      <c r="C45" s="30">
        <f>C40+C41</f>
        <v>-9939525.3116670251</v>
      </c>
      <c r="D45" s="30">
        <f>C45/[1]Testazione!$C$32</f>
        <v>-99694.336125045389</v>
      </c>
      <c r="E45" s="112">
        <f>E40+E41</f>
        <v>-5620920.8799999999</v>
      </c>
      <c r="F45" s="112">
        <f>E45/[1]Testazione!$C$25</f>
        <v>-54109.750481324605</v>
      </c>
    </row>
    <row r="46" spans="1:8" ht="14.25" thickTop="1" thickBot="1" x14ac:dyDescent="0.25">
      <c r="A46" s="138"/>
      <c r="B46" s="139"/>
      <c r="C46" s="140"/>
      <c r="D46" s="141">
        <f>C46/[1]Testazione!$C$32</f>
        <v>0</v>
      </c>
      <c r="E46" s="142"/>
      <c r="F46" s="143">
        <f>E46/[1]Testazione!$C$25</f>
        <v>0</v>
      </c>
    </row>
    <row r="47" spans="1:8" ht="14.25" thickTop="1" thickBot="1" x14ac:dyDescent="0.25">
      <c r="A47" s="27" t="s">
        <v>206</v>
      </c>
      <c r="B47" s="136" t="s">
        <v>207</v>
      </c>
      <c r="C47" s="30">
        <f>C45</f>
        <v>-9939525.3116670251</v>
      </c>
      <c r="D47" s="30">
        <f t="shared" ref="D47:F47" si="8">D45</f>
        <v>-99694.336125045389</v>
      </c>
      <c r="E47" s="112">
        <f t="shared" si="8"/>
        <v>-5620920.8799999999</v>
      </c>
      <c r="F47" s="112">
        <f t="shared" si="8"/>
        <v>-54109.750481324605</v>
      </c>
    </row>
    <row r="48" spans="1:8" ht="13.5" thickTop="1" x14ac:dyDescent="0.2">
      <c r="A48" s="123">
        <v>1</v>
      </c>
      <c r="B48" s="144" t="s">
        <v>208</v>
      </c>
      <c r="C48" s="55"/>
      <c r="D48" s="56">
        <f>C48/[1]Testazione!$C$32</f>
        <v>0</v>
      </c>
      <c r="E48" s="55"/>
      <c r="F48" s="56">
        <f>E48/[1]Testazione!$C$25</f>
        <v>0</v>
      </c>
      <c r="H48" s="75"/>
    </row>
    <row r="49" spans="1:6" ht="13.5" thickBot="1" x14ac:dyDescent="0.25">
      <c r="A49" s="134">
        <v>2</v>
      </c>
      <c r="B49" s="135" t="s">
        <v>209</v>
      </c>
      <c r="C49" s="53"/>
      <c r="D49" s="54">
        <f>C49/[1]Testazione!$C$32</f>
        <v>0</v>
      </c>
      <c r="E49" s="53"/>
      <c r="F49" s="54">
        <f>E49/[1]Testazione!$C$25</f>
        <v>0</v>
      </c>
    </row>
    <row r="50" spans="1:6" ht="13.5" thickTop="1" x14ac:dyDescent="0.2">
      <c r="C50" s="94"/>
      <c r="D50" s="94"/>
    </row>
  </sheetData>
  <mergeCells count="5">
    <mergeCell ref="A2:F2"/>
    <mergeCell ref="A5:A6"/>
    <mergeCell ref="B5:B6"/>
    <mergeCell ref="C5:D5"/>
    <mergeCell ref="E5:F5"/>
  </mergeCells>
  <printOptions horizontalCentered="1" verticalCentered="1"/>
  <pageMargins left="0" right="0" top="0" bottom="0" header="0.23" footer="0.16"/>
  <pageSetup scale="95" orientation="portrait" r:id="rId1"/>
  <headerFooter alignWithMargins="0">
    <oddHeader xml:space="preserve">&amp;CHE-IN INVEST
M22218026P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95B9-1DB7-4227-84FD-6C4AECD12913}">
  <dimension ref="A1:H23"/>
  <sheetViews>
    <sheetView tabSelected="1" topLeftCell="A2" zoomScaleNormal="100" workbookViewId="0">
      <selection activeCell="B15" sqref="B15:D15"/>
    </sheetView>
  </sheetViews>
  <sheetFormatPr defaultColWidth="9.140625" defaultRowHeight="12.75" x14ac:dyDescent="0.2"/>
  <cols>
    <col min="1" max="1" width="5.7109375" style="102" customWidth="1"/>
    <col min="2" max="2" width="39.85546875" style="2" customWidth="1"/>
    <col min="3" max="6" width="14.140625" style="2" customWidth="1"/>
    <col min="7" max="7" width="9.140625" style="2"/>
    <col min="8" max="8" width="18.7109375" style="2" bestFit="1" customWidth="1"/>
    <col min="9" max="16384" width="9.140625" style="2"/>
  </cols>
  <sheetData>
    <row r="1" spans="1:6" ht="15" customHeight="1" x14ac:dyDescent="0.2">
      <c r="C1" s="103"/>
      <c r="D1" s="15"/>
      <c r="E1" s="16"/>
    </row>
    <row r="2" spans="1:6" s="18" customFormat="1" ht="28.5" x14ac:dyDescent="0.45">
      <c r="A2" s="321" t="s">
        <v>210</v>
      </c>
      <c r="B2" s="321"/>
      <c r="C2" s="321"/>
      <c r="D2" s="321"/>
      <c r="E2" s="321"/>
      <c r="F2" s="321"/>
    </row>
    <row r="3" spans="1:6" ht="15" customHeight="1" x14ac:dyDescent="0.2">
      <c r="C3" s="104"/>
      <c r="D3" s="15"/>
      <c r="E3" s="16"/>
    </row>
    <row r="4" spans="1:6" ht="15" customHeight="1" thickBot="1" x14ac:dyDescent="0.25">
      <c r="C4" s="105"/>
      <c r="D4" s="15"/>
      <c r="E4" s="16"/>
    </row>
    <row r="5" spans="1:6" ht="43.5" customHeight="1" thickTop="1" thickBot="1" x14ac:dyDescent="0.25">
      <c r="A5" s="323" t="s">
        <v>152</v>
      </c>
      <c r="B5" s="323" t="s">
        <v>153</v>
      </c>
      <c r="C5" s="318" t="str">
        <f>'Aktivi Skk'!C5</f>
        <v>VITI  USHTRIMOR
31.12.2024</v>
      </c>
      <c r="D5" s="322"/>
      <c r="E5" s="318" t="str">
        <f>'Aktivi Skk'!E5</f>
        <v>VITI  USHTRIMOR
31.12.2023</v>
      </c>
      <c r="F5" s="322"/>
    </row>
    <row r="6" spans="1:6" ht="18" customHeight="1" thickTop="1" thickBot="1" x14ac:dyDescent="0.25">
      <c r="A6" s="324"/>
      <c r="B6" s="324"/>
      <c r="C6" s="27" t="s">
        <v>20</v>
      </c>
      <c r="D6" s="28" t="s">
        <v>31</v>
      </c>
      <c r="E6" s="27" t="s">
        <v>20</v>
      </c>
      <c r="F6" s="27" t="s">
        <v>31</v>
      </c>
    </row>
    <row r="7" spans="1:6" s="13" customFormat="1" ht="27" customHeight="1" thickTop="1" x14ac:dyDescent="0.2">
      <c r="A7" s="106" t="s">
        <v>211</v>
      </c>
      <c r="B7" s="107" t="s">
        <v>212</v>
      </c>
      <c r="C7" s="33">
        <f>'PASH Skk '!C47</f>
        <v>-9939525.3116670251</v>
      </c>
      <c r="D7" s="34">
        <f>C7/[1]Testazione!$C$32</f>
        <v>-99694.336125045389</v>
      </c>
      <c r="E7" s="33">
        <f>'PASH Skk '!E47</f>
        <v>-5620920.8799999999</v>
      </c>
      <c r="F7" s="34">
        <f>E7/[1]Testazione!$C$32</f>
        <v>-56378.34383149448</v>
      </c>
    </row>
    <row r="8" spans="1:6" s="13" customFormat="1" ht="17.25" customHeight="1" x14ac:dyDescent="0.2">
      <c r="A8" s="109"/>
      <c r="B8" s="113"/>
      <c r="C8" s="63"/>
      <c r="D8" s="64">
        <f>C8/[1]Testazione!$C$32</f>
        <v>0</v>
      </c>
      <c r="E8" s="63"/>
      <c r="F8" s="64">
        <f>E8/[1]Testazione!$C$32</f>
        <v>0</v>
      </c>
    </row>
    <row r="9" spans="1:6" s="13" customFormat="1" ht="27" customHeight="1" x14ac:dyDescent="0.2">
      <c r="A9" s="109" t="s">
        <v>213</v>
      </c>
      <c r="B9" s="110" t="s">
        <v>214</v>
      </c>
      <c r="C9" s="63">
        <f>SUM(C10:C14)</f>
        <v>0</v>
      </c>
      <c r="D9" s="64">
        <f>C9/[1]Testazione!$C$32</f>
        <v>0</v>
      </c>
      <c r="E9" s="63"/>
      <c r="F9" s="64">
        <f>E9/[1]Testazione!$C$32</f>
        <v>0</v>
      </c>
    </row>
    <row r="10" spans="1:6" s="13" customFormat="1" ht="27" customHeight="1" x14ac:dyDescent="0.2">
      <c r="A10" s="109">
        <v>1</v>
      </c>
      <c r="B10" s="110" t="s">
        <v>215</v>
      </c>
      <c r="C10" s="63"/>
      <c r="D10" s="64">
        <f>C10/[1]Testazione!$C$32</f>
        <v>0</v>
      </c>
      <c r="E10" s="63"/>
      <c r="F10" s="64">
        <f>E10/[1]Testazione!$C$32</f>
        <v>0</v>
      </c>
    </row>
    <row r="11" spans="1:6" s="13" customFormat="1" ht="27" customHeight="1" x14ac:dyDescent="0.2">
      <c r="A11" s="109">
        <v>2</v>
      </c>
      <c r="B11" s="110" t="s">
        <v>216</v>
      </c>
      <c r="C11" s="63"/>
      <c r="D11" s="64">
        <f>C11/[1]Testazione!$C$32</f>
        <v>0</v>
      </c>
      <c r="E11" s="63"/>
      <c r="F11" s="64">
        <f>E11/[1]Testazione!$C$32</f>
        <v>0</v>
      </c>
    </row>
    <row r="12" spans="1:6" s="13" customFormat="1" ht="27" customHeight="1" x14ac:dyDescent="0.2">
      <c r="A12" s="109">
        <v>3</v>
      </c>
      <c r="B12" s="110" t="s">
        <v>217</v>
      </c>
      <c r="C12" s="63"/>
      <c r="D12" s="64">
        <f>C12/[1]Testazione!$C$32</f>
        <v>0</v>
      </c>
      <c r="E12" s="63"/>
      <c r="F12" s="64">
        <f>E12/[1]Testazione!$C$32</f>
        <v>0</v>
      </c>
    </row>
    <row r="13" spans="1:6" s="13" customFormat="1" ht="27" customHeight="1" x14ac:dyDescent="0.2">
      <c r="A13" s="109">
        <v>4</v>
      </c>
      <c r="B13" s="110" t="s">
        <v>218</v>
      </c>
      <c r="C13" s="63"/>
      <c r="D13" s="64">
        <f>C13/[1]Testazione!$C$32</f>
        <v>0</v>
      </c>
      <c r="E13" s="63"/>
      <c r="F13" s="64">
        <f>E13/[1]Testazione!$C$32</f>
        <v>0</v>
      </c>
    </row>
    <row r="14" spans="1:6" s="13" customFormat="1" ht="27" customHeight="1" thickBot="1" x14ac:dyDescent="0.25">
      <c r="A14" s="145">
        <v>5</v>
      </c>
      <c r="B14" s="146" t="s">
        <v>219</v>
      </c>
      <c r="C14" s="48"/>
      <c r="D14" s="49">
        <f>C14/[1]Testazione!$C$32</f>
        <v>0</v>
      </c>
      <c r="E14" s="48"/>
      <c r="F14" s="49">
        <f>E14/[1]Testazione!$C$32</f>
        <v>0</v>
      </c>
    </row>
    <row r="15" spans="1:6" ht="33.75" customHeight="1" thickTop="1" thickBot="1" x14ac:dyDescent="0.25">
      <c r="A15" s="27"/>
      <c r="B15" s="27" t="s">
        <v>220</v>
      </c>
      <c r="C15" s="30">
        <f>C9</f>
        <v>0</v>
      </c>
      <c r="D15" s="30">
        <f>C15/[1]Testazione!$C$32</f>
        <v>0</v>
      </c>
      <c r="E15" s="30">
        <f t="shared" ref="E15" si="0">E9</f>
        <v>0</v>
      </c>
      <c r="F15" s="30">
        <f>E15/[1]Testazione!$C$32</f>
        <v>0</v>
      </c>
    </row>
    <row r="16" spans="1:6" ht="14.45" customHeight="1" thickTop="1" thickBot="1" x14ac:dyDescent="0.25">
      <c r="A16" s="138"/>
      <c r="B16" s="139"/>
      <c r="C16" s="140"/>
      <c r="D16" s="141">
        <f>C16/[1]Testazione!$C$32</f>
        <v>0</v>
      </c>
      <c r="E16" s="142"/>
      <c r="F16" s="143">
        <f>E16/[1]Testazione!$C$32</f>
        <v>0</v>
      </c>
    </row>
    <row r="17" spans="1:8" ht="19.5" customHeight="1" thickTop="1" thickBot="1" x14ac:dyDescent="0.25">
      <c r="A17" s="27" t="s">
        <v>206</v>
      </c>
      <c r="B17" s="136" t="s">
        <v>221</v>
      </c>
      <c r="C17" s="30"/>
      <c r="D17" s="30">
        <f>C17/[1]Testazione!$C$32</f>
        <v>0</v>
      </c>
      <c r="E17" s="30"/>
      <c r="F17" s="30">
        <f>E17/[1]Testazione!$C$32</f>
        <v>0</v>
      </c>
    </row>
    <row r="18" spans="1:8" ht="14.45" customHeight="1" thickTop="1" x14ac:dyDescent="0.2">
      <c r="A18" s="106">
        <v>1</v>
      </c>
      <c r="B18" s="107" t="s">
        <v>208</v>
      </c>
      <c r="C18" s="55"/>
      <c r="D18" s="56">
        <f>C18/[1]Testazione!$C$32</f>
        <v>0</v>
      </c>
      <c r="E18" s="55"/>
      <c r="F18" s="56">
        <f>E18/[1]Testazione!$C$32</f>
        <v>0</v>
      </c>
      <c r="H18" s="75"/>
    </row>
    <row r="19" spans="1:8" ht="13.5" thickBot="1" x14ac:dyDescent="0.25">
      <c r="A19" s="145">
        <v>2</v>
      </c>
      <c r="B19" s="146" t="s">
        <v>209</v>
      </c>
      <c r="C19" s="53"/>
      <c r="D19" s="54">
        <f>C19/[1]Testazione!$C$32</f>
        <v>0</v>
      </c>
      <c r="E19" s="53"/>
      <c r="F19" s="54">
        <f>E19/[1]Testazione!$C$32</f>
        <v>0</v>
      </c>
    </row>
    <row r="20" spans="1:8" ht="13.5" thickTop="1" x14ac:dyDescent="0.2">
      <c r="C20" s="77"/>
      <c r="D20" s="77"/>
      <c r="E20" s="77"/>
      <c r="F20" s="77"/>
    </row>
    <row r="21" spans="1:8" x14ac:dyDescent="0.2">
      <c r="D21" s="36"/>
      <c r="G21" s="147"/>
    </row>
    <row r="22" spans="1:8" x14ac:dyDescent="0.2">
      <c r="B22" s="105"/>
      <c r="C22" s="148"/>
      <c r="D22" s="148"/>
      <c r="E22" s="15"/>
    </row>
    <row r="23" spans="1:8" x14ac:dyDescent="0.2">
      <c r="C23" s="94"/>
      <c r="D23" s="94"/>
    </row>
  </sheetData>
  <mergeCells count="5">
    <mergeCell ref="A2:F2"/>
    <mergeCell ref="A5:A6"/>
    <mergeCell ref="B5:B6"/>
    <mergeCell ref="C5:D5"/>
    <mergeCell ref="E5:F5"/>
  </mergeCells>
  <printOptions horizontalCentered="1" verticalCentered="1"/>
  <pageMargins left="0" right="0" top="0" bottom="0" header="0.23" footer="0.16"/>
  <pageSetup scale="95" orientation="portrait" r:id="rId1"/>
  <headerFooter alignWithMargins="0">
    <oddHeader xml:space="preserve">&amp;CHE-IN INVEST
M22218026P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6560-3D96-436A-A25C-96103D8E62EB}">
  <dimension ref="A1:E46"/>
  <sheetViews>
    <sheetView tabSelected="1" topLeftCell="A6" zoomScaleNormal="100" workbookViewId="0">
      <selection activeCell="B15" sqref="B15:D15"/>
    </sheetView>
  </sheetViews>
  <sheetFormatPr defaultColWidth="9.140625" defaultRowHeight="12.75" x14ac:dyDescent="0.2"/>
  <cols>
    <col min="1" max="1" width="56.7109375" style="2" customWidth="1"/>
    <col min="2" max="2" width="14.7109375" style="149" bestFit="1" customWidth="1"/>
    <col min="3" max="3" width="12.28515625" style="149" customWidth="1"/>
    <col min="4" max="4" width="14.140625" style="149" bestFit="1" customWidth="1"/>
    <col min="5" max="5" width="12.28515625" style="149" customWidth="1"/>
    <col min="6" max="16384" width="9.140625" style="2"/>
  </cols>
  <sheetData>
    <row r="1" spans="1:5" x14ac:dyDescent="0.2">
      <c r="B1" s="15"/>
      <c r="C1" s="15"/>
    </row>
    <row r="2" spans="1:5" s="18" customFormat="1" ht="28.5" x14ac:dyDescent="0.45">
      <c r="A2" s="321" t="s">
        <v>222</v>
      </c>
      <c r="B2" s="321"/>
      <c r="C2" s="321"/>
      <c r="D2" s="321"/>
      <c r="E2" s="321"/>
    </row>
    <row r="3" spans="1:5" x14ac:dyDescent="0.2">
      <c r="B3" s="15"/>
      <c r="C3" s="15"/>
    </row>
    <row r="4" spans="1:5" ht="13.5" thickBot="1" x14ac:dyDescent="0.25">
      <c r="B4" s="15"/>
      <c r="C4" s="15"/>
    </row>
    <row r="5" spans="1:5" ht="46.5" customHeight="1" thickTop="1" thickBot="1" x14ac:dyDescent="0.25">
      <c r="A5" s="325" t="s">
        <v>223</v>
      </c>
      <c r="B5" s="318" t="str">
        <f>'Detyrimet dhe Kapitali Skk'!C5</f>
        <v>VITI  USHTRIMOR
31.12.2024</v>
      </c>
      <c r="C5" s="322"/>
      <c r="D5" s="320" t="str">
        <f>'Detyrimet dhe Kapitali Skk'!E5</f>
        <v>VITI  USHTRIMOR
31.12.2023</v>
      </c>
      <c r="E5" s="320"/>
    </row>
    <row r="6" spans="1:5" ht="14.25" thickTop="1" thickBot="1" x14ac:dyDescent="0.25">
      <c r="A6" s="326"/>
      <c r="B6" s="27" t="s">
        <v>20</v>
      </c>
      <c r="C6" s="28" t="s">
        <v>31</v>
      </c>
      <c r="D6" s="27" t="s">
        <v>20</v>
      </c>
      <c r="E6" s="27" t="s">
        <v>31</v>
      </c>
    </row>
    <row r="7" spans="1:5" ht="27" thickTop="1" thickBot="1" x14ac:dyDescent="0.25">
      <c r="A7" s="150" t="s">
        <v>224</v>
      </c>
      <c r="B7" s="151">
        <f>B14</f>
        <v>-281019054.74384391</v>
      </c>
      <c r="C7" s="151">
        <f>C14</f>
        <v>-2818646.4868991366</v>
      </c>
      <c r="D7" s="151">
        <f>D14</f>
        <v>-474259375.87000012</v>
      </c>
      <c r="E7" s="151">
        <f>E14</f>
        <v>-4565454.1381401634</v>
      </c>
    </row>
    <row r="8" spans="1:5" ht="13.5" thickTop="1" x14ac:dyDescent="0.2">
      <c r="A8" s="41" t="s">
        <v>225</v>
      </c>
      <c r="B8" s="152">
        <f>'[1]Librat e Shitjes'!C20+'Aktivi Skk'!C15-'Aktivi Skk'!E15+'Aktivi Skk'!C18-'Aktivi Skk'!E18</f>
        <v>1013827660.5261561</v>
      </c>
      <c r="C8" s="153">
        <f>B8/[1]Testazione!$C$32</f>
        <v>10168782.954123933</v>
      </c>
      <c r="D8" s="152">
        <v>609633061.32999992</v>
      </c>
      <c r="E8" s="154">
        <f>D8/[1]Testazione!$C$25</f>
        <v>5868627.8526184056</v>
      </c>
    </row>
    <row r="9" spans="1:5" ht="25.5" x14ac:dyDescent="0.2">
      <c r="A9" s="155" t="s">
        <v>226</v>
      </c>
      <c r="B9" s="156">
        <v>-1294846715.27</v>
      </c>
      <c r="C9" s="153">
        <f>B9/[1]Testazione!$C$32</f>
        <v>-12987429.441023069</v>
      </c>
      <c r="D9" s="156">
        <v>-1083892437.2</v>
      </c>
      <c r="E9" s="153">
        <f>D9/[1]Testazione!$C$25</f>
        <v>-10434081.990758568</v>
      </c>
    </row>
    <row r="10" spans="1:5" ht="13.5" thickBot="1" x14ac:dyDescent="0.25">
      <c r="A10" s="41" t="s">
        <v>227</v>
      </c>
      <c r="B10" s="156"/>
      <c r="C10" s="153">
        <f>B10/[1]Testazione!$C$32</f>
        <v>0</v>
      </c>
      <c r="D10" s="156"/>
      <c r="E10" s="153">
        <f>D10/[1]Testazione!$C$25</f>
        <v>0</v>
      </c>
    </row>
    <row r="11" spans="1:5" ht="27" thickTop="1" thickBot="1" x14ac:dyDescent="0.25">
      <c r="A11" s="157" t="s">
        <v>228</v>
      </c>
      <c r="B11" s="158">
        <f>SUM(B8:B10)</f>
        <v>-281019054.74384391</v>
      </c>
      <c r="C11" s="158">
        <f>B11/[1]Testazione!$C$32</f>
        <v>-2818646.4868991366</v>
      </c>
      <c r="D11" s="158">
        <f>SUM(D8:D10)</f>
        <v>-474259375.87000012</v>
      </c>
      <c r="E11" s="158">
        <f>D11/[1]Testazione!$C$25</f>
        <v>-4565454.1381401634</v>
      </c>
    </row>
    <row r="12" spans="1:5" ht="13.5" thickTop="1" x14ac:dyDescent="0.2">
      <c r="A12" s="41" t="s">
        <v>229</v>
      </c>
      <c r="B12" s="156"/>
      <c r="C12" s="153">
        <f>B12/[1]Testazione!$C$32</f>
        <v>0</v>
      </c>
      <c r="D12" s="156"/>
      <c r="E12" s="153">
        <f>D12/[1]Testazione!$C$25</f>
        <v>0</v>
      </c>
    </row>
    <row r="13" spans="1:5" ht="13.5" thickBot="1" x14ac:dyDescent="0.25">
      <c r="A13" s="41" t="s">
        <v>230</v>
      </c>
      <c r="B13" s="159"/>
      <c r="C13" s="160">
        <f>B13/[1]Testazione!$C$32</f>
        <v>0</v>
      </c>
      <c r="D13" s="159"/>
      <c r="E13" s="160">
        <f>D13/[1]Testazione!$C$25</f>
        <v>0</v>
      </c>
    </row>
    <row r="14" spans="1:5" ht="14.25" thickTop="1" thickBot="1" x14ac:dyDescent="0.25">
      <c r="A14" s="161" t="s">
        <v>231</v>
      </c>
      <c r="B14" s="158">
        <f>SUM(B11:B13)</f>
        <v>-281019054.74384391</v>
      </c>
      <c r="C14" s="158">
        <f t="shared" ref="C14:E14" si="0">SUM(C11:C13)</f>
        <v>-2818646.4868991366</v>
      </c>
      <c r="D14" s="158">
        <f t="shared" si="0"/>
        <v>-474259375.87000012</v>
      </c>
      <c r="E14" s="158">
        <f t="shared" si="0"/>
        <v>-4565454.1381401634</v>
      </c>
    </row>
    <row r="15" spans="1:5" ht="14.25" thickTop="1" thickBot="1" x14ac:dyDescent="0.25">
      <c r="A15" s="41"/>
      <c r="B15" s="162"/>
      <c r="C15" s="162">
        <f>B15/[1]Testazione!$C$32</f>
        <v>0</v>
      </c>
      <c r="D15" s="162"/>
      <c r="E15" s="162">
        <f>D15/[1]Testazione!$C$25</f>
        <v>0</v>
      </c>
    </row>
    <row r="16" spans="1:5" ht="27" thickTop="1" thickBot="1" x14ac:dyDescent="0.25">
      <c r="A16" s="150" t="s">
        <v>232</v>
      </c>
      <c r="B16" s="151">
        <f>SUM(B17:B22)</f>
        <v>0</v>
      </c>
      <c r="C16" s="151">
        <f>B16/[1]Testazione!$C$32</f>
        <v>0</v>
      </c>
      <c r="D16" s="151">
        <f>SUM(D17:D22)</f>
        <v>0</v>
      </c>
      <c r="E16" s="151">
        <f>D16/[1]Testazione!$C$25</f>
        <v>0</v>
      </c>
    </row>
    <row r="17" spans="1:5" ht="13.5" thickTop="1" x14ac:dyDescent="0.2">
      <c r="A17" s="41" t="s">
        <v>233</v>
      </c>
      <c r="B17" s="152"/>
      <c r="C17" s="154">
        <f>B17/[1]Testazione!$C$32</f>
        <v>0</v>
      </c>
      <c r="D17" s="152"/>
      <c r="E17" s="154">
        <f>D17/[1]Testazione!$C$25</f>
        <v>0</v>
      </c>
    </row>
    <row r="18" spans="1:5" x14ac:dyDescent="0.2">
      <c r="A18" s="41" t="s">
        <v>234</v>
      </c>
      <c r="B18" s="156"/>
      <c r="C18" s="153">
        <f>B18/[1]Testazione!$C$32</f>
        <v>0</v>
      </c>
      <c r="D18" s="156"/>
      <c r="E18" s="153">
        <f>D18/[1]Testazione!$C$25</f>
        <v>0</v>
      </c>
    </row>
    <row r="19" spans="1:5" x14ac:dyDescent="0.2">
      <c r="A19" s="41" t="s">
        <v>235</v>
      </c>
      <c r="B19" s="156"/>
      <c r="C19" s="153">
        <f>B19/[1]Testazione!$C$32</f>
        <v>0</v>
      </c>
      <c r="D19" s="156"/>
      <c r="E19" s="153">
        <f>D19/[1]Testazione!$C$25</f>
        <v>0</v>
      </c>
    </row>
    <row r="20" spans="1:5" x14ac:dyDescent="0.2">
      <c r="A20" s="41" t="s">
        <v>236</v>
      </c>
      <c r="B20" s="156"/>
      <c r="C20" s="153">
        <f>B20/[1]Testazione!$C$32</f>
        <v>0</v>
      </c>
      <c r="D20" s="156"/>
      <c r="E20" s="153">
        <f>D20/[1]Testazione!$C$25</f>
        <v>0</v>
      </c>
    </row>
    <row r="21" spans="1:5" x14ac:dyDescent="0.2">
      <c r="A21" s="41" t="s">
        <v>237</v>
      </c>
      <c r="B21" s="156"/>
      <c r="C21" s="153">
        <f>B21/[1]Testazione!$C$32</f>
        <v>0</v>
      </c>
      <c r="D21" s="156"/>
      <c r="E21" s="153">
        <f>D21/[1]Testazione!$C$25</f>
        <v>0</v>
      </c>
    </row>
    <row r="22" spans="1:5" x14ac:dyDescent="0.2">
      <c r="A22" s="41" t="s">
        <v>238</v>
      </c>
      <c r="B22" s="156"/>
      <c r="C22" s="153">
        <f>B22/[1]Testazione!$C$32</f>
        <v>0</v>
      </c>
      <c r="D22" s="156"/>
      <c r="E22" s="153">
        <f>D22/[1]Testazione!$C$25</f>
        <v>0</v>
      </c>
    </row>
    <row r="23" spans="1:5" ht="13.5" thickBot="1" x14ac:dyDescent="0.25">
      <c r="A23" s="163" t="s">
        <v>239</v>
      </c>
      <c r="B23" s="159"/>
      <c r="C23" s="153">
        <f>B23/[1]Testazione!$C$32</f>
        <v>0</v>
      </c>
      <c r="D23" s="159"/>
      <c r="E23" s="153">
        <f>D23/[1]Testazione!$C$25</f>
        <v>0</v>
      </c>
    </row>
    <row r="24" spans="1:5" ht="14.25" thickTop="1" thickBot="1" x14ac:dyDescent="0.25">
      <c r="A24" s="161" t="s">
        <v>240</v>
      </c>
      <c r="B24" s="158">
        <f>SUM(B17:B23)</f>
        <v>0</v>
      </c>
      <c r="C24" s="158">
        <f>B24/[1]Testazione!$C$32</f>
        <v>0</v>
      </c>
      <c r="D24" s="158">
        <f>SUM(D17:D23)</f>
        <v>0</v>
      </c>
      <c r="E24" s="158">
        <f>D24/[1]Testazione!$C$25</f>
        <v>0</v>
      </c>
    </row>
    <row r="25" spans="1:5" ht="14.25" thickTop="1" thickBot="1" x14ac:dyDescent="0.25">
      <c r="A25" s="43"/>
      <c r="B25" s="162"/>
      <c r="C25" s="162">
        <f>B25/[1]Testazione!$C$32</f>
        <v>0</v>
      </c>
      <c r="D25" s="162"/>
      <c r="E25" s="162">
        <f>D25/[1]Testazione!$C$25</f>
        <v>0</v>
      </c>
    </row>
    <row r="26" spans="1:5" ht="27" thickTop="1" thickBot="1" x14ac:dyDescent="0.25">
      <c r="A26" s="150" t="s">
        <v>241</v>
      </c>
      <c r="B26" s="151">
        <f>B37</f>
        <v>254659585.73460001</v>
      </c>
      <c r="C26" s="151">
        <f>B26/[1]Testazione!$C$32</f>
        <v>2554258.6332457373</v>
      </c>
      <c r="D26" s="151">
        <f>D37</f>
        <v>499057256.28000003</v>
      </c>
      <c r="E26" s="151">
        <f>D26/[1]Testazione!$C$25</f>
        <v>4804170.7381594153</v>
      </c>
    </row>
    <row r="27" spans="1:5" ht="13.5" thickTop="1" x14ac:dyDescent="0.2">
      <c r="A27" s="164" t="s">
        <v>242</v>
      </c>
      <c r="B27" s="152"/>
      <c r="C27" s="154">
        <f>B27/[1]Testazione!$C$32</f>
        <v>0</v>
      </c>
      <c r="D27" s="152"/>
      <c r="E27" s="153">
        <f>D27/[1]Testazione!$C$25</f>
        <v>0</v>
      </c>
    </row>
    <row r="28" spans="1:5" ht="25.5" x14ac:dyDescent="0.2">
      <c r="A28" s="155" t="s">
        <v>243</v>
      </c>
      <c r="B28" s="156"/>
      <c r="C28" s="153">
        <f>B28/[1]Testazione!$C$32</f>
        <v>0</v>
      </c>
      <c r="D28" s="156"/>
      <c r="E28" s="153">
        <f>D28/[1]Testazione!$C$25</f>
        <v>0</v>
      </c>
    </row>
    <row r="29" spans="1:5" x14ac:dyDescent="0.2">
      <c r="A29" s="41" t="s">
        <v>244</v>
      </c>
      <c r="B29" s="156">
        <f>'Detyrimet dhe Kapitali Skk'!C24-'Detyrimet dhe Kapitali Skk'!E24</f>
        <v>254659585.73460001</v>
      </c>
      <c r="C29" s="153">
        <f>B29/[1]Testazione!$C$32</f>
        <v>2554258.6332457373</v>
      </c>
      <c r="D29" s="156">
        <v>499057256.28000003</v>
      </c>
      <c r="E29" s="153">
        <f>D29/[1]Testazione!$C$25</f>
        <v>4804170.7381594153</v>
      </c>
    </row>
    <row r="30" spans="1:5" ht="25.5" x14ac:dyDescent="0.2">
      <c r="A30" s="155" t="s">
        <v>245</v>
      </c>
      <c r="B30" s="156"/>
      <c r="C30" s="153">
        <f>B30/[1]Testazione!$C$32</f>
        <v>0</v>
      </c>
      <c r="D30" s="156"/>
      <c r="E30" s="153">
        <f>D30/[1]Testazione!$C$25</f>
        <v>0</v>
      </c>
    </row>
    <row r="31" spans="1:5" x14ac:dyDescent="0.2">
      <c r="A31" s="41" t="s">
        <v>246</v>
      </c>
      <c r="B31" s="156"/>
      <c r="C31" s="153">
        <f>B31/[1]Testazione!$C$32</f>
        <v>0</v>
      </c>
      <c r="D31" s="156"/>
      <c r="E31" s="153">
        <f>D31/[1]Testazione!$C$25</f>
        <v>0</v>
      </c>
    </row>
    <row r="32" spans="1:5" x14ac:dyDescent="0.2">
      <c r="A32" s="41" t="s">
        <v>247</v>
      </c>
      <c r="B32" s="156"/>
      <c r="C32" s="153">
        <f>B32/[1]Testazione!$C$32</f>
        <v>0</v>
      </c>
      <c r="D32" s="156"/>
      <c r="E32" s="153">
        <f>D32/[1]Testazione!$C$25</f>
        <v>0</v>
      </c>
    </row>
    <row r="33" spans="1:5" x14ac:dyDescent="0.2">
      <c r="A33" s="41" t="s">
        <v>248</v>
      </c>
      <c r="B33" s="156"/>
      <c r="C33" s="153">
        <f>B33/[1]Testazione!$C$32</f>
        <v>0</v>
      </c>
      <c r="D33" s="156"/>
      <c r="E33" s="153">
        <f>D33/[1]Testazione!$C$25</f>
        <v>0</v>
      </c>
    </row>
    <row r="34" spans="1:5" x14ac:dyDescent="0.2">
      <c r="A34" s="41" t="s">
        <v>249</v>
      </c>
      <c r="B34" s="156"/>
      <c r="C34" s="153">
        <f>B34/[1]Testazione!$C$32</f>
        <v>0</v>
      </c>
      <c r="D34" s="156"/>
      <c r="E34" s="153">
        <f>D34/[1]Testazione!$C$25</f>
        <v>0</v>
      </c>
    </row>
    <row r="35" spans="1:5" x14ac:dyDescent="0.2">
      <c r="A35" s="41" t="s">
        <v>250</v>
      </c>
      <c r="B35" s="156"/>
      <c r="C35" s="153">
        <f>B35/[1]Testazione!$C$32</f>
        <v>0</v>
      </c>
      <c r="D35" s="156"/>
      <c r="E35" s="153">
        <f>D35/[1]Testazione!$C$25</f>
        <v>0</v>
      </c>
    </row>
    <row r="36" spans="1:5" ht="13.5" thickBot="1" x14ac:dyDescent="0.25">
      <c r="A36" s="41" t="s">
        <v>251</v>
      </c>
      <c r="B36" s="156"/>
      <c r="C36" s="153">
        <f>B36/[1]Testazione!$C$32</f>
        <v>0</v>
      </c>
      <c r="D36" s="165"/>
      <c r="E36" s="166">
        <f>D36/[1]Testazione!$C$25</f>
        <v>0</v>
      </c>
    </row>
    <row r="37" spans="1:5" ht="27" thickTop="1" thickBot="1" x14ac:dyDescent="0.25">
      <c r="A37" s="157" t="s">
        <v>252</v>
      </c>
      <c r="B37" s="158">
        <f>SUM(B27:B36)</f>
        <v>254659585.73460001</v>
      </c>
      <c r="C37" s="158">
        <f>B37/[1]Testazione!$C$32</f>
        <v>2554258.6332457373</v>
      </c>
      <c r="D37" s="158">
        <f>SUM(D27:D36)</f>
        <v>499057256.28000003</v>
      </c>
      <c r="E37" s="158">
        <f>D37/[1]Testazione!$C$25</f>
        <v>4804170.7381594153</v>
      </c>
    </row>
    <row r="38" spans="1:5" ht="14.25" thickTop="1" thickBot="1" x14ac:dyDescent="0.25">
      <c r="A38" s="43"/>
      <c r="B38" s="162"/>
      <c r="C38" s="162">
        <f>B38/[1]Testazione!$C$32</f>
        <v>0</v>
      </c>
      <c r="D38" s="167"/>
      <c r="E38" s="167">
        <f>D38/[1]Testazione!$C$25</f>
        <v>0</v>
      </c>
    </row>
    <row r="39" spans="1:5" ht="27" thickTop="1" thickBot="1" x14ac:dyDescent="0.25">
      <c r="A39" s="150" t="s">
        <v>253</v>
      </c>
      <c r="B39" s="151">
        <f>B37+B24+B14</f>
        <v>-26359469.009243906</v>
      </c>
      <c r="C39" s="151">
        <f>B39/[1]Testazione!$C$32</f>
        <v>-264387.85365339927</v>
      </c>
      <c r="D39" s="167">
        <f>D14+D24+D37</f>
        <v>24797880.409999907</v>
      </c>
      <c r="E39" s="167">
        <f>D39/[1]Testazione!$C$25</f>
        <v>238716.6000192521</v>
      </c>
    </row>
    <row r="40" spans="1:5" ht="27" thickTop="1" thickBot="1" x14ac:dyDescent="0.25">
      <c r="A40" s="150" t="s">
        <v>254</v>
      </c>
      <c r="B40" s="167">
        <f>D42</f>
        <v>31363355.219999906</v>
      </c>
      <c r="C40" s="167">
        <f>B40/[1]Testazione!$C$32</f>
        <v>314577.2840521555</v>
      </c>
      <c r="D40" s="167">
        <v>6565474.8099999996</v>
      </c>
      <c r="E40" s="167">
        <f>D40/[1]Testazione!$C$25</f>
        <v>63202.491432422023</v>
      </c>
    </row>
    <row r="41" spans="1:5" ht="27" thickTop="1" thickBot="1" x14ac:dyDescent="0.25">
      <c r="A41" s="168" t="s">
        <v>255</v>
      </c>
      <c r="B41" s="167">
        <v>6565474.8100000005</v>
      </c>
      <c r="C41" s="167">
        <f>B41/[1]Testazione!$C$32</f>
        <v>65852.305015045145</v>
      </c>
      <c r="D41" s="167"/>
      <c r="E41" s="167">
        <f>D41/[1]Testazione!$C$25</f>
        <v>0</v>
      </c>
    </row>
    <row r="42" spans="1:5" ht="27" thickTop="1" thickBot="1" x14ac:dyDescent="0.25">
      <c r="A42" s="150" t="s">
        <v>256</v>
      </c>
      <c r="B42" s="167">
        <f>B39+B40+B41</f>
        <v>11569361.020756001</v>
      </c>
      <c r="C42" s="167">
        <f>B42/[1]Testazione!$C$32</f>
        <v>116041.73541380141</v>
      </c>
      <c r="D42" s="167">
        <f>D39+D40</f>
        <v>31363355.219999906</v>
      </c>
      <c r="E42" s="167">
        <f>D42/[1]Testazione!$C$25</f>
        <v>301919.09145167412</v>
      </c>
    </row>
    <row r="43" spans="1:5" ht="13.5" thickTop="1" x14ac:dyDescent="0.2"/>
    <row r="46" spans="1:5" x14ac:dyDescent="0.2">
      <c r="B46" s="149">
        <f>B42-'Aktivi Skk'!C8</f>
        <v>2.2565964609384537E-3</v>
      </c>
      <c r="C46" s="149">
        <f>C42-'Aktivi Skk'!D8</f>
        <v>2.2633859771303833E-5</v>
      </c>
      <c r="D46" s="149">
        <f>D42-'Aktivi Skk'!E8</f>
        <v>-9.6857547760009766E-8</v>
      </c>
      <c r="E46" s="149">
        <f>E42-'Aktivi Skk'!F8</f>
        <v>-9.3132257461547852E-10</v>
      </c>
    </row>
  </sheetData>
  <mergeCells count="4">
    <mergeCell ref="A2:E2"/>
    <mergeCell ref="A5:A6"/>
    <mergeCell ref="B5:C5"/>
    <mergeCell ref="D5:E5"/>
  </mergeCells>
  <printOptions horizontalCentered="1" verticalCentered="1"/>
  <pageMargins left="0" right="0" top="0" bottom="0" header="0.23" footer="0.16"/>
  <pageSetup scale="87" orientation="portrait" r:id="rId1"/>
  <headerFooter alignWithMargins="0">
    <oddHeader xml:space="preserve">&amp;CHE-IN INVEST
M22218026P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F421-AB72-4F05-A1D6-7A88B8339FC2}">
  <dimension ref="A1:J31"/>
  <sheetViews>
    <sheetView tabSelected="1" topLeftCell="A5" zoomScaleNormal="100" workbookViewId="0">
      <selection activeCell="B15" sqref="B15:D15"/>
    </sheetView>
  </sheetViews>
  <sheetFormatPr defaultColWidth="9.140625" defaultRowHeight="12.75" x14ac:dyDescent="0.2"/>
  <cols>
    <col min="1" max="1" width="46.7109375" style="2" bestFit="1" customWidth="1"/>
    <col min="2" max="2" width="14.42578125" style="2" bestFit="1" customWidth="1"/>
    <col min="3" max="4" width="9.5703125" style="2" customWidth="1"/>
    <col min="5" max="5" width="6.28515625" style="2" bestFit="1" customWidth="1"/>
    <col min="6" max="6" width="11.42578125" style="2" bestFit="1" customWidth="1"/>
    <col min="7" max="8" width="14" style="2" bestFit="1" customWidth="1"/>
    <col min="9" max="9" width="5.7109375" style="2" bestFit="1" customWidth="1"/>
    <col min="10" max="10" width="14" style="2" bestFit="1" customWidth="1"/>
    <col min="11" max="16384" width="9.140625" style="2"/>
  </cols>
  <sheetData>
    <row r="1" spans="1:10" x14ac:dyDescent="0.2">
      <c r="B1" s="15"/>
      <c r="D1" s="149"/>
      <c r="E1" s="149"/>
      <c r="F1" s="149"/>
      <c r="G1" s="149"/>
      <c r="H1" s="149"/>
      <c r="I1" s="149"/>
    </row>
    <row r="2" spans="1:10" s="18" customFormat="1" ht="28.5" x14ac:dyDescent="0.45">
      <c r="A2" s="321" t="s">
        <v>257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0" x14ac:dyDescent="0.2">
      <c r="B3" s="15"/>
      <c r="D3" s="149"/>
      <c r="E3" s="169"/>
      <c r="F3" s="169"/>
      <c r="G3" s="169"/>
      <c r="H3" s="149"/>
      <c r="I3" s="149"/>
    </row>
    <row r="4" spans="1:10" ht="13.5" thickBot="1" x14ac:dyDescent="0.25">
      <c r="B4" s="15"/>
      <c r="C4" s="170"/>
      <c r="D4" s="170"/>
      <c r="E4" s="169"/>
      <c r="F4" s="169"/>
      <c r="G4" s="169"/>
      <c r="H4" s="149"/>
      <c r="I4" s="149"/>
    </row>
    <row r="5" spans="1:10" ht="106.5" thickTop="1" thickBot="1" x14ac:dyDescent="0.25">
      <c r="A5" s="171" t="s">
        <v>153</v>
      </c>
      <c r="B5" s="172" t="str">
        <f>'Detyrimet dhe Kapitali Skk'!B44</f>
        <v>Kapitali i nenshkruar</v>
      </c>
      <c r="C5" s="172" t="str">
        <f>'Detyrimet dhe Kapitali Skk'!B45</f>
        <v>Primi i lidhur me kapitalin</v>
      </c>
      <c r="D5" s="172" t="str">
        <f>'Detyrimet dhe Kapitali Skk'!B46</f>
        <v>Rezerva rivleresimi</v>
      </c>
      <c r="E5" s="172" t="str">
        <f>'Detyrimet dhe Kapitali Skk'!B47</f>
        <v>Rezerva te tjera</v>
      </c>
      <c r="F5" s="172" t="str">
        <f>'Detyrimet dhe Kapitali Skk'!B51</f>
        <v>Fitimi i pashperndare</v>
      </c>
      <c r="G5" s="172" t="str">
        <f>'Detyrimet dhe Kapitali Skk'!B52</f>
        <v>Fitimi (humbje) e vitit financiar</v>
      </c>
      <c r="H5" s="172" t="s">
        <v>41</v>
      </c>
      <c r="I5" s="172" t="s">
        <v>258</v>
      </c>
      <c r="J5" s="172" t="s">
        <v>41</v>
      </c>
    </row>
    <row r="6" spans="1:10" ht="14.25" thickTop="1" thickBot="1" x14ac:dyDescent="0.25">
      <c r="A6" s="173" t="s">
        <v>259</v>
      </c>
      <c r="B6" s="174">
        <v>100</v>
      </c>
      <c r="C6" s="174">
        <f>[1]Kapitali!C8</f>
        <v>0</v>
      </c>
      <c r="D6" s="174">
        <f>[1]Kapitali!C9</f>
        <v>0</v>
      </c>
      <c r="E6" s="174">
        <f>[1]Kapitali!C10</f>
        <v>0</v>
      </c>
      <c r="F6" s="174">
        <f>[1]Kapitali!C14</f>
        <v>-159774.99</v>
      </c>
      <c r="G6" s="174"/>
      <c r="H6" s="174">
        <f t="shared" ref="H6:H17" si="0">B6+C6+D6+E6+F6+G6</f>
        <v>-159674.99</v>
      </c>
      <c r="I6" s="174"/>
      <c r="J6" s="174">
        <f t="shared" ref="J6:J17" si="1">H6+I6</f>
        <v>-159674.99</v>
      </c>
    </row>
    <row r="7" spans="1:10" ht="13.5" thickTop="1" x14ac:dyDescent="0.2">
      <c r="A7" s="175" t="s">
        <v>260</v>
      </c>
      <c r="B7" s="176"/>
      <c r="C7" s="176"/>
      <c r="D7" s="176"/>
      <c r="E7" s="176"/>
      <c r="F7" s="176"/>
      <c r="G7" s="176"/>
      <c r="H7" s="176">
        <f t="shared" si="0"/>
        <v>0</v>
      </c>
      <c r="I7" s="176"/>
      <c r="J7" s="176">
        <f t="shared" si="1"/>
        <v>0</v>
      </c>
    </row>
    <row r="8" spans="1:10" x14ac:dyDescent="0.2">
      <c r="A8" s="177" t="s">
        <v>261</v>
      </c>
      <c r="B8" s="178">
        <f>SUM(B10:B17)</f>
        <v>0</v>
      </c>
      <c r="C8" s="178">
        <f>SUM(C10:C17)</f>
        <v>0</v>
      </c>
      <c r="D8" s="178">
        <f>SUM(D10:D17)</f>
        <v>0</v>
      </c>
      <c r="E8" s="178"/>
      <c r="F8" s="178"/>
      <c r="G8" s="178">
        <f>SUM(G10:G17)</f>
        <v>-5620920.8799999999</v>
      </c>
      <c r="H8" s="178">
        <f t="shared" si="0"/>
        <v>-5620920.8799999999</v>
      </c>
      <c r="I8" s="178">
        <f>SUM(I10:I17)</f>
        <v>0</v>
      </c>
      <c r="J8" s="178">
        <f t="shared" si="1"/>
        <v>-5620920.8799999999</v>
      </c>
    </row>
    <row r="9" spans="1:10" x14ac:dyDescent="0.2">
      <c r="A9" s="177" t="s">
        <v>262</v>
      </c>
      <c r="B9" s="178"/>
      <c r="C9" s="178"/>
      <c r="D9" s="178"/>
      <c r="E9" s="178"/>
      <c r="F9" s="178"/>
      <c r="G9" s="178"/>
      <c r="H9" s="178">
        <f t="shared" si="0"/>
        <v>0</v>
      </c>
      <c r="I9" s="178"/>
      <c r="J9" s="178">
        <f t="shared" si="1"/>
        <v>0</v>
      </c>
    </row>
    <row r="10" spans="1:10" x14ac:dyDescent="0.2">
      <c r="A10" s="179" t="s">
        <v>263</v>
      </c>
      <c r="B10" s="180"/>
      <c r="C10" s="180"/>
      <c r="D10" s="180"/>
      <c r="E10" s="180"/>
      <c r="F10" s="180"/>
      <c r="G10" s="180">
        <f>[1]Kapitali!C15</f>
        <v>-5620920.8799999999</v>
      </c>
      <c r="H10" s="180">
        <f t="shared" si="0"/>
        <v>-5620920.8799999999</v>
      </c>
      <c r="I10" s="180"/>
      <c r="J10" s="180">
        <f t="shared" si="1"/>
        <v>-5620920.8799999999</v>
      </c>
    </row>
    <row r="11" spans="1:10" x14ac:dyDescent="0.2">
      <c r="A11" s="179" t="s">
        <v>264</v>
      </c>
      <c r="B11" s="180"/>
      <c r="C11" s="180"/>
      <c r="D11" s="180"/>
      <c r="E11" s="180"/>
      <c r="F11" s="180"/>
      <c r="G11" s="180"/>
      <c r="H11" s="180">
        <f t="shared" si="0"/>
        <v>0</v>
      </c>
      <c r="I11" s="180"/>
      <c r="J11" s="180">
        <f t="shared" si="1"/>
        <v>0</v>
      </c>
    </row>
    <row r="12" spans="1:10" x14ac:dyDescent="0.2">
      <c r="A12" s="179" t="s">
        <v>265</v>
      </c>
      <c r="B12" s="180"/>
      <c r="C12" s="180"/>
      <c r="D12" s="180"/>
      <c r="E12" s="180"/>
      <c r="F12" s="180"/>
      <c r="G12" s="180"/>
      <c r="H12" s="180">
        <f t="shared" si="0"/>
        <v>0</v>
      </c>
      <c r="I12" s="180"/>
      <c r="J12" s="180">
        <f t="shared" si="1"/>
        <v>0</v>
      </c>
    </row>
    <row r="13" spans="1:10" x14ac:dyDescent="0.2">
      <c r="A13" s="179" t="s">
        <v>266</v>
      </c>
      <c r="B13" s="180"/>
      <c r="C13" s="180"/>
      <c r="D13" s="180"/>
      <c r="E13" s="180"/>
      <c r="F13" s="180"/>
      <c r="G13" s="180"/>
      <c r="H13" s="180">
        <f t="shared" si="0"/>
        <v>0</v>
      </c>
      <c r="I13" s="180"/>
      <c r="J13" s="180">
        <f t="shared" si="1"/>
        <v>0</v>
      </c>
    </row>
    <row r="14" spans="1:10" x14ac:dyDescent="0.2">
      <c r="A14" s="179" t="s">
        <v>267</v>
      </c>
      <c r="B14" s="180"/>
      <c r="C14" s="180"/>
      <c r="D14" s="180"/>
      <c r="E14" s="180"/>
      <c r="F14" s="180"/>
      <c r="G14" s="180"/>
      <c r="H14" s="180">
        <f t="shared" si="0"/>
        <v>0</v>
      </c>
      <c r="I14" s="180"/>
      <c r="J14" s="180">
        <f t="shared" si="1"/>
        <v>0</v>
      </c>
    </row>
    <row r="15" spans="1:10" x14ac:dyDescent="0.2">
      <c r="A15" s="179" t="s">
        <v>268</v>
      </c>
      <c r="B15" s="180"/>
      <c r="C15" s="180"/>
      <c r="D15" s="180"/>
      <c r="E15" s="180"/>
      <c r="F15" s="180"/>
      <c r="G15" s="180"/>
      <c r="H15" s="180">
        <f t="shared" si="0"/>
        <v>0</v>
      </c>
      <c r="I15" s="180"/>
      <c r="J15" s="180">
        <f t="shared" si="1"/>
        <v>0</v>
      </c>
    </row>
    <row r="16" spans="1:10" s="13" customFormat="1" ht="25.5" x14ac:dyDescent="0.2">
      <c r="A16" s="177" t="s">
        <v>269</v>
      </c>
      <c r="B16" s="178"/>
      <c r="C16" s="178"/>
      <c r="D16" s="178"/>
      <c r="E16" s="178"/>
      <c r="F16" s="178"/>
      <c r="G16" s="178"/>
      <c r="H16" s="178">
        <f t="shared" si="0"/>
        <v>0</v>
      </c>
      <c r="I16" s="178"/>
      <c r="J16" s="178">
        <f t="shared" si="1"/>
        <v>0</v>
      </c>
    </row>
    <row r="17" spans="1:10" ht="13.5" thickBot="1" x14ac:dyDescent="0.25">
      <c r="A17" s="181"/>
      <c r="B17" s="182"/>
      <c r="C17" s="182"/>
      <c r="D17" s="182"/>
      <c r="E17" s="182"/>
      <c r="F17" s="182"/>
      <c r="G17" s="182"/>
      <c r="H17" s="182">
        <f t="shared" si="0"/>
        <v>0</v>
      </c>
      <c r="I17" s="182"/>
      <c r="J17" s="182">
        <f t="shared" si="1"/>
        <v>0</v>
      </c>
    </row>
    <row r="18" spans="1:10" ht="14.25" thickTop="1" thickBot="1" x14ac:dyDescent="0.25">
      <c r="A18" s="183" t="s">
        <v>270</v>
      </c>
      <c r="B18" s="174">
        <f t="shared" ref="B18:J18" si="2">B6+B8</f>
        <v>100</v>
      </c>
      <c r="C18" s="174">
        <f t="shared" si="2"/>
        <v>0</v>
      </c>
      <c r="D18" s="174">
        <f t="shared" si="2"/>
        <v>0</v>
      </c>
      <c r="E18" s="174">
        <f t="shared" si="2"/>
        <v>0</v>
      </c>
      <c r="F18" s="174">
        <f t="shared" si="2"/>
        <v>-159774.99</v>
      </c>
      <c r="G18" s="174">
        <f t="shared" si="2"/>
        <v>-5620920.8799999999</v>
      </c>
      <c r="H18" s="174">
        <f t="shared" si="2"/>
        <v>-5780595.8700000001</v>
      </c>
      <c r="I18" s="174">
        <f t="shared" si="2"/>
        <v>0</v>
      </c>
      <c r="J18" s="174">
        <f t="shared" si="2"/>
        <v>-5780595.8700000001</v>
      </c>
    </row>
    <row r="19" spans="1:10" ht="14.25" thickTop="1" thickBot="1" x14ac:dyDescent="0.25">
      <c r="A19" s="183"/>
      <c r="B19" s="174"/>
      <c r="C19" s="174"/>
      <c r="D19" s="174"/>
      <c r="E19" s="174"/>
      <c r="F19" s="174"/>
      <c r="G19" s="174"/>
      <c r="H19" s="174">
        <f>B19+C19+D19+E19+F19+G19</f>
        <v>0</v>
      </c>
      <c r="I19" s="174"/>
      <c r="J19" s="174">
        <f>H19+I19</f>
        <v>0</v>
      </c>
    </row>
    <row r="20" spans="1:10" ht="14.25" thickTop="1" thickBot="1" x14ac:dyDescent="0.25">
      <c r="A20" s="183" t="s">
        <v>271</v>
      </c>
      <c r="B20" s="174">
        <f t="shared" ref="B20:J20" si="3">B18</f>
        <v>100</v>
      </c>
      <c r="C20" s="174">
        <f t="shared" si="3"/>
        <v>0</v>
      </c>
      <c r="D20" s="174">
        <f t="shared" si="3"/>
        <v>0</v>
      </c>
      <c r="E20" s="174">
        <f t="shared" si="3"/>
        <v>0</v>
      </c>
      <c r="F20" s="174">
        <f t="shared" si="3"/>
        <v>-159774.99</v>
      </c>
      <c r="G20" s="174">
        <f t="shared" si="3"/>
        <v>-5620920.8799999999</v>
      </c>
      <c r="H20" s="174">
        <f t="shared" si="3"/>
        <v>-5780595.8700000001</v>
      </c>
      <c r="I20" s="174">
        <f t="shared" si="3"/>
        <v>0</v>
      </c>
      <c r="J20" s="174">
        <f t="shared" si="3"/>
        <v>-5780595.8700000001</v>
      </c>
    </row>
    <row r="21" spans="1:10" ht="13.5" thickTop="1" x14ac:dyDescent="0.2">
      <c r="A21" s="177" t="s">
        <v>262</v>
      </c>
      <c r="B21" s="178">
        <f t="shared" ref="B21:J21" si="4">SUM(B22:B29)</f>
        <v>0</v>
      </c>
      <c r="C21" s="178">
        <f t="shared" si="4"/>
        <v>0</v>
      </c>
      <c r="D21" s="178">
        <f t="shared" si="4"/>
        <v>0</v>
      </c>
      <c r="E21" s="178">
        <f t="shared" si="4"/>
        <v>0</v>
      </c>
      <c r="F21" s="178">
        <f t="shared" si="4"/>
        <v>0</v>
      </c>
      <c r="G21" s="178">
        <f t="shared" si="4"/>
        <v>-9939525.3116670251</v>
      </c>
      <c r="H21" s="178">
        <f t="shared" si="4"/>
        <v>-9939525.3116670251</v>
      </c>
      <c r="I21" s="178">
        <f t="shared" si="4"/>
        <v>0</v>
      </c>
      <c r="J21" s="178">
        <f t="shared" si="4"/>
        <v>-9939525.3116670251</v>
      </c>
    </row>
    <row r="22" spans="1:10" x14ac:dyDescent="0.2">
      <c r="A22" s="179" t="s">
        <v>263</v>
      </c>
      <c r="B22" s="180"/>
      <c r="C22" s="180"/>
      <c r="D22" s="180"/>
      <c r="E22" s="180"/>
      <c r="F22" s="180"/>
      <c r="G22" s="180">
        <f>'PASH Skk '!C47</f>
        <v>-9939525.3116670251</v>
      </c>
      <c r="H22" s="180">
        <f t="shared" ref="H22:H29" si="5">B22+C22+D22+E22+F22+G22</f>
        <v>-9939525.3116670251</v>
      </c>
      <c r="I22" s="180"/>
      <c r="J22" s="180">
        <f t="shared" ref="J22:J29" si="6">H22+I22</f>
        <v>-9939525.3116670251</v>
      </c>
    </row>
    <row r="23" spans="1:10" x14ac:dyDescent="0.2">
      <c r="A23" s="179" t="s">
        <v>264</v>
      </c>
      <c r="B23" s="180"/>
      <c r="C23" s="180"/>
      <c r="D23" s="180"/>
      <c r="E23" s="180"/>
      <c r="F23" s="180"/>
      <c r="G23" s="180"/>
      <c r="H23" s="180">
        <f t="shared" si="5"/>
        <v>0</v>
      </c>
      <c r="I23" s="180"/>
      <c r="J23" s="180">
        <f t="shared" si="6"/>
        <v>0</v>
      </c>
    </row>
    <row r="24" spans="1:10" x14ac:dyDescent="0.2">
      <c r="A24" s="179" t="s">
        <v>265</v>
      </c>
      <c r="B24" s="180"/>
      <c r="C24" s="180"/>
      <c r="D24" s="180"/>
      <c r="E24" s="180"/>
      <c r="F24" s="180"/>
      <c r="G24" s="180"/>
      <c r="H24" s="180">
        <f t="shared" si="5"/>
        <v>0</v>
      </c>
      <c r="I24" s="180"/>
      <c r="J24" s="180">
        <f t="shared" si="6"/>
        <v>0</v>
      </c>
    </row>
    <row r="25" spans="1:10" x14ac:dyDescent="0.2">
      <c r="A25" s="179" t="s">
        <v>266</v>
      </c>
      <c r="B25" s="180"/>
      <c r="C25" s="180"/>
      <c r="D25" s="180"/>
      <c r="E25" s="180"/>
      <c r="F25" s="180"/>
      <c r="G25" s="180"/>
      <c r="H25" s="180">
        <f t="shared" si="5"/>
        <v>0</v>
      </c>
      <c r="I25" s="180"/>
      <c r="J25" s="180">
        <f t="shared" si="6"/>
        <v>0</v>
      </c>
    </row>
    <row r="26" spans="1:10" x14ac:dyDescent="0.2">
      <c r="A26" s="179" t="s">
        <v>267</v>
      </c>
      <c r="B26" s="180"/>
      <c r="C26" s="180"/>
      <c r="D26" s="180"/>
      <c r="E26" s="180"/>
      <c r="F26" s="180"/>
      <c r="G26" s="180"/>
      <c r="H26" s="180">
        <f t="shared" si="5"/>
        <v>0</v>
      </c>
      <c r="I26" s="180"/>
      <c r="J26" s="180">
        <f t="shared" si="6"/>
        <v>0</v>
      </c>
    </row>
    <row r="27" spans="1:10" x14ac:dyDescent="0.2">
      <c r="A27" s="179" t="s">
        <v>268</v>
      </c>
      <c r="B27" s="180"/>
      <c r="C27" s="180"/>
      <c r="D27" s="180"/>
      <c r="E27" s="180"/>
      <c r="F27" s="180"/>
      <c r="G27" s="180"/>
      <c r="H27" s="180">
        <f t="shared" si="5"/>
        <v>0</v>
      </c>
      <c r="I27" s="180"/>
      <c r="J27" s="180">
        <f t="shared" si="6"/>
        <v>0</v>
      </c>
    </row>
    <row r="28" spans="1:10" s="13" customFormat="1" ht="25.5" x14ac:dyDescent="0.2">
      <c r="A28" s="177" t="s">
        <v>269</v>
      </c>
      <c r="B28" s="178"/>
      <c r="C28" s="178"/>
      <c r="D28" s="178"/>
      <c r="E28" s="178"/>
      <c r="F28" s="178"/>
      <c r="G28" s="178"/>
      <c r="H28" s="178">
        <f t="shared" si="5"/>
        <v>0</v>
      </c>
      <c r="I28" s="178"/>
      <c r="J28" s="178">
        <f t="shared" si="6"/>
        <v>0</v>
      </c>
    </row>
    <row r="29" spans="1:10" ht="13.5" thickBot="1" x14ac:dyDescent="0.25">
      <c r="A29" s="181"/>
      <c r="B29" s="182"/>
      <c r="C29" s="182"/>
      <c r="D29" s="182"/>
      <c r="E29" s="182"/>
      <c r="F29" s="182"/>
      <c r="G29" s="182"/>
      <c r="H29" s="182">
        <f t="shared" si="5"/>
        <v>0</v>
      </c>
      <c r="I29" s="182"/>
      <c r="J29" s="182">
        <f t="shared" si="6"/>
        <v>0</v>
      </c>
    </row>
    <row r="30" spans="1:10" ht="14.25" thickTop="1" thickBot="1" x14ac:dyDescent="0.25">
      <c r="A30" s="184" t="s">
        <v>272</v>
      </c>
      <c r="B30" s="174">
        <f t="shared" ref="B30:J30" si="7">B20+B21</f>
        <v>100</v>
      </c>
      <c r="C30" s="174">
        <f t="shared" si="7"/>
        <v>0</v>
      </c>
      <c r="D30" s="174">
        <f t="shared" si="7"/>
        <v>0</v>
      </c>
      <c r="E30" s="174">
        <f t="shared" si="7"/>
        <v>0</v>
      </c>
      <c r="F30" s="174">
        <f t="shared" si="7"/>
        <v>-159774.99</v>
      </c>
      <c r="G30" s="174">
        <f t="shared" si="7"/>
        <v>-15560446.191667024</v>
      </c>
      <c r="H30" s="174">
        <f t="shared" si="7"/>
        <v>-15720121.181667026</v>
      </c>
      <c r="I30" s="174">
        <f t="shared" si="7"/>
        <v>0</v>
      </c>
      <c r="J30" s="174">
        <f t="shared" si="7"/>
        <v>-15720121.181667026</v>
      </c>
    </row>
    <row r="31" spans="1:10" ht="13.5" thickTop="1" x14ac:dyDescent="0.2"/>
  </sheetData>
  <mergeCells count="1">
    <mergeCell ref="A2:J2"/>
  </mergeCells>
  <printOptions horizontalCentered="1" verticalCentered="1"/>
  <pageMargins left="0" right="0" top="0" bottom="0" header="0.23" footer="0.16"/>
  <pageSetup scale="95" orientation="landscape" r:id="rId1"/>
  <headerFooter alignWithMargins="0">
    <oddHeader xml:space="preserve">&amp;CHE-IN INVEST
M22218026P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822D-AF46-44D0-8A5B-4D8DDE1DB9C8}">
  <dimension ref="A1:E65"/>
  <sheetViews>
    <sheetView tabSelected="1" topLeftCell="A38" zoomScaleNormal="100" workbookViewId="0">
      <selection activeCell="B15" sqref="B15:D15"/>
    </sheetView>
  </sheetViews>
  <sheetFormatPr defaultRowHeight="12.75" x14ac:dyDescent="0.2"/>
  <cols>
    <col min="1" max="1" width="46" customWidth="1"/>
    <col min="3" max="5" width="15.5703125" customWidth="1"/>
  </cols>
  <sheetData>
    <row r="1" spans="1:5" ht="15" x14ac:dyDescent="0.2">
      <c r="A1" s="328" t="s">
        <v>273</v>
      </c>
      <c r="B1" s="328"/>
      <c r="C1" s="328"/>
      <c r="D1" s="328"/>
      <c r="E1" s="328"/>
    </row>
    <row r="2" spans="1:5" x14ac:dyDescent="0.2">
      <c r="A2" s="105"/>
      <c r="B2" s="105"/>
      <c r="C2" s="185"/>
      <c r="D2" s="185"/>
      <c r="E2" s="185"/>
    </row>
    <row r="3" spans="1:5" ht="145.5" customHeight="1" x14ac:dyDescent="0.2">
      <c r="A3" s="327" t="s">
        <v>274</v>
      </c>
      <c r="B3" s="327"/>
      <c r="C3" s="327"/>
      <c r="D3" s="327"/>
      <c r="E3" s="327"/>
    </row>
    <row r="4" spans="1:5" x14ac:dyDescent="0.2">
      <c r="A4" s="186"/>
      <c r="B4" s="186"/>
      <c r="C4" s="185"/>
      <c r="D4" s="185"/>
      <c r="E4" s="185"/>
    </row>
    <row r="5" spans="1:5" ht="15" x14ac:dyDescent="0.2">
      <c r="A5" s="328" t="s">
        <v>275</v>
      </c>
      <c r="B5" s="328"/>
      <c r="C5" s="328"/>
      <c r="D5" s="328"/>
      <c r="E5" s="328"/>
    </row>
    <row r="6" spans="1:5" ht="15" x14ac:dyDescent="0.2">
      <c r="A6" s="187"/>
      <c r="B6" s="187"/>
      <c r="C6" s="188"/>
      <c r="D6" s="188"/>
      <c r="E6" s="188"/>
    </row>
    <row r="7" spans="1:5" ht="15" x14ac:dyDescent="0.2">
      <c r="A7" s="189" t="s">
        <v>276</v>
      </c>
      <c r="B7" s="189"/>
      <c r="C7" s="188"/>
      <c r="D7" s="188"/>
      <c r="E7" s="188"/>
    </row>
    <row r="8" spans="1:5" ht="15" x14ac:dyDescent="0.2">
      <c r="A8" s="187"/>
      <c r="B8" s="187"/>
      <c r="C8" s="188"/>
      <c r="D8" s="188"/>
      <c r="E8" s="188"/>
    </row>
    <row r="9" spans="1:5" ht="57.75" customHeight="1" x14ac:dyDescent="0.2">
      <c r="A9" s="327" t="s">
        <v>277</v>
      </c>
      <c r="B9" s="327"/>
      <c r="C9" s="327"/>
      <c r="D9" s="327"/>
      <c r="E9" s="327"/>
    </row>
    <row r="10" spans="1:5" x14ac:dyDescent="0.2">
      <c r="A10" s="186"/>
      <c r="B10" s="186"/>
      <c r="C10" s="185"/>
      <c r="D10" s="185"/>
      <c r="E10" s="185"/>
    </row>
    <row r="11" spans="1:5" ht="39.75" customHeight="1" x14ac:dyDescent="0.2">
      <c r="A11" s="331" t="s">
        <v>278</v>
      </c>
      <c r="B11" s="331"/>
      <c r="C11" s="331"/>
      <c r="D11" s="331"/>
      <c r="E11" s="331"/>
    </row>
    <row r="12" spans="1:5" x14ac:dyDescent="0.2">
      <c r="A12" s="186"/>
      <c r="B12" s="186"/>
      <c r="C12" s="185"/>
      <c r="D12" s="185"/>
      <c r="E12" s="185"/>
    </row>
    <row r="13" spans="1:5" ht="46.5" customHeight="1" x14ac:dyDescent="0.2">
      <c r="A13" s="327" t="s">
        <v>279</v>
      </c>
      <c r="B13" s="327"/>
      <c r="C13" s="327"/>
      <c r="D13" s="327"/>
      <c r="E13" s="327"/>
    </row>
    <row r="14" spans="1:5" x14ac:dyDescent="0.2">
      <c r="A14" s="190" t="s">
        <v>280</v>
      </c>
      <c r="B14" s="190"/>
      <c r="C14" s="185"/>
      <c r="D14" s="185"/>
      <c r="E14" s="185"/>
    </row>
    <row r="15" spans="1:5" x14ac:dyDescent="0.2">
      <c r="A15" s="191"/>
      <c r="B15" s="191"/>
      <c r="C15" s="185"/>
      <c r="D15" s="185"/>
      <c r="E15" s="185"/>
    </row>
    <row r="16" spans="1:5" ht="15" x14ac:dyDescent="0.2">
      <c r="A16" s="329" t="s">
        <v>281</v>
      </c>
      <c r="B16" s="329"/>
      <c r="C16" s="329"/>
      <c r="D16" s="329"/>
      <c r="E16" s="329"/>
    </row>
    <row r="17" spans="1:5" x14ac:dyDescent="0.2">
      <c r="A17" s="327" t="s">
        <v>282</v>
      </c>
      <c r="B17" s="327"/>
      <c r="C17" s="327"/>
      <c r="D17" s="327"/>
      <c r="E17" s="327"/>
    </row>
    <row r="18" spans="1:5" x14ac:dyDescent="0.2">
      <c r="A18" s="191"/>
      <c r="B18" s="191"/>
      <c r="C18" s="185"/>
      <c r="D18" s="185"/>
      <c r="E18" s="185"/>
    </row>
    <row r="19" spans="1:5" x14ac:dyDescent="0.2">
      <c r="A19" s="191" t="s">
        <v>283</v>
      </c>
      <c r="B19" s="191"/>
      <c r="C19" s="185"/>
      <c r="D19" s="185"/>
      <c r="E19" s="185"/>
    </row>
    <row r="20" spans="1:5" x14ac:dyDescent="0.2">
      <c r="A20" s="191"/>
      <c r="B20" s="191"/>
      <c r="C20" s="185"/>
      <c r="D20" s="185"/>
      <c r="E20" s="185"/>
    </row>
    <row r="21" spans="1:5" x14ac:dyDescent="0.2">
      <c r="A21" s="327" t="s">
        <v>284</v>
      </c>
      <c r="B21" s="327"/>
      <c r="C21" s="327"/>
      <c r="D21" s="327"/>
      <c r="E21" s="327"/>
    </row>
    <row r="22" spans="1:5" x14ac:dyDescent="0.2">
      <c r="A22" s="186"/>
      <c r="B22" s="186"/>
      <c r="C22" s="185"/>
      <c r="D22" s="185"/>
      <c r="E22" s="185"/>
    </row>
    <row r="23" spans="1:5" x14ac:dyDescent="0.2">
      <c r="A23" s="330" t="s">
        <v>285</v>
      </c>
      <c r="B23" s="330"/>
      <c r="C23" s="330"/>
      <c r="D23" s="330"/>
      <c r="E23" s="330"/>
    </row>
    <row r="24" spans="1:5" ht="13.5" thickBot="1" x14ac:dyDescent="0.25">
      <c r="A24" s="186"/>
      <c r="B24" s="186"/>
      <c r="C24" s="185"/>
      <c r="D24" s="185"/>
      <c r="E24" s="185"/>
    </row>
    <row r="25" spans="1:5" x14ac:dyDescent="0.2">
      <c r="A25" s="192"/>
      <c r="B25" s="192"/>
      <c r="C25" s="193"/>
      <c r="D25" s="193"/>
      <c r="E25" s="193"/>
    </row>
    <row r="26" spans="1:5" x14ac:dyDescent="0.2">
      <c r="A26" s="105" t="s">
        <v>286</v>
      </c>
      <c r="B26" s="105"/>
      <c r="C26" s="194" t="s">
        <v>287</v>
      </c>
      <c r="D26" s="194" t="s">
        <v>288</v>
      </c>
      <c r="E26" s="194" t="s">
        <v>289</v>
      </c>
    </row>
    <row r="27" spans="1:5" ht="13.5" thickBot="1" x14ac:dyDescent="0.25">
      <c r="A27" s="195"/>
      <c r="B27" s="195"/>
      <c r="C27" s="196"/>
      <c r="D27" s="196"/>
      <c r="E27" s="197"/>
    </row>
    <row r="28" spans="1:5" x14ac:dyDescent="0.2">
      <c r="A28" s="198"/>
      <c r="B28" s="198"/>
      <c r="C28" s="199"/>
      <c r="D28" s="200"/>
      <c r="E28" s="200"/>
    </row>
    <row r="29" spans="1:5" x14ac:dyDescent="0.2">
      <c r="A29" s="102" t="s">
        <v>290</v>
      </c>
      <c r="B29" s="102"/>
      <c r="C29" s="201">
        <v>98.15</v>
      </c>
      <c r="D29" s="201">
        <v>103.88</v>
      </c>
      <c r="E29" s="12">
        <f>C29-D29</f>
        <v>-5.7299999999999898</v>
      </c>
    </row>
    <row r="30" spans="1:5" x14ac:dyDescent="0.2">
      <c r="A30" s="102" t="s">
        <v>291</v>
      </c>
      <c r="B30" s="102"/>
      <c r="C30" s="201">
        <v>93.94</v>
      </c>
      <c r="D30" s="201">
        <v>93.94</v>
      </c>
      <c r="E30" s="12">
        <f t="shared" ref="E30:E34" si="0">C30-D30</f>
        <v>0</v>
      </c>
    </row>
    <row r="31" spans="1:5" x14ac:dyDescent="0.2">
      <c r="A31" s="102" t="s">
        <v>292</v>
      </c>
      <c r="B31" s="102"/>
      <c r="C31" s="201">
        <v>119.47</v>
      </c>
      <c r="D31" s="201">
        <v>119.47</v>
      </c>
      <c r="E31" s="12">
        <f t="shared" si="0"/>
        <v>0</v>
      </c>
    </row>
    <row r="32" spans="1:5" x14ac:dyDescent="0.2">
      <c r="A32" s="102" t="s">
        <v>293</v>
      </c>
      <c r="B32" s="102"/>
      <c r="C32" s="201">
        <v>112.1</v>
      </c>
      <c r="D32" s="201">
        <v>112.1</v>
      </c>
      <c r="E32" s="12">
        <f t="shared" si="0"/>
        <v>0</v>
      </c>
    </row>
    <row r="33" spans="1:5" x14ac:dyDescent="0.2">
      <c r="A33" s="102" t="s">
        <v>294</v>
      </c>
      <c r="B33" s="102"/>
      <c r="C33" s="201">
        <v>63.89</v>
      </c>
      <c r="D33" s="201">
        <v>63.89</v>
      </c>
      <c r="E33" s="12">
        <f t="shared" si="0"/>
        <v>0</v>
      </c>
    </row>
    <row r="34" spans="1:5" ht="13.5" thickBot="1" x14ac:dyDescent="0.25">
      <c r="A34" s="202" t="s">
        <v>295</v>
      </c>
      <c r="B34" s="202"/>
      <c r="C34" s="203">
        <v>70.849999999999994</v>
      </c>
      <c r="D34" s="203">
        <v>70.849999999999994</v>
      </c>
      <c r="E34" s="204">
        <f t="shared" si="0"/>
        <v>0</v>
      </c>
    </row>
    <row r="35" spans="1:5" x14ac:dyDescent="0.2">
      <c r="A35" s="191"/>
      <c r="B35" s="191"/>
      <c r="C35" s="185"/>
      <c r="D35" s="185"/>
      <c r="E35" s="185"/>
    </row>
    <row r="36" spans="1:5" x14ac:dyDescent="0.2">
      <c r="A36" s="191"/>
      <c r="B36" s="191"/>
      <c r="C36" s="185"/>
      <c r="D36" s="185"/>
      <c r="E36" s="185"/>
    </row>
    <row r="37" spans="1:5" x14ac:dyDescent="0.2">
      <c r="A37" s="191" t="s">
        <v>296</v>
      </c>
      <c r="B37" s="191"/>
      <c r="C37" s="185"/>
      <c r="D37" s="185"/>
      <c r="E37" s="185"/>
    </row>
    <row r="38" spans="1:5" ht="67.5" customHeight="1" x14ac:dyDescent="0.2">
      <c r="A38" s="327" t="s">
        <v>297</v>
      </c>
      <c r="B38" s="327"/>
      <c r="C38" s="327"/>
      <c r="D38" s="327"/>
      <c r="E38" s="327"/>
    </row>
    <row r="39" spans="1:5" x14ac:dyDescent="0.2">
      <c r="A39" s="186"/>
      <c r="B39" s="186"/>
      <c r="C39" s="185"/>
      <c r="D39" s="185"/>
      <c r="E39" s="185"/>
    </row>
    <row r="40" spans="1:5" x14ac:dyDescent="0.2">
      <c r="A40" s="191"/>
      <c r="B40" s="191"/>
      <c r="C40" s="185"/>
      <c r="D40" s="185"/>
      <c r="E40" s="185"/>
    </row>
    <row r="41" spans="1:5" x14ac:dyDescent="0.2">
      <c r="A41" s="191" t="s">
        <v>298</v>
      </c>
      <c r="B41" s="191"/>
      <c r="C41" s="185"/>
      <c r="D41" s="185"/>
      <c r="E41" s="185"/>
    </row>
    <row r="42" spans="1:5" ht="81" customHeight="1" x14ac:dyDescent="0.2">
      <c r="A42" s="327" t="s">
        <v>299</v>
      </c>
      <c r="B42" s="327"/>
      <c r="C42" s="327"/>
      <c r="D42" s="327"/>
      <c r="E42" s="327"/>
    </row>
    <row r="43" spans="1:5" x14ac:dyDescent="0.2">
      <c r="A43" s="186"/>
      <c r="B43" s="186"/>
      <c r="C43" s="185"/>
      <c r="D43" s="185"/>
      <c r="E43" s="185"/>
    </row>
    <row r="44" spans="1:5" x14ac:dyDescent="0.2">
      <c r="A44" s="191" t="s">
        <v>300</v>
      </c>
      <c r="B44" s="191"/>
      <c r="C44" s="185"/>
      <c r="D44" s="185"/>
      <c r="E44" s="185"/>
    </row>
    <row r="45" spans="1:5" ht="66.75" customHeight="1" x14ac:dyDescent="0.2">
      <c r="A45" s="327" t="s">
        <v>301</v>
      </c>
      <c r="B45" s="327"/>
      <c r="C45" s="327"/>
      <c r="D45" s="327"/>
      <c r="E45" s="327"/>
    </row>
    <row r="46" spans="1:5" x14ac:dyDescent="0.2">
      <c r="A46" s="186"/>
      <c r="B46" s="186"/>
      <c r="C46" s="185"/>
      <c r="D46" s="185"/>
      <c r="E46" s="185"/>
    </row>
    <row r="47" spans="1:5" x14ac:dyDescent="0.2">
      <c r="A47" s="191" t="s">
        <v>302</v>
      </c>
      <c r="B47" s="191"/>
      <c r="C47" s="185"/>
      <c r="D47" s="185"/>
      <c r="E47" s="185"/>
    </row>
    <row r="48" spans="1:5" x14ac:dyDescent="0.2">
      <c r="A48" s="327"/>
      <c r="B48" s="327"/>
      <c r="C48" s="327"/>
      <c r="D48" s="327"/>
      <c r="E48" s="327"/>
    </row>
    <row r="49" spans="1:5" ht="108.75" customHeight="1" x14ac:dyDescent="0.2">
      <c r="A49" s="327" t="s">
        <v>303</v>
      </c>
      <c r="B49" s="327"/>
      <c r="C49" s="327"/>
      <c r="D49" s="327"/>
      <c r="E49" s="327"/>
    </row>
    <row r="50" spans="1:5" x14ac:dyDescent="0.2">
      <c r="A50" s="186"/>
      <c r="B50" s="186"/>
      <c r="C50" s="185"/>
      <c r="D50" s="185"/>
      <c r="E50" s="185"/>
    </row>
    <row r="51" spans="1:5" x14ac:dyDescent="0.2">
      <c r="A51" s="191" t="s">
        <v>304</v>
      </c>
      <c r="B51" s="191"/>
      <c r="C51" s="185"/>
      <c r="D51" s="185"/>
      <c r="E51" s="185"/>
    </row>
    <row r="52" spans="1:5" ht="44.25" customHeight="1" x14ac:dyDescent="0.2">
      <c r="A52" s="327" t="s">
        <v>305</v>
      </c>
      <c r="B52" s="327"/>
      <c r="C52" s="327"/>
      <c r="D52" s="327"/>
      <c r="E52" s="327"/>
    </row>
    <row r="53" spans="1:5" x14ac:dyDescent="0.2">
      <c r="A53" s="186"/>
      <c r="B53" s="186"/>
      <c r="C53" s="185"/>
      <c r="D53" s="185"/>
      <c r="E53" s="185"/>
    </row>
    <row r="54" spans="1:5" s="205" customFormat="1" ht="15" x14ac:dyDescent="0.2">
      <c r="A54" s="328" t="s">
        <v>306</v>
      </c>
      <c r="B54" s="328"/>
      <c r="C54" s="328"/>
      <c r="D54" s="328"/>
      <c r="E54" s="328"/>
    </row>
    <row r="55" spans="1:5" x14ac:dyDescent="0.2">
      <c r="A55" s="185"/>
      <c r="B55" s="185"/>
      <c r="C55" s="185"/>
      <c r="D55" s="185"/>
      <c r="E55" s="185"/>
    </row>
    <row r="56" spans="1:5" x14ac:dyDescent="0.2">
      <c r="A56" s="185"/>
      <c r="B56" s="185"/>
      <c r="C56" s="185"/>
      <c r="D56" s="185"/>
      <c r="E56" s="185"/>
    </row>
    <row r="57" spans="1:5" s="207" customFormat="1" ht="15" x14ac:dyDescent="0.25">
      <c r="A57" s="206" t="s">
        <v>307</v>
      </c>
      <c r="B57" s="206"/>
      <c r="C57" s="206" t="s">
        <v>308</v>
      </c>
      <c r="D57" s="206"/>
      <c r="E57" s="206"/>
    </row>
    <row r="58" spans="1:5" s="205" customFormat="1" ht="14.25" x14ac:dyDescent="0.2">
      <c r="A58" s="188"/>
      <c r="B58" s="188"/>
      <c r="C58" s="188"/>
      <c r="D58" s="188"/>
      <c r="E58" s="188"/>
    </row>
    <row r="59" spans="1:5" s="205" customFormat="1" ht="14.25" x14ac:dyDescent="0.2">
      <c r="A59" s="188"/>
      <c r="B59" s="188"/>
      <c r="C59" s="188"/>
      <c r="D59" s="188"/>
      <c r="E59" s="188"/>
    </row>
    <row r="60" spans="1:5" s="205" customFormat="1" ht="14.25" x14ac:dyDescent="0.2">
      <c r="A60" s="188"/>
      <c r="B60" s="188"/>
      <c r="D60" s="188"/>
      <c r="E60" s="188"/>
    </row>
    <row r="61" spans="1:5" s="205" customFormat="1" ht="14.25" x14ac:dyDescent="0.2">
      <c r="A61" s="188" t="s">
        <v>309</v>
      </c>
      <c r="B61" s="188"/>
      <c r="C61" s="188" t="s">
        <v>310</v>
      </c>
      <c r="D61" s="188"/>
      <c r="E61" s="188"/>
    </row>
    <row r="62" spans="1:5" s="205" customFormat="1" ht="14.25" x14ac:dyDescent="0.2">
      <c r="A62" s="188"/>
      <c r="B62" s="188"/>
      <c r="C62" s="188"/>
      <c r="D62" s="188"/>
      <c r="E62" s="188"/>
    </row>
    <row r="63" spans="1:5" s="205" customFormat="1" ht="14.25" x14ac:dyDescent="0.2">
      <c r="A63" s="188"/>
      <c r="B63" s="188"/>
      <c r="C63" s="188"/>
      <c r="D63" s="188"/>
      <c r="E63" s="188"/>
    </row>
    <row r="64" spans="1:5" s="205" customFormat="1" ht="14.25" x14ac:dyDescent="0.2"/>
    <row r="65" spans="3:3" s="205" customFormat="1" ht="14.25" x14ac:dyDescent="0.2">
      <c r="C65" s="208"/>
    </row>
  </sheetData>
  <mergeCells count="17">
    <mergeCell ref="A42:E42"/>
    <mergeCell ref="A1:E1"/>
    <mergeCell ref="A3:E3"/>
    <mergeCell ref="A5:E5"/>
    <mergeCell ref="A9:E9"/>
    <mergeCell ref="A11:E11"/>
    <mergeCell ref="A13:E13"/>
    <mergeCell ref="A16:E16"/>
    <mergeCell ref="A17:E17"/>
    <mergeCell ref="A21:E21"/>
    <mergeCell ref="A23:E23"/>
    <mergeCell ref="A38:E38"/>
    <mergeCell ref="A45:E45"/>
    <mergeCell ref="A48:E48"/>
    <mergeCell ref="A49:E49"/>
    <mergeCell ref="A52:E52"/>
    <mergeCell ref="A54:E54"/>
  </mergeCells>
  <printOptions horizontalCentered="1" verticalCentered="1"/>
  <pageMargins left="0" right="0" top="0" bottom="0" header="0.23" footer="0.16"/>
  <pageSetup scale="95" orientation="portrait" r:id="rId1"/>
  <headerFooter alignWithMargins="0">
    <oddHeader xml:space="preserve">&amp;CHE-IN INVEST
M22218026P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F57C-C8A6-482C-8260-EA04A7F9BDBF}">
  <dimension ref="A1:P121"/>
  <sheetViews>
    <sheetView tabSelected="1" zoomScaleNormal="100" zoomScaleSheetLayoutView="100" workbookViewId="0">
      <selection activeCell="B15" sqref="B15:D15"/>
    </sheetView>
  </sheetViews>
  <sheetFormatPr defaultColWidth="9.140625" defaultRowHeight="12.75" x14ac:dyDescent="0.2"/>
  <cols>
    <col min="1" max="2" width="3.42578125" style="2" customWidth="1"/>
    <col min="3" max="3" width="6.140625" style="2" customWidth="1"/>
    <col min="4" max="4" width="57.5703125" style="2" bestFit="1" customWidth="1"/>
    <col min="5" max="5" width="16.140625" style="2" customWidth="1"/>
    <col min="6" max="6" width="14.85546875" style="2" customWidth="1"/>
    <col min="7" max="7" width="9.140625" style="2"/>
    <col min="8" max="8" width="14.140625" style="75" bestFit="1" customWidth="1"/>
    <col min="9" max="9" width="15.28515625" style="75" customWidth="1"/>
    <col min="10" max="10" width="16.28515625" style="75" customWidth="1"/>
    <col min="11" max="11" width="9.140625" style="75"/>
    <col min="12" max="13" width="9.140625" style="2"/>
    <col min="14" max="14" width="13.5703125" style="2" bestFit="1" customWidth="1"/>
    <col min="15" max="15" width="40.7109375" style="2" bestFit="1" customWidth="1"/>
    <col min="16" max="16" width="14.140625" style="75" bestFit="1" customWidth="1"/>
    <col min="17" max="16384" width="9.140625" style="2"/>
  </cols>
  <sheetData>
    <row r="1" spans="1:16" x14ac:dyDescent="0.2">
      <c r="B1" s="103"/>
      <c r="E1" s="15"/>
      <c r="H1" s="209"/>
      <c r="I1" s="209"/>
      <c r="J1" s="209"/>
      <c r="K1" s="209"/>
      <c r="P1" s="209"/>
    </row>
    <row r="2" spans="1:16" s="18" customFormat="1" ht="28.5" x14ac:dyDescent="0.2">
      <c r="A2" s="315" t="s">
        <v>311</v>
      </c>
      <c r="B2" s="315"/>
      <c r="C2" s="315"/>
      <c r="D2" s="315"/>
      <c r="E2" s="315"/>
      <c r="F2" s="315"/>
      <c r="H2" s="210"/>
      <c r="I2" s="210"/>
      <c r="J2" s="210"/>
      <c r="K2" s="210"/>
      <c r="P2" s="210"/>
    </row>
    <row r="3" spans="1:16" x14ac:dyDescent="0.2">
      <c r="B3" s="103"/>
      <c r="E3" s="15"/>
      <c r="H3" s="209"/>
      <c r="I3" s="209"/>
      <c r="J3" s="209"/>
      <c r="K3" s="209"/>
      <c r="P3" s="209"/>
    </row>
    <row r="4" spans="1:16" ht="13.5" customHeight="1" thickBot="1" x14ac:dyDescent="0.25">
      <c r="A4" s="13"/>
      <c r="C4" s="102"/>
      <c r="E4" s="102"/>
      <c r="H4" s="209"/>
      <c r="I4" s="209"/>
      <c r="J4" s="209"/>
      <c r="K4" s="209"/>
      <c r="P4" s="209"/>
    </row>
    <row r="5" spans="1:16" ht="14.25" thickTop="1" thickBot="1" x14ac:dyDescent="0.25">
      <c r="A5" s="323" t="s">
        <v>152</v>
      </c>
      <c r="B5" s="323"/>
      <c r="C5" s="323" t="s">
        <v>153</v>
      </c>
      <c r="D5" s="323"/>
      <c r="E5" s="332" t="str">
        <f>'Cash Flow Skk  '!B5</f>
        <v>VITI  USHTRIMOR
31.12.2024</v>
      </c>
      <c r="F5" s="333"/>
    </row>
    <row r="6" spans="1:16" ht="14.25" thickTop="1" thickBot="1" x14ac:dyDescent="0.25">
      <c r="A6" s="324"/>
      <c r="B6" s="324"/>
      <c r="C6" s="324"/>
      <c r="D6" s="324"/>
      <c r="E6" s="212" t="str">
        <f>'PASH Skk '!C6</f>
        <v>ALL</v>
      </c>
      <c r="F6" s="212" t="str">
        <f>'PASH Skk '!D6</f>
        <v>EURO</v>
      </c>
    </row>
    <row r="7" spans="1:16" ht="13.5" thickTop="1" x14ac:dyDescent="0.2">
      <c r="A7" s="213">
        <v>1</v>
      </c>
      <c r="B7" s="214"/>
      <c r="C7" s="215">
        <v>70</v>
      </c>
      <c r="D7" s="216" t="s">
        <v>312</v>
      </c>
      <c r="E7" s="217">
        <f>SUM(E8:E12)</f>
        <v>88261996.003332973</v>
      </c>
      <c r="F7" s="217">
        <f>E7/[1]Testazione!$C$32</f>
        <v>885275.78739551629</v>
      </c>
      <c r="H7" s="209"/>
      <c r="I7" s="209"/>
      <c r="J7" s="209"/>
      <c r="K7" s="209"/>
      <c r="P7" s="209"/>
    </row>
    <row r="8" spans="1:16" x14ac:dyDescent="0.2">
      <c r="A8" s="218"/>
      <c r="B8" s="219" t="s">
        <v>313</v>
      </c>
      <c r="C8" s="220">
        <v>701</v>
      </c>
      <c r="D8" s="221" t="s">
        <v>314</v>
      </c>
      <c r="E8" s="222"/>
      <c r="F8" s="222">
        <f>E8/[1]Testazione!$C$32</f>
        <v>0</v>
      </c>
      <c r="H8" s="209"/>
      <c r="I8" s="209"/>
      <c r="J8" s="209"/>
      <c r="K8" s="209"/>
      <c r="P8" s="209"/>
    </row>
    <row r="9" spans="1:16" x14ac:dyDescent="0.2">
      <c r="A9" s="223"/>
      <c r="B9" s="224" t="s">
        <v>315</v>
      </c>
      <c r="C9" s="220">
        <v>702</v>
      </c>
      <c r="D9" s="221" t="s">
        <v>316</v>
      </c>
      <c r="E9" s="222"/>
      <c r="F9" s="222">
        <f>E9/[1]Testazione!$C$32</f>
        <v>0</v>
      </c>
      <c r="H9" s="209"/>
      <c r="I9" s="209"/>
      <c r="J9" s="209"/>
      <c r="K9" s="209"/>
      <c r="P9" s="209"/>
    </row>
    <row r="10" spans="1:16" x14ac:dyDescent="0.2">
      <c r="A10" s="223"/>
      <c r="B10" s="224" t="s">
        <v>317</v>
      </c>
      <c r="C10" s="220">
        <v>703</v>
      </c>
      <c r="D10" s="221" t="s">
        <v>318</v>
      </c>
      <c r="E10" s="222"/>
      <c r="F10" s="222">
        <f>E10/[1]Testazione!$C$32</f>
        <v>0</v>
      </c>
      <c r="H10" s="209"/>
      <c r="I10" s="209"/>
      <c r="J10" s="209"/>
      <c r="K10" s="209"/>
      <c r="P10" s="209"/>
    </row>
    <row r="11" spans="1:16" x14ac:dyDescent="0.2">
      <c r="A11" s="223"/>
      <c r="B11" s="224" t="s">
        <v>319</v>
      </c>
      <c r="C11" s="220">
        <v>704</v>
      </c>
      <c r="D11" s="221" t="s">
        <v>320</v>
      </c>
      <c r="E11" s="222"/>
      <c r="F11" s="222">
        <f>E11/[1]Testazione!$C$32</f>
        <v>0</v>
      </c>
      <c r="H11" s="209"/>
      <c r="I11" s="209"/>
      <c r="J11" s="209"/>
      <c r="K11" s="209"/>
      <c r="P11" s="209"/>
    </row>
    <row r="12" spans="1:16" x14ac:dyDescent="0.2">
      <c r="A12" s="223"/>
      <c r="B12" s="224" t="s">
        <v>321</v>
      </c>
      <c r="C12" s="220">
        <v>705</v>
      </c>
      <c r="D12" s="221" t="s">
        <v>322</v>
      </c>
      <c r="E12" s="222">
        <f>'[1]Librat e Shitjes'!L25+'[1]Detyrime te Tjera AASH'!C9-'[1]Detyrime te Tjera AASH'!E9-'Analiza e shpenz.'!E24</f>
        <v>88261996.003332973</v>
      </c>
      <c r="F12" s="222">
        <f>E12/[1]Testazione!$C$32</f>
        <v>885275.78739551629</v>
      </c>
      <c r="H12" s="209"/>
      <c r="I12" s="209"/>
      <c r="J12" s="209"/>
      <c r="K12" s="209"/>
      <c r="P12" s="209"/>
    </row>
    <row r="13" spans="1:16" x14ac:dyDescent="0.2">
      <c r="A13" s="223">
        <v>2</v>
      </c>
      <c r="B13" s="224"/>
      <c r="C13" s="220">
        <v>708</v>
      </c>
      <c r="D13" s="221" t="s">
        <v>323</v>
      </c>
      <c r="E13" s="222">
        <f>SUM(E14:E17)</f>
        <v>0</v>
      </c>
      <c r="F13" s="222">
        <f>E13/[1]Testazione!$C$32</f>
        <v>0</v>
      </c>
      <c r="H13" s="209"/>
      <c r="I13" s="209"/>
      <c r="J13" s="209"/>
      <c r="K13" s="209"/>
      <c r="P13" s="209"/>
    </row>
    <row r="14" spans="1:16" x14ac:dyDescent="0.2">
      <c r="A14" s="223"/>
      <c r="B14" s="224" t="s">
        <v>324</v>
      </c>
      <c r="C14" s="220">
        <v>7081</v>
      </c>
      <c r="D14" s="221" t="s">
        <v>325</v>
      </c>
      <c r="E14" s="222"/>
      <c r="F14" s="222">
        <f>E14/[1]Testazione!$C$32</f>
        <v>0</v>
      </c>
      <c r="H14" s="209"/>
      <c r="I14" s="209"/>
      <c r="J14" s="209"/>
      <c r="K14" s="209"/>
      <c r="P14" s="209"/>
    </row>
    <row r="15" spans="1:16" x14ac:dyDescent="0.2">
      <c r="A15" s="223"/>
      <c r="B15" s="224" t="s">
        <v>326</v>
      </c>
      <c r="C15" s="220">
        <v>7082</v>
      </c>
      <c r="D15" s="221" t="s">
        <v>327</v>
      </c>
      <c r="E15" s="222"/>
      <c r="F15" s="222">
        <f>E15/[1]Testazione!$C$32</f>
        <v>0</v>
      </c>
      <c r="H15" s="209"/>
      <c r="I15" s="209"/>
      <c r="J15" s="209"/>
      <c r="K15" s="209"/>
      <c r="P15" s="209"/>
    </row>
    <row r="16" spans="1:16" x14ac:dyDescent="0.2">
      <c r="A16" s="223"/>
      <c r="B16" s="224" t="s">
        <v>328</v>
      </c>
      <c r="C16" s="220">
        <v>7083</v>
      </c>
      <c r="D16" s="221" t="s">
        <v>329</v>
      </c>
      <c r="E16" s="222"/>
      <c r="F16" s="222">
        <f>E16/[1]Testazione!$C$32</f>
        <v>0</v>
      </c>
      <c r="H16" s="209"/>
      <c r="I16" s="209"/>
      <c r="J16" s="209"/>
      <c r="K16" s="209"/>
      <c r="P16" s="209"/>
    </row>
    <row r="17" spans="1:16" x14ac:dyDescent="0.2">
      <c r="A17" s="223"/>
      <c r="B17" s="224" t="s">
        <v>330</v>
      </c>
      <c r="C17" s="220">
        <v>7088</v>
      </c>
      <c r="D17" s="221" t="s">
        <v>331</v>
      </c>
      <c r="E17" s="222"/>
      <c r="F17" s="222">
        <f>E17/[1]Testazione!$C$32</f>
        <v>0</v>
      </c>
      <c r="H17" s="209"/>
      <c r="I17" s="209"/>
      <c r="J17" s="209"/>
      <c r="K17" s="209"/>
      <c r="P17" s="209"/>
    </row>
    <row r="18" spans="1:16" ht="25.5" x14ac:dyDescent="0.2">
      <c r="A18" s="223">
        <v>3</v>
      </c>
      <c r="B18" s="224"/>
      <c r="C18" s="220">
        <v>71</v>
      </c>
      <c r="D18" s="225" t="s">
        <v>332</v>
      </c>
      <c r="E18" s="222"/>
      <c r="F18" s="222">
        <f>E18/[1]Testazione!$C$32</f>
        <v>0</v>
      </c>
      <c r="H18" s="209"/>
      <c r="I18" s="209"/>
      <c r="J18" s="209"/>
      <c r="K18" s="209"/>
      <c r="P18" s="209"/>
    </row>
    <row r="19" spans="1:16" x14ac:dyDescent="0.2">
      <c r="A19" s="223">
        <v>4</v>
      </c>
      <c r="B19" s="224"/>
      <c r="C19" s="220">
        <v>72</v>
      </c>
      <c r="D19" s="221" t="s">
        <v>333</v>
      </c>
      <c r="E19" s="222">
        <f>SUM(E20:E21)</f>
        <v>0</v>
      </c>
      <c r="F19" s="222">
        <f>E19/[1]Testazione!$C$32</f>
        <v>0</v>
      </c>
      <c r="H19" s="209"/>
      <c r="I19" s="209"/>
      <c r="J19" s="209"/>
      <c r="K19" s="209"/>
      <c r="P19" s="209"/>
    </row>
    <row r="20" spans="1:16" x14ac:dyDescent="0.2">
      <c r="A20" s="223"/>
      <c r="B20" s="224" t="s">
        <v>334</v>
      </c>
      <c r="C20" s="220">
        <v>721</v>
      </c>
      <c r="D20" s="221" t="s">
        <v>335</v>
      </c>
      <c r="E20" s="222"/>
      <c r="F20" s="222">
        <f>E20/[1]Testazione!$C$32</f>
        <v>0</v>
      </c>
      <c r="H20" s="209"/>
      <c r="I20" s="209"/>
      <c r="J20" s="209"/>
      <c r="K20" s="209"/>
      <c r="P20" s="209"/>
    </row>
    <row r="21" spans="1:16" x14ac:dyDescent="0.2">
      <c r="A21" s="218"/>
      <c r="B21" s="219" t="s">
        <v>336</v>
      </c>
      <c r="C21" s="220">
        <v>722</v>
      </c>
      <c r="D21" s="221" t="s">
        <v>337</v>
      </c>
      <c r="E21" s="222"/>
      <c r="F21" s="222">
        <f>E21/[1]Testazione!$C$32</f>
        <v>0</v>
      </c>
      <c r="H21" s="209"/>
      <c r="I21" s="209"/>
      <c r="J21" s="209"/>
      <c r="K21" s="209"/>
      <c r="P21" s="209"/>
    </row>
    <row r="22" spans="1:16" x14ac:dyDescent="0.2">
      <c r="A22" s="218">
        <v>5</v>
      </c>
      <c r="B22" s="219"/>
      <c r="C22" s="220">
        <v>73</v>
      </c>
      <c r="D22" s="221" t="s">
        <v>338</v>
      </c>
      <c r="E22" s="222"/>
      <c r="F22" s="222">
        <f>E22/[1]Testazione!$C$32</f>
        <v>0</v>
      </c>
      <c r="H22" s="209"/>
      <c r="I22" s="209"/>
      <c r="J22" s="209"/>
      <c r="K22" s="209"/>
      <c r="P22" s="209"/>
    </row>
    <row r="23" spans="1:16" x14ac:dyDescent="0.2">
      <c r="A23" s="218">
        <v>6</v>
      </c>
      <c r="B23" s="219"/>
      <c r="C23" s="220">
        <v>75</v>
      </c>
      <c r="D23" s="221" t="s">
        <v>339</v>
      </c>
      <c r="E23" s="222"/>
      <c r="F23" s="222">
        <f>E23/[1]Testazione!$C$32</f>
        <v>0</v>
      </c>
      <c r="H23" s="209"/>
      <c r="I23" s="209"/>
      <c r="J23" s="209"/>
      <c r="K23" s="209"/>
      <c r="P23" s="209"/>
    </row>
    <row r="24" spans="1:16" ht="30.75" customHeight="1" thickBot="1" x14ac:dyDescent="0.25">
      <c r="A24" s="226">
        <v>7</v>
      </c>
      <c r="B24" s="227"/>
      <c r="C24" s="228">
        <v>77</v>
      </c>
      <c r="D24" s="229" t="s">
        <v>340</v>
      </c>
      <c r="E24" s="230">
        <v>8973877</v>
      </c>
      <c r="F24" s="230">
        <f>E24/[1]Testazione!$C$32</f>
        <v>90008.796389167503</v>
      </c>
      <c r="H24" s="209"/>
      <c r="I24" s="209"/>
      <c r="J24" s="209"/>
      <c r="K24" s="209"/>
      <c r="P24" s="209"/>
    </row>
    <row r="25" spans="1:16" s="13" customFormat="1" ht="14.25" thickTop="1" thickBot="1" x14ac:dyDescent="0.25">
      <c r="A25" s="231"/>
      <c r="B25" s="232" t="s">
        <v>341</v>
      </c>
      <c r="C25" s="232"/>
      <c r="D25" s="233"/>
      <c r="E25" s="30">
        <f>E7+E13+E18+E19+E22+E23+E24</f>
        <v>97235873.003332973</v>
      </c>
      <c r="F25" s="30">
        <f>E25/[1]Testazione!$C$32</f>
        <v>975284.58378468372</v>
      </c>
      <c r="H25" s="234"/>
      <c r="I25" s="234"/>
      <c r="J25" s="234"/>
      <c r="K25" s="234"/>
      <c r="P25" s="234"/>
    </row>
    <row r="26" spans="1:16" s="13" customFormat="1" ht="13.5" thickTop="1" x14ac:dyDescent="0.2">
      <c r="A26" s="235">
        <v>1</v>
      </c>
      <c r="B26" s="236"/>
      <c r="C26" s="237">
        <v>60</v>
      </c>
      <c r="D26" s="238"/>
      <c r="E26" s="239">
        <f>E27+E30+E33+E41</f>
        <v>38078330</v>
      </c>
      <c r="F26" s="239">
        <f>E26/[1]Testazione!$C$32</f>
        <v>381929.08726178535</v>
      </c>
      <c r="H26" s="240"/>
      <c r="I26" s="240"/>
      <c r="J26" s="240"/>
      <c r="K26" s="240"/>
      <c r="P26" s="240"/>
    </row>
    <row r="27" spans="1:16" s="15" customFormat="1" x14ac:dyDescent="0.2">
      <c r="A27" s="241"/>
      <c r="B27" s="242" t="s">
        <v>313</v>
      </c>
      <c r="C27" s="242">
        <v>601</v>
      </c>
      <c r="D27" s="243" t="s">
        <v>342</v>
      </c>
      <c r="E27" s="244">
        <f>SUM(E28:E29)</f>
        <v>38078330</v>
      </c>
      <c r="F27" s="244">
        <f>E27/[1]Testazione!$C$32</f>
        <v>381929.08726178535</v>
      </c>
      <c r="H27" s="245"/>
      <c r="I27" s="245"/>
      <c r="J27" s="245"/>
      <c r="K27" s="245"/>
      <c r="P27" s="245"/>
    </row>
    <row r="28" spans="1:16" x14ac:dyDescent="0.2">
      <c r="A28" s="246"/>
      <c r="B28" s="247" t="s">
        <v>124</v>
      </c>
      <c r="C28" s="248">
        <v>6011</v>
      </c>
      <c r="D28" s="35" t="s">
        <v>343</v>
      </c>
      <c r="E28" s="249">
        <f>'[1]Blerjet Sip.Natyres '!X34</f>
        <v>38078330</v>
      </c>
      <c r="F28" s="222">
        <f>E28/[1]Testazione!$C$32</f>
        <v>381929.08726178535</v>
      </c>
    </row>
    <row r="29" spans="1:16" x14ac:dyDescent="0.2">
      <c r="A29" s="246"/>
      <c r="B29" s="247" t="s">
        <v>126</v>
      </c>
      <c r="C29" s="248">
        <v>6031</v>
      </c>
      <c r="D29" s="35" t="s">
        <v>344</v>
      </c>
      <c r="E29" s="222">
        <f>[1]Inventare!C8-[1]Inventare!E8</f>
        <v>0</v>
      </c>
      <c r="F29" s="222">
        <f>E29/[1]Testazione!$C$32</f>
        <v>0</v>
      </c>
    </row>
    <row r="30" spans="1:16" s="15" customFormat="1" x14ac:dyDescent="0.2">
      <c r="A30" s="241"/>
      <c r="B30" s="242" t="s">
        <v>315</v>
      </c>
      <c r="C30" s="242">
        <v>602</v>
      </c>
      <c r="D30" s="250" t="s">
        <v>345</v>
      </c>
      <c r="E30" s="244">
        <f>SUM(E31:E32)</f>
        <v>0</v>
      </c>
      <c r="F30" s="251">
        <f>E30/[1]Testazione!$C$32</f>
        <v>0</v>
      </c>
      <c r="H30" s="245"/>
      <c r="I30" s="245"/>
      <c r="J30" s="245"/>
      <c r="K30" s="245"/>
      <c r="P30" s="245"/>
    </row>
    <row r="31" spans="1:16" x14ac:dyDescent="0.2">
      <c r="A31" s="246"/>
      <c r="B31" s="247" t="s">
        <v>124</v>
      </c>
      <c r="C31" s="248">
        <v>6021</v>
      </c>
      <c r="D31" s="252" t="s">
        <v>346</v>
      </c>
      <c r="E31" s="222">
        <f>'[1]Blerjet Sip.Natyres '!X40</f>
        <v>0</v>
      </c>
      <c r="F31" s="222">
        <f>E31/[1]Testazione!$C$32</f>
        <v>0</v>
      </c>
    </row>
    <row r="32" spans="1:16" x14ac:dyDescent="0.2">
      <c r="A32" s="246"/>
      <c r="B32" s="247" t="s">
        <v>126</v>
      </c>
      <c r="C32" s="248">
        <v>60321</v>
      </c>
      <c r="D32" s="252" t="s">
        <v>344</v>
      </c>
      <c r="E32" s="222"/>
      <c r="F32" s="222">
        <f>E32/[1]Testazione!$C$32</f>
        <v>0</v>
      </c>
    </row>
    <row r="33" spans="1:16" x14ac:dyDescent="0.2">
      <c r="A33" s="246"/>
      <c r="B33" s="242" t="s">
        <v>62</v>
      </c>
      <c r="C33" s="242">
        <v>605</v>
      </c>
      <c r="D33" s="250" t="s">
        <v>347</v>
      </c>
      <c r="E33" s="244">
        <f>SUM(E34:E40)</f>
        <v>0</v>
      </c>
      <c r="F33" s="244">
        <f>E33/[1]Testazione!$C$32</f>
        <v>0</v>
      </c>
    </row>
    <row r="34" spans="1:16" x14ac:dyDescent="0.2">
      <c r="A34" s="246"/>
      <c r="B34" s="247" t="s">
        <v>124</v>
      </c>
      <c r="C34" s="248">
        <v>6051</v>
      </c>
      <c r="D34" s="252" t="s">
        <v>348</v>
      </c>
      <c r="E34" s="222">
        <f>'[1]Blerjet Sip.Natyres '!X46</f>
        <v>0</v>
      </c>
      <c r="F34" s="222">
        <f>E34/[1]Testazione!$C$32</f>
        <v>0</v>
      </c>
    </row>
    <row r="35" spans="1:16" x14ac:dyDescent="0.2">
      <c r="A35" s="246"/>
      <c r="B35" s="247" t="s">
        <v>126</v>
      </c>
      <c r="C35" s="248">
        <v>6035</v>
      </c>
      <c r="D35" s="252" t="s">
        <v>344</v>
      </c>
      <c r="E35" s="222">
        <f>[1]Inventare!C23-[1]Inventare!E23</f>
        <v>0</v>
      </c>
      <c r="F35" s="222">
        <f>E35/[1]Testazione!$C$32</f>
        <v>0</v>
      </c>
    </row>
    <row r="36" spans="1:16" x14ac:dyDescent="0.2">
      <c r="A36" s="246"/>
      <c r="B36" s="247" t="s">
        <v>144</v>
      </c>
      <c r="C36" s="248">
        <v>632</v>
      </c>
      <c r="D36" s="252" t="s">
        <v>349</v>
      </c>
      <c r="E36" s="222"/>
      <c r="F36" s="222">
        <f>E36/[1]Testazione!$C$32</f>
        <v>0</v>
      </c>
    </row>
    <row r="37" spans="1:16" x14ac:dyDescent="0.2">
      <c r="A37" s="246"/>
      <c r="B37" s="247" t="s">
        <v>350</v>
      </c>
      <c r="C37" s="248">
        <v>633</v>
      </c>
      <c r="D37" s="252" t="s">
        <v>351</v>
      </c>
      <c r="E37" s="222"/>
      <c r="F37" s="222">
        <f>E37/[1]Testazione!$C$32</f>
        <v>0</v>
      </c>
    </row>
    <row r="38" spans="1:16" x14ac:dyDescent="0.2">
      <c r="A38" s="246"/>
      <c r="B38" s="247" t="s">
        <v>352</v>
      </c>
      <c r="C38" s="248">
        <v>627</v>
      </c>
      <c r="D38" s="252" t="s">
        <v>353</v>
      </c>
      <c r="E38" s="222">
        <f>'[1]Blerjet Sip.Natyres '!X53</f>
        <v>0</v>
      </c>
      <c r="F38" s="222">
        <f>E38/[1]Testazione!$C$32</f>
        <v>0</v>
      </c>
    </row>
    <row r="39" spans="1:16" x14ac:dyDescent="0.2">
      <c r="A39" s="246"/>
      <c r="B39" s="247" t="s">
        <v>354</v>
      </c>
      <c r="C39" s="248">
        <v>6111</v>
      </c>
      <c r="D39" s="252" t="s">
        <v>355</v>
      </c>
      <c r="E39" s="222">
        <f>'[1]Blerjet Sip.Natyres '!X61+'[1]Blerjet Sip.Natyres '!X66</f>
        <v>0</v>
      </c>
      <c r="F39" s="222">
        <f>E39/[1]Testazione!$C$32</f>
        <v>0</v>
      </c>
    </row>
    <row r="40" spans="1:16" x14ac:dyDescent="0.2">
      <c r="A40" s="246"/>
      <c r="B40" s="247" t="s">
        <v>356</v>
      </c>
      <c r="C40" s="248">
        <v>6112</v>
      </c>
      <c r="D40" s="252" t="s">
        <v>357</v>
      </c>
      <c r="E40" s="222">
        <f>'[1]Blerjet Sip.Natyres '!X70</f>
        <v>0</v>
      </c>
      <c r="F40" s="222">
        <f>E40/[1]Testazione!$C$32</f>
        <v>0</v>
      </c>
    </row>
    <row r="41" spans="1:16" x14ac:dyDescent="0.2">
      <c r="A41" s="246"/>
      <c r="B41" s="242" t="s">
        <v>317</v>
      </c>
      <c r="C41" s="242">
        <v>60211</v>
      </c>
      <c r="D41" s="250" t="s">
        <v>358</v>
      </c>
      <c r="E41" s="244">
        <f>SUM(E42:E43)</f>
        <v>0</v>
      </c>
      <c r="F41" s="244">
        <f>E41/[1]Testazione!$C$32</f>
        <v>0</v>
      </c>
    </row>
    <row r="42" spans="1:16" x14ac:dyDescent="0.2">
      <c r="A42" s="246"/>
      <c r="B42" s="247" t="s">
        <v>124</v>
      </c>
      <c r="C42" s="247">
        <v>605</v>
      </c>
      <c r="D42" s="35" t="s">
        <v>358</v>
      </c>
      <c r="E42" s="222"/>
      <c r="F42" s="222">
        <f>E42/[1]Testazione!$C$32</f>
        <v>0</v>
      </c>
    </row>
    <row r="43" spans="1:16" x14ac:dyDescent="0.2">
      <c r="A43" s="246"/>
      <c r="B43" s="247" t="s">
        <v>126</v>
      </c>
      <c r="C43" s="248">
        <v>6012</v>
      </c>
      <c r="D43" s="252" t="s">
        <v>344</v>
      </c>
      <c r="E43" s="222">
        <f>[1]Inventare!C20-[1]Inventare!E20</f>
        <v>0</v>
      </c>
      <c r="F43" s="222">
        <f>E43/[1]Testazione!$C$32</f>
        <v>0</v>
      </c>
      <c r="P43" s="253"/>
    </row>
    <row r="44" spans="1:16" s="15" customFormat="1" x14ac:dyDescent="0.2">
      <c r="A44" s="241">
        <v>2</v>
      </c>
      <c r="B44" s="242"/>
      <c r="C44" s="254">
        <v>64</v>
      </c>
      <c r="D44" s="255" t="s">
        <v>359</v>
      </c>
      <c r="E44" s="244">
        <f>SUM(E45:E48)</f>
        <v>7461535.7850000001</v>
      </c>
      <c r="F44" s="244">
        <f>E44/[1]Testazione!$C$32</f>
        <v>74839.877482447337</v>
      </c>
      <c r="H44" s="245"/>
      <c r="I44" s="245"/>
      <c r="J44" s="75"/>
      <c r="K44" s="245"/>
      <c r="P44" s="256"/>
    </row>
    <row r="45" spans="1:16" x14ac:dyDescent="0.2">
      <c r="A45" s="246"/>
      <c r="B45" s="247" t="s">
        <v>324</v>
      </c>
      <c r="C45" s="248">
        <v>641</v>
      </c>
      <c r="D45" s="252" t="s">
        <v>360</v>
      </c>
      <c r="E45" s="257">
        <f>'[1]Permb.paga e sig.shoq.'!G25</f>
        <v>6639655</v>
      </c>
      <c r="F45" s="222">
        <f>E45/[1]Testazione!$C$32</f>
        <v>66596.339017051156</v>
      </c>
      <c r="P45" s="253"/>
    </row>
    <row r="46" spans="1:16" x14ac:dyDescent="0.2">
      <c r="A46" s="246"/>
      <c r="B46" s="247" t="s">
        <v>326</v>
      </c>
      <c r="C46" s="248">
        <v>644</v>
      </c>
      <c r="D46" s="252" t="s">
        <v>361</v>
      </c>
      <c r="E46" s="257">
        <f>'[1]Permb.paga e sig.shoq.'!G26</f>
        <v>821880.78500000015</v>
      </c>
      <c r="F46" s="222">
        <f>E46/[1]Testazione!$C$32</f>
        <v>8243.5384653961901</v>
      </c>
      <c r="P46" s="253"/>
    </row>
    <row r="47" spans="1:16" x14ac:dyDescent="0.2">
      <c r="A47" s="246"/>
      <c r="B47" s="247" t="s">
        <v>328</v>
      </c>
      <c r="C47" s="248">
        <v>645</v>
      </c>
      <c r="D47" s="252" t="s">
        <v>362</v>
      </c>
      <c r="E47" s="222"/>
      <c r="F47" s="222">
        <f>E47/[1]Testazione!$C$32</f>
        <v>0</v>
      </c>
      <c r="P47" s="253"/>
    </row>
    <row r="48" spans="1:16" x14ac:dyDescent="0.2">
      <c r="A48" s="246"/>
      <c r="B48" s="247" t="s">
        <v>330</v>
      </c>
      <c r="C48" s="248">
        <v>646</v>
      </c>
      <c r="D48" s="252" t="s">
        <v>363</v>
      </c>
      <c r="E48" s="222"/>
      <c r="F48" s="222">
        <f>E48/[1]Testazione!$C$32</f>
        <v>0</v>
      </c>
    </row>
    <row r="49" spans="1:16" s="15" customFormat="1" x14ac:dyDescent="0.2">
      <c r="A49" s="241">
        <v>3</v>
      </c>
      <c r="B49" s="242"/>
      <c r="C49" s="254">
        <v>68</v>
      </c>
      <c r="D49" s="255" t="s">
        <v>364</v>
      </c>
      <c r="E49" s="244">
        <f>SUM(E50:E52)</f>
        <v>0</v>
      </c>
      <c r="F49" s="244">
        <f>E49/[1]Testazione!$C$32</f>
        <v>0</v>
      </c>
      <c r="H49" s="245"/>
      <c r="I49" s="245"/>
      <c r="J49" s="245"/>
      <c r="K49" s="245"/>
      <c r="P49" s="256"/>
    </row>
    <row r="50" spans="1:16" x14ac:dyDescent="0.2">
      <c r="A50" s="246"/>
      <c r="B50" s="247" t="s">
        <v>365</v>
      </c>
      <c r="C50" s="248">
        <v>681</v>
      </c>
      <c r="D50" s="252" t="s">
        <v>366</v>
      </c>
      <c r="E50" s="222"/>
      <c r="F50" s="222">
        <f>E50/[1]Testazione!$C$32</f>
        <v>0</v>
      </c>
    </row>
    <row r="51" spans="1:16" x14ac:dyDescent="0.2">
      <c r="A51" s="246"/>
      <c r="B51" s="247" t="s">
        <v>367</v>
      </c>
      <c r="C51" s="248">
        <v>686</v>
      </c>
      <c r="D51" s="252" t="s">
        <v>368</v>
      </c>
      <c r="E51" s="222"/>
      <c r="F51" s="222">
        <f>E51/[1]Testazione!$C$32</f>
        <v>0</v>
      </c>
      <c r="P51" s="258"/>
    </row>
    <row r="52" spans="1:16" x14ac:dyDescent="0.2">
      <c r="A52" s="246"/>
      <c r="B52" s="247" t="s">
        <v>369</v>
      </c>
      <c r="C52" s="248">
        <v>687</v>
      </c>
      <c r="D52" s="252" t="s">
        <v>370</v>
      </c>
      <c r="E52" s="222"/>
      <c r="F52" s="222">
        <f>E52/[1]Testazione!$C$32</f>
        <v>0</v>
      </c>
    </row>
    <row r="53" spans="1:16" s="15" customFormat="1" x14ac:dyDescent="0.2">
      <c r="A53" s="241">
        <v>4</v>
      </c>
      <c r="B53" s="242"/>
      <c r="C53" s="254">
        <v>60</v>
      </c>
      <c r="D53" s="255" t="s">
        <v>371</v>
      </c>
      <c r="E53" s="244">
        <f>SUM(E54:E87)</f>
        <v>30879739.579999998</v>
      </c>
      <c r="F53" s="244">
        <f>E53/[1]Testazione!$C$32</f>
        <v>309726.57552657969</v>
      </c>
      <c r="H53" s="245"/>
      <c r="I53" s="245"/>
      <c r="J53" s="245"/>
      <c r="K53" s="245"/>
      <c r="P53" s="245"/>
    </row>
    <row r="54" spans="1:16" x14ac:dyDescent="0.2">
      <c r="A54" s="246"/>
      <c r="B54" s="247" t="s">
        <v>372</v>
      </c>
      <c r="C54" s="248">
        <v>6041</v>
      </c>
      <c r="D54" s="252" t="s">
        <v>373</v>
      </c>
      <c r="E54" s="222">
        <f>'[1]Blerjet Sip.Natyres '!X78</f>
        <v>25008</v>
      </c>
      <c r="F54" s="222">
        <f>E54/[1]Testazione!$C$32</f>
        <v>250.83249749247742</v>
      </c>
    </row>
    <row r="55" spans="1:16" x14ac:dyDescent="0.2">
      <c r="A55" s="246"/>
      <c r="B55" s="247" t="s">
        <v>374</v>
      </c>
      <c r="C55" s="248">
        <v>6042</v>
      </c>
      <c r="D55" s="252" t="s">
        <v>375</v>
      </c>
      <c r="E55" s="222">
        <f>'[1]Blerjet Sip.Natyres '!X81</f>
        <v>0</v>
      </c>
      <c r="F55" s="222">
        <f>E55/[1]Testazione!$C$32</f>
        <v>0</v>
      </c>
    </row>
    <row r="56" spans="1:16" x14ac:dyDescent="0.2">
      <c r="A56" s="246"/>
      <c r="B56" s="247" t="s">
        <v>376</v>
      </c>
      <c r="C56" s="248">
        <v>6081</v>
      </c>
      <c r="D56" s="252" t="s">
        <v>377</v>
      </c>
      <c r="E56" s="222">
        <f>'[1]Blerjet Sip.Natyres '!X84</f>
        <v>0</v>
      </c>
      <c r="F56" s="222">
        <f>E56/[1]Testazione!$C$32</f>
        <v>0</v>
      </c>
      <c r="I56" s="209"/>
    </row>
    <row r="57" spans="1:16" x14ac:dyDescent="0.2">
      <c r="A57" s="259"/>
      <c r="B57" s="260" t="s">
        <v>378</v>
      </c>
      <c r="C57" s="260">
        <v>607</v>
      </c>
      <c r="D57" s="261" t="s">
        <v>379</v>
      </c>
      <c r="E57" s="222">
        <f>'[1]Blerjet Sip.Natyres '!X90</f>
        <v>0</v>
      </c>
      <c r="F57" s="262">
        <f>E57/[1]Testazione!$C$32</f>
        <v>0</v>
      </c>
      <c r="H57" s="209"/>
      <c r="I57" s="209"/>
      <c r="J57" s="209"/>
      <c r="K57" s="209"/>
      <c r="P57" s="209"/>
    </row>
    <row r="58" spans="1:16" x14ac:dyDescent="0.2">
      <c r="A58" s="246"/>
      <c r="B58" s="247" t="s">
        <v>380</v>
      </c>
      <c r="C58" s="248">
        <v>6071</v>
      </c>
      <c r="D58" s="263" t="s">
        <v>381</v>
      </c>
      <c r="E58" s="222">
        <f>'[1]Blerjet Sip.Natyres '!X95</f>
        <v>0</v>
      </c>
      <c r="F58" s="222">
        <f>E58/[1]Testazione!$C$32</f>
        <v>0</v>
      </c>
      <c r="H58" s="209"/>
      <c r="I58" s="209"/>
      <c r="J58" s="209"/>
      <c r="K58" s="209"/>
      <c r="P58" s="209"/>
    </row>
    <row r="59" spans="1:16" x14ac:dyDescent="0.2">
      <c r="A59" s="246"/>
      <c r="B59" s="247" t="s">
        <v>382</v>
      </c>
      <c r="C59" s="248">
        <v>6072</v>
      </c>
      <c r="D59" s="263" t="s">
        <v>383</v>
      </c>
      <c r="E59" s="222">
        <f>'[1]Blerjet Sip.Natyres '!X101</f>
        <v>0</v>
      </c>
      <c r="F59" s="222">
        <f>E59/[1]Testazione!$C$32</f>
        <v>0</v>
      </c>
      <c r="H59" s="209"/>
      <c r="I59" s="209"/>
      <c r="J59" s="209"/>
      <c r="K59" s="209"/>
      <c r="P59" s="209"/>
    </row>
    <row r="60" spans="1:16" x14ac:dyDescent="0.2">
      <c r="A60" s="246"/>
      <c r="B60" s="247" t="s">
        <v>384</v>
      </c>
      <c r="C60" s="247">
        <v>6111</v>
      </c>
      <c r="D60" s="153" t="s">
        <v>385</v>
      </c>
      <c r="E60" s="222">
        <f>'[1]Blerjet Sip.Natyres '!X107</f>
        <v>0</v>
      </c>
      <c r="F60" s="222">
        <f>E60/[1]Testazione!$C$32</f>
        <v>0</v>
      </c>
      <c r="H60" s="209"/>
      <c r="I60" s="209"/>
      <c r="J60" s="209"/>
      <c r="K60" s="209"/>
      <c r="P60" s="209"/>
    </row>
    <row r="61" spans="1:16" x14ac:dyDescent="0.2">
      <c r="A61" s="246"/>
      <c r="B61" s="247" t="s">
        <v>384</v>
      </c>
      <c r="C61" s="248">
        <v>6112</v>
      </c>
      <c r="D61" s="131" t="s">
        <v>386</v>
      </c>
      <c r="E61" s="222">
        <f>'[1]Blerjet Sip.Natyres '!X113</f>
        <v>60000</v>
      </c>
      <c r="F61" s="222">
        <f>E61/[1]Testazione!$C$32</f>
        <v>601.80541624874627</v>
      </c>
      <c r="H61" s="209"/>
      <c r="I61" s="209"/>
      <c r="J61" s="209"/>
      <c r="K61" s="209"/>
      <c r="P61" s="209"/>
    </row>
    <row r="62" spans="1:16" x14ac:dyDescent="0.2">
      <c r="A62" s="246"/>
      <c r="B62" s="247" t="s">
        <v>387</v>
      </c>
      <c r="C62" s="248">
        <v>6113</v>
      </c>
      <c r="D62" s="131" t="s">
        <v>388</v>
      </c>
      <c r="E62" s="222">
        <f>'[1]Blerjet Sip.Natyres '!X119</f>
        <v>0</v>
      </c>
      <c r="F62" s="222">
        <f>E62/[1]Testazione!$C$32</f>
        <v>0</v>
      </c>
      <c r="H62" s="209"/>
      <c r="I62" s="209"/>
      <c r="J62" s="209"/>
      <c r="K62" s="209"/>
      <c r="P62" s="209"/>
    </row>
    <row r="63" spans="1:16" x14ac:dyDescent="0.2">
      <c r="A63" s="246"/>
      <c r="B63" s="247" t="s">
        <v>389</v>
      </c>
      <c r="C63" s="247">
        <v>6114</v>
      </c>
      <c r="D63" s="153" t="s">
        <v>390</v>
      </c>
      <c r="E63" s="222">
        <f>'[1]Blerjet Sip.Natyres '!X125</f>
        <v>76375</v>
      </c>
      <c r="F63" s="222">
        <f>E63/[1]Testazione!$C$32</f>
        <v>766.04814443329985</v>
      </c>
      <c r="H63" s="209"/>
      <c r="I63" s="209"/>
      <c r="J63" s="209"/>
      <c r="K63" s="209"/>
      <c r="P63" s="209"/>
    </row>
    <row r="64" spans="1:16" x14ac:dyDescent="0.2">
      <c r="A64" s="246"/>
      <c r="B64" s="247" t="s">
        <v>124</v>
      </c>
      <c r="C64" s="264">
        <v>613</v>
      </c>
      <c r="D64" s="131" t="s">
        <v>325</v>
      </c>
      <c r="E64" s="222">
        <f>'[1]Blerjet Sip.Natyres '!X131</f>
        <v>0</v>
      </c>
      <c r="F64" s="222">
        <f>E64/[1]Testazione!$C$32</f>
        <v>0</v>
      </c>
      <c r="H64" s="209"/>
      <c r="I64" s="209"/>
      <c r="J64" s="209"/>
      <c r="K64" s="209"/>
      <c r="P64" s="209"/>
    </row>
    <row r="65" spans="1:16" x14ac:dyDescent="0.2">
      <c r="A65" s="246"/>
      <c r="B65" s="247" t="s">
        <v>391</v>
      </c>
      <c r="C65" s="264">
        <v>615</v>
      </c>
      <c r="D65" s="131" t="s">
        <v>392</v>
      </c>
      <c r="E65" s="222">
        <f>'[1]Blerjet Sip.Natyres '!X139</f>
        <v>65000</v>
      </c>
      <c r="F65" s="222">
        <f>E65/[1]Testazione!$C$32</f>
        <v>651.95586760280844</v>
      </c>
      <c r="H65" s="209"/>
      <c r="I65" s="209"/>
      <c r="J65" s="209"/>
      <c r="K65" s="209"/>
      <c r="P65" s="209"/>
    </row>
    <row r="66" spans="1:16" x14ac:dyDescent="0.2">
      <c r="A66" s="246"/>
      <c r="B66" s="247" t="s">
        <v>393</v>
      </c>
      <c r="C66" s="264">
        <v>616</v>
      </c>
      <c r="D66" s="131" t="s">
        <v>394</v>
      </c>
      <c r="E66" s="222">
        <f>'[1]Blerjet Sip.Natyres '!X144+'[1]Parapagime e shpenzime te shtyr'!C9-'[1]Parapagime e shpenzime te shtyr'!E9+20880.17</f>
        <v>952121.08000000019</v>
      </c>
      <c r="F66" s="222">
        <f>E66/[1]Testazione!$C$32</f>
        <v>9549.8603811434314</v>
      </c>
      <c r="H66" s="209"/>
      <c r="I66" s="209"/>
      <c r="J66" s="209"/>
      <c r="K66" s="209"/>
      <c r="P66" s="209"/>
    </row>
    <row r="67" spans="1:16" x14ac:dyDescent="0.2">
      <c r="A67" s="246"/>
      <c r="B67" s="247" t="s">
        <v>395</v>
      </c>
      <c r="C67" s="264">
        <v>617</v>
      </c>
      <c r="D67" s="131" t="s">
        <v>396</v>
      </c>
      <c r="E67" s="222">
        <f>'[1]Blerjet Sip.Natyres '!X150</f>
        <v>81940</v>
      </c>
      <c r="F67" s="222">
        <f>E67/[1]Testazione!$C$32</f>
        <v>821.86559679037111</v>
      </c>
      <c r="H67" s="209"/>
      <c r="I67" s="209"/>
      <c r="J67" s="209"/>
      <c r="K67" s="209"/>
      <c r="P67" s="209"/>
    </row>
    <row r="68" spans="1:16" x14ac:dyDescent="0.2">
      <c r="A68" s="246"/>
      <c r="B68" s="247" t="s">
        <v>397</v>
      </c>
      <c r="C68" s="264">
        <v>618</v>
      </c>
      <c r="D68" s="131" t="s">
        <v>398</v>
      </c>
      <c r="E68" s="222">
        <f>'[1]Blerjet Sip.Natyres '!X156</f>
        <v>0</v>
      </c>
      <c r="F68" s="222">
        <f>E68/[1]Testazione!$C$32</f>
        <v>0</v>
      </c>
      <c r="H68" s="209"/>
      <c r="I68" s="209"/>
      <c r="J68" s="209"/>
      <c r="K68" s="209"/>
      <c r="P68" s="209"/>
    </row>
    <row r="69" spans="1:16" x14ac:dyDescent="0.2">
      <c r="A69" s="246"/>
      <c r="B69" s="247" t="s">
        <v>399</v>
      </c>
      <c r="C69" s="264">
        <v>641</v>
      </c>
      <c r="D69" s="131" t="s">
        <v>400</v>
      </c>
      <c r="E69" s="222">
        <f>'[1]Blerjet Sip.Natyres '!X159</f>
        <v>0</v>
      </c>
      <c r="F69" s="222">
        <f>E69/[1]Testazione!$C$32</f>
        <v>0</v>
      </c>
      <c r="H69" s="209"/>
      <c r="I69" s="209"/>
      <c r="J69" s="209"/>
      <c r="K69" s="209"/>
      <c r="P69" s="209"/>
    </row>
    <row r="70" spans="1:16" x14ac:dyDescent="0.2">
      <c r="A70" s="246"/>
      <c r="B70" s="247" t="s">
        <v>401</v>
      </c>
      <c r="C70" s="264">
        <v>622</v>
      </c>
      <c r="D70" s="131" t="s">
        <v>402</v>
      </c>
      <c r="E70" s="222">
        <f>'[1]Blerjet Sip.Natyres '!X162</f>
        <v>0</v>
      </c>
      <c r="F70" s="222">
        <f>E70/[1]Testazione!$C$32</f>
        <v>0</v>
      </c>
      <c r="H70" s="209"/>
      <c r="I70" s="209"/>
      <c r="J70" s="209"/>
      <c r="K70" s="209"/>
      <c r="P70" s="209"/>
    </row>
    <row r="71" spans="1:16" x14ac:dyDescent="0.2">
      <c r="A71" s="246"/>
      <c r="B71" s="247" t="s">
        <v>403</v>
      </c>
      <c r="C71" s="264">
        <v>623</v>
      </c>
      <c r="D71" s="131" t="s">
        <v>404</v>
      </c>
      <c r="E71" s="222">
        <f>'[1]Blerjet Sip.Natyres '!X165</f>
        <v>0</v>
      </c>
      <c r="F71" s="222">
        <f>E71/[1]Testazione!$C$32</f>
        <v>0</v>
      </c>
      <c r="H71" s="209"/>
      <c r="I71" s="209"/>
      <c r="J71" s="209"/>
      <c r="K71" s="209"/>
      <c r="N71" s="209"/>
      <c r="P71" s="2"/>
    </row>
    <row r="72" spans="1:16" x14ac:dyDescent="0.2">
      <c r="A72" s="246"/>
      <c r="B72" s="247" t="s">
        <v>405</v>
      </c>
      <c r="C72" s="264">
        <v>624</v>
      </c>
      <c r="D72" s="131" t="s">
        <v>406</v>
      </c>
      <c r="E72" s="222">
        <f>'[1]Blerjet Sip.Natyres '!X168</f>
        <v>0</v>
      </c>
      <c r="F72" s="222">
        <f>E72/[1]Testazione!$C$32</f>
        <v>0</v>
      </c>
      <c r="H72" s="209"/>
      <c r="I72" s="209"/>
      <c r="J72" s="209"/>
      <c r="K72" s="209"/>
      <c r="N72" s="209"/>
      <c r="P72" s="2"/>
    </row>
    <row r="73" spans="1:16" x14ac:dyDescent="0.2">
      <c r="A73" s="246"/>
      <c r="B73" s="247" t="s">
        <v>407</v>
      </c>
      <c r="C73" s="264">
        <v>625</v>
      </c>
      <c r="D73" s="131" t="s">
        <v>408</v>
      </c>
      <c r="E73" s="222">
        <f>'[1]Blerjet Sip.Natyres '!X174</f>
        <v>0</v>
      </c>
      <c r="F73" s="222">
        <f>E73/[1]Testazione!$C$32</f>
        <v>0</v>
      </c>
      <c r="H73" s="209"/>
      <c r="I73" s="209"/>
      <c r="J73" s="209"/>
      <c r="K73" s="209"/>
      <c r="N73" s="209"/>
      <c r="P73" s="2"/>
    </row>
    <row r="74" spans="1:16" x14ac:dyDescent="0.2">
      <c r="A74" s="246"/>
      <c r="B74" s="247" t="s">
        <v>409</v>
      </c>
      <c r="C74" s="264">
        <v>626</v>
      </c>
      <c r="D74" s="131" t="s">
        <v>410</v>
      </c>
      <c r="E74" s="222">
        <f>'[1]Blerjet Sip.Natyres '!X180</f>
        <v>3000</v>
      </c>
      <c r="F74" s="222">
        <f>E74/[1]Testazione!$C$32</f>
        <v>30.090270812437311</v>
      </c>
      <c r="H74" s="209"/>
      <c r="I74" s="209"/>
      <c r="J74" s="209"/>
      <c r="K74" s="209"/>
      <c r="N74" s="209"/>
      <c r="P74" s="2"/>
    </row>
    <row r="75" spans="1:16" x14ac:dyDescent="0.2">
      <c r="A75" s="246"/>
      <c r="B75" s="247" t="s">
        <v>401</v>
      </c>
      <c r="C75" s="264">
        <v>6262</v>
      </c>
      <c r="D75" s="131" t="s">
        <v>411</v>
      </c>
      <c r="E75" s="222">
        <f>'[1]Blerjet Sip.Natyres '!X186</f>
        <v>0</v>
      </c>
      <c r="F75" s="222">
        <f>E75/[1]Testazione!$C$32</f>
        <v>0</v>
      </c>
      <c r="H75" s="209"/>
      <c r="I75" s="209"/>
      <c r="J75" s="209"/>
      <c r="K75" s="209"/>
      <c r="N75" s="209"/>
      <c r="P75" s="209"/>
    </row>
    <row r="76" spans="1:16" x14ac:dyDescent="0.2">
      <c r="A76" s="246"/>
      <c r="B76" s="247" t="s">
        <v>412</v>
      </c>
      <c r="C76" s="264">
        <v>6263</v>
      </c>
      <c r="D76" s="131" t="s">
        <v>413</v>
      </c>
      <c r="E76" s="222">
        <f>'[1]Blerjet Sip.Natyres '!X188</f>
        <v>0</v>
      </c>
      <c r="F76" s="222">
        <f>E76/[1]Testazione!$C$32</f>
        <v>0</v>
      </c>
      <c r="H76" s="209"/>
      <c r="I76" s="209"/>
      <c r="J76" s="209"/>
      <c r="K76" s="209"/>
      <c r="N76" s="209"/>
      <c r="P76" s="209"/>
    </row>
    <row r="77" spans="1:16" x14ac:dyDescent="0.2">
      <c r="A77" s="246"/>
      <c r="B77" s="247" t="s">
        <v>352</v>
      </c>
      <c r="C77" s="264">
        <v>628</v>
      </c>
      <c r="D77" s="131" t="s">
        <v>414</v>
      </c>
      <c r="E77" s="222">
        <v>3344595.18</v>
      </c>
      <c r="F77" s="222">
        <f>E77/[1]Testazione!$C$32</f>
        <v>33546.591574724174</v>
      </c>
      <c r="H77" s="209"/>
      <c r="I77" s="209"/>
      <c r="J77" s="209"/>
      <c r="K77" s="209"/>
      <c r="N77" s="209"/>
      <c r="P77" s="209"/>
    </row>
    <row r="78" spans="1:16" x14ac:dyDescent="0.2">
      <c r="A78" s="246"/>
      <c r="B78" s="247" t="s">
        <v>415</v>
      </c>
      <c r="C78" s="264">
        <v>634</v>
      </c>
      <c r="D78" s="131" t="s">
        <v>416</v>
      </c>
      <c r="E78" s="222">
        <f>'[1]Blerjet Sip.Natyres '!X191</f>
        <v>15500</v>
      </c>
      <c r="F78" s="222">
        <f>E78/[1]Testazione!$C$32</f>
        <v>155.46639919759278</v>
      </c>
      <c r="H78" s="209"/>
      <c r="I78" s="209"/>
      <c r="J78" s="209"/>
      <c r="K78" s="209"/>
      <c r="N78" s="209"/>
      <c r="P78" s="209"/>
    </row>
    <row r="79" spans="1:16" x14ac:dyDescent="0.2">
      <c r="A79" s="246"/>
      <c r="B79" s="247" t="s">
        <v>417</v>
      </c>
      <c r="C79" s="264">
        <v>635</v>
      </c>
      <c r="D79" s="131" t="s">
        <v>418</v>
      </c>
      <c r="E79" s="222">
        <f>'[1]Blerjet Sip.Natyres '!X194</f>
        <v>0</v>
      </c>
      <c r="F79" s="222">
        <f>E79/[1]Testazione!$C$32</f>
        <v>0</v>
      </c>
      <c r="H79" s="209"/>
      <c r="I79" s="209"/>
      <c r="J79" s="209"/>
      <c r="K79" s="209"/>
      <c r="N79" s="209"/>
      <c r="P79" s="209"/>
    </row>
    <row r="80" spans="1:16" x14ac:dyDescent="0.2">
      <c r="A80" s="246"/>
      <c r="B80" s="247" t="s">
        <v>419</v>
      </c>
      <c r="C80" s="264">
        <v>6381</v>
      </c>
      <c r="D80" s="131" t="s">
        <v>420</v>
      </c>
      <c r="E80" s="222">
        <f>'[1]Blerjet Sip.Natyres '!X197+1846.66</f>
        <v>96228.33</v>
      </c>
      <c r="F80" s="222">
        <f>E80/[1]Testazione!$C$32</f>
        <v>965.17883650952854</v>
      </c>
      <c r="H80" s="209"/>
      <c r="I80" s="209"/>
      <c r="J80" s="209"/>
      <c r="K80" s="209"/>
      <c r="N80" s="209"/>
      <c r="P80" s="209"/>
    </row>
    <row r="81" spans="1:16" x14ac:dyDescent="0.2">
      <c r="A81" s="246"/>
      <c r="B81" s="247" t="s">
        <v>415</v>
      </c>
      <c r="C81" s="264">
        <v>6382</v>
      </c>
      <c r="D81" s="131" t="s">
        <v>421</v>
      </c>
      <c r="E81" s="222"/>
      <c r="F81" s="222">
        <f>E81/[1]Testazione!$C$32</f>
        <v>0</v>
      </c>
      <c r="H81" s="209"/>
      <c r="I81" s="209"/>
      <c r="J81" s="209"/>
      <c r="K81" s="209"/>
      <c r="N81" s="209"/>
      <c r="P81" s="209"/>
    </row>
    <row r="82" spans="1:16" x14ac:dyDescent="0.2">
      <c r="A82" s="246"/>
      <c r="B82" s="247" t="s">
        <v>422</v>
      </c>
      <c r="C82" s="264">
        <v>653</v>
      </c>
      <c r="D82" s="131" t="s">
        <v>423</v>
      </c>
      <c r="E82" s="222">
        <f>'[1]Blerjet Sip.Natyres '!X203</f>
        <v>0</v>
      </c>
      <c r="F82" s="222">
        <f>E82/[1]Testazione!$C$32</f>
        <v>0</v>
      </c>
      <c r="H82" s="209"/>
      <c r="I82" s="209"/>
      <c r="J82" s="209"/>
      <c r="K82" s="209"/>
      <c r="N82" s="209"/>
      <c r="P82" s="209"/>
    </row>
    <row r="83" spans="1:16" x14ac:dyDescent="0.2">
      <c r="A83" s="246"/>
      <c r="B83" s="247" t="s">
        <v>424</v>
      </c>
      <c r="C83" s="264">
        <v>654</v>
      </c>
      <c r="D83" s="131" t="s">
        <v>425</v>
      </c>
      <c r="E83" s="222">
        <f>'[1]Blerjet Sip.Natyres '!X206</f>
        <v>0</v>
      </c>
      <c r="F83" s="222">
        <f>E83/[1]Testazione!$C$32</f>
        <v>0</v>
      </c>
      <c r="H83" s="209"/>
      <c r="I83" s="209"/>
      <c r="J83" s="209"/>
      <c r="K83" s="209"/>
      <c r="N83" s="209"/>
      <c r="P83" s="209"/>
    </row>
    <row r="84" spans="1:16" x14ac:dyDescent="0.2">
      <c r="A84" s="246"/>
      <c r="B84" s="247" t="s">
        <v>426</v>
      </c>
      <c r="C84" s="264">
        <v>657</v>
      </c>
      <c r="D84" s="131" t="s">
        <v>427</v>
      </c>
      <c r="E84" s="222">
        <v>26097.09</v>
      </c>
      <c r="F84" s="222">
        <f>E84/[1]Testazione!$C$32</f>
        <v>261.75616850551654</v>
      </c>
      <c r="H84" s="209"/>
      <c r="I84" s="209"/>
      <c r="J84" s="209"/>
      <c r="K84" s="209"/>
      <c r="N84" s="209"/>
      <c r="P84" s="209"/>
    </row>
    <row r="85" spans="1:16" x14ac:dyDescent="0.2">
      <c r="A85" s="246"/>
      <c r="B85" s="247" t="s">
        <v>428</v>
      </c>
      <c r="C85" s="264">
        <v>658</v>
      </c>
      <c r="D85" s="131" t="s">
        <v>429</v>
      </c>
      <c r="E85" s="222">
        <v>4924.8999999999996</v>
      </c>
      <c r="F85" s="222">
        <f>E85/[1]Testazione!$C$32</f>
        <v>49.397191574724168</v>
      </c>
      <c r="H85" s="209"/>
      <c r="I85" s="209"/>
      <c r="J85" s="209"/>
      <c r="K85" s="209"/>
      <c r="N85" s="209"/>
      <c r="P85" s="209"/>
    </row>
    <row r="86" spans="1:16" x14ac:dyDescent="0.2">
      <c r="A86" s="265"/>
      <c r="B86" s="266" t="s">
        <v>430</v>
      </c>
      <c r="C86" s="267">
        <v>668</v>
      </c>
      <c r="D86" s="268" t="s">
        <v>431</v>
      </c>
      <c r="E86" s="222">
        <f>'[1]Blerjet Sip.Natyres '!X221</f>
        <v>0</v>
      </c>
      <c r="F86" s="222">
        <f>E86/[1]Testazione!$C$32</f>
        <v>0</v>
      </c>
      <c r="H86" s="209"/>
      <c r="I86" s="209"/>
      <c r="J86" s="209"/>
      <c r="K86" s="209"/>
      <c r="N86" s="209"/>
      <c r="P86" s="209"/>
    </row>
    <row r="87" spans="1:16" ht="13.5" thickBot="1" x14ac:dyDescent="0.25">
      <c r="A87" s="269"/>
      <c r="B87" s="270" t="s">
        <v>432</v>
      </c>
      <c r="C87" s="271">
        <v>82</v>
      </c>
      <c r="D87" s="272" t="s">
        <v>433</v>
      </c>
      <c r="E87" s="230">
        <f>'[1] Permb. Inventari A.A.M '!E14</f>
        <v>26128950</v>
      </c>
      <c r="F87" s="222">
        <f>E87/[1]Testazione!$C$32</f>
        <v>262075.72718154461</v>
      </c>
      <c r="H87" s="209"/>
      <c r="I87" s="209"/>
      <c r="J87" s="209"/>
      <c r="K87" s="209"/>
      <c r="N87" s="209"/>
      <c r="P87" s="209"/>
    </row>
    <row r="88" spans="1:16" s="13" customFormat="1" ht="14.25" thickTop="1" thickBot="1" x14ac:dyDescent="0.25">
      <c r="A88" s="232" t="s">
        <v>434</v>
      </c>
      <c r="B88" s="232" t="s">
        <v>435</v>
      </c>
      <c r="C88" s="232"/>
      <c r="D88" s="273"/>
      <c r="E88" s="273">
        <f>E53+E49+E44+E26</f>
        <v>76419605.364999995</v>
      </c>
      <c r="F88" s="273">
        <f>E88/[1]Testazione!$C$32</f>
        <v>766495.54027081234</v>
      </c>
      <c r="H88" s="234"/>
      <c r="I88" s="274"/>
      <c r="J88" s="234"/>
      <c r="K88" s="234"/>
      <c r="N88" s="234"/>
      <c r="P88" s="234"/>
    </row>
    <row r="89" spans="1:16" s="13" customFormat="1" ht="14.25" thickTop="1" thickBot="1" x14ac:dyDescent="0.25">
      <c r="A89" s="231" t="s">
        <v>436</v>
      </c>
      <c r="B89" s="334" t="s">
        <v>437</v>
      </c>
      <c r="C89" s="334"/>
      <c r="D89" s="333"/>
      <c r="E89" s="59">
        <f>E25-E88</f>
        <v>20816267.638332978</v>
      </c>
      <c r="F89" s="59">
        <f>E89/[1]Testazione!$C$32</f>
        <v>208789.04351387138</v>
      </c>
      <c r="H89" s="234"/>
      <c r="I89" s="274"/>
      <c r="J89" s="234"/>
      <c r="K89" s="234"/>
      <c r="N89" s="234"/>
      <c r="P89" s="234"/>
    </row>
    <row r="90" spans="1:16" s="13" customFormat="1" ht="14.25" thickTop="1" thickBot="1" x14ac:dyDescent="0.25">
      <c r="A90" s="231" t="s">
        <v>438</v>
      </c>
      <c r="B90" s="232" t="s">
        <v>439</v>
      </c>
      <c r="C90" s="275"/>
      <c r="D90" s="211"/>
      <c r="E90" s="59">
        <f>SUM(E91:E97)</f>
        <v>908585.22</v>
      </c>
      <c r="F90" s="59">
        <f>E90/[1]Testazione!$C$32</f>
        <v>9113.1917753259768</v>
      </c>
      <c r="H90" s="234"/>
      <c r="I90" s="234"/>
      <c r="J90" s="234"/>
      <c r="K90" s="234"/>
      <c r="N90" s="234"/>
      <c r="P90" s="234"/>
    </row>
    <row r="91" spans="1:16" ht="13.5" thickTop="1" x14ac:dyDescent="0.2">
      <c r="A91" s="276"/>
      <c r="B91" s="277" t="s">
        <v>372</v>
      </c>
      <c r="C91" s="277">
        <v>761</v>
      </c>
      <c r="D91" s="278" t="s">
        <v>182</v>
      </c>
      <c r="E91" s="217"/>
      <c r="F91" s="217">
        <f>E91/[1]Testazione!$C$32</f>
        <v>0</v>
      </c>
      <c r="H91" s="209"/>
      <c r="I91" s="209"/>
      <c r="J91" s="209"/>
      <c r="K91" s="209"/>
      <c r="N91" s="209"/>
      <c r="P91" s="36"/>
    </row>
    <row r="92" spans="1:16" ht="25.5" x14ac:dyDescent="0.2">
      <c r="A92" s="279"/>
      <c r="B92" s="264" t="s">
        <v>374</v>
      </c>
      <c r="C92" s="264">
        <v>762</v>
      </c>
      <c r="D92" s="280" t="s">
        <v>440</v>
      </c>
      <c r="E92" s="222"/>
      <c r="F92" s="222">
        <f>E92/[1]Testazione!$C$32</f>
        <v>0</v>
      </c>
      <c r="H92" s="209"/>
      <c r="I92" s="209"/>
      <c r="J92" s="209"/>
      <c r="K92" s="209"/>
      <c r="N92" s="209"/>
      <c r="P92" s="209"/>
    </row>
    <row r="93" spans="1:16" x14ac:dyDescent="0.2">
      <c r="A93" s="279"/>
      <c r="B93" s="264" t="s">
        <v>376</v>
      </c>
      <c r="C93" s="264">
        <v>764</v>
      </c>
      <c r="D93" s="281" t="s">
        <v>184</v>
      </c>
      <c r="E93" s="222"/>
      <c r="F93" s="222">
        <f>E93/[1]Testazione!$C$32</f>
        <v>0</v>
      </c>
      <c r="H93" s="209"/>
      <c r="I93" s="209"/>
      <c r="J93" s="209"/>
      <c r="K93" s="209"/>
      <c r="O93" s="36"/>
      <c r="P93" s="209"/>
    </row>
    <row r="94" spans="1:16" x14ac:dyDescent="0.2">
      <c r="A94" s="279"/>
      <c r="B94" s="264" t="s">
        <v>378</v>
      </c>
      <c r="C94" s="264">
        <v>765</v>
      </c>
      <c r="D94" s="281" t="s">
        <v>185</v>
      </c>
      <c r="E94" s="222"/>
      <c r="F94" s="222">
        <f>E94/[1]Testazione!$C$32</f>
        <v>0</v>
      </c>
      <c r="H94" s="209"/>
      <c r="I94" s="209"/>
      <c r="J94" s="209"/>
      <c r="K94" s="209"/>
      <c r="P94" s="209"/>
    </row>
    <row r="95" spans="1:16" x14ac:dyDescent="0.2">
      <c r="A95" s="279"/>
      <c r="B95" s="264" t="s">
        <v>382</v>
      </c>
      <c r="C95" s="264">
        <v>767</v>
      </c>
      <c r="D95" s="281" t="s">
        <v>186</v>
      </c>
      <c r="E95" s="222"/>
      <c r="F95" s="222">
        <f>E95/[1]Testazione!$C$32</f>
        <v>0</v>
      </c>
      <c r="H95" s="209"/>
      <c r="I95" s="209"/>
      <c r="J95" s="209"/>
      <c r="K95" s="209"/>
      <c r="P95" s="209"/>
    </row>
    <row r="96" spans="1:16" x14ac:dyDescent="0.2">
      <c r="A96" s="279"/>
      <c r="B96" s="264" t="s">
        <v>387</v>
      </c>
      <c r="C96" s="264">
        <v>768</v>
      </c>
      <c r="D96" s="281" t="s">
        <v>187</v>
      </c>
      <c r="E96" s="222"/>
      <c r="F96" s="222">
        <f>E96/[1]Testazione!$C$32</f>
        <v>0</v>
      </c>
      <c r="H96" s="209"/>
      <c r="I96" s="209"/>
      <c r="J96" s="209"/>
      <c r="K96" s="209"/>
      <c r="P96" s="209"/>
    </row>
    <row r="97" spans="1:16" ht="13.5" thickBot="1" x14ac:dyDescent="0.25">
      <c r="A97" s="282"/>
      <c r="B97" s="283" t="s">
        <v>372</v>
      </c>
      <c r="C97" s="271">
        <v>769</v>
      </c>
      <c r="D97" s="284" t="s">
        <v>441</v>
      </c>
      <c r="E97" s="285">
        <v>908585.22</v>
      </c>
      <c r="F97" s="285">
        <f>E97/[1]Testazione!$C$32</f>
        <v>9113.1917753259768</v>
      </c>
      <c r="H97" s="209"/>
      <c r="I97" s="209"/>
      <c r="J97" s="209"/>
      <c r="K97" s="209"/>
      <c r="P97" s="209"/>
    </row>
    <row r="98" spans="1:16" s="13" customFormat="1" ht="14.25" thickTop="1" thickBot="1" x14ac:dyDescent="0.25">
      <c r="A98" s="286">
        <v>11</v>
      </c>
      <c r="B98" s="287" t="s">
        <v>189</v>
      </c>
      <c r="C98" s="71"/>
      <c r="D98" s="288"/>
      <c r="E98" s="289">
        <v>0</v>
      </c>
      <c r="F98" s="290">
        <f>E98/[1]Testazione!$C$32</f>
        <v>0</v>
      </c>
      <c r="H98" s="234"/>
      <c r="I98" s="234"/>
      <c r="J98" s="234"/>
      <c r="K98" s="234"/>
      <c r="P98" s="234"/>
    </row>
    <row r="99" spans="1:16" ht="14.25" thickTop="1" thickBot="1" x14ac:dyDescent="0.25">
      <c r="A99" s="231">
        <v>12</v>
      </c>
      <c r="B99" s="232" t="s">
        <v>191</v>
      </c>
      <c r="C99" s="291"/>
      <c r="D99" s="292"/>
      <c r="E99" s="30">
        <f>SUM(E100:E103)</f>
        <v>-31664378.170000002</v>
      </c>
      <c r="F99" s="30">
        <f>E99/[1]Testazione!$C$32</f>
        <v>-317596.57141424273</v>
      </c>
      <c r="H99" s="209"/>
      <c r="I99" s="209"/>
      <c r="J99" s="209"/>
      <c r="K99" s="209"/>
      <c r="P99" s="209"/>
    </row>
    <row r="100" spans="1:16" ht="13.5" thickTop="1" x14ac:dyDescent="0.2">
      <c r="A100" s="276"/>
      <c r="B100" s="277"/>
      <c r="C100" s="277" t="s">
        <v>442</v>
      </c>
      <c r="D100" s="293" t="s">
        <v>443</v>
      </c>
      <c r="E100" s="217"/>
      <c r="F100" s="217">
        <f>E100/[1]Testazione!$C$32</f>
        <v>0</v>
      </c>
      <c r="H100" s="209"/>
      <c r="I100" s="209"/>
      <c r="J100" s="209"/>
      <c r="K100" s="209"/>
      <c r="P100" s="209"/>
    </row>
    <row r="101" spans="1:16" x14ac:dyDescent="0.2">
      <c r="A101" s="294"/>
      <c r="B101" s="295"/>
      <c r="C101" s="264">
        <v>667</v>
      </c>
      <c r="D101" s="296" t="s">
        <v>444</v>
      </c>
      <c r="E101" s="222">
        <f>-29119434.12</f>
        <v>-29119434.120000001</v>
      </c>
      <c r="F101" s="222">
        <f>E101/[1]Testazione!$C$32</f>
        <v>-292070.55285857571</v>
      </c>
      <c r="H101" s="209"/>
      <c r="I101" s="209"/>
      <c r="J101" s="209"/>
      <c r="K101" s="209"/>
      <c r="P101" s="209"/>
    </row>
    <row r="102" spans="1:16" x14ac:dyDescent="0.2">
      <c r="A102" s="279"/>
      <c r="B102" s="264"/>
      <c r="C102" s="264">
        <v>668</v>
      </c>
      <c r="D102" s="296" t="s">
        <v>445</v>
      </c>
      <c r="E102" s="222"/>
      <c r="F102" s="222">
        <f>E102/[1]Testazione!$C$32</f>
        <v>0</v>
      </c>
      <c r="H102" s="209"/>
      <c r="I102" s="209"/>
      <c r="J102" s="209"/>
      <c r="K102" s="209"/>
      <c r="P102" s="209"/>
    </row>
    <row r="103" spans="1:16" ht="13.5" thickBot="1" x14ac:dyDescent="0.25">
      <c r="A103" s="282"/>
      <c r="B103" s="283" t="s">
        <v>374</v>
      </c>
      <c r="C103" s="271">
        <v>669</v>
      </c>
      <c r="D103" s="284" t="s">
        <v>446</v>
      </c>
      <c r="E103" s="285">
        <v>-2544944.0499999998</v>
      </c>
      <c r="F103" s="285">
        <f>E103/[1]Testazione!$C$32</f>
        <v>-25526.018555666997</v>
      </c>
      <c r="H103" s="209"/>
      <c r="I103" s="209"/>
      <c r="J103" s="209"/>
      <c r="K103" s="209"/>
      <c r="P103" s="209"/>
    </row>
    <row r="104" spans="1:16" ht="14.25" thickTop="1" thickBot="1" x14ac:dyDescent="0.25">
      <c r="A104" s="231">
        <v>13</v>
      </c>
      <c r="B104" s="232" t="s">
        <v>447</v>
      </c>
      <c r="C104" s="291"/>
      <c r="D104" s="292"/>
      <c r="E104" s="30"/>
      <c r="F104" s="30">
        <f>E104/[1]Testazione!$C$32</f>
        <v>0</v>
      </c>
      <c r="H104" s="209"/>
      <c r="I104" s="209"/>
      <c r="J104" s="209"/>
      <c r="K104" s="209"/>
      <c r="P104" s="209"/>
    </row>
    <row r="105" spans="1:16" ht="14.25" thickTop="1" thickBot="1" x14ac:dyDescent="0.25">
      <c r="A105" s="231">
        <v>14</v>
      </c>
      <c r="B105" s="232" t="s">
        <v>448</v>
      </c>
      <c r="C105" s="291"/>
      <c r="D105" s="292"/>
      <c r="E105" s="30">
        <f>E89+E90+E99+E104</f>
        <v>-9939525.3116670251</v>
      </c>
      <c r="F105" s="30">
        <f>E105/[1]Testazione!$C$32</f>
        <v>-99694.336125045389</v>
      </c>
      <c r="H105" s="209"/>
      <c r="I105" s="209"/>
      <c r="J105" s="209"/>
      <c r="K105" s="209"/>
      <c r="P105" s="209"/>
    </row>
    <row r="106" spans="1:16" ht="14.25" thickTop="1" thickBot="1" x14ac:dyDescent="0.25">
      <c r="A106" s="231">
        <v>15</v>
      </c>
      <c r="B106" s="232" t="s">
        <v>449</v>
      </c>
      <c r="C106" s="291"/>
      <c r="D106" s="292"/>
      <c r="E106" s="30">
        <f>'[1]Llogaritja e Fitimit'!C12</f>
        <v>0</v>
      </c>
      <c r="F106" s="30">
        <f>E106/[1]Testazione!$C$32</f>
        <v>0</v>
      </c>
      <c r="H106" s="209"/>
      <c r="I106" s="209"/>
      <c r="J106" s="209"/>
      <c r="K106" s="209"/>
      <c r="P106" s="209"/>
    </row>
    <row r="107" spans="1:16" ht="14.25" thickTop="1" thickBot="1" x14ac:dyDescent="0.25">
      <c r="A107" s="231">
        <v>16</v>
      </c>
      <c r="B107" s="232" t="s">
        <v>450</v>
      </c>
      <c r="C107" s="297"/>
      <c r="D107" s="298"/>
      <c r="E107" s="30">
        <f>E105-E106</f>
        <v>-9939525.3116670251</v>
      </c>
      <c r="F107" s="30">
        <f>E107/[1]Testazione!$C$32</f>
        <v>-99694.336125045389</v>
      </c>
      <c r="H107" s="209"/>
      <c r="I107" s="209"/>
      <c r="J107" s="209"/>
      <c r="K107" s="209"/>
      <c r="P107" s="209"/>
    </row>
    <row r="108" spans="1:16" ht="13.5" thickTop="1" x14ac:dyDescent="0.2">
      <c r="A108" s="299">
        <v>17</v>
      </c>
      <c r="B108" s="300" t="s">
        <v>214</v>
      </c>
      <c r="C108" s="301"/>
      <c r="D108" s="293"/>
      <c r="E108" s="239">
        <f>SUM(E109:E112)</f>
        <v>0</v>
      </c>
      <c r="F108" s="239">
        <f>E108/[1]Testazione!$C$32</f>
        <v>0</v>
      </c>
      <c r="H108" s="209"/>
      <c r="I108" s="209"/>
      <c r="J108" s="209"/>
      <c r="K108" s="209"/>
      <c r="P108" s="209"/>
    </row>
    <row r="109" spans="1:16" x14ac:dyDescent="0.2">
      <c r="A109" s="294"/>
      <c r="B109" s="295" t="s">
        <v>376</v>
      </c>
      <c r="C109" s="302"/>
      <c r="D109" s="296" t="s">
        <v>216</v>
      </c>
      <c r="E109" s="251"/>
      <c r="F109" s="251">
        <f>E109/[1]Testazione!$C$32</f>
        <v>0</v>
      </c>
      <c r="H109" s="209"/>
      <c r="I109" s="209"/>
      <c r="J109" s="209"/>
      <c r="K109" s="209"/>
      <c r="P109" s="209"/>
    </row>
    <row r="110" spans="1:16" x14ac:dyDescent="0.2">
      <c r="A110" s="294"/>
      <c r="B110" s="295" t="s">
        <v>378</v>
      </c>
      <c r="C110" s="302"/>
      <c r="D110" s="296" t="s">
        <v>217</v>
      </c>
      <c r="E110" s="251"/>
      <c r="F110" s="251">
        <f>E110/[1]Testazione!$C$32</f>
        <v>0</v>
      </c>
      <c r="H110" s="209"/>
      <c r="I110" s="209"/>
      <c r="J110" s="209"/>
      <c r="K110" s="209"/>
      <c r="P110" s="209"/>
    </row>
    <row r="111" spans="1:16" x14ac:dyDescent="0.2">
      <c r="A111" s="294"/>
      <c r="B111" s="295" t="s">
        <v>382</v>
      </c>
      <c r="C111" s="302"/>
      <c r="D111" s="296" t="s">
        <v>218</v>
      </c>
      <c r="E111" s="251"/>
      <c r="F111" s="251">
        <f>E111/[1]Testazione!$C$32</f>
        <v>0</v>
      </c>
      <c r="H111" s="209"/>
      <c r="I111" s="209"/>
      <c r="J111" s="209"/>
      <c r="K111" s="209"/>
      <c r="P111" s="209"/>
    </row>
    <row r="112" spans="1:16" ht="13.5" thickBot="1" x14ac:dyDescent="0.25">
      <c r="A112" s="282"/>
      <c r="B112" s="283" t="s">
        <v>387</v>
      </c>
      <c r="C112" s="303"/>
      <c r="D112" s="284" t="s">
        <v>219</v>
      </c>
      <c r="E112" s="285"/>
      <c r="F112" s="285">
        <f>E112/[1]Testazione!$C$32</f>
        <v>0</v>
      </c>
      <c r="H112" s="209"/>
      <c r="I112" s="209"/>
      <c r="J112" s="209"/>
      <c r="K112" s="209"/>
      <c r="P112" s="209"/>
    </row>
    <row r="113" spans="1:16" ht="14.25" thickTop="1" thickBot="1" x14ac:dyDescent="0.25">
      <c r="A113" s="231">
        <v>18</v>
      </c>
      <c r="B113" s="232" t="s">
        <v>220</v>
      </c>
      <c r="C113" s="297"/>
      <c r="D113" s="298"/>
      <c r="E113" s="30">
        <f>E107+E108</f>
        <v>-9939525.3116670251</v>
      </c>
      <c r="F113" s="30">
        <f>E113/[1]Testazione!$C$32</f>
        <v>-99694.336125045389</v>
      </c>
      <c r="H113" s="209"/>
      <c r="I113" s="209"/>
      <c r="J113" s="209"/>
      <c r="K113" s="209"/>
      <c r="P113" s="209"/>
    </row>
    <row r="114" spans="1:16" ht="14.25" thickTop="1" thickBot="1" x14ac:dyDescent="0.25">
      <c r="A114" s="231">
        <v>19</v>
      </c>
      <c r="B114" s="232" t="s">
        <v>451</v>
      </c>
      <c r="C114" s="297"/>
      <c r="D114" s="298"/>
      <c r="E114" s="304">
        <f>E113/E25</f>
        <v>-0.10222076487477338</v>
      </c>
      <c r="F114" s="304">
        <f>E114</f>
        <v>-0.10222076487477338</v>
      </c>
      <c r="H114" s="209"/>
      <c r="I114" s="209"/>
      <c r="J114" s="209"/>
      <c r="K114" s="209"/>
      <c r="P114" s="209"/>
    </row>
    <row r="115" spans="1:16" ht="13.5" thickTop="1" x14ac:dyDescent="0.2"/>
    <row r="119" spans="1:16" x14ac:dyDescent="0.2">
      <c r="E119" s="36"/>
    </row>
    <row r="120" spans="1:16" x14ac:dyDescent="0.2">
      <c r="E120" s="36"/>
    </row>
    <row r="121" spans="1:16" x14ac:dyDescent="0.2">
      <c r="E121" s="36"/>
    </row>
  </sheetData>
  <mergeCells count="5">
    <mergeCell ref="A2:F2"/>
    <mergeCell ref="A5:B6"/>
    <mergeCell ref="C5:D6"/>
    <mergeCell ref="E5:F5"/>
    <mergeCell ref="B89:D89"/>
  </mergeCells>
  <printOptions horizontalCentered="1" verticalCentered="1"/>
  <pageMargins left="0" right="0" top="0" bottom="0" header="0.23" footer="0.16"/>
  <pageSetup scale="95" orientation="portrait" r:id="rId1"/>
  <headerFooter alignWithMargins="0">
    <oddHeader xml:space="preserve">&amp;CHE-IN INVEST
M22218026P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Koka</vt:lpstr>
      <vt:lpstr>Aktivi Skk</vt:lpstr>
      <vt:lpstr>Detyrimet dhe Kapitali Skk</vt:lpstr>
      <vt:lpstr>PASH Skk </vt:lpstr>
      <vt:lpstr>PASH Gjitheperfshirese</vt:lpstr>
      <vt:lpstr>Cash Flow Skk  </vt:lpstr>
      <vt:lpstr>Kapitali Skk  </vt:lpstr>
      <vt:lpstr>Sheet1</vt:lpstr>
      <vt:lpstr>Analiza e shpenz.</vt:lpstr>
      <vt:lpstr>'Aktivi Skk'!Print_Area</vt:lpstr>
      <vt:lpstr>'Analiza e shpenz.'!Print_Area</vt:lpstr>
      <vt:lpstr>'Cash Flow Skk  '!Print_Area</vt:lpstr>
      <vt:lpstr>'Detyrimet dhe Kapitali Skk'!Print_Area</vt:lpstr>
      <vt:lpstr>'Kapitali Skk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Office1</cp:lastModifiedBy>
  <dcterms:created xsi:type="dcterms:W3CDTF">2025-11-10T14:31:27Z</dcterms:created>
  <dcterms:modified xsi:type="dcterms:W3CDTF">2025-11-10T14:34:03Z</dcterms:modified>
</cp:coreProperties>
</file>