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455" windowWidth="15330" windowHeight="4500" tabRatio="823"/>
  </bookViews>
  <sheets>
    <sheet name="Kop" sheetId="26" r:id="rId1"/>
    <sheet name="Aktivet" sheetId="4" r:id="rId2"/>
    <sheet name="Pasivet" sheetId="14" r:id="rId3"/>
    <sheet name="Rez.1" sheetId="15" r:id="rId4"/>
    <sheet name="Fluksi" sheetId="27" r:id="rId5"/>
    <sheet name="Kapitali " sheetId="20" r:id="rId6"/>
    <sheet name="Shenimet" sheetId="21" r:id="rId7"/>
    <sheet name="Shen.Spjeg.faqa 1" sheetId="22" r:id="rId8"/>
    <sheet name="Shen.Spjeg.ne vazhdim" sheetId="23" r:id="rId9"/>
    <sheet name="Pasq.per AAM 1" sheetId="25" r:id="rId10"/>
    <sheet name="Inventari i Automjeteve" sheetId="35" r:id="rId11"/>
  </sheets>
  <calcPr calcId="125725"/>
</workbook>
</file>

<file path=xl/calcChain.xml><?xml version="1.0" encoding="utf-8"?>
<calcChain xmlns="http://schemas.openxmlformats.org/spreadsheetml/2006/main">
  <c r="L196" i="23"/>
  <c r="L180"/>
  <c r="K29"/>
  <c r="L90"/>
  <c r="L91"/>
  <c r="L92"/>
  <c r="L89"/>
  <c r="F15" i="15"/>
  <c r="E27" i="25"/>
  <c r="E25"/>
  <c r="E26"/>
  <c r="E24"/>
  <c r="I214" i="23"/>
  <c r="G16" i="4"/>
  <c r="G14"/>
  <c r="L47" i="23"/>
  <c r="F24" i="15" l="1"/>
  <c r="I217" i="23"/>
  <c r="I207"/>
  <c r="L205" s="1"/>
  <c r="F16" i="15" s="1"/>
  <c r="D15" i="25"/>
  <c r="E15"/>
  <c r="F15"/>
  <c r="G42" i="14"/>
  <c r="G29" i="15"/>
  <c r="G12"/>
  <c r="G17" s="1"/>
  <c r="G18" s="1"/>
  <c r="G26"/>
  <c r="H44" i="14"/>
  <c r="H33"/>
  <c r="H32"/>
  <c r="H7"/>
  <c r="H12"/>
  <c r="M221" i="23"/>
  <c r="L46"/>
  <c r="L50" s="1"/>
  <c r="G12" i="4"/>
  <c r="L199" i="23"/>
  <c r="F21" i="15"/>
  <c r="F26" s="1"/>
  <c r="F31" i="27"/>
  <c r="G28" i="15" l="1"/>
  <c r="F12" i="27"/>
  <c r="M16" i="23"/>
  <c r="M17"/>
  <c r="M18"/>
  <c r="M19"/>
  <c r="M20"/>
  <c r="M21"/>
  <c r="M22"/>
  <c r="M23"/>
  <c r="M24"/>
  <c r="K94" l="1"/>
  <c r="L42"/>
  <c r="L40"/>
  <c r="G27" i="27"/>
  <c r="G44" i="25" l="1"/>
  <c r="L195" i="23"/>
  <c r="F12" i="15"/>
  <c r="L148" i="23"/>
  <c r="L137"/>
  <c r="L136"/>
  <c r="L133"/>
  <c r="L123"/>
  <c r="L122"/>
  <c r="L121"/>
  <c r="L120"/>
  <c r="L116"/>
  <c r="L115"/>
  <c r="M111"/>
  <c r="L74"/>
  <c r="M70"/>
  <c r="M68"/>
  <c r="L64"/>
  <c r="L62"/>
  <c r="M34"/>
  <c r="F29" i="25" l="1"/>
  <c r="G17" i="27" l="1"/>
  <c r="G20" s="1"/>
  <c r="G36" s="1"/>
  <c r="F35" s="1"/>
  <c r="D39" i="25"/>
  <c r="D40"/>
  <c r="D28"/>
  <c r="L190" i="23"/>
  <c r="M189" s="1"/>
  <c r="M15"/>
  <c r="M25" s="1"/>
  <c r="G9" i="4" s="1"/>
  <c r="M29" i="23"/>
  <c r="L54"/>
  <c r="L131"/>
  <c r="L163"/>
  <c r="H18" i="20"/>
  <c r="H19"/>
  <c r="H20"/>
  <c r="L171" i="23"/>
  <c r="F37" i="25"/>
  <c r="F38"/>
  <c r="F39"/>
  <c r="F40"/>
  <c r="F41"/>
  <c r="F36"/>
  <c r="F45"/>
  <c r="G11"/>
  <c r="H90" i="23" s="1"/>
  <c r="H14" i="20"/>
  <c r="H13"/>
  <c r="H15"/>
  <c r="H12"/>
  <c r="H10"/>
  <c r="D11"/>
  <c r="D16" s="1"/>
  <c r="D21" s="1"/>
  <c r="E11"/>
  <c r="E16"/>
  <c r="E21" s="1"/>
  <c r="F11"/>
  <c r="F16" s="1"/>
  <c r="F21" s="1"/>
  <c r="C21"/>
  <c r="H9"/>
  <c r="H11" s="1"/>
  <c r="L203" i="23"/>
  <c r="G9" i="14"/>
  <c r="M113" i="23" s="1"/>
  <c r="G26" i="14"/>
  <c r="G25" s="1"/>
  <c r="M144" i="23" s="1"/>
  <c r="G20" i="4"/>
  <c r="F14" i="27" s="1"/>
  <c r="G30" i="4"/>
  <c r="M72" i="23" s="1"/>
  <c r="G11" i="20"/>
  <c r="G16" s="1"/>
  <c r="G25" i="25" l="1"/>
  <c r="G39" s="1"/>
  <c r="G39" i="4" s="1"/>
  <c r="F23" i="27"/>
  <c r="F27" s="1"/>
  <c r="E39" i="25"/>
  <c r="M52" i="23"/>
  <c r="G90"/>
  <c r="I90" s="1"/>
  <c r="M38"/>
  <c r="D38" i="25"/>
  <c r="G14"/>
  <c r="G28" s="1"/>
  <c r="G12"/>
  <c r="G10"/>
  <c r="H16" i="20"/>
  <c r="G13" i="25"/>
  <c r="G9"/>
  <c r="M31" i="23"/>
  <c r="G10" i="4" s="1"/>
  <c r="H89" i="23" l="1"/>
  <c r="G24" i="25"/>
  <c r="G88" i="23"/>
  <c r="G92"/>
  <c r="H92"/>
  <c r="G91"/>
  <c r="G89"/>
  <c r="I89" s="1"/>
  <c r="G38" i="25"/>
  <c r="G38" i="4" s="1"/>
  <c r="G93" i="23"/>
  <c r="G42" i="25"/>
  <c r="D37"/>
  <c r="G8" i="4"/>
  <c r="G7" s="1"/>
  <c r="D41" i="25"/>
  <c r="G27"/>
  <c r="G41" s="1"/>
  <c r="G41" i="4" s="1"/>
  <c r="M11" i="23"/>
  <c r="M8" s="1"/>
  <c r="I92" l="1"/>
  <c r="H91"/>
  <c r="I91" s="1"/>
  <c r="G26" i="25"/>
  <c r="G40" s="1"/>
  <c r="G40" i="4" s="1"/>
  <c r="H88" i="23"/>
  <c r="G23" i="25"/>
  <c r="G37" s="1"/>
  <c r="G37" i="4" s="1"/>
  <c r="H94" i="23" l="1"/>
  <c r="I88"/>
  <c r="J87" l="1"/>
  <c r="J94" s="1"/>
  <c r="L94" s="1"/>
  <c r="G8" i="25"/>
  <c r="E36" l="1"/>
  <c r="E45" s="1"/>
  <c r="E29"/>
  <c r="D22"/>
  <c r="G22" s="1"/>
  <c r="G29" s="1"/>
  <c r="F8" i="27" s="1"/>
  <c r="G15" i="25"/>
  <c r="G87" i="23"/>
  <c r="L87"/>
  <c r="D36" i="25" l="1"/>
  <c r="D45" s="1"/>
  <c r="D29"/>
  <c r="F17" i="15"/>
  <c r="F18" s="1"/>
  <c r="F27" s="1"/>
  <c r="L204" i="23"/>
  <c r="M198" s="1"/>
  <c r="M219" s="1"/>
  <c r="G36" i="25"/>
  <c r="I87" i="23"/>
  <c r="G94"/>
  <c r="I94" s="1"/>
  <c r="F28" i="15" l="1"/>
  <c r="L179" i="23"/>
  <c r="L182" s="1"/>
  <c r="L183" s="1"/>
  <c r="G45" i="25"/>
  <c r="G36" i="4"/>
  <c r="G35" s="1"/>
  <c r="M222" i="23"/>
  <c r="M82" l="1"/>
  <c r="G33" i="4"/>
  <c r="G17" i="14" l="1"/>
  <c r="L129" i="23"/>
  <c r="L127" s="1"/>
  <c r="F29" i="15"/>
  <c r="G17" i="20" s="1"/>
  <c r="H17" s="1"/>
  <c r="M78" i="23"/>
  <c r="M106" s="1"/>
  <c r="G46" i="4"/>
  <c r="M223" i="23"/>
  <c r="M225" s="1"/>
  <c r="F6" i="27" l="1"/>
  <c r="G43" i="14"/>
  <c r="G33" s="1"/>
  <c r="M157" i="23" s="1"/>
  <c r="G21" i="20"/>
  <c r="H21" s="1"/>
  <c r="G12" i="14"/>
  <c r="M118" i="23" s="1"/>
  <c r="H22" i="20" l="1"/>
  <c r="L177" i="23"/>
  <c r="G7" i="14"/>
  <c r="G32" s="1"/>
  <c r="F15" i="27" s="1"/>
  <c r="M109" i="23" l="1"/>
  <c r="M185" s="1"/>
  <c r="F17" i="27"/>
  <c r="F20" s="1"/>
  <c r="F34" s="1"/>
  <c r="F36" s="1"/>
  <c r="G44" i="14"/>
</calcChain>
</file>

<file path=xl/sharedStrings.xml><?xml version="1.0" encoding="utf-8"?>
<sst xmlns="http://schemas.openxmlformats.org/spreadsheetml/2006/main" count="766" uniqueCount="405">
  <si>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</si>
  <si>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</si>
  <si>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</si>
  <si>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</si>
  <si>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</si>
  <si>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</si>
  <si>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</si>
  <si>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</si>
  <si>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</si>
  <si>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</si>
  <si>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</si>
  <si>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</si>
  <si>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</si>
  <si>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</si>
  <si>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</si>
  <si>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</si>
  <si>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</si>
  <si>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</si>
  <si>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</si>
  <si>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</si>
  <si>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</si>
  <si>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</si>
  <si>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</si>
  <si>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</si>
  <si>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</si>
  <si>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</si>
  <si>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</si>
  <si>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</si>
  <si>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</si>
  <si>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</si>
  <si>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</si>
  <si>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</si>
  <si>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</si>
  <si>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</si>
  <si>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</si>
  <si>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</si>
  <si>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</si>
  <si>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</si>
  <si>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</si>
  <si>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</si>
  <si>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</si>
  <si>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</si>
  <si>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</si>
  <si>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</si>
  <si>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</si>
  <si>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</si>
  <si>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</si>
  <si>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T O T A L I     A K T I V E V E   ( I + II )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</si>
  <si>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</si>
  <si>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</si>
  <si>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</si>
  <si>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</si>
  <si>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</si>
  <si>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</si>
  <si>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Te ardhura dhe shpenzime te tjera financiare</t>
  </si>
  <si>
    <t>Totali i te Ardhurave dhe Shpenzimeve financiare</t>
  </si>
  <si>
    <t>Shpenzimet e tatimit mbi fitimin</t>
  </si>
  <si>
    <t>Pozicioni i rregulluar</t>
  </si>
  <si>
    <t>TOTALI</t>
  </si>
  <si>
    <t>Efekti ndryshimeve ne politikat kontabel</t>
  </si>
  <si>
    <t>Dividentet e paguar</t>
  </si>
  <si>
    <t>Emertimi</t>
  </si>
  <si>
    <t>Fitimi neto per periudhen kontabel</t>
  </si>
  <si>
    <t>Nje pasqyre e pa Konsoliduar</t>
  </si>
  <si>
    <t>Rezerva stat.ligjore</t>
  </si>
  <si>
    <t>Aksione thesari</t>
  </si>
  <si>
    <t xml:space="preserve">Fitimi pashperndare </t>
  </si>
  <si>
    <t>Rritja rezerves kapitalit</t>
  </si>
  <si>
    <t>Emetimi aksioneve</t>
  </si>
  <si>
    <t>Emetimi kapitali aksionar</t>
  </si>
  <si>
    <t>(   ________________  )</t>
  </si>
  <si>
    <t>S H E N I M E T          S P J E G U E S E</t>
  </si>
  <si>
    <t>Per Drejtimin  e Njesise  Ekonomike</t>
  </si>
  <si>
    <t>Ligjit Nr. 9228 Date 29.04.2004     Per Kontabilitetin dhe Pasqyrat Financiare  )</t>
  </si>
  <si>
    <t>Fitimi para tatimit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</si>
  <si>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</si>
  <si>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</si>
  <si>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</si>
  <si>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</si>
  <si>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</si>
  <si>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</si>
  <si>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</si>
  <si>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</si>
  <si>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</si>
  <si>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&gt;</t>
  </si>
  <si>
    <t>Debitore,Kreditore te tjere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</si>
  <si>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</si>
  <si>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</si>
  <si>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</si>
  <si>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</si>
  <si>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</si>
  <si>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</si>
  <si>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</si>
  <si>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</si>
  <si>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</si>
  <si>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</si>
  <si>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</si>
  <si>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Debitore dhe Kreditore te tjere</t>
  </si>
  <si>
    <t>Njesite ose aksionet e thesarit (Negative)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</si>
  <si>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</si>
  <si>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</si>
  <si>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</si>
  <si>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</si>
  <si>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</si>
  <si>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</si>
  <si>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</si>
  <si>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</si>
  <si>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</si>
  <si>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</si>
  <si>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</si>
  <si>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</si>
  <si>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</si>
  <si>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</si>
  <si>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</si>
  <si>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</si>
  <si>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</si>
  <si>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>Huamarrje afat shkuatra</t>
  </si>
  <si>
    <t>Derivative dhe aktive te mbajtura per tregtim</t>
  </si>
  <si>
    <t>Aktive te tjera financiare afatshkurtra</t>
  </si>
  <si>
    <t>Kliente per mallra,produkte e sherbime</t>
  </si>
  <si>
    <t>Produkte te gatshme</t>
  </si>
  <si>
    <t>Aktive biologjike afatshkurtra</t>
  </si>
  <si>
    <t>Aktive afatshkurtra te mbajtura per rishitje</t>
  </si>
  <si>
    <t>Shpenzime te periudhave te ardhshme</t>
  </si>
  <si>
    <t>Te pagueshme ndaj furnitoreve</t>
  </si>
  <si>
    <t>Te pagueshme ndaj punonjesve</t>
  </si>
  <si>
    <t>Provizionet afatshkurtra</t>
  </si>
  <si>
    <t>Ndrysh.ne invent.prod.gatshme e prodhimit ne proces</t>
  </si>
  <si>
    <t>A</t>
  </si>
  <si>
    <t>B</t>
  </si>
  <si>
    <t>Aksione te thesari te riblera</t>
  </si>
  <si>
    <t>Para ardhese</t>
  </si>
  <si>
    <t>A K T I V E T    A F A T S H K U R T R A</t>
  </si>
  <si>
    <t>Emertimi dhe Forma ligjore</t>
  </si>
  <si>
    <t>Sqarim:</t>
  </si>
  <si>
    <t>Dhënia e shënimeve shpjeguese në këtë pjesë është e detyrueshme sipas SKK 2.</t>
  </si>
  <si>
    <t>a) Informacion i përgjithsëm dhe politikat kontabël</t>
  </si>
  <si>
    <t xml:space="preserve">Plotesimi i te dhenave të kësaj pjese duhet të bëhet sipas kërkesave dhe strukturës standarte te </t>
  </si>
  <si>
    <t>percaktuara ne SKK 2 dhe konkretisht paragrafeve 49-55.  Rradha e dhenies se spjegimeve duhet te jete :</t>
  </si>
  <si>
    <t>b)Shënimet qe shpjegojnë zërat e ndryshëm të pasqyrave financiare</t>
  </si>
  <si>
    <t>c) Shënime të tjera shpjegeuse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</si>
  <si>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</si>
  <si>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</si>
  <si>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</si>
  <si>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</si>
  <si>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</si>
  <si>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</si>
  <si>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</si>
  <si>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</si>
  <si>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</si>
  <si>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</si>
  <si>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</si>
  <si>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</si>
  <si>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</si>
  <si>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</si>
  <si>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</si>
  <si>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</si>
  <si>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</si>
  <si>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</si>
  <si>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</si>
  <si>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</si>
  <si>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</si>
  <si>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</si>
  <si>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</si>
  <si>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</si>
  <si>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</si>
  <si>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</si>
  <si>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</si>
  <si>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</si>
  <si>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</si>
  <si>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</si>
  <si>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</si>
  <si>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</si>
  <si>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</si>
  <si>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</si>
  <si>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</si>
  <si>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</si>
  <si>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</si>
  <si>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</si>
  <si>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</si>
  <si>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</si>
  <si>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</si>
  <si>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</si>
  <si>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</si>
  <si>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</si>
  <si>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</si>
  <si>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 xml:space="preserve">                - Kompjutera e sisteme informacioni me 25 % te vleftes se mbetur</t>
  </si>
  <si>
    <t xml:space="preserve">                - Te gjitha AAM te tjera me 20 % te vleftes se mbetur</t>
  </si>
  <si>
    <t>Ref.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</si>
  <si>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</si>
  <si>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</si>
  <si>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</si>
  <si>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</si>
  <si>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</si>
  <si>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</si>
  <si>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</si>
  <si>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</si>
  <si>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</si>
  <si>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</si>
  <si>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Totali</t>
  </si>
  <si>
    <t>E M E R T I M I</t>
  </si>
  <si>
    <t>Arka ne Leke</t>
  </si>
  <si>
    <t>Shoqeria nuk ka derivative dhe aktive te mbajtura per tregtim</t>
  </si>
  <si>
    <t>Leke</t>
  </si>
  <si>
    <t>Tatimi i derdhur paradhenie</t>
  </si>
  <si>
    <t>Tatimi i vitit ushtrimor</t>
  </si>
  <si>
    <t>Tatim nga viti kaluar</t>
  </si>
  <si>
    <t>Tvsh e zbriteshme ne Blerje gjate vitit</t>
  </si>
  <si>
    <t>Tvsh e pagueshme ne shitje gjate vitit</t>
  </si>
  <si>
    <t xml:space="preserve">Nuk ka </t>
  </si>
  <si>
    <t>AKTIVET AFATGJATA</t>
  </si>
  <si>
    <t>Analiza e posteve te amortizushme</t>
  </si>
  <si>
    <t>Viti raportues</t>
  </si>
  <si>
    <t>Viti paraardhes</t>
  </si>
  <si>
    <t>Vlera</t>
  </si>
  <si>
    <t>Amortizimi</t>
  </si>
  <si>
    <t>Vl.mbetur</t>
  </si>
  <si>
    <t>Makineri,paisje</t>
  </si>
  <si>
    <t xml:space="preserve">AAM te tjera </t>
  </si>
  <si>
    <t xml:space="preserve">KAPITALI </t>
  </si>
  <si>
    <t>●</t>
  </si>
  <si>
    <t>Fitimi i ushtrimit</t>
  </si>
  <si>
    <t>Shpenzime te pa zbriteshme</t>
  </si>
  <si>
    <t>Tatimi mbi fitimin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</si>
  <si>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</si>
  <si>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</si>
  <si>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</si>
  <si>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</si>
  <si>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</si>
  <si>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</si>
  <si>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Sasia</t>
  </si>
  <si>
    <t>Gjendje</t>
  </si>
  <si>
    <t>Shtesa</t>
  </si>
  <si>
    <t>Pakesime</t>
  </si>
  <si>
    <t xml:space="preserve">             TOTALI</t>
  </si>
  <si>
    <t>Administratori</t>
  </si>
  <si>
    <t>Po</t>
  </si>
  <si>
    <t>Jo</t>
  </si>
  <si>
    <t>Mjete transporti</t>
  </si>
  <si>
    <t>Toka, Troje &amp; Terrene</t>
  </si>
  <si>
    <t xml:space="preserve">Makineri paisje </t>
  </si>
  <si>
    <t xml:space="preserve">Mjete transporti </t>
  </si>
  <si>
    <t>Paisje zyre dhe informatike</t>
  </si>
  <si>
    <t xml:space="preserve">Te tjera AAMateriale </t>
  </si>
  <si>
    <t xml:space="preserve">Ndertime dhe instal.pergjith </t>
  </si>
  <si>
    <t xml:space="preserve">Ndertime dhe instalime te pergjithshme  </t>
  </si>
  <si>
    <t xml:space="preserve">Toka, Troje &amp; Terrene </t>
  </si>
  <si>
    <t xml:space="preserve">Paisje zyre dhe Informatike </t>
  </si>
  <si>
    <t>All</t>
  </si>
  <si>
    <t>Euro</t>
  </si>
  <si>
    <t xml:space="preserve">Leke </t>
  </si>
  <si>
    <t xml:space="preserve">Perdorimi i kesaj metode ne llogaritjen e amortizimit vjetor , nuk jep efekte materiale ne </t>
  </si>
  <si>
    <t>a</t>
  </si>
  <si>
    <t>b</t>
  </si>
  <si>
    <t>c</t>
  </si>
  <si>
    <t>d</t>
  </si>
  <si>
    <t>e</t>
  </si>
  <si>
    <t>f</t>
  </si>
  <si>
    <t>Ndertime Instal</t>
  </si>
  <si>
    <t>Paisje zyre Infor</t>
  </si>
  <si>
    <t xml:space="preserve">Totali </t>
  </si>
  <si>
    <t>TOTALI I AKTIVIT  I   +   II</t>
  </si>
  <si>
    <t xml:space="preserve">PASQYRA E TE ARDHURAVE  DHE SHPENZIMEVE </t>
  </si>
  <si>
    <t xml:space="preserve">Te ardhurat </t>
  </si>
  <si>
    <t xml:space="preserve">Shitjet neto </t>
  </si>
  <si>
    <t>Te ardhurat e shifres se afarizmit, te deklaruara gjate</t>
  </si>
  <si>
    <t xml:space="preserve">Te ardhura nga interesat </t>
  </si>
  <si>
    <t xml:space="preserve">Fitime nga kurset e kembimit </t>
  </si>
  <si>
    <t xml:space="preserve">Shpenzimet </t>
  </si>
  <si>
    <t xml:space="preserve">Kostoja e mallrave te shitura perbehet: </t>
  </si>
  <si>
    <t xml:space="preserve">Blerje gjate periudhes ushtrimore </t>
  </si>
  <si>
    <t>Kostoja e punes (Pga &amp; sigurime shoqerore)</t>
  </si>
  <si>
    <t xml:space="preserve">Amortizime &amp; zhvleresime te llogaritura </t>
  </si>
  <si>
    <t>Rezultati Ekonomik  ( I  - II )  (Humbje  - )</t>
  </si>
  <si>
    <t xml:space="preserve">IV </t>
  </si>
  <si>
    <t>DETYRIMET   AFATSHKURTRA</t>
  </si>
  <si>
    <t>g</t>
  </si>
  <si>
    <t>h</t>
  </si>
  <si>
    <t>i</t>
  </si>
  <si>
    <t>j</t>
  </si>
  <si>
    <t xml:space="preserve">TOTALI  </t>
  </si>
  <si>
    <t xml:space="preserve">I DETYRIMEVE &amp; KAPITALIT  I + I  + III  </t>
  </si>
  <si>
    <t xml:space="preserve">te pasqyruara ne liste pagesen e punonjesve te muajit </t>
  </si>
  <si>
    <t>DETYRIMET  AFATGJATA</t>
  </si>
  <si>
    <t xml:space="preserve">Materiale te konsumuara </t>
  </si>
  <si>
    <t>V</t>
  </si>
  <si>
    <t>Rezultati  Fiskal</t>
  </si>
  <si>
    <t>Tatim  fitimi  10 %</t>
  </si>
  <si>
    <t xml:space="preserve">FITIMI  NETO  </t>
  </si>
  <si>
    <t xml:space="preserve">Vo, </t>
  </si>
  <si>
    <t>Shif shenimet shpjeguese bashkelidhur Pasqyrave Financiare</t>
  </si>
  <si>
    <t>DETYRIMET  DHE  KAPITALI</t>
  </si>
  <si>
    <t>D E T Y R I M E T      A F A T S H K U R T R A</t>
  </si>
  <si>
    <t>D E T Y R I M  E T      A F A T G J A T A</t>
  </si>
  <si>
    <t>T O T A L I  I  D E T Y R I M E V E      ( I+II )</t>
  </si>
  <si>
    <t>TOTALI  I  D E T Y R I M E V  &amp;  KAPITALIT  (I+II+III)</t>
  </si>
  <si>
    <t>Hartuesi  i</t>
  </si>
  <si>
    <t xml:space="preserve">  Pasqyrave  Financiare</t>
  </si>
  <si>
    <t xml:space="preserve">     (   ____________________   )</t>
  </si>
  <si>
    <t>Hartuesi  i  Pasqyrave  Financiare</t>
  </si>
  <si>
    <t xml:space="preserve">       (  ____________________   )</t>
  </si>
  <si>
    <t xml:space="preserve">                - Per ndertesat  me 5 % te vleres se mbetur.</t>
  </si>
  <si>
    <t xml:space="preserve">(  Ne zbatim te Standartit Kombetar te Kontabilitetit Nr.2 dhe </t>
  </si>
  <si>
    <t>Detyrime Dogana</t>
  </si>
  <si>
    <t>Pozicioni me 31 dhjetor 2010</t>
  </si>
  <si>
    <t xml:space="preserve">Ndryshim i gjendjes </t>
  </si>
  <si>
    <t>Tvsh e Zbritshme ne celje te vitit</t>
  </si>
  <si>
    <t>Tvsh e Zbritshme ne mbyllje te vitit</t>
  </si>
  <si>
    <t>Perfaqeson pagesat qe shoqeria u ka kryer te treteve</t>
  </si>
  <si>
    <t>dhe per te cilat ende nuk ka marre produktet</t>
  </si>
  <si>
    <t>i fillimit te aktivitetit te cilat do te amortizohen ne periudhat ne vazhdim</t>
  </si>
  <si>
    <t>Perfaqeson nje pjese te shpenzimeve te kryera nga shoqeria nga momenti</t>
  </si>
  <si>
    <t>Saldot e rubrikave 3.c; dhe 3.d ; jane te njejta me ato</t>
  </si>
  <si>
    <t>Perfaqeson detyrimin qe shoqeria ka ndaj ortakeve te saj</t>
  </si>
  <si>
    <t>per financimet qe ata kane kryer ne shoqeri.</t>
  </si>
  <si>
    <t xml:space="preserve">periudhes ushtrimore me FDP e cila perputhet me </t>
  </si>
  <si>
    <t>fiskal ne fuqi,nuk eshte llogaritur shpenzim amortizimi pasi aktivitieti ka filluar 3 mujorin e fundit.:</t>
  </si>
  <si>
    <t>Qira</t>
  </si>
  <si>
    <t>Te tjera</t>
  </si>
  <si>
    <t>Telefoni</t>
  </si>
  <si>
    <t>Sherbime Bankare</t>
  </si>
  <si>
    <t>Taksa dhe tarifa vendore</t>
  </si>
  <si>
    <t>Pritje percjellje</t>
  </si>
  <si>
    <t>Gjoba</t>
  </si>
  <si>
    <t>Pozicioni me 31 dhjetor 2011</t>
  </si>
  <si>
    <t>Pasqyra e fluksit monetar - Metoda Indirekte</t>
  </si>
  <si>
    <t>Fluksi i parave nga veprimtaria e shfrytezimit</t>
  </si>
  <si>
    <t>Rregullime per :</t>
  </si>
  <si>
    <t>Amortizimin</t>
  </si>
  <si>
    <t>Humbje nga kembimet valutore</t>
  </si>
  <si>
    <t>Te ardhura nga Investimet</t>
  </si>
  <si>
    <t>Shpenzime per interesa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</si>
  <si>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</si>
  <si>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</si>
  <si>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</si>
  <si>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</si>
  <si>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</si>
  <si>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</si>
  <si>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Interesi i paguar</t>
  </si>
  <si>
    <t>Tatim mbi fitimin i paguar</t>
  </si>
  <si>
    <t>MM neto nga aktivitetet e shfrytezimit</t>
  </si>
  <si>
    <t>Fluksi monetar nga veprimtarite investuese</t>
  </si>
  <si>
    <t>Blerja e njesisese kontrolluar X minus parate e Arketuara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</si>
  <si>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</si>
  <si>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</si>
  <si>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</si>
  <si>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</si>
  <si>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</si>
  <si>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</si>
  <si>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emetimi i kapitalit aksioner</t>
  </si>
  <si>
    <t>Te ardhura nga huamarrje afatgjata</t>
  </si>
  <si>
    <t>Pagesat e detyrimive te qerase financiare</t>
  </si>
  <si>
    <t>Dividente te paguar</t>
  </si>
  <si>
    <t>MM neto e perdorur ne veprimtarite Financiare</t>
  </si>
  <si>
    <t>Rritja/Renia neto e mjeteve monetare</t>
  </si>
  <si>
    <t>Mjetet monetare ne fillim te periudhes kontabel</t>
  </si>
  <si>
    <t>Mjetet monetare ne fund te periudhes kontabel</t>
  </si>
  <si>
    <t>Humbje e mbartur</t>
  </si>
  <si>
    <t>QRK</t>
  </si>
  <si>
    <t>Parapagimiet</t>
  </si>
  <si>
    <t>NBG leke</t>
  </si>
  <si>
    <t>NBG Euro</t>
  </si>
  <si>
    <t>Tirana Bank</t>
  </si>
  <si>
    <t>ALPHA BANK</t>
  </si>
  <si>
    <t>Nr.</t>
  </si>
  <si>
    <t>PERSHKRIMI</t>
  </si>
  <si>
    <t>ADMINISTRATORI</t>
  </si>
  <si>
    <t>Targa</t>
  </si>
  <si>
    <t>HP OSTROVICA ENERGY SHPK</t>
  </si>
  <si>
    <t>K 99230402 D</t>
  </si>
  <si>
    <t>SHAROVE</t>
  </si>
  <si>
    <t>SKRAPAR</t>
  </si>
  <si>
    <t>30.06.2009</t>
  </si>
  <si>
    <t>Financimi, projektimi, ndertimi, venia ne pune</t>
  </si>
  <si>
    <t xml:space="preserve">administrimi, mirmbajtja e hidrocentraleve </t>
  </si>
  <si>
    <t>"Faqekuq 1 dhe Faqekuq 2".</t>
  </si>
  <si>
    <r>
      <t xml:space="preserve">Shoqeria: </t>
    </r>
    <r>
      <rPr>
        <b/>
        <sz val="14"/>
        <color theme="1"/>
        <rFont val="Calibri"/>
        <family val="2"/>
        <scheme val="minor"/>
      </rPr>
      <t>HP Ostrovica Energy Shpk</t>
    </r>
  </si>
  <si>
    <t>SALI CETA</t>
  </si>
  <si>
    <t>Energji, nafte, uje</t>
  </si>
  <si>
    <t>Mirmbajtje, riparime</t>
  </si>
  <si>
    <t>Emporiki Bank</t>
  </si>
  <si>
    <t>Raiffeisen Bank</t>
  </si>
  <si>
    <t>Shpenzime te pazbritshme</t>
  </si>
  <si>
    <t>VI</t>
  </si>
  <si>
    <t>Kamion Benz Mercedes</t>
  </si>
  <si>
    <t>SK 1967 A</t>
  </si>
  <si>
    <t>Viti   2012</t>
  </si>
  <si>
    <t>01.01.2012</t>
  </si>
  <si>
    <t>31.12.2012</t>
  </si>
  <si>
    <t>Pasqyrat    Financiare    te    Vitit   2012</t>
  </si>
  <si>
    <t>Pasqyra   e   te   Ardhurave   dhe   Shpenzimeve     2012</t>
  </si>
  <si>
    <t>Pasqyra   e   Fluksit   Monetar  -  Metoda  Indirekte   2012</t>
  </si>
  <si>
    <t>Pasqyra  e  Ndryshimeve  ne  Kapital  2012</t>
  </si>
  <si>
    <t>Pozicioni me 31 dhjetor 2012</t>
  </si>
  <si>
    <t>Pasqyrat  Financiare,  te mbyllura me 31.12.2012.</t>
  </si>
  <si>
    <t>Aktivet Afatgjata Materiale  2012</t>
  </si>
  <si>
    <t>Inventari AUTOMJETEVE me 31.12.2012</t>
  </si>
  <si>
    <t>Personel Jashte Ndermarrjes</t>
  </si>
  <si>
    <t>Publicitet Reklama</t>
  </si>
  <si>
    <t>Transporte per blerje dhe shitje</t>
  </si>
  <si>
    <t>Te drejta doganore</t>
  </si>
  <si>
    <t>Te Drejta Doganore</t>
  </si>
  <si>
    <t>Rimbursim TVSH ne 2011</t>
  </si>
  <si>
    <t>Dhjetor 2012. Pagesat jane kryere ne Janar 2013.</t>
  </si>
  <si>
    <t>situaten e sistemit te informatiks ne Drejtorine e Tatimeve</t>
  </si>
</sst>
</file>

<file path=xl/styles.xml><?xml version="1.0" encoding="utf-8"?>
<styleSheet xmlns="http://schemas.openxmlformats.org/spreadsheetml/2006/main">
  <numFmts count="3">
    <numFmt numFmtId="164" formatCode="_-* #,##0.00_L_e_k_-;\-* #,##0.00_L_e_k_-;_-* &quot;-&quot;??_L_e_k_-;_-@_-"/>
    <numFmt numFmtId="165" formatCode="#,##0.0"/>
    <numFmt numFmtId="166" formatCode="_-* #,##0_L_e_k_-;\-* #,##0_L_e_k_-;_-* &quot;-&quot;??_L_e_k_-;_-@_-"/>
  </numFmts>
  <fonts count="46">
    <font>
      <sz val="10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b/>
      <sz val="10"/>
      <name val="Times New Roman"/>
      <family val="1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</font>
    <font>
      <sz val="9"/>
      <name val="Arial"/>
    </font>
    <font>
      <sz val="12"/>
      <name val="Arial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9" fillId="0" borderId="0" xfId="0" applyFont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10" fillId="0" borderId="0" xfId="0" applyFont="1" applyBorder="1"/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8" xfId="0" applyFont="1" applyBorder="1" applyAlignment="1">
      <alignment vertical="center"/>
    </xf>
    <xf numFmtId="0" fontId="1" fillId="0" borderId="0" xfId="0" applyFont="1"/>
    <xf numFmtId="0" fontId="13" fillId="0" borderId="0" xfId="0" applyFont="1"/>
    <xf numFmtId="0" fontId="15" fillId="0" borderId="0" xfId="0" applyFont="1"/>
    <xf numFmtId="0" fontId="7" fillId="0" borderId="0" xfId="0" applyFont="1" applyBorder="1"/>
    <xf numFmtId="0" fontId="13" fillId="0" borderId="0" xfId="0" applyFont="1" applyBorder="1"/>
    <xf numFmtId="0" fontId="17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3" fontId="20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3" fontId="15" fillId="0" borderId="0" xfId="0" applyNumberFormat="1" applyFont="1"/>
    <xf numFmtId="3" fontId="15" fillId="0" borderId="3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1" fillId="0" borderId="23" xfId="0" applyFont="1" applyBorder="1" applyAlignment="1">
      <alignment horizontal="left" vertical="center"/>
    </xf>
    <xf numFmtId="0" fontId="22" fillId="0" borderId="24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24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3" fontId="22" fillId="0" borderId="0" xfId="0" applyNumberFormat="1" applyFont="1" applyBorder="1" applyAlignment="1">
      <alignment vertical="center"/>
    </xf>
    <xf numFmtId="0" fontId="22" fillId="0" borderId="0" xfId="0" applyFont="1"/>
    <xf numFmtId="0" fontId="13" fillId="0" borderId="13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3" fontId="22" fillId="0" borderId="0" xfId="0" applyNumberFormat="1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3" fontId="13" fillId="0" borderId="0" xfId="0" applyNumberFormat="1" applyFont="1"/>
    <xf numFmtId="3" fontId="13" fillId="0" borderId="3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3" fontId="13" fillId="0" borderId="19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2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2" fillId="0" borderId="0" xfId="0" applyFont="1" applyBorder="1"/>
    <xf numFmtId="3" fontId="22" fillId="0" borderId="0" xfId="0" applyNumberFormat="1" applyFont="1" applyBorder="1"/>
    <xf numFmtId="3" fontId="20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3" fontId="21" fillId="0" borderId="3" xfId="0" applyNumberFormat="1" applyFont="1" applyBorder="1" applyAlignment="1">
      <alignment horizontal="center" vertical="center"/>
    </xf>
    <xf numFmtId="3" fontId="21" fillId="0" borderId="8" xfId="0" applyNumberFormat="1" applyFont="1" applyBorder="1" applyAlignment="1">
      <alignment horizontal="center" vertical="center"/>
    </xf>
    <xf numFmtId="3" fontId="21" fillId="0" borderId="19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165" fontId="13" fillId="0" borderId="1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/>
    <xf numFmtId="0" fontId="5" fillId="0" borderId="25" xfId="0" applyFont="1" applyBorder="1"/>
    <xf numFmtId="0" fontId="5" fillId="0" borderId="25" xfId="0" applyFont="1" applyBorder="1" applyAlignment="1"/>
    <xf numFmtId="0" fontId="5" fillId="0" borderId="26" xfId="0" applyFont="1" applyBorder="1"/>
    <xf numFmtId="0" fontId="5" fillId="0" borderId="5" xfId="0" applyFont="1" applyBorder="1"/>
    <xf numFmtId="0" fontId="5" fillId="0" borderId="0" xfId="0" applyFont="1"/>
    <xf numFmtId="0" fontId="5" fillId="0" borderId="27" xfId="0" applyFont="1" applyBorder="1"/>
    <xf numFmtId="0" fontId="5" fillId="0" borderId="28" xfId="0" applyFont="1" applyBorder="1"/>
    <xf numFmtId="0" fontId="5" fillId="0" borderId="0" xfId="0" applyFont="1" applyBorder="1" applyAlignment="1"/>
    <xf numFmtId="0" fontId="5" fillId="0" borderId="27" xfId="0" applyFont="1" applyFill="1" applyBorder="1"/>
    <xf numFmtId="0" fontId="5" fillId="0" borderId="0" xfId="0" applyFont="1" applyFill="1" applyBorder="1"/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18" fillId="0" borderId="3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28" xfId="0" applyFont="1" applyBorder="1" applyAlignment="1"/>
    <xf numFmtId="0" fontId="28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28" fillId="0" borderId="28" xfId="0" applyFont="1" applyBorder="1"/>
    <xf numFmtId="0" fontId="0" fillId="0" borderId="0" xfId="0" applyBorder="1" applyAlignment="1"/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Fill="1" applyBorder="1"/>
    <xf numFmtId="0" fontId="0" fillId="0" borderId="11" xfId="0" applyBorder="1" applyAlignment="1"/>
    <xf numFmtId="0" fontId="0" fillId="0" borderId="11" xfId="0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0" fillId="0" borderId="0" xfId="0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7" fillId="0" borderId="0" xfId="0" applyFont="1" applyBorder="1"/>
    <xf numFmtId="0" fontId="0" fillId="0" borderId="0" xfId="0" applyFill="1" applyBorder="1" applyAlignment="1"/>
    <xf numFmtId="0" fontId="21" fillId="0" borderId="0" xfId="0" applyFont="1" applyBorder="1" applyAlignment="1">
      <alignment horizontal="left" vertical="center"/>
    </xf>
    <xf numFmtId="0" fontId="23" fillId="0" borderId="0" xfId="0" applyFont="1" applyFill="1" applyBorder="1" applyAlignment="1"/>
    <xf numFmtId="0" fontId="0" fillId="0" borderId="0" xfId="0" applyAlignment="1">
      <alignment horizontal="center"/>
    </xf>
    <xf numFmtId="0" fontId="0" fillId="0" borderId="0" xfId="0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27" fillId="0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1" fillId="0" borderId="11" xfId="0" applyFont="1" applyBorder="1"/>
    <xf numFmtId="0" fontId="2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21" fillId="0" borderId="0" xfId="0" applyFont="1" applyBorder="1"/>
    <xf numFmtId="0" fontId="32" fillId="0" borderId="0" xfId="0" applyFont="1" applyBorder="1" applyAlignment="1">
      <alignment horizontal="right"/>
    </xf>
    <xf numFmtId="0" fontId="4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1" fillId="0" borderId="11" xfId="2" applyNumberFormat="1" applyBorder="1"/>
    <xf numFmtId="0" fontId="4" fillId="0" borderId="11" xfId="0" applyFont="1" applyBorder="1" applyAlignment="1">
      <alignment vertical="center"/>
    </xf>
    <xf numFmtId="0" fontId="33" fillId="0" borderId="11" xfId="0" applyFont="1" applyBorder="1" applyAlignment="1">
      <alignment vertical="center"/>
    </xf>
    <xf numFmtId="0" fontId="33" fillId="0" borderId="11" xfId="0" applyFont="1" applyBorder="1" applyAlignment="1">
      <alignment horizontal="center" vertical="center"/>
    </xf>
    <xf numFmtId="3" fontId="33" fillId="0" borderId="11" xfId="2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/>
    <xf numFmtId="3" fontId="0" fillId="0" borderId="11" xfId="0" applyNumberFormat="1" applyBorder="1"/>
    <xf numFmtId="0" fontId="12" fillId="0" borderId="7" xfId="0" applyFont="1" applyBorder="1"/>
    <xf numFmtId="0" fontId="12" fillId="0" borderId="7" xfId="0" applyFont="1" applyBorder="1" applyAlignment="1">
      <alignment horizontal="right"/>
    </xf>
    <xf numFmtId="0" fontId="12" fillId="0" borderId="0" xfId="0" applyFont="1" applyBorder="1"/>
    <xf numFmtId="0" fontId="12" fillId="0" borderId="5" xfId="0" applyFont="1" applyBorder="1"/>
    <xf numFmtId="0" fontId="12" fillId="0" borderId="2" xfId="0" applyFont="1" applyBorder="1" applyAlignment="1">
      <alignment horizontal="right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12" fillId="0" borderId="23" xfId="0" applyFont="1" applyBorder="1"/>
    <xf numFmtId="0" fontId="12" fillId="0" borderId="0" xfId="0" applyNumberFormat="1" applyFont="1" applyBorder="1" applyAlignment="1">
      <alignment horizontal="center"/>
    </xf>
    <xf numFmtId="3" fontId="22" fillId="0" borderId="11" xfId="0" applyNumberFormat="1" applyFont="1" applyBorder="1" applyAlignment="1">
      <alignment horizontal="right" vertical="center"/>
    </xf>
    <xf numFmtId="3" fontId="24" fillId="0" borderId="11" xfId="0" applyNumberFormat="1" applyFont="1" applyBorder="1" applyAlignment="1">
      <alignment horizontal="right" vertical="center"/>
    </xf>
    <xf numFmtId="3" fontId="27" fillId="0" borderId="11" xfId="0" applyNumberFormat="1" applyFont="1" applyBorder="1" applyAlignment="1">
      <alignment horizontal="right" vertical="center"/>
    </xf>
    <xf numFmtId="3" fontId="24" fillId="0" borderId="0" xfId="0" applyNumberFormat="1" applyFont="1" applyAlignment="1">
      <alignment vertical="center"/>
    </xf>
    <xf numFmtId="3" fontId="13" fillId="0" borderId="11" xfId="0" applyNumberFormat="1" applyFont="1" applyBorder="1" applyAlignment="1">
      <alignment horizontal="right" vertical="center"/>
    </xf>
    <xf numFmtId="3" fontId="13" fillId="0" borderId="13" xfId="0" applyNumberFormat="1" applyFont="1" applyBorder="1" applyAlignment="1">
      <alignment horizontal="right" vertical="center"/>
    </xf>
    <xf numFmtId="3" fontId="24" fillId="0" borderId="13" xfId="0" applyNumberFormat="1" applyFont="1" applyBorder="1" applyAlignment="1">
      <alignment horizontal="right" vertical="center"/>
    </xf>
    <xf numFmtId="3" fontId="12" fillId="0" borderId="11" xfId="0" applyNumberFormat="1" applyFont="1" applyBorder="1" applyAlignment="1">
      <alignment vertical="center"/>
    </xf>
    <xf numFmtId="3" fontId="12" fillId="0" borderId="12" xfId="0" applyNumberFormat="1" applyFont="1" applyBorder="1" applyAlignment="1">
      <alignment vertical="center"/>
    </xf>
    <xf numFmtId="3" fontId="12" fillId="0" borderId="13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vertical="center"/>
    </xf>
    <xf numFmtId="3" fontId="12" fillId="0" borderId="16" xfId="0" applyNumberFormat="1" applyFont="1" applyBorder="1" applyAlignment="1">
      <alignment vertical="center"/>
    </xf>
    <xf numFmtId="0" fontId="34" fillId="0" borderId="0" xfId="0" applyFont="1" applyBorder="1"/>
    <xf numFmtId="3" fontId="0" fillId="0" borderId="0" xfId="0" applyNumberFormat="1" applyAlignment="1">
      <alignment vertical="center"/>
    </xf>
    <xf numFmtId="0" fontId="27" fillId="0" borderId="0" xfId="0" applyFont="1" applyBorder="1" applyAlignment="1">
      <alignment horizontal="center"/>
    </xf>
    <xf numFmtId="166" fontId="27" fillId="0" borderId="0" xfId="1" applyNumberFormat="1" applyFont="1" applyBorder="1"/>
    <xf numFmtId="166" fontId="0" fillId="0" borderId="0" xfId="0" applyNumberFormat="1"/>
    <xf numFmtId="3" fontId="4" fillId="0" borderId="0" xfId="0" applyNumberFormat="1" applyFont="1" applyBorder="1"/>
    <xf numFmtId="3" fontId="27" fillId="0" borderId="0" xfId="0" applyNumberFormat="1" applyFont="1" applyBorder="1"/>
    <xf numFmtId="0" fontId="28" fillId="0" borderId="0" xfId="0" applyFont="1" applyBorder="1"/>
    <xf numFmtId="0" fontId="27" fillId="0" borderId="0" xfId="0" applyFont="1" applyFill="1" applyBorder="1" applyAlignment="1">
      <alignment horizontal="center"/>
    </xf>
    <xf numFmtId="3" fontId="27" fillId="0" borderId="0" xfId="0" applyNumberFormat="1" applyFont="1" applyBorder="1" applyAlignment="1">
      <alignment horizontal="center"/>
    </xf>
    <xf numFmtId="166" fontId="27" fillId="0" borderId="0" xfId="0" applyNumberFormat="1" applyFont="1" applyBorder="1"/>
    <xf numFmtId="0" fontId="27" fillId="0" borderId="33" xfId="0" applyFont="1" applyBorder="1"/>
    <xf numFmtId="0" fontId="10" fillId="0" borderId="34" xfId="0" applyFont="1" applyBorder="1"/>
    <xf numFmtId="0" fontId="27" fillId="0" borderId="34" xfId="0" applyFont="1" applyBorder="1"/>
    <xf numFmtId="166" fontId="27" fillId="0" borderId="35" xfId="1" applyNumberFormat="1" applyFont="1" applyBorder="1"/>
    <xf numFmtId="3" fontId="0" fillId="0" borderId="0" xfId="0" applyNumberFormat="1" applyBorder="1"/>
    <xf numFmtId="0" fontId="35" fillId="0" borderId="11" xfId="0" applyFont="1" applyBorder="1"/>
    <xf numFmtId="0" fontId="32" fillId="0" borderId="33" xfId="0" applyFont="1" applyBorder="1" applyAlignment="1">
      <alignment horizontal="right"/>
    </xf>
    <xf numFmtId="0" fontId="27" fillId="0" borderId="34" xfId="0" applyFont="1" applyFill="1" applyBorder="1"/>
    <xf numFmtId="0" fontId="36" fillId="0" borderId="34" xfId="0" applyFont="1" applyBorder="1"/>
    <xf numFmtId="0" fontId="27" fillId="0" borderId="34" xfId="0" applyFont="1" applyBorder="1" applyAlignment="1">
      <alignment horizontal="center"/>
    </xf>
    <xf numFmtId="166" fontId="27" fillId="0" borderId="35" xfId="0" applyNumberFormat="1" applyFont="1" applyBorder="1"/>
    <xf numFmtId="0" fontId="0" fillId="0" borderId="7" xfId="0" applyBorder="1" applyAlignment="1">
      <alignment horizontal="center"/>
    </xf>
    <xf numFmtId="3" fontId="0" fillId="0" borderId="23" xfId="0" applyNumberFormat="1" applyBorder="1"/>
    <xf numFmtId="0" fontId="22" fillId="0" borderId="6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3" fontId="15" fillId="0" borderId="5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24" fillId="0" borderId="0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vertical="center"/>
    </xf>
    <xf numFmtId="0" fontId="0" fillId="0" borderId="11" xfId="0" applyBorder="1" applyAlignment="1">
      <alignment horizontal="left" vertical="center"/>
    </xf>
    <xf numFmtId="166" fontId="27" fillId="0" borderId="11" xfId="1" applyNumberFormat="1" applyFont="1" applyBorder="1"/>
    <xf numFmtId="0" fontId="0" fillId="0" borderId="11" xfId="0" applyBorder="1" applyAlignment="1">
      <alignment horizontal="center"/>
    </xf>
    <xf numFmtId="14" fontId="4" fillId="0" borderId="19" xfId="0" applyNumberFormat="1" applyFont="1" applyBorder="1" applyAlignment="1">
      <alignment horizontal="center"/>
    </xf>
    <xf numFmtId="0" fontId="37" fillId="0" borderId="24" xfId="0" applyFont="1" applyBorder="1" applyAlignment="1">
      <alignment vertical="center"/>
    </xf>
    <xf numFmtId="3" fontId="1" fillId="0" borderId="0" xfId="1" applyNumberFormat="1" applyFont="1" applyBorder="1"/>
    <xf numFmtId="3" fontId="13" fillId="0" borderId="0" xfId="0" applyNumberFormat="1" applyFont="1" applyAlignment="1">
      <alignment vertical="center"/>
    </xf>
    <xf numFmtId="3" fontId="0" fillId="0" borderId="7" xfId="0" applyNumberFormat="1" applyBorder="1"/>
    <xf numFmtId="3" fontId="21" fillId="0" borderId="0" xfId="0" applyNumberFormat="1" applyFont="1" applyBorder="1"/>
    <xf numFmtId="3" fontId="0" fillId="0" borderId="0" xfId="0" applyNumberFormat="1" applyFill="1" applyBorder="1"/>
    <xf numFmtId="3" fontId="27" fillId="0" borderId="23" xfId="0" applyNumberFormat="1" applyFont="1" applyBorder="1"/>
    <xf numFmtId="3" fontId="0" fillId="0" borderId="23" xfId="1" applyNumberFormat="1" applyFont="1" applyBorder="1"/>
    <xf numFmtId="3" fontId="4" fillId="0" borderId="0" xfId="0" applyNumberFormat="1" applyFo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3" fontId="5" fillId="0" borderId="11" xfId="0" applyNumberFormat="1" applyFont="1" applyBorder="1"/>
    <xf numFmtId="3" fontId="12" fillId="0" borderId="11" xfId="0" applyNumberFormat="1" applyFont="1" applyBorder="1"/>
    <xf numFmtId="0" fontId="12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3" fontId="24" fillId="2" borderId="1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38" fillId="0" borderId="0" xfId="0" applyFont="1"/>
    <xf numFmtId="0" fontId="38" fillId="0" borderId="1" xfId="0" applyFont="1" applyBorder="1"/>
    <xf numFmtId="0" fontId="38" fillId="0" borderId="2" xfId="0" applyFont="1" applyBorder="1"/>
    <xf numFmtId="0" fontId="38" fillId="0" borderId="3" xfId="0" applyFont="1" applyBorder="1"/>
    <xf numFmtId="0" fontId="39" fillId="0" borderId="4" xfId="0" applyFont="1" applyBorder="1"/>
    <xf numFmtId="0" fontId="39" fillId="0" borderId="0" xfId="0" applyFont="1" applyBorder="1"/>
    <xf numFmtId="0" fontId="39" fillId="0" borderId="0" xfId="0" applyFont="1"/>
    <xf numFmtId="0" fontId="38" fillId="0" borderId="4" xfId="0" applyFont="1" applyBorder="1"/>
    <xf numFmtId="0" fontId="38" fillId="0" borderId="0" xfId="0" applyFont="1" applyBorder="1"/>
    <xf numFmtId="0" fontId="38" fillId="0" borderId="5" xfId="0" applyFont="1" applyBorder="1"/>
    <xf numFmtId="0" fontId="39" fillId="0" borderId="5" xfId="0" applyFont="1" applyBorder="1"/>
    <xf numFmtId="0" fontId="40" fillId="0" borderId="4" xfId="0" applyFont="1" applyBorder="1"/>
    <xf numFmtId="0" fontId="39" fillId="0" borderId="0" xfId="0" applyFont="1" applyBorder="1" applyAlignment="1">
      <alignment horizontal="center"/>
    </xf>
    <xf numFmtId="0" fontId="40" fillId="0" borderId="0" xfId="0" applyFont="1" applyBorder="1"/>
    <xf numFmtId="0" fontId="40" fillId="0" borderId="5" xfId="0" applyFont="1" applyBorder="1"/>
    <xf numFmtId="0" fontId="40" fillId="0" borderId="0" xfId="0" applyFont="1"/>
    <xf numFmtId="0" fontId="38" fillId="0" borderId="6" xfId="0" applyFont="1" applyBorder="1"/>
    <xf numFmtId="0" fontId="38" fillId="0" borderId="7" xfId="0" applyFont="1" applyBorder="1"/>
    <xf numFmtId="0" fontId="38" fillId="0" borderId="8" xfId="0" applyFont="1" applyBorder="1"/>
    <xf numFmtId="3" fontId="21" fillId="0" borderId="13" xfId="0" applyNumberFormat="1" applyFont="1" applyBorder="1" applyAlignment="1">
      <alignment horizontal="right" vertical="center"/>
    </xf>
    <xf numFmtId="0" fontId="27" fillId="2" borderId="0" xfId="0" applyFont="1" applyFill="1" applyBorder="1"/>
    <xf numFmtId="0" fontId="21" fillId="0" borderId="10" xfId="0" applyFont="1" applyBorder="1" applyAlignment="1">
      <alignment horizontal="left" vertical="center"/>
    </xf>
    <xf numFmtId="3" fontId="21" fillId="0" borderId="0" xfId="1" applyNumberFormat="1" applyFont="1" applyBorder="1"/>
    <xf numFmtId="0" fontId="0" fillId="0" borderId="0" xfId="0" applyFont="1" applyFill="1" applyBorder="1"/>
    <xf numFmtId="3" fontId="1" fillId="0" borderId="0" xfId="0" applyNumberFormat="1" applyFont="1" applyAlignment="1">
      <alignment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3" fontId="1" fillId="0" borderId="11" xfId="0" applyNumberFormat="1" applyFont="1" applyBorder="1" applyAlignment="1">
      <alignment horizontal="right" vertical="center"/>
    </xf>
    <xf numFmtId="0" fontId="2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24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3" fontId="1" fillId="0" borderId="19" xfId="0" applyNumberFormat="1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right" vertical="center"/>
    </xf>
    <xf numFmtId="3" fontId="21" fillId="0" borderId="19" xfId="0" applyNumberFormat="1" applyFont="1" applyBorder="1" applyAlignment="1">
      <alignment horizontal="right" vertical="center"/>
    </xf>
    <xf numFmtId="0" fontId="41" fillId="0" borderId="24" xfId="0" applyFont="1" applyBorder="1" applyAlignment="1">
      <alignment vertical="center"/>
    </xf>
    <xf numFmtId="3" fontId="21" fillId="0" borderId="11" xfId="0" applyNumberFormat="1" applyFont="1" applyBorder="1" applyAlignment="1">
      <alignment horizontal="right" vertical="center"/>
    </xf>
    <xf numFmtId="0" fontId="21" fillId="0" borderId="11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24" xfId="0" applyFont="1" applyBorder="1"/>
    <xf numFmtId="3" fontId="21" fillId="0" borderId="11" xfId="0" applyNumberFormat="1" applyFont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3" fontId="21" fillId="0" borderId="0" xfId="0" applyNumberFormat="1" applyFont="1"/>
    <xf numFmtId="0" fontId="21" fillId="0" borderId="23" xfId="0" applyFont="1" applyBorder="1" applyAlignment="1">
      <alignment horizontal="left" vertical="center"/>
    </xf>
    <xf numFmtId="0" fontId="43" fillId="0" borderId="0" xfId="0" applyFont="1"/>
    <xf numFmtId="0" fontId="42" fillId="0" borderId="11" xfId="0" applyFont="1" applyBorder="1" applyAlignment="1">
      <alignment horizontal="left"/>
    </xf>
    <xf numFmtId="0" fontId="42" fillId="0" borderId="11" xfId="0" applyFont="1" applyBorder="1" applyAlignment="1">
      <alignment horizontal="center"/>
    </xf>
    <xf numFmtId="3" fontId="0" fillId="2" borderId="11" xfId="0" applyNumberFormat="1" applyFill="1" applyBorder="1"/>
    <xf numFmtId="3" fontId="0" fillId="0" borderId="11" xfId="0" applyNumberFormat="1" applyBorder="1" applyAlignment="1"/>
    <xf numFmtId="3" fontId="27" fillId="0" borderId="11" xfId="1" applyNumberFormat="1" applyFont="1" applyBorder="1" applyAlignment="1">
      <alignment vertical="center"/>
    </xf>
    <xf numFmtId="0" fontId="42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23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1" fillId="2" borderId="11" xfId="0" applyFont="1" applyFill="1" applyBorder="1"/>
    <xf numFmtId="0" fontId="21" fillId="2" borderId="24" xfId="0" applyFont="1" applyFill="1" applyBorder="1"/>
    <xf numFmtId="3" fontId="21" fillId="2" borderId="11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28" fillId="0" borderId="0" xfId="0" applyFont="1" applyBorder="1" applyAlignment="1">
      <alignment horizontal="left"/>
    </xf>
    <xf numFmtId="0" fontId="0" fillId="0" borderId="1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21" fillId="0" borderId="0" xfId="0" applyFont="1" applyFill="1" applyBorder="1"/>
    <xf numFmtId="166" fontId="0" fillId="0" borderId="0" xfId="0" applyNumberFormat="1" applyAlignment="1">
      <alignment vertical="center"/>
    </xf>
    <xf numFmtId="3" fontId="1" fillId="2" borderId="11" xfId="2" applyNumberFormat="1" applyFill="1" applyBorder="1"/>
    <xf numFmtId="0" fontId="1" fillId="0" borderId="0" xfId="0" applyFont="1" applyBorder="1" applyAlignment="1">
      <alignment horizontal="left"/>
    </xf>
    <xf numFmtId="3" fontId="35" fillId="0" borderId="11" xfId="0" applyNumberFormat="1" applyFont="1" applyBorder="1"/>
    <xf numFmtId="0" fontId="12" fillId="0" borderId="23" xfId="0" applyFont="1" applyBorder="1" applyAlignment="1">
      <alignment horizontal="center"/>
    </xf>
    <xf numFmtId="21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46" fontId="12" fillId="0" borderId="0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0" borderId="23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3" fontId="14" fillId="0" borderId="0" xfId="0" applyNumberFormat="1" applyFont="1" applyAlignment="1">
      <alignment horizontal="center" vertical="center"/>
    </xf>
    <xf numFmtId="0" fontId="23" fillId="0" borderId="23" xfId="0" applyFont="1" applyBorder="1" applyAlignment="1">
      <alignment horizontal="left" vertical="center"/>
    </xf>
    <xf numFmtId="0" fontId="23" fillId="0" borderId="24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3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23" xfId="0" applyFont="1" applyFill="1" applyBorder="1" applyAlignment="1">
      <alignment horizontal="center" vertical="center"/>
    </xf>
    <xf numFmtId="0" fontId="27" fillId="0" borderId="24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left"/>
    </xf>
    <xf numFmtId="0" fontId="0" fillId="0" borderId="23" xfId="0" applyFill="1" applyBorder="1" applyAlignment="1">
      <alignment horizontal="left"/>
    </xf>
    <xf numFmtId="0" fontId="0" fillId="0" borderId="24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28" fillId="0" borderId="4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8" fillId="0" borderId="0" xfId="0" applyFont="1" applyBorder="1" applyAlignment="1">
      <alignment horizontal="left"/>
    </xf>
    <xf numFmtId="0" fontId="0" fillId="0" borderId="13" xfId="0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/>
    </xf>
  </cellXfs>
  <cellStyles count="4">
    <cellStyle name="Comma" xfId="1" builtinId="3"/>
    <cellStyle name="Comma_21.Aktivet Afatgjata Materiale  09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53"/>
  <sheetViews>
    <sheetView tabSelected="1" topLeftCell="A22" workbookViewId="0">
      <selection activeCell="G44" sqref="G44"/>
    </sheetView>
  </sheetViews>
  <sheetFormatPr defaultColWidth="9.140625" defaultRowHeight="12.75"/>
  <cols>
    <col min="1" max="1" width="2.140625" style="266" customWidth="1"/>
    <col min="2" max="3" width="9.140625" style="266"/>
    <col min="4" max="4" width="9.28515625" style="266" customWidth="1"/>
    <col min="5" max="5" width="11.42578125" style="266" customWidth="1"/>
    <col min="6" max="6" width="12.85546875" style="266" customWidth="1"/>
    <col min="7" max="7" width="5.42578125" style="266" customWidth="1"/>
    <col min="8" max="9" width="9.140625" style="266"/>
    <col min="10" max="10" width="3.140625" style="266" customWidth="1"/>
    <col min="11" max="11" width="9.140625" style="266"/>
    <col min="12" max="12" width="1.85546875" style="266" customWidth="1"/>
    <col min="13" max="16384" width="9.140625" style="266"/>
  </cols>
  <sheetData>
    <row r="2" spans="2:11">
      <c r="B2" s="267"/>
      <c r="C2" s="268"/>
      <c r="D2" s="268"/>
      <c r="E2" s="268"/>
      <c r="F2" s="268"/>
      <c r="G2" s="268"/>
      <c r="H2" s="268"/>
      <c r="I2" s="268"/>
      <c r="J2" s="268"/>
      <c r="K2" s="269"/>
    </row>
    <row r="3" spans="2:11" s="272" customFormat="1" ht="12.75" customHeight="1">
      <c r="B3" s="270"/>
      <c r="C3" s="271" t="s">
        <v>133</v>
      </c>
      <c r="D3" s="271"/>
      <c r="E3" s="271"/>
      <c r="F3" s="190" t="s">
        <v>368</v>
      </c>
      <c r="G3" s="191"/>
      <c r="H3" s="261"/>
      <c r="I3" s="190"/>
      <c r="J3" s="192"/>
      <c r="K3" s="193"/>
    </row>
    <row r="4" spans="2:11" s="272" customFormat="1" ht="12.75" customHeight="1">
      <c r="B4" s="270"/>
      <c r="C4" s="271" t="s">
        <v>75</v>
      </c>
      <c r="D4" s="271"/>
      <c r="E4" s="271"/>
      <c r="F4" s="190" t="s">
        <v>369</v>
      </c>
      <c r="G4" s="194"/>
      <c r="H4" s="195"/>
      <c r="I4" s="196"/>
      <c r="J4" s="196"/>
      <c r="K4" s="193"/>
    </row>
    <row r="5" spans="2:11" s="272" customFormat="1" ht="12.75" customHeight="1">
      <c r="B5" s="270"/>
      <c r="C5" s="271" t="s">
        <v>5</v>
      </c>
      <c r="D5" s="271"/>
      <c r="E5" s="271"/>
      <c r="F5" s="197" t="s">
        <v>370</v>
      </c>
      <c r="G5" s="190"/>
      <c r="H5" s="190"/>
      <c r="I5" s="190"/>
      <c r="J5" s="190"/>
      <c r="K5" s="193"/>
    </row>
    <row r="6" spans="2:11" s="272" customFormat="1" ht="12.75" customHeight="1">
      <c r="B6" s="270"/>
      <c r="C6" s="271"/>
      <c r="D6" s="271"/>
      <c r="E6" s="271"/>
      <c r="F6" s="192"/>
      <c r="G6" s="192"/>
      <c r="H6" s="330" t="s">
        <v>371</v>
      </c>
      <c r="I6" s="263"/>
      <c r="J6" s="196"/>
      <c r="K6" s="193"/>
    </row>
    <row r="7" spans="2:11" s="272" customFormat="1" ht="12.75" customHeight="1">
      <c r="B7" s="270"/>
      <c r="C7" s="271" t="s">
        <v>0</v>
      </c>
      <c r="D7" s="271"/>
      <c r="E7" s="271"/>
      <c r="F7" s="190" t="s">
        <v>372</v>
      </c>
      <c r="G7" s="198"/>
      <c r="H7" s="192"/>
      <c r="I7" s="192"/>
      <c r="J7" s="192"/>
      <c r="K7" s="193"/>
    </row>
    <row r="8" spans="2:11" s="272" customFormat="1" ht="12.75" customHeight="1">
      <c r="B8" s="270"/>
      <c r="C8" s="271" t="s">
        <v>1</v>
      </c>
      <c r="D8" s="271"/>
      <c r="E8" s="271"/>
      <c r="F8" s="197" t="s">
        <v>358</v>
      </c>
      <c r="G8" s="262"/>
      <c r="H8" s="192"/>
      <c r="I8" s="192"/>
      <c r="J8" s="192"/>
      <c r="K8" s="193"/>
    </row>
    <row r="9" spans="2:11" s="272" customFormat="1" ht="12.75" customHeight="1">
      <c r="B9" s="270"/>
      <c r="C9" s="271"/>
      <c r="D9" s="271"/>
      <c r="E9" s="271"/>
      <c r="F9" s="192"/>
      <c r="G9" s="192"/>
      <c r="H9" s="192"/>
      <c r="I9" s="192"/>
      <c r="J9" s="192"/>
      <c r="K9" s="193"/>
    </row>
    <row r="10" spans="2:11" s="272" customFormat="1" ht="12.75" customHeight="1">
      <c r="B10" s="270"/>
      <c r="C10" s="271" t="s">
        <v>31</v>
      </c>
      <c r="D10" s="271"/>
      <c r="E10" s="271"/>
      <c r="F10" s="190" t="s">
        <v>373</v>
      </c>
      <c r="G10" s="190"/>
      <c r="H10" s="190"/>
      <c r="I10" s="190"/>
      <c r="J10" s="190"/>
      <c r="K10" s="193"/>
    </row>
    <row r="11" spans="2:11" s="272" customFormat="1" ht="12.75" customHeight="1">
      <c r="B11" s="270"/>
      <c r="C11" s="271"/>
      <c r="D11" s="271"/>
      <c r="E11" s="271"/>
      <c r="F11" s="197" t="s">
        <v>374</v>
      </c>
      <c r="G11" s="197"/>
      <c r="H11" s="197"/>
      <c r="I11" s="197"/>
      <c r="J11" s="197"/>
      <c r="K11" s="193"/>
    </row>
    <row r="12" spans="2:11" s="272" customFormat="1" ht="12.75" customHeight="1">
      <c r="B12" s="270"/>
      <c r="C12" s="271"/>
      <c r="D12" s="271"/>
      <c r="E12" s="271"/>
      <c r="F12" s="197" t="s">
        <v>375</v>
      </c>
      <c r="G12" s="197"/>
      <c r="H12" s="197"/>
      <c r="I12" s="197"/>
      <c r="J12" s="197"/>
      <c r="K12" s="193"/>
    </row>
    <row r="13" spans="2:11">
      <c r="B13" s="273"/>
      <c r="C13" s="274"/>
      <c r="D13" s="274"/>
      <c r="E13" s="274"/>
      <c r="F13" s="274"/>
      <c r="G13" s="274"/>
      <c r="H13" s="274"/>
      <c r="I13" s="274"/>
      <c r="J13" s="274"/>
      <c r="K13" s="275"/>
    </row>
    <row r="14" spans="2:11">
      <c r="B14" s="273"/>
      <c r="C14" s="274"/>
      <c r="D14" s="274"/>
      <c r="E14" s="274"/>
      <c r="F14" s="274"/>
      <c r="G14" s="274"/>
      <c r="H14" s="274"/>
      <c r="I14" s="274"/>
      <c r="J14" s="274"/>
      <c r="K14" s="275"/>
    </row>
    <row r="15" spans="2:11">
      <c r="B15" s="273"/>
      <c r="C15" s="274"/>
      <c r="D15" s="274"/>
      <c r="E15" s="274"/>
      <c r="F15" s="274"/>
      <c r="G15" s="274"/>
      <c r="H15" s="274"/>
      <c r="I15" s="274"/>
      <c r="J15" s="274"/>
      <c r="K15" s="275"/>
    </row>
    <row r="16" spans="2:11">
      <c r="B16" s="273"/>
      <c r="C16" s="274"/>
      <c r="D16" s="274"/>
      <c r="E16" s="274"/>
      <c r="F16" s="274"/>
      <c r="G16" s="274"/>
      <c r="H16" s="274"/>
      <c r="I16" s="274"/>
      <c r="J16" s="274"/>
      <c r="K16" s="275"/>
    </row>
    <row r="17" spans="2:11">
      <c r="B17" s="273"/>
      <c r="C17" s="274"/>
      <c r="D17" s="274"/>
      <c r="E17" s="274"/>
      <c r="F17" s="274"/>
      <c r="G17" s="274"/>
      <c r="H17" s="274"/>
      <c r="I17" s="274"/>
      <c r="J17" s="274"/>
      <c r="K17" s="275"/>
    </row>
    <row r="18" spans="2:11">
      <c r="B18" s="273"/>
      <c r="C18" s="274"/>
      <c r="D18" s="274"/>
      <c r="E18" s="274"/>
      <c r="F18" s="274"/>
      <c r="G18" s="274"/>
      <c r="H18" s="274"/>
      <c r="I18" s="274"/>
      <c r="J18" s="274"/>
      <c r="K18" s="275"/>
    </row>
    <row r="19" spans="2:11">
      <c r="B19" s="273"/>
      <c r="C19" s="274"/>
      <c r="D19" s="274"/>
      <c r="E19" s="274"/>
      <c r="F19" s="274"/>
      <c r="G19" s="274"/>
      <c r="H19" s="274"/>
      <c r="I19" s="274"/>
      <c r="J19" s="274"/>
      <c r="K19" s="275"/>
    </row>
    <row r="20" spans="2:11">
      <c r="B20" s="273"/>
      <c r="D20" s="274"/>
      <c r="E20" s="274"/>
      <c r="F20" s="274"/>
      <c r="G20" s="274"/>
      <c r="H20" s="274"/>
      <c r="I20" s="274"/>
      <c r="J20" s="274"/>
      <c r="K20" s="275"/>
    </row>
    <row r="21" spans="2:11">
      <c r="B21" s="273"/>
      <c r="C21" s="274"/>
      <c r="D21" s="274"/>
      <c r="E21" s="274"/>
      <c r="F21" s="274"/>
      <c r="G21" s="274"/>
      <c r="H21" s="274"/>
      <c r="I21" s="274"/>
      <c r="J21" s="274"/>
      <c r="K21" s="275"/>
    </row>
    <row r="22" spans="2:11">
      <c r="B22" s="273"/>
      <c r="C22" s="274"/>
      <c r="D22" s="274"/>
      <c r="E22" s="274"/>
      <c r="F22" s="274"/>
      <c r="G22" s="274"/>
      <c r="H22" s="274"/>
      <c r="I22" s="274"/>
      <c r="J22" s="274"/>
      <c r="K22" s="275"/>
    </row>
    <row r="23" spans="2:11">
      <c r="B23" s="273"/>
      <c r="C23" s="274"/>
      <c r="D23" s="274"/>
      <c r="E23" s="274"/>
      <c r="F23" s="274"/>
      <c r="G23" s="274"/>
      <c r="H23" s="274"/>
      <c r="I23" s="274"/>
      <c r="J23" s="274"/>
      <c r="K23" s="275"/>
    </row>
    <row r="24" spans="2:11" ht="32.25" customHeight="1">
      <c r="B24" s="355" t="s">
        <v>6</v>
      </c>
      <c r="C24" s="356"/>
      <c r="D24" s="356"/>
      <c r="E24" s="356"/>
      <c r="F24" s="356"/>
      <c r="G24" s="356"/>
      <c r="H24" s="356"/>
      <c r="I24" s="356"/>
      <c r="J24" s="356"/>
      <c r="K24" s="357"/>
    </row>
    <row r="25" spans="2:11">
      <c r="B25" s="273"/>
      <c r="C25" s="358" t="s">
        <v>302</v>
      </c>
      <c r="D25" s="358"/>
      <c r="E25" s="358"/>
      <c r="F25" s="358"/>
      <c r="G25" s="358"/>
      <c r="H25" s="358"/>
      <c r="I25" s="358"/>
      <c r="J25" s="358"/>
      <c r="K25" s="275"/>
    </row>
    <row r="26" spans="2:11">
      <c r="B26" s="273"/>
      <c r="C26" s="358" t="s">
        <v>73</v>
      </c>
      <c r="D26" s="358"/>
      <c r="E26" s="358"/>
      <c r="F26" s="358"/>
      <c r="G26" s="358"/>
      <c r="H26" s="358"/>
      <c r="I26" s="358"/>
      <c r="J26" s="358"/>
      <c r="K26" s="275"/>
    </row>
    <row r="27" spans="2:11">
      <c r="B27" s="273"/>
      <c r="C27" s="274"/>
      <c r="D27" s="274"/>
      <c r="E27" s="274"/>
      <c r="F27" s="274"/>
      <c r="G27" s="274"/>
      <c r="H27" s="274"/>
      <c r="I27" s="274"/>
      <c r="J27" s="274"/>
      <c r="K27" s="275"/>
    </row>
    <row r="28" spans="2:11">
      <c r="B28" s="273"/>
      <c r="C28" s="274"/>
      <c r="D28" s="274"/>
      <c r="E28" s="274"/>
      <c r="F28" s="274"/>
      <c r="G28" s="274"/>
      <c r="H28" s="274"/>
      <c r="I28" s="274"/>
      <c r="J28" s="274"/>
      <c r="K28" s="275"/>
    </row>
    <row r="29" spans="2:11" ht="36.75" customHeight="1">
      <c r="B29" s="273"/>
      <c r="C29" s="274"/>
      <c r="D29" s="274"/>
      <c r="E29" s="274"/>
      <c r="F29" s="42" t="s">
        <v>386</v>
      </c>
      <c r="G29" s="274"/>
      <c r="H29" s="274"/>
      <c r="I29" s="274"/>
      <c r="J29" s="274"/>
      <c r="K29" s="275"/>
    </row>
    <row r="30" spans="2:11">
      <c r="B30" s="273"/>
      <c r="C30" s="274"/>
      <c r="D30" s="274"/>
      <c r="E30" s="274"/>
      <c r="F30" s="274"/>
      <c r="G30" s="274"/>
      <c r="H30" s="274"/>
      <c r="I30" s="274"/>
      <c r="J30" s="274"/>
      <c r="K30" s="275"/>
    </row>
    <row r="31" spans="2:11">
      <c r="B31" s="273"/>
      <c r="C31" s="274"/>
      <c r="D31" s="274"/>
      <c r="E31" s="274"/>
      <c r="F31" s="274"/>
      <c r="G31" s="274"/>
      <c r="H31" s="274"/>
      <c r="I31" s="274"/>
      <c r="J31" s="274"/>
      <c r="K31" s="275"/>
    </row>
    <row r="32" spans="2:11">
      <c r="B32" s="273"/>
      <c r="C32" s="274"/>
      <c r="D32" s="274"/>
      <c r="E32" s="274"/>
      <c r="F32" s="274"/>
      <c r="G32" s="274"/>
      <c r="H32" s="274"/>
      <c r="I32" s="274"/>
      <c r="J32" s="274"/>
      <c r="K32" s="275"/>
    </row>
    <row r="33" spans="2:11">
      <c r="B33" s="273"/>
      <c r="C33" s="274"/>
      <c r="D33" s="274"/>
      <c r="E33" s="274"/>
      <c r="F33" s="274"/>
      <c r="G33" s="274"/>
      <c r="H33" s="274"/>
      <c r="I33" s="274"/>
      <c r="J33" s="274"/>
      <c r="K33" s="275"/>
    </row>
    <row r="34" spans="2:11">
      <c r="B34" s="273"/>
      <c r="C34" s="274"/>
      <c r="D34" s="274"/>
      <c r="E34" s="274"/>
      <c r="F34" s="274"/>
      <c r="G34" s="274"/>
      <c r="H34" s="274"/>
      <c r="I34" s="274"/>
      <c r="J34" s="274"/>
      <c r="K34" s="275"/>
    </row>
    <row r="35" spans="2:11">
      <c r="B35" s="273"/>
      <c r="C35" s="274"/>
      <c r="D35" s="274"/>
      <c r="E35" s="274"/>
      <c r="F35" s="274"/>
      <c r="G35" s="274"/>
      <c r="H35" s="274"/>
      <c r="I35" s="274"/>
      <c r="J35" s="274"/>
      <c r="K35" s="275"/>
    </row>
    <row r="36" spans="2:11">
      <c r="B36" s="273"/>
      <c r="C36" s="274"/>
      <c r="D36" s="274"/>
      <c r="E36" s="274"/>
      <c r="F36" s="274"/>
      <c r="G36" s="274"/>
      <c r="H36" s="274"/>
      <c r="I36" s="274"/>
      <c r="J36" s="274"/>
      <c r="K36" s="275"/>
    </row>
    <row r="37" spans="2:11">
      <c r="B37" s="273"/>
      <c r="C37" s="274"/>
      <c r="D37" s="274"/>
      <c r="E37" s="274"/>
      <c r="F37" s="274"/>
      <c r="G37" s="274"/>
      <c r="H37" s="274"/>
      <c r="I37" s="274"/>
      <c r="J37" s="274"/>
      <c r="K37" s="275"/>
    </row>
    <row r="38" spans="2:11">
      <c r="B38" s="273"/>
      <c r="C38" s="274"/>
      <c r="D38" s="274"/>
      <c r="E38" s="274"/>
      <c r="F38" s="274"/>
      <c r="G38" s="274"/>
      <c r="H38" s="274"/>
      <c r="I38" s="274"/>
      <c r="J38" s="274"/>
      <c r="K38" s="275"/>
    </row>
    <row r="39" spans="2:11">
      <c r="B39" s="273"/>
      <c r="C39" s="274"/>
      <c r="D39" s="274"/>
      <c r="E39" s="274"/>
      <c r="F39" s="274"/>
      <c r="G39" s="274"/>
      <c r="H39" s="274"/>
      <c r="I39" s="274"/>
      <c r="J39" s="274"/>
      <c r="K39" s="275"/>
    </row>
    <row r="40" spans="2:11">
      <c r="B40" s="273"/>
      <c r="C40" s="274"/>
      <c r="D40" s="274"/>
      <c r="E40" s="274"/>
      <c r="F40" s="274"/>
      <c r="G40" s="274"/>
      <c r="H40" s="274"/>
      <c r="I40" s="274"/>
      <c r="J40" s="274"/>
      <c r="K40" s="275"/>
    </row>
    <row r="41" spans="2:11">
      <c r="B41" s="273"/>
      <c r="C41" s="274"/>
      <c r="D41" s="274"/>
      <c r="E41" s="274"/>
      <c r="F41" s="274"/>
      <c r="G41" s="274"/>
      <c r="H41" s="274"/>
      <c r="I41" s="274"/>
      <c r="J41" s="274"/>
      <c r="K41" s="275"/>
    </row>
    <row r="42" spans="2:11">
      <c r="B42" s="273"/>
      <c r="C42" s="274"/>
      <c r="D42" s="274"/>
      <c r="E42" s="274"/>
      <c r="F42" s="274"/>
      <c r="G42" s="274"/>
      <c r="H42" s="274"/>
      <c r="I42" s="274"/>
      <c r="J42" s="274"/>
      <c r="K42" s="275"/>
    </row>
    <row r="43" spans="2:11">
      <c r="B43" s="273"/>
      <c r="C43" s="274"/>
      <c r="D43" s="274"/>
      <c r="E43" s="274"/>
      <c r="F43" s="274"/>
      <c r="G43" s="274"/>
      <c r="H43" s="274"/>
      <c r="I43" s="274"/>
      <c r="J43" s="274"/>
      <c r="K43" s="275"/>
    </row>
    <row r="44" spans="2:11" s="272" customFormat="1" ht="12.75" customHeight="1">
      <c r="B44" s="270"/>
      <c r="C44" s="271" t="s">
        <v>81</v>
      </c>
      <c r="D44" s="271"/>
      <c r="E44" s="271"/>
      <c r="F44" s="271"/>
      <c r="G44" s="271"/>
      <c r="H44" s="359" t="s">
        <v>236</v>
      </c>
      <c r="I44" s="359"/>
      <c r="J44" s="271"/>
      <c r="K44" s="276"/>
    </row>
    <row r="45" spans="2:11" s="272" customFormat="1" ht="12.75" customHeight="1">
      <c r="B45" s="270"/>
      <c r="C45" s="271" t="s">
        <v>82</v>
      </c>
      <c r="D45" s="271"/>
      <c r="E45" s="271"/>
      <c r="F45" s="271"/>
      <c r="G45" s="271"/>
      <c r="H45" s="351" t="s">
        <v>237</v>
      </c>
      <c r="I45" s="351"/>
      <c r="J45" s="271"/>
      <c r="K45" s="276"/>
    </row>
    <row r="46" spans="2:11" s="272" customFormat="1" ht="12.75" customHeight="1">
      <c r="B46" s="270"/>
      <c r="C46" s="271" t="s">
        <v>76</v>
      </c>
      <c r="D46" s="271"/>
      <c r="E46" s="271"/>
      <c r="F46" s="271"/>
      <c r="G46" s="271"/>
      <c r="H46" s="351" t="s">
        <v>203</v>
      </c>
      <c r="I46" s="351"/>
      <c r="J46" s="271"/>
      <c r="K46" s="276"/>
    </row>
    <row r="47" spans="2:11" s="272" customFormat="1" ht="12.75" customHeight="1">
      <c r="B47" s="270"/>
      <c r="C47" s="271" t="s">
        <v>77</v>
      </c>
      <c r="D47" s="271"/>
      <c r="E47" s="271"/>
      <c r="F47" s="271"/>
      <c r="G47" s="271"/>
      <c r="H47" s="351" t="s">
        <v>237</v>
      </c>
      <c r="I47" s="351"/>
      <c r="J47" s="271"/>
      <c r="K47" s="276"/>
    </row>
    <row r="48" spans="2:11">
      <c r="B48" s="273"/>
      <c r="C48" s="274"/>
      <c r="D48" s="274"/>
      <c r="E48" s="274"/>
      <c r="F48" s="274"/>
      <c r="G48" s="274"/>
      <c r="H48" s="178"/>
      <c r="I48" s="178"/>
      <c r="J48" s="274"/>
      <c r="K48" s="275"/>
    </row>
    <row r="49" spans="2:11" s="281" customFormat="1" ht="12.75" customHeight="1">
      <c r="B49" s="277"/>
      <c r="C49" s="271" t="s">
        <v>83</v>
      </c>
      <c r="D49" s="271"/>
      <c r="E49" s="271"/>
      <c r="F49" s="271"/>
      <c r="G49" s="278" t="s">
        <v>78</v>
      </c>
      <c r="H49" s="352" t="s">
        <v>387</v>
      </c>
      <c r="I49" s="353"/>
      <c r="J49" s="279"/>
      <c r="K49" s="280"/>
    </row>
    <row r="50" spans="2:11" s="281" customFormat="1" ht="12.75" customHeight="1">
      <c r="B50" s="277"/>
      <c r="C50" s="271"/>
      <c r="D50" s="271"/>
      <c r="E50" s="271"/>
      <c r="F50" s="271"/>
      <c r="G50" s="278" t="s">
        <v>79</v>
      </c>
      <c r="H50" s="354" t="s">
        <v>388</v>
      </c>
      <c r="I50" s="353"/>
      <c r="J50" s="279"/>
      <c r="K50" s="280"/>
    </row>
    <row r="51" spans="2:11" s="281" customFormat="1" ht="12.75" customHeight="1">
      <c r="B51" s="277"/>
      <c r="C51" s="271"/>
      <c r="D51" s="271"/>
      <c r="E51" s="271"/>
      <c r="F51" s="271"/>
      <c r="G51" s="278"/>
      <c r="H51" s="262"/>
      <c r="I51" s="262"/>
      <c r="J51" s="279"/>
      <c r="K51" s="280"/>
    </row>
    <row r="52" spans="2:11" s="281" customFormat="1" ht="12.75" customHeight="1">
      <c r="B52" s="277"/>
      <c r="C52" s="271" t="s">
        <v>80</v>
      </c>
      <c r="D52" s="271"/>
      <c r="E52" s="271"/>
      <c r="F52" s="278"/>
      <c r="G52" s="271"/>
      <c r="H52" s="190"/>
      <c r="I52" s="190"/>
      <c r="J52" s="279"/>
      <c r="K52" s="280"/>
    </row>
    <row r="53" spans="2:11">
      <c r="B53" s="282"/>
      <c r="C53" s="283"/>
      <c r="D53" s="283"/>
      <c r="E53" s="283"/>
      <c r="F53" s="283"/>
      <c r="G53" s="283"/>
      <c r="H53" s="283"/>
      <c r="I53" s="283"/>
      <c r="J53" s="283"/>
      <c r="K53" s="284"/>
    </row>
  </sheetData>
  <mergeCells count="9">
    <mergeCell ref="H47:I47"/>
    <mergeCell ref="H49:I49"/>
    <mergeCell ref="H50:I50"/>
    <mergeCell ref="B24:K24"/>
    <mergeCell ref="C25:J25"/>
    <mergeCell ref="C26:J26"/>
    <mergeCell ref="H44:I44"/>
    <mergeCell ref="H45:I45"/>
    <mergeCell ref="H46:I46"/>
  </mergeCells>
  <pageMargins left="0.7" right="0.7" top="0.75" bottom="0.25" header="0.3" footer="0.17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I49"/>
  <sheetViews>
    <sheetView workbookViewId="0">
      <selection activeCell="K32" sqref="K32"/>
    </sheetView>
  </sheetViews>
  <sheetFormatPr defaultRowHeight="12.75"/>
  <cols>
    <col min="1" max="1" width="3.5703125" customWidth="1"/>
    <col min="2" max="2" width="23.5703125" customWidth="1"/>
    <col min="3" max="3" width="6.85546875" customWidth="1"/>
    <col min="4" max="4" width="12.5703125" customWidth="1"/>
    <col min="5" max="5" width="11" customWidth="1"/>
    <col min="6" max="6" width="12" customWidth="1"/>
    <col min="7" max="7" width="13.42578125" customWidth="1"/>
    <col min="8" max="8" width="6.28515625" customWidth="1"/>
    <col min="9" max="9" width="19.85546875" customWidth="1"/>
    <col min="10" max="10" width="6.5703125" customWidth="1"/>
    <col min="11" max="11" width="10" customWidth="1"/>
    <col min="14" max="14" width="10.5703125" customWidth="1"/>
    <col min="15" max="17" width="10.85546875" customWidth="1"/>
    <col min="18" max="18" width="11.28515625" customWidth="1"/>
    <col min="19" max="19" width="10.42578125" customWidth="1"/>
    <col min="21" max="21" width="7.28515625" customWidth="1"/>
    <col min="22" max="22" width="19" customWidth="1"/>
    <col min="28" max="28" width="10.42578125" customWidth="1"/>
    <col min="29" max="29" width="10.7109375" customWidth="1"/>
    <col min="30" max="30" width="10.42578125" customWidth="1"/>
    <col min="31" max="31" width="11.140625" customWidth="1"/>
    <col min="32" max="32" width="13.7109375" customWidth="1"/>
  </cols>
  <sheetData>
    <row r="2" spans="1:9" ht="15">
      <c r="B2" s="12" t="s">
        <v>368</v>
      </c>
    </row>
    <row r="4" spans="1:9" ht="18" customHeight="1">
      <c r="B4" s="441" t="s">
        <v>395</v>
      </c>
      <c r="C4" s="441"/>
      <c r="D4" s="441"/>
      <c r="E4" s="441"/>
      <c r="F4" s="441"/>
      <c r="G4" s="441"/>
    </row>
    <row r="6" spans="1:9" s="28" customFormat="1" ht="15" customHeight="1">
      <c r="A6" s="442" t="s">
        <v>2</v>
      </c>
      <c r="B6" s="444" t="s">
        <v>61</v>
      </c>
      <c r="C6" s="442" t="s">
        <v>230</v>
      </c>
      <c r="D6" s="180" t="s">
        <v>231</v>
      </c>
      <c r="E6" s="442" t="s">
        <v>232</v>
      </c>
      <c r="F6" s="442" t="s">
        <v>233</v>
      </c>
      <c r="G6" s="180" t="s">
        <v>231</v>
      </c>
    </row>
    <row r="7" spans="1:9" s="28" customFormat="1" ht="15" customHeight="1">
      <c r="A7" s="443"/>
      <c r="B7" s="445"/>
      <c r="C7" s="443"/>
      <c r="D7" s="247">
        <v>40909</v>
      </c>
      <c r="E7" s="443"/>
      <c r="F7" s="443"/>
      <c r="G7" s="247">
        <v>41274</v>
      </c>
    </row>
    <row r="8" spans="1:9">
      <c r="A8" s="181">
        <v>1</v>
      </c>
      <c r="B8" s="147" t="s">
        <v>239</v>
      </c>
      <c r="C8" s="181"/>
      <c r="D8" s="182">
        <v>0</v>
      </c>
      <c r="E8" s="182">
        <v>0</v>
      </c>
      <c r="F8" s="182"/>
      <c r="G8" s="182">
        <f t="shared" ref="G8:G14" si="0">D8+E8-F8</f>
        <v>0</v>
      </c>
    </row>
    <row r="9" spans="1:9">
      <c r="A9" s="181">
        <v>2</v>
      </c>
      <c r="B9" s="147" t="s">
        <v>244</v>
      </c>
      <c r="C9" s="181"/>
      <c r="D9" s="182">
        <v>0</v>
      </c>
      <c r="E9" s="182">
        <v>0</v>
      </c>
      <c r="F9" s="182"/>
      <c r="G9" s="182">
        <f t="shared" si="0"/>
        <v>0</v>
      </c>
    </row>
    <row r="10" spans="1:9">
      <c r="A10" s="181">
        <v>3</v>
      </c>
      <c r="B10" s="147" t="s">
        <v>240</v>
      </c>
      <c r="C10" s="181"/>
      <c r="D10" s="348">
        <v>5201352</v>
      </c>
      <c r="E10" s="182">
        <v>891738.62</v>
      </c>
      <c r="F10" s="182"/>
      <c r="G10" s="182">
        <f t="shared" si="0"/>
        <v>6093090.6200000001</v>
      </c>
    </row>
    <row r="11" spans="1:9">
      <c r="A11" s="181">
        <v>4</v>
      </c>
      <c r="B11" s="147" t="s">
        <v>241</v>
      </c>
      <c r="C11" s="181"/>
      <c r="D11" s="348">
        <v>4856526.7216666667</v>
      </c>
      <c r="E11" s="182">
        <v>0</v>
      </c>
      <c r="F11" s="182"/>
      <c r="G11" s="182">
        <f t="shared" si="0"/>
        <v>4856526.7216666667</v>
      </c>
    </row>
    <row r="12" spans="1:9">
      <c r="A12" s="181">
        <v>5</v>
      </c>
      <c r="B12" s="147" t="s">
        <v>242</v>
      </c>
      <c r="C12" s="181"/>
      <c r="D12" s="348">
        <v>291246.60833333334</v>
      </c>
      <c r="E12" s="182">
        <v>20067</v>
      </c>
      <c r="F12" s="182"/>
      <c r="G12" s="182">
        <f t="shared" si="0"/>
        <v>311313.60833333334</v>
      </c>
    </row>
    <row r="13" spans="1:9">
      <c r="A13" s="181">
        <v>6</v>
      </c>
      <c r="B13" s="147" t="s">
        <v>243</v>
      </c>
      <c r="C13" s="181"/>
      <c r="D13" s="348">
        <v>802155367</v>
      </c>
      <c r="E13" s="182">
        <v>0</v>
      </c>
      <c r="F13" s="182"/>
      <c r="G13" s="182">
        <f t="shared" si="0"/>
        <v>802155367</v>
      </c>
    </row>
    <row r="14" spans="1:9">
      <c r="A14" s="181"/>
      <c r="B14" s="147"/>
      <c r="C14" s="181"/>
      <c r="D14" s="182">
        <v>0</v>
      </c>
      <c r="E14" s="182">
        <v>0</v>
      </c>
      <c r="F14" s="182"/>
      <c r="G14" s="182">
        <f t="shared" si="0"/>
        <v>0</v>
      </c>
    </row>
    <row r="15" spans="1:9" s="187" customFormat="1" ht="30" customHeight="1">
      <c r="A15" s="183"/>
      <c r="B15" s="184" t="s">
        <v>234</v>
      </c>
      <c r="C15" s="185"/>
      <c r="D15" s="186">
        <f t="shared" ref="D15:F15" si="1">SUM(D8:D14)</f>
        <v>812504492.33000004</v>
      </c>
      <c r="E15" s="186">
        <f t="shared" si="1"/>
        <v>911805.62</v>
      </c>
      <c r="F15" s="186">
        <f t="shared" si="1"/>
        <v>0</v>
      </c>
      <c r="G15" s="186">
        <f>SUM(G8:G14)</f>
        <v>813416297.95000005</v>
      </c>
      <c r="I15" s="209"/>
    </row>
    <row r="16" spans="1:9">
      <c r="D16">
        <v>0</v>
      </c>
      <c r="I16" s="188"/>
    </row>
    <row r="18" spans="1:9" ht="15">
      <c r="B18" s="441" t="s">
        <v>395</v>
      </c>
      <c r="C18" s="441"/>
      <c r="D18" s="441"/>
      <c r="E18" s="441"/>
      <c r="F18" s="441"/>
      <c r="G18" s="441"/>
      <c r="I18" s="188"/>
    </row>
    <row r="20" spans="1:9">
      <c r="A20" s="442" t="s">
        <v>2</v>
      </c>
      <c r="B20" s="444" t="s">
        <v>61</v>
      </c>
      <c r="C20" s="442" t="s">
        <v>230</v>
      </c>
      <c r="D20" s="180" t="s">
        <v>231</v>
      </c>
      <c r="E20" s="442" t="s">
        <v>232</v>
      </c>
      <c r="F20" s="442" t="s">
        <v>233</v>
      </c>
      <c r="G20" s="180" t="s">
        <v>231</v>
      </c>
    </row>
    <row r="21" spans="1:9">
      <c r="A21" s="443"/>
      <c r="B21" s="445"/>
      <c r="C21" s="443"/>
      <c r="D21" s="247">
        <v>40909</v>
      </c>
      <c r="E21" s="443"/>
      <c r="F21" s="443"/>
      <c r="G21" s="247">
        <v>41274</v>
      </c>
    </row>
    <row r="22" spans="1:9">
      <c r="A22" s="181">
        <v>1</v>
      </c>
      <c r="B22" s="147" t="s">
        <v>239</v>
      </c>
      <c r="C22" s="181"/>
      <c r="D22" s="182">
        <f>D8*0.2</f>
        <v>0</v>
      </c>
      <c r="E22" s="182"/>
      <c r="F22" s="182"/>
      <c r="G22" s="182">
        <f t="shared" ref="G22:G28" si="2">D22+E22-F22</f>
        <v>0</v>
      </c>
    </row>
    <row r="23" spans="1:9">
      <c r="A23" s="181">
        <v>2</v>
      </c>
      <c r="B23" s="147" t="s">
        <v>244</v>
      </c>
      <c r="C23" s="181"/>
      <c r="D23" s="182">
        <v>0</v>
      </c>
      <c r="E23" s="182"/>
      <c r="F23" s="182"/>
      <c r="G23" s="182">
        <f t="shared" si="2"/>
        <v>0</v>
      </c>
    </row>
    <row r="24" spans="1:9">
      <c r="A24" s="181">
        <v>3</v>
      </c>
      <c r="B24" s="147" t="s">
        <v>240</v>
      </c>
      <c r="C24" s="181"/>
      <c r="D24" s="182">
        <v>0</v>
      </c>
      <c r="E24" s="182">
        <f>G10*0.2</f>
        <v>1218618.1240000001</v>
      </c>
      <c r="F24" s="182"/>
      <c r="G24" s="182">
        <f t="shared" si="2"/>
        <v>1218618.1240000001</v>
      </c>
    </row>
    <row r="25" spans="1:9">
      <c r="A25" s="181">
        <v>4</v>
      </c>
      <c r="B25" s="147" t="s">
        <v>241</v>
      </c>
      <c r="C25" s="181"/>
      <c r="D25" s="182">
        <v>0</v>
      </c>
      <c r="E25" s="182">
        <f t="shared" ref="E25:E26" si="3">G11*0.2</f>
        <v>971305.34433333343</v>
      </c>
      <c r="F25" s="182"/>
      <c r="G25" s="182">
        <f t="shared" si="2"/>
        <v>971305.34433333343</v>
      </c>
    </row>
    <row r="26" spans="1:9">
      <c r="A26" s="181">
        <v>5</v>
      </c>
      <c r="B26" s="147" t="s">
        <v>242</v>
      </c>
      <c r="C26" s="181"/>
      <c r="D26" s="182">
        <v>0</v>
      </c>
      <c r="E26" s="182">
        <f t="shared" si="3"/>
        <v>62262.721666666672</v>
      </c>
      <c r="F26" s="182"/>
      <c r="G26" s="182">
        <f t="shared" si="2"/>
        <v>62262.721666666672</v>
      </c>
    </row>
    <row r="27" spans="1:9">
      <c r="A27" s="181">
        <v>6</v>
      </c>
      <c r="B27" s="147" t="s">
        <v>243</v>
      </c>
      <c r="C27" s="181"/>
      <c r="D27" s="182">
        <v>0</v>
      </c>
      <c r="E27" s="182">
        <f>G13*0.05</f>
        <v>40107768.350000001</v>
      </c>
      <c r="F27" s="182"/>
      <c r="G27" s="182">
        <f t="shared" si="2"/>
        <v>40107768.350000001</v>
      </c>
    </row>
    <row r="28" spans="1:9">
      <c r="A28" s="181"/>
      <c r="B28" s="147"/>
      <c r="C28" s="181"/>
      <c r="D28" s="182">
        <f t="shared" ref="D28" si="4">D14*0.2</f>
        <v>0</v>
      </c>
      <c r="E28" s="182"/>
      <c r="F28" s="182"/>
      <c r="G28" s="182">
        <f t="shared" si="2"/>
        <v>0</v>
      </c>
    </row>
    <row r="29" spans="1:9" ht="30" customHeight="1">
      <c r="A29" s="183"/>
      <c r="B29" s="184" t="s">
        <v>234</v>
      </c>
      <c r="C29" s="185"/>
      <c r="D29" s="186">
        <f>SUM(D22:D28)</f>
        <v>0</v>
      </c>
      <c r="E29" s="186">
        <f t="shared" ref="E29:G29" si="5">SUM(E22:E28)</f>
        <v>42359954.539999999</v>
      </c>
      <c r="F29" s="186">
        <f t="shared" si="5"/>
        <v>0</v>
      </c>
      <c r="G29" s="186">
        <f t="shared" si="5"/>
        <v>42359954.539999999</v>
      </c>
    </row>
    <row r="32" spans="1:9" ht="15">
      <c r="B32" s="441" t="s">
        <v>395</v>
      </c>
      <c r="C32" s="441"/>
      <c r="D32" s="441"/>
      <c r="E32" s="441"/>
      <c r="F32" s="441"/>
      <c r="G32" s="441"/>
      <c r="I32" s="188"/>
    </row>
    <row r="33" spans="1:9">
      <c r="I33" s="188"/>
    </row>
    <row r="34" spans="1:9">
      <c r="A34" s="442" t="s">
        <v>2</v>
      </c>
      <c r="B34" s="444" t="s">
        <v>61</v>
      </c>
      <c r="C34" s="442" t="s">
        <v>230</v>
      </c>
      <c r="D34" s="180" t="s">
        <v>231</v>
      </c>
      <c r="E34" s="442" t="s">
        <v>232</v>
      </c>
      <c r="F34" s="442" t="s">
        <v>233</v>
      </c>
      <c r="G34" s="180" t="s">
        <v>231</v>
      </c>
    </row>
    <row r="35" spans="1:9">
      <c r="A35" s="443"/>
      <c r="B35" s="445"/>
      <c r="C35" s="443"/>
      <c r="D35" s="247">
        <v>40909</v>
      </c>
      <c r="E35" s="443"/>
      <c r="F35" s="443"/>
      <c r="G35" s="247">
        <v>41274</v>
      </c>
    </row>
    <row r="36" spans="1:9">
      <c r="A36" s="181">
        <v>1</v>
      </c>
      <c r="B36" s="147" t="s">
        <v>239</v>
      </c>
      <c r="C36" s="181"/>
      <c r="D36" s="182">
        <f>D8-D22</f>
        <v>0</v>
      </c>
      <c r="E36" s="182">
        <f>E8-E22</f>
        <v>0</v>
      </c>
      <c r="F36" s="182">
        <f>F8-F22</f>
        <v>0</v>
      </c>
      <c r="G36" s="182">
        <f>G8-G22</f>
        <v>0</v>
      </c>
    </row>
    <row r="37" spans="1:9">
      <c r="A37" s="181">
        <v>2</v>
      </c>
      <c r="B37" s="147" t="s">
        <v>244</v>
      </c>
      <c r="C37" s="181"/>
      <c r="D37" s="182">
        <f t="shared" ref="D37:G41" si="6">D9-D23</f>
        <v>0</v>
      </c>
      <c r="E37" s="182">
        <v>0</v>
      </c>
      <c r="F37" s="182">
        <f t="shared" si="6"/>
        <v>0</v>
      </c>
      <c r="G37" s="182">
        <f t="shared" si="6"/>
        <v>0</v>
      </c>
    </row>
    <row r="38" spans="1:9">
      <c r="A38" s="181">
        <v>3</v>
      </c>
      <c r="B38" s="147" t="s">
        <v>240</v>
      </c>
      <c r="C38" s="181"/>
      <c r="D38" s="182">
        <f t="shared" si="6"/>
        <v>5201352</v>
      </c>
      <c r="E38" s="182">
        <v>0</v>
      </c>
      <c r="F38" s="182">
        <f t="shared" si="6"/>
        <v>0</v>
      </c>
      <c r="G38" s="182">
        <f t="shared" si="6"/>
        <v>4874472.4960000003</v>
      </c>
    </row>
    <row r="39" spans="1:9">
      <c r="A39" s="181">
        <v>4</v>
      </c>
      <c r="B39" s="147" t="s">
        <v>241</v>
      </c>
      <c r="C39" s="181"/>
      <c r="D39" s="182">
        <f t="shared" si="6"/>
        <v>4856526.7216666667</v>
      </c>
      <c r="E39" s="182">
        <f t="shared" si="6"/>
        <v>-971305.34433333343</v>
      </c>
      <c r="F39" s="182">
        <f t="shared" si="6"/>
        <v>0</v>
      </c>
      <c r="G39" s="182">
        <f t="shared" si="6"/>
        <v>3885221.3773333333</v>
      </c>
    </row>
    <row r="40" spans="1:9">
      <c r="A40" s="181">
        <v>5</v>
      </c>
      <c r="B40" s="147" t="s">
        <v>242</v>
      </c>
      <c r="C40" s="181"/>
      <c r="D40" s="182">
        <f t="shared" si="6"/>
        <v>291246.60833333334</v>
      </c>
      <c r="E40" s="182">
        <v>0</v>
      </c>
      <c r="F40" s="182">
        <f t="shared" si="6"/>
        <v>0</v>
      </c>
      <c r="G40" s="182">
        <f t="shared" si="6"/>
        <v>249050.88666666666</v>
      </c>
    </row>
    <row r="41" spans="1:9">
      <c r="A41" s="181">
        <v>6</v>
      </c>
      <c r="B41" s="147" t="s">
        <v>243</v>
      </c>
      <c r="C41" s="181"/>
      <c r="D41" s="182">
        <f t="shared" si="6"/>
        <v>802155367</v>
      </c>
      <c r="E41" s="182">
        <v>0</v>
      </c>
      <c r="F41" s="182">
        <f t="shared" si="6"/>
        <v>0</v>
      </c>
      <c r="G41" s="182">
        <f t="shared" si="6"/>
        <v>762047598.64999998</v>
      </c>
    </row>
    <row r="42" spans="1:9">
      <c r="A42" s="181"/>
      <c r="B42" s="147"/>
      <c r="C42" s="181"/>
      <c r="D42" s="182"/>
      <c r="E42" s="182"/>
      <c r="F42" s="182"/>
      <c r="G42" s="182">
        <f t="shared" ref="G42:G44" si="7">G14-G28</f>
        <v>0</v>
      </c>
    </row>
    <row r="43" spans="1:9">
      <c r="A43" s="181"/>
      <c r="B43" s="147"/>
      <c r="C43" s="181"/>
      <c r="D43" s="182"/>
      <c r="E43" s="182"/>
      <c r="F43" s="182"/>
      <c r="G43" s="182"/>
    </row>
    <row r="44" spans="1:9">
      <c r="A44" s="181"/>
      <c r="B44" s="147"/>
      <c r="C44" s="181"/>
      <c r="D44" s="182"/>
      <c r="E44" s="182"/>
      <c r="F44" s="182"/>
      <c r="G44" s="182">
        <f t="shared" si="7"/>
        <v>0</v>
      </c>
    </row>
    <row r="45" spans="1:9" ht="30" customHeight="1">
      <c r="A45" s="183"/>
      <c r="B45" s="184" t="s">
        <v>234</v>
      </c>
      <c r="C45" s="185"/>
      <c r="D45" s="186">
        <f>SUM(D36:D44)</f>
        <v>812504492.33000004</v>
      </c>
      <c r="E45" s="186">
        <f>SUM(E36:E44)</f>
        <v>-971305.34433333343</v>
      </c>
      <c r="F45" s="186">
        <f>SUM(F36:F44)</f>
        <v>0</v>
      </c>
      <c r="G45" s="186">
        <f>SUM(G36:G44)</f>
        <v>771056343.40999997</v>
      </c>
    </row>
    <row r="49" spans="6:6" ht="15">
      <c r="F49" s="122" t="s">
        <v>235</v>
      </c>
    </row>
  </sheetData>
  <mergeCells count="18">
    <mergeCell ref="F34:F35"/>
    <mergeCell ref="A6:A7"/>
    <mergeCell ref="B6:B7"/>
    <mergeCell ref="C6:C7"/>
    <mergeCell ref="E6:E7"/>
    <mergeCell ref="A20:A21"/>
    <mergeCell ref="B20:B21"/>
    <mergeCell ref="A34:A35"/>
    <mergeCell ref="B34:B35"/>
    <mergeCell ref="C34:C35"/>
    <mergeCell ref="E34:E35"/>
    <mergeCell ref="B4:G4"/>
    <mergeCell ref="B18:G18"/>
    <mergeCell ref="B32:G32"/>
    <mergeCell ref="F20:F21"/>
    <mergeCell ref="F6:F7"/>
    <mergeCell ref="C20:C21"/>
    <mergeCell ref="E20:E21"/>
  </mergeCells>
  <phoneticPr fontId="0" type="noConversion"/>
  <printOptions horizontalCentered="1"/>
  <pageMargins left="0" right="0" top="0.39370078740157483" bottom="0.19685039370078741" header="0.51181102362204722" footer="0.51181102362204722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G16" sqref="G16"/>
    </sheetView>
  </sheetViews>
  <sheetFormatPr defaultRowHeight="12.75"/>
  <cols>
    <col min="2" max="2" width="30.7109375" customWidth="1"/>
    <col min="3" max="3" width="36.140625" customWidth="1"/>
  </cols>
  <sheetData>
    <row r="1" spans="1:3" ht="18.75">
      <c r="A1" s="329"/>
      <c r="B1" s="321" t="s">
        <v>376</v>
      </c>
      <c r="C1" s="327"/>
    </row>
    <row r="2" spans="1:3" ht="57.6" customHeight="1">
      <c r="A2" s="446" t="s">
        <v>396</v>
      </c>
      <c r="B2" s="446"/>
      <c r="C2" s="446"/>
    </row>
    <row r="3" spans="1:3" ht="34.15" customHeight="1">
      <c r="A3" s="329"/>
    </row>
    <row r="4" spans="1:3" ht="30" customHeight="1">
      <c r="A4" s="331" t="s">
        <v>364</v>
      </c>
      <c r="B4" s="322" t="s">
        <v>365</v>
      </c>
      <c r="C4" s="323" t="s">
        <v>367</v>
      </c>
    </row>
    <row r="5" spans="1:3" ht="30" customHeight="1">
      <c r="A5" s="331">
        <v>1</v>
      </c>
      <c r="B5" s="333" t="s">
        <v>384</v>
      </c>
      <c r="C5" s="334" t="s">
        <v>385</v>
      </c>
    </row>
    <row r="6" spans="1:3" ht="30" customHeight="1">
      <c r="A6" s="246">
        <v>2</v>
      </c>
      <c r="B6" s="147"/>
      <c r="C6" s="147"/>
    </row>
    <row r="7" spans="1:3" ht="30" customHeight="1">
      <c r="A7" s="246">
        <v>3</v>
      </c>
      <c r="B7" s="332"/>
      <c r="C7" s="324"/>
    </row>
    <row r="8" spans="1:3" ht="30" customHeight="1">
      <c r="A8" s="246">
        <v>4</v>
      </c>
      <c r="B8" s="332"/>
      <c r="C8" s="324"/>
    </row>
    <row r="11" spans="1:3">
      <c r="C11" s="328" t="s">
        <v>366</v>
      </c>
    </row>
    <row r="13" spans="1:3">
      <c r="C13" s="335" t="s">
        <v>377</v>
      </c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L48"/>
  <sheetViews>
    <sheetView topLeftCell="A28" workbookViewId="0">
      <selection activeCell="G48" sqref="G48"/>
    </sheetView>
  </sheetViews>
  <sheetFormatPr defaultColWidth="9.140625" defaultRowHeight="12.75"/>
  <cols>
    <col min="1" max="1" width="3.28515625" style="74" customWidth="1"/>
    <col min="2" max="2" width="3.7109375" style="76" customWidth="1"/>
    <col min="3" max="3" width="2.7109375" style="76" customWidth="1"/>
    <col min="4" max="4" width="4" style="76" customWidth="1"/>
    <col min="5" max="5" width="40.5703125" style="74" customWidth="1"/>
    <col min="6" max="6" width="8.28515625" style="74" customWidth="1"/>
    <col min="7" max="8" width="15.7109375" style="77" customWidth="1"/>
    <col min="9" max="9" width="1.42578125" style="74" customWidth="1"/>
    <col min="10" max="10" width="14.7109375" style="74" customWidth="1"/>
    <col min="11" max="16384" width="9.140625" style="74"/>
  </cols>
  <sheetData>
    <row r="1" spans="2:12" s="37" customFormat="1" ht="17.25" customHeight="1">
      <c r="B1" s="43"/>
      <c r="C1" s="43"/>
      <c r="D1" s="43"/>
      <c r="G1" s="44"/>
      <c r="H1" s="44"/>
    </row>
    <row r="2" spans="2:12" s="48" customFormat="1" ht="9" customHeight="1">
      <c r="B2" s="45"/>
      <c r="C2" s="46"/>
      <c r="D2" s="46"/>
      <c r="E2" s="47"/>
      <c r="G2" s="49"/>
      <c r="H2" s="49"/>
    </row>
    <row r="3" spans="2:12" s="50" customFormat="1" ht="18" customHeight="1">
      <c r="B3" s="360" t="s">
        <v>389</v>
      </c>
      <c r="C3" s="360"/>
      <c r="D3" s="360"/>
      <c r="E3" s="360"/>
      <c r="F3" s="360"/>
      <c r="G3" s="360"/>
      <c r="H3" s="360"/>
    </row>
    <row r="4" spans="2:12" s="39" customFormat="1" ht="6.75" customHeight="1">
      <c r="B4" s="51"/>
      <c r="C4" s="51"/>
      <c r="D4" s="51"/>
      <c r="G4" s="52"/>
      <c r="H4" s="52"/>
    </row>
    <row r="5" spans="2:12" s="39" customFormat="1" ht="12" customHeight="1">
      <c r="B5" s="364" t="s">
        <v>2</v>
      </c>
      <c r="C5" s="366" t="s">
        <v>7</v>
      </c>
      <c r="D5" s="367"/>
      <c r="E5" s="368"/>
      <c r="F5" s="364" t="s">
        <v>8</v>
      </c>
      <c r="G5" s="53" t="s">
        <v>114</v>
      </c>
      <c r="H5" s="53" t="s">
        <v>114</v>
      </c>
    </row>
    <row r="6" spans="2:12" s="39" customFormat="1" ht="12" customHeight="1">
      <c r="B6" s="365"/>
      <c r="C6" s="369"/>
      <c r="D6" s="370"/>
      <c r="E6" s="371"/>
      <c r="F6" s="365"/>
      <c r="G6" s="240" t="s">
        <v>115</v>
      </c>
      <c r="H6" s="241" t="s">
        <v>131</v>
      </c>
    </row>
    <row r="7" spans="2:12" s="56" customFormat="1" ht="24.95" customHeight="1">
      <c r="B7" s="54" t="s">
        <v>3</v>
      </c>
      <c r="C7" s="361" t="s">
        <v>132</v>
      </c>
      <c r="D7" s="362"/>
      <c r="E7" s="363"/>
      <c r="F7" s="237"/>
      <c r="G7" s="201">
        <f>G8+G11+G12+G20+G28+G29+G30</f>
        <v>255278253.07499999</v>
      </c>
      <c r="H7" s="201">
        <v>170593250.70469999</v>
      </c>
    </row>
    <row r="8" spans="2:12" s="56" customFormat="1" ht="17.100000000000001" customHeight="1">
      <c r="B8" s="57"/>
      <c r="C8" s="55">
        <v>1</v>
      </c>
      <c r="D8" s="58" t="s">
        <v>9</v>
      </c>
      <c r="E8" s="59"/>
      <c r="F8" s="238"/>
      <c r="G8" s="201">
        <f>SUM(G9:G10)</f>
        <v>40599679.674999997</v>
      </c>
      <c r="H8" s="201">
        <v>12413354.704700001</v>
      </c>
    </row>
    <row r="9" spans="2:12" s="64" customFormat="1" ht="17.100000000000001" customHeight="1">
      <c r="B9" s="57"/>
      <c r="C9" s="55"/>
      <c r="D9" s="61" t="s">
        <v>84</v>
      </c>
      <c r="E9" s="62" t="s">
        <v>28</v>
      </c>
      <c r="F9" s="239"/>
      <c r="G9" s="200">
        <f>'Shen.Spjeg.ne vazhdim'!M25</f>
        <v>693558.67499999993</v>
      </c>
      <c r="H9" s="200">
        <v>5043287.7046999997</v>
      </c>
      <c r="I9" s="243"/>
      <c r="J9" s="243"/>
    </row>
    <row r="10" spans="2:12" s="64" customFormat="1" ht="17.100000000000001" customHeight="1">
      <c r="B10" s="65"/>
      <c r="C10" s="55"/>
      <c r="D10" s="61" t="s">
        <v>84</v>
      </c>
      <c r="E10" s="62" t="s">
        <v>29</v>
      </c>
      <c r="F10" s="239"/>
      <c r="G10" s="200">
        <f>'Shen.Spjeg.ne vazhdim'!M31</f>
        <v>39906121</v>
      </c>
      <c r="H10" s="200">
        <v>7370067</v>
      </c>
      <c r="I10" s="242">
        <v>103745</v>
      </c>
      <c r="J10" s="243"/>
    </row>
    <row r="11" spans="2:12" s="56" customFormat="1" ht="17.100000000000001" customHeight="1">
      <c r="B11" s="65"/>
      <c r="C11" s="55">
        <v>2</v>
      </c>
      <c r="D11" s="58" t="s">
        <v>117</v>
      </c>
      <c r="E11" s="59"/>
      <c r="F11" s="238"/>
      <c r="G11" s="201">
        <v>0</v>
      </c>
      <c r="H11" s="201">
        <v>0</v>
      </c>
    </row>
    <row r="12" spans="2:12" s="56" customFormat="1" ht="17.100000000000001" customHeight="1">
      <c r="B12" s="57"/>
      <c r="C12" s="55">
        <v>3</v>
      </c>
      <c r="D12" s="58" t="s">
        <v>118</v>
      </c>
      <c r="E12" s="59"/>
      <c r="F12" s="238"/>
      <c r="G12" s="201">
        <f>SUM(G13:G18)</f>
        <v>212298597.40000001</v>
      </c>
      <c r="H12" s="201">
        <v>155799920</v>
      </c>
    </row>
    <row r="13" spans="2:12" s="64" customFormat="1" ht="17.100000000000001" customHeight="1">
      <c r="B13" s="57"/>
      <c r="C13" s="66"/>
      <c r="D13" s="61" t="s">
        <v>84</v>
      </c>
      <c r="E13" s="62" t="s">
        <v>119</v>
      </c>
      <c r="F13" s="239"/>
      <c r="G13" s="200">
        <v>55115921.399999999</v>
      </c>
      <c r="H13" s="200">
        <v>0</v>
      </c>
    </row>
    <row r="14" spans="2:12" s="64" customFormat="1" ht="17.100000000000001" customHeight="1">
      <c r="B14" s="65"/>
      <c r="C14" s="67"/>
      <c r="D14" s="68" t="s">
        <v>84</v>
      </c>
      <c r="E14" s="62" t="s">
        <v>85</v>
      </c>
      <c r="F14" s="239"/>
      <c r="G14" s="200">
        <f>86883066</f>
        <v>86883066</v>
      </c>
      <c r="H14" s="200">
        <v>83883066</v>
      </c>
    </row>
    <row r="15" spans="2:12" s="64" customFormat="1" ht="17.100000000000001" customHeight="1">
      <c r="B15" s="65"/>
      <c r="C15" s="67"/>
      <c r="D15" s="68" t="s">
        <v>84</v>
      </c>
      <c r="E15" s="62" t="s">
        <v>86</v>
      </c>
      <c r="F15" s="239"/>
      <c r="G15" s="200"/>
      <c r="H15" s="200">
        <v>0</v>
      </c>
    </row>
    <row r="16" spans="2:12" s="64" customFormat="1" ht="17.100000000000001" customHeight="1">
      <c r="B16" s="65"/>
      <c r="C16" s="67"/>
      <c r="D16" s="68" t="s">
        <v>84</v>
      </c>
      <c r="E16" s="62" t="s">
        <v>87</v>
      </c>
      <c r="F16" s="239"/>
      <c r="G16" s="200">
        <f>69270702-159007</f>
        <v>69111695</v>
      </c>
      <c r="H16" s="200">
        <v>71916854.400000006</v>
      </c>
      <c r="J16" s="202"/>
      <c r="L16" s="202"/>
    </row>
    <row r="17" spans="2:8" s="64" customFormat="1" ht="17.100000000000001" customHeight="1">
      <c r="B17" s="65"/>
      <c r="C17" s="67"/>
      <c r="D17" s="68" t="s">
        <v>84</v>
      </c>
      <c r="E17" s="62" t="s">
        <v>90</v>
      </c>
      <c r="F17" s="239"/>
      <c r="G17" s="200"/>
      <c r="H17" s="200"/>
    </row>
    <row r="18" spans="2:8" s="64" customFormat="1" ht="17.100000000000001" customHeight="1">
      <c r="B18" s="65"/>
      <c r="C18" s="67"/>
      <c r="D18" s="68" t="s">
        <v>84</v>
      </c>
      <c r="E18" s="62" t="s">
        <v>400</v>
      </c>
      <c r="F18" s="239"/>
      <c r="G18" s="200">
        <v>1187915</v>
      </c>
      <c r="H18" s="200">
        <v>0</v>
      </c>
    </row>
    <row r="19" spans="2:8" s="64" customFormat="1" ht="17.100000000000001" customHeight="1">
      <c r="B19" s="65"/>
      <c r="C19" s="67"/>
      <c r="D19" s="68" t="s">
        <v>84</v>
      </c>
      <c r="E19" s="62"/>
      <c r="F19" s="239"/>
      <c r="G19" s="200"/>
      <c r="H19" s="200"/>
    </row>
    <row r="20" spans="2:8" s="56" customFormat="1" ht="17.100000000000001" customHeight="1">
      <c r="B20" s="65"/>
      <c r="C20" s="55">
        <v>4</v>
      </c>
      <c r="D20" s="58" t="s">
        <v>10</v>
      </c>
      <c r="E20" s="59"/>
      <c r="F20" s="238"/>
      <c r="G20" s="201">
        <f>SUM(G21:G27)</f>
        <v>761763</v>
      </c>
      <c r="H20" s="201">
        <v>761763</v>
      </c>
    </row>
    <row r="21" spans="2:8" s="64" customFormat="1" ht="17.100000000000001" customHeight="1">
      <c r="B21" s="57"/>
      <c r="C21" s="66"/>
      <c r="D21" s="61" t="s">
        <v>84</v>
      </c>
      <c r="E21" s="62" t="s">
        <v>11</v>
      </c>
      <c r="F21" s="239"/>
      <c r="G21" s="200"/>
      <c r="H21" s="200"/>
    </row>
    <row r="22" spans="2:8" s="64" customFormat="1" ht="17.100000000000001" customHeight="1">
      <c r="B22" s="65"/>
      <c r="C22" s="67"/>
      <c r="D22" s="68" t="s">
        <v>84</v>
      </c>
      <c r="E22" s="62" t="s">
        <v>89</v>
      </c>
      <c r="F22" s="239"/>
      <c r="G22" s="200">
        <v>0</v>
      </c>
      <c r="H22" s="200">
        <v>0</v>
      </c>
    </row>
    <row r="23" spans="2:8" s="64" customFormat="1" ht="17.100000000000001" customHeight="1">
      <c r="B23" s="65"/>
      <c r="C23" s="67"/>
      <c r="D23" s="68" t="s">
        <v>84</v>
      </c>
      <c r="E23" s="62" t="s">
        <v>12</v>
      </c>
      <c r="F23" s="239"/>
      <c r="G23" s="200">
        <v>0</v>
      </c>
      <c r="H23" s="200">
        <v>0</v>
      </c>
    </row>
    <row r="24" spans="2:8" s="64" customFormat="1" ht="17.100000000000001" customHeight="1">
      <c r="B24" s="65"/>
      <c r="C24" s="67"/>
      <c r="D24" s="68" t="s">
        <v>84</v>
      </c>
      <c r="E24" s="62" t="s">
        <v>120</v>
      </c>
      <c r="F24" s="239"/>
      <c r="G24" s="200">
        <v>0</v>
      </c>
      <c r="H24" s="200">
        <v>0</v>
      </c>
    </row>
    <row r="25" spans="2:8" s="64" customFormat="1" ht="17.100000000000001" customHeight="1">
      <c r="B25" s="65"/>
      <c r="C25" s="67"/>
      <c r="D25" s="68" t="s">
        <v>84</v>
      </c>
      <c r="E25" s="62" t="s">
        <v>13</v>
      </c>
      <c r="F25" s="239"/>
      <c r="G25" s="200">
        <v>0</v>
      </c>
      <c r="H25" s="200">
        <v>0</v>
      </c>
    </row>
    <row r="26" spans="2:8" s="64" customFormat="1" ht="17.100000000000001" customHeight="1">
      <c r="B26" s="65"/>
      <c r="C26" s="67"/>
      <c r="D26" s="68" t="s">
        <v>84</v>
      </c>
      <c r="E26" s="62" t="s">
        <v>14</v>
      </c>
      <c r="F26" s="239"/>
      <c r="G26" s="200">
        <v>761763</v>
      </c>
      <c r="H26" s="200">
        <v>761763.4</v>
      </c>
    </row>
    <row r="27" spans="2:8" s="64" customFormat="1" ht="17.100000000000001" customHeight="1">
      <c r="B27" s="65"/>
      <c r="C27" s="67"/>
      <c r="D27" s="68" t="s">
        <v>84</v>
      </c>
      <c r="E27" s="62"/>
      <c r="F27" s="239"/>
      <c r="G27" s="200">
        <v>0</v>
      </c>
      <c r="H27" s="200">
        <v>0</v>
      </c>
    </row>
    <row r="28" spans="2:8" s="56" customFormat="1" ht="17.100000000000001" customHeight="1">
      <c r="B28" s="65"/>
      <c r="C28" s="55">
        <v>5</v>
      </c>
      <c r="D28" s="58" t="s">
        <v>121</v>
      </c>
      <c r="E28" s="59"/>
      <c r="F28" s="238"/>
      <c r="G28" s="201">
        <v>0</v>
      </c>
      <c r="H28" s="201">
        <v>0</v>
      </c>
    </row>
    <row r="29" spans="2:8" s="56" customFormat="1" ht="17.100000000000001" customHeight="1">
      <c r="B29" s="57"/>
      <c r="C29" s="55">
        <v>6</v>
      </c>
      <c r="D29" s="58" t="s">
        <v>122</v>
      </c>
      <c r="E29" s="59"/>
      <c r="F29" s="238"/>
      <c r="G29" s="201">
        <v>0</v>
      </c>
      <c r="H29" s="201">
        <v>0</v>
      </c>
    </row>
    <row r="30" spans="2:8" s="56" customFormat="1" ht="17.100000000000001" customHeight="1">
      <c r="B30" s="57"/>
      <c r="C30" s="55">
        <v>7</v>
      </c>
      <c r="D30" s="58" t="s">
        <v>15</v>
      </c>
      <c r="E30" s="59"/>
      <c r="F30" s="238"/>
      <c r="G30" s="201">
        <f>SUM(G31:G32)</f>
        <v>1618213</v>
      </c>
      <c r="H30" s="201">
        <v>1618213</v>
      </c>
    </row>
    <row r="31" spans="2:8" s="56" customFormat="1" ht="17.100000000000001" customHeight="1">
      <c r="B31" s="57"/>
      <c r="C31" s="55"/>
      <c r="D31" s="61" t="s">
        <v>84</v>
      </c>
      <c r="E31" s="59" t="s">
        <v>123</v>
      </c>
      <c r="F31" s="238"/>
      <c r="G31" s="199">
        <v>1618213</v>
      </c>
      <c r="H31" s="199">
        <v>1618213</v>
      </c>
    </row>
    <row r="32" spans="2:8" s="56" customFormat="1" ht="17.100000000000001" customHeight="1">
      <c r="B32" s="57"/>
      <c r="C32" s="55"/>
      <c r="D32" s="61" t="s">
        <v>84</v>
      </c>
      <c r="E32" s="59"/>
      <c r="F32" s="238"/>
      <c r="G32" s="199">
        <v>0</v>
      </c>
      <c r="H32" s="199">
        <v>0</v>
      </c>
    </row>
    <row r="33" spans="2:10" s="56" customFormat="1" ht="24.95" customHeight="1">
      <c r="B33" s="69" t="s">
        <v>4</v>
      </c>
      <c r="C33" s="361" t="s">
        <v>16</v>
      </c>
      <c r="D33" s="362"/>
      <c r="E33" s="363"/>
      <c r="F33" s="238"/>
      <c r="G33" s="201">
        <f>G34+G35+G42+G43+G44+G45</f>
        <v>771056343.40999997</v>
      </c>
      <c r="H33" s="201">
        <v>812504491.66075003</v>
      </c>
    </row>
    <row r="34" spans="2:10" s="56" customFormat="1" ht="17.100000000000001" customHeight="1">
      <c r="B34" s="57"/>
      <c r="C34" s="55">
        <v>1</v>
      </c>
      <c r="D34" s="58" t="s">
        <v>17</v>
      </c>
      <c r="E34" s="59"/>
      <c r="F34" s="238"/>
      <c r="G34" s="199">
        <v>0</v>
      </c>
      <c r="H34" s="199">
        <v>0</v>
      </c>
    </row>
    <row r="35" spans="2:10" s="56" customFormat="1" ht="17.100000000000001" customHeight="1">
      <c r="B35" s="57"/>
      <c r="C35" s="55">
        <v>2</v>
      </c>
      <c r="D35" s="58" t="s">
        <v>18</v>
      </c>
      <c r="E35" s="70"/>
      <c r="F35" s="238"/>
      <c r="G35" s="201">
        <f>SUM(G36:G41)</f>
        <v>771056343.40999997</v>
      </c>
      <c r="H35" s="201">
        <v>812504491.66075003</v>
      </c>
      <c r="J35" s="211"/>
    </row>
    <row r="36" spans="2:10" s="64" customFormat="1" ht="17.100000000000001" customHeight="1">
      <c r="B36" s="57"/>
      <c r="C36" s="66"/>
      <c r="D36" s="61" t="s">
        <v>84</v>
      </c>
      <c r="E36" s="62" t="s">
        <v>246</v>
      </c>
      <c r="F36" s="239"/>
      <c r="G36" s="200">
        <f>'Pasq.per AAM 1'!G36</f>
        <v>0</v>
      </c>
      <c r="H36" s="200">
        <v>0</v>
      </c>
    </row>
    <row r="37" spans="2:10" s="64" customFormat="1" ht="17.100000000000001" customHeight="1">
      <c r="B37" s="65"/>
      <c r="C37" s="67"/>
      <c r="D37" s="68" t="s">
        <v>84</v>
      </c>
      <c r="E37" s="62" t="s">
        <v>245</v>
      </c>
      <c r="F37" s="239"/>
      <c r="G37" s="200">
        <f>'Pasq.per AAM 1'!G37</f>
        <v>0</v>
      </c>
      <c r="H37" s="200">
        <v>0</v>
      </c>
    </row>
    <row r="38" spans="2:10" s="64" customFormat="1" ht="17.100000000000001" customHeight="1">
      <c r="B38" s="65"/>
      <c r="C38" s="67"/>
      <c r="D38" s="68" t="s">
        <v>84</v>
      </c>
      <c r="E38" s="62" t="s">
        <v>88</v>
      </c>
      <c r="F38" s="239"/>
      <c r="G38" s="200">
        <f>'Pasq.per AAM 1'!G38</f>
        <v>4874472.4960000003</v>
      </c>
      <c r="H38" s="200">
        <v>5201351.5225</v>
      </c>
    </row>
    <row r="39" spans="2:10" s="64" customFormat="1" ht="17.100000000000001" customHeight="1">
      <c r="B39" s="65"/>
      <c r="C39" s="67"/>
      <c r="D39" s="68" t="s">
        <v>84</v>
      </c>
      <c r="E39" s="62" t="s">
        <v>238</v>
      </c>
      <c r="F39" s="239"/>
      <c r="G39" s="200">
        <f>'Pasq.per AAM 1'!G39</f>
        <v>3885221.3773333333</v>
      </c>
      <c r="H39" s="200">
        <v>4856526.7216666667</v>
      </c>
    </row>
    <row r="40" spans="2:10" s="64" customFormat="1" ht="17.100000000000001" customHeight="1">
      <c r="B40" s="65"/>
      <c r="C40" s="67"/>
      <c r="D40" s="68" t="s">
        <v>84</v>
      </c>
      <c r="E40" s="62" t="s">
        <v>247</v>
      </c>
      <c r="F40" s="239"/>
      <c r="G40" s="200">
        <f>'Pasq.per AAM 1'!G40</f>
        <v>249050.88666666666</v>
      </c>
      <c r="H40" s="200">
        <v>291246.60833333334</v>
      </c>
    </row>
    <row r="41" spans="2:10" s="64" customFormat="1" ht="17.100000000000001" customHeight="1">
      <c r="B41" s="65"/>
      <c r="C41" s="67"/>
      <c r="D41" s="68" t="s">
        <v>84</v>
      </c>
      <c r="E41" s="62" t="s">
        <v>243</v>
      </c>
      <c r="F41" s="239"/>
      <c r="G41" s="200">
        <f>'Pasq.per AAM 1'!G41</f>
        <v>762047598.64999998</v>
      </c>
      <c r="H41" s="200">
        <v>802155366.80825007</v>
      </c>
    </row>
    <row r="42" spans="2:10" s="56" customFormat="1" ht="17.100000000000001" customHeight="1">
      <c r="B42" s="65"/>
      <c r="C42" s="55">
        <v>3</v>
      </c>
      <c r="D42" s="58" t="s">
        <v>19</v>
      </c>
      <c r="E42" s="59"/>
      <c r="F42" s="238"/>
      <c r="G42" s="201">
        <v>0</v>
      </c>
      <c r="H42" s="201">
        <v>0</v>
      </c>
    </row>
    <row r="43" spans="2:10" s="56" customFormat="1" ht="17.100000000000001" customHeight="1">
      <c r="B43" s="57"/>
      <c r="C43" s="55">
        <v>4</v>
      </c>
      <c r="D43" s="58" t="s">
        <v>20</v>
      </c>
      <c r="E43" s="59"/>
      <c r="F43" s="238"/>
      <c r="G43" s="201">
        <v>0</v>
      </c>
      <c r="H43" s="201">
        <v>0</v>
      </c>
    </row>
    <row r="44" spans="2:10" s="56" customFormat="1" ht="17.100000000000001" customHeight="1">
      <c r="B44" s="57"/>
      <c r="C44" s="55">
        <v>5</v>
      </c>
      <c r="D44" s="58" t="s">
        <v>21</v>
      </c>
      <c r="E44" s="59"/>
      <c r="F44" s="238"/>
      <c r="G44" s="201">
        <v>0</v>
      </c>
      <c r="H44" s="201">
        <v>0</v>
      </c>
    </row>
    <row r="45" spans="2:10" s="56" customFormat="1" ht="17.100000000000001" customHeight="1">
      <c r="B45" s="57"/>
      <c r="C45" s="55">
        <v>6</v>
      </c>
      <c r="D45" s="58" t="s">
        <v>22</v>
      </c>
      <c r="E45" s="59"/>
      <c r="F45" s="238"/>
      <c r="G45" s="201">
        <v>0</v>
      </c>
      <c r="H45" s="201">
        <v>0</v>
      </c>
    </row>
    <row r="46" spans="2:10" s="56" customFormat="1" ht="30" customHeight="1">
      <c r="B46" s="60"/>
      <c r="C46" s="361" t="s">
        <v>47</v>
      </c>
      <c r="D46" s="362"/>
      <c r="E46" s="363"/>
      <c r="F46" s="238"/>
      <c r="G46" s="201">
        <f>G7+G33</f>
        <v>1026334596.4849999</v>
      </c>
      <c r="H46" s="201">
        <v>983097743</v>
      </c>
    </row>
    <row r="47" spans="2:10" s="56" customFormat="1" ht="9.75" customHeight="1">
      <c r="B47" s="71"/>
      <c r="C47" s="71"/>
      <c r="D47" s="71"/>
      <c r="E47" s="71"/>
      <c r="F47" s="72"/>
      <c r="G47" s="73"/>
      <c r="H47" s="73"/>
    </row>
    <row r="48" spans="2:10" s="56" customFormat="1" ht="15.95" customHeight="1">
      <c r="B48" s="71"/>
      <c r="C48" s="71"/>
      <c r="D48" s="71"/>
      <c r="E48" s="71"/>
      <c r="F48" s="72"/>
      <c r="G48" s="73"/>
      <c r="H48" s="73"/>
    </row>
  </sheetData>
  <mergeCells count="7">
    <mergeCell ref="B3:H3"/>
    <mergeCell ref="C33:E33"/>
    <mergeCell ref="C46:E46"/>
    <mergeCell ref="F5:F6"/>
    <mergeCell ref="C5:E6"/>
    <mergeCell ref="B5:B6"/>
    <mergeCell ref="C7:E7"/>
  </mergeCells>
  <phoneticPr fontId="0" type="noConversion"/>
  <printOptions horizontalCentered="1" verticalCentered="1"/>
  <pageMargins left="0" right="0" top="0" bottom="0" header="0.27" footer="0.2800000000000000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L55"/>
  <sheetViews>
    <sheetView workbookViewId="0">
      <selection activeCell="G46" sqref="G46:H46"/>
    </sheetView>
  </sheetViews>
  <sheetFormatPr defaultColWidth="9.140625" defaultRowHeight="12.75"/>
  <cols>
    <col min="1" max="1" width="3.85546875" style="74" customWidth="1"/>
    <col min="2" max="2" width="3.7109375" style="76" customWidth="1"/>
    <col min="3" max="3" width="2.7109375" style="76" customWidth="1"/>
    <col min="4" max="4" width="4" style="76" customWidth="1"/>
    <col min="5" max="5" width="40.5703125" style="74" customWidth="1"/>
    <col min="6" max="6" width="8.28515625" style="74" customWidth="1"/>
    <col min="7" max="7" width="15.85546875" style="77" customWidth="1"/>
    <col min="8" max="8" width="15.7109375" style="77" customWidth="1"/>
    <col min="9" max="9" width="1.42578125" style="74" customWidth="1"/>
    <col min="10" max="10" width="9.140625" style="74"/>
    <col min="11" max="11" width="11.140625" style="74" bestFit="1" customWidth="1"/>
    <col min="12" max="16384" width="9.140625" style="74"/>
  </cols>
  <sheetData>
    <row r="2" spans="2:12" s="48" customFormat="1" ht="6" customHeight="1">
      <c r="B2" s="45"/>
      <c r="C2" s="46"/>
      <c r="D2" s="46"/>
      <c r="E2" s="47"/>
      <c r="G2" s="49"/>
      <c r="H2" s="49"/>
    </row>
    <row r="3" spans="2:12" s="78" customFormat="1" ht="18" customHeight="1">
      <c r="B3" s="360" t="s">
        <v>389</v>
      </c>
      <c r="C3" s="360"/>
      <c r="D3" s="360"/>
      <c r="E3" s="360"/>
      <c r="F3" s="360"/>
      <c r="G3" s="360"/>
      <c r="H3" s="360"/>
    </row>
    <row r="4" spans="2:12" s="38" customFormat="1" ht="6.75" customHeight="1">
      <c r="B4" s="79"/>
      <c r="C4" s="79"/>
      <c r="D4" s="79"/>
      <c r="G4" s="80"/>
      <c r="H4" s="80"/>
    </row>
    <row r="5" spans="2:12" s="78" customFormat="1" ht="15.95" customHeight="1">
      <c r="B5" s="372" t="s">
        <v>2</v>
      </c>
      <c r="C5" s="374" t="s">
        <v>291</v>
      </c>
      <c r="D5" s="375"/>
      <c r="E5" s="376"/>
      <c r="F5" s="372" t="s">
        <v>8</v>
      </c>
      <c r="G5" s="81" t="s">
        <v>114</v>
      </c>
      <c r="H5" s="81" t="s">
        <v>114</v>
      </c>
    </row>
    <row r="6" spans="2:12" s="78" customFormat="1" ht="15.95" customHeight="1">
      <c r="B6" s="373"/>
      <c r="C6" s="377"/>
      <c r="D6" s="378"/>
      <c r="E6" s="379"/>
      <c r="F6" s="373"/>
      <c r="G6" s="82" t="s">
        <v>115</v>
      </c>
      <c r="H6" s="83" t="s">
        <v>131</v>
      </c>
    </row>
    <row r="7" spans="2:12" s="56" customFormat="1" ht="24.95" customHeight="1">
      <c r="B7" s="69" t="s">
        <v>3</v>
      </c>
      <c r="C7" s="361" t="s">
        <v>292</v>
      </c>
      <c r="D7" s="362"/>
      <c r="E7" s="363"/>
      <c r="F7" s="60"/>
      <c r="G7" s="201">
        <f>G8+G9+G12+G23+G24</f>
        <v>955777499.12599993</v>
      </c>
      <c r="H7" s="201">
        <f>H8+H9+H12+H23+H24</f>
        <v>977873048.09000003</v>
      </c>
    </row>
    <row r="8" spans="2:12" s="56" customFormat="1" ht="15.95" customHeight="1">
      <c r="B8" s="57"/>
      <c r="C8" s="55">
        <v>1</v>
      </c>
      <c r="D8" s="58" t="s">
        <v>24</v>
      </c>
      <c r="E8" s="59"/>
      <c r="F8" s="60"/>
      <c r="G8" s="201">
        <v>0</v>
      </c>
      <c r="H8" s="201">
        <v>0</v>
      </c>
    </row>
    <row r="9" spans="2:12" s="56" customFormat="1" ht="15.95" customHeight="1">
      <c r="B9" s="57"/>
      <c r="C9" s="55">
        <v>2</v>
      </c>
      <c r="D9" s="58" t="s">
        <v>25</v>
      </c>
      <c r="E9" s="59"/>
      <c r="F9" s="60"/>
      <c r="G9" s="201">
        <f>SUM(G10:G11)</f>
        <v>0</v>
      </c>
      <c r="H9" s="201">
        <v>0</v>
      </c>
    </row>
    <row r="10" spans="2:12" s="64" customFormat="1" ht="15.95" customHeight="1">
      <c r="B10" s="57"/>
      <c r="C10" s="66"/>
      <c r="D10" s="61" t="s">
        <v>84</v>
      </c>
      <c r="E10" s="62" t="s">
        <v>91</v>
      </c>
      <c r="F10" s="63"/>
      <c r="G10" s="200">
        <v>0</v>
      </c>
      <c r="H10" s="200">
        <v>0</v>
      </c>
      <c r="L10" s="265"/>
    </row>
    <row r="11" spans="2:12" s="64" customFormat="1" ht="15.95" customHeight="1">
      <c r="B11" s="65"/>
      <c r="C11" s="67"/>
      <c r="D11" s="68" t="s">
        <v>84</v>
      </c>
      <c r="E11" s="62" t="s">
        <v>116</v>
      </c>
      <c r="F11" s="63"/>
      <c r="G11" s="264">
        <v>0</v>
      </c>
      <c r="H11" s="264">
        <v>0</v>
      </c>
    </row>
    <row r="12" spans="2:12" s="56" customFormat="1" ht="15.95" customHeight="1">
      <c r="B12" s="65"/>
      <c r="C12" s="55">
        <v>3</v>
      </c>
      <c r="D12" s="58" t="s">
        <v>26</v>
      </c>
      <c r="E12" s="59"/>
      <c r="F12" s="60"/>
      <c r="G12" s="201">
        <f>SUM(G13:G22)</f>
        <v>955777499.12599993</v>
      </c>
      <c r="H12" s="201">
        <f>SUM(H13:H22)</f>
        <v>977873048.09000003</v>
      </c>
    </row>
    <row r="13" spans="2:12" s="64" customFormat="1" ht="15.95" customHeight="1">
      <c r="B13" s="57"/>
      <c r="C13" s="66"/>
      <c r="D13" s="61" t="s">
        <v>84</v>
      </c>
      <c r="E13" s="62" t="s">
        <v>124</v>
      </c>
      <c r="F13" s="63"/>
      <c r="G13" s="200">
        <v>349347219.88</v>
      </c>
      <c r="H13" s="200">
        <v>377573536.26999998</v>
      </c>
      <c r="J13" s="265"/>
    </row>
    <row r="14" spans="2:12" s="64" customFormat="1" ht="15.95" customHeight="1">
      <c r="B14" s="65"/>
      <c r="C14" s="67"/>
      <c r="D14" s="68" t="s">
        <v>84</v>
      </c>
      <c r="E14" s="62" t="s">
        <v>125</v>
      </c>
      <c r="F14" s="63"/>
      <c r="G14" s="200">
        <v>265960</v>
      </c>
      <c r="H14" s="200">
        <v>263596</v>
      </c>
    </row>
    <row r="15" spans="2:12" s="64" customFormat="1" ht="15.95" customHeight="1">
      <c r="B15" s="65"/>
      <c r="C15" s="67"/>
      <c r="D15" s="68" t="s">
        <v>84</v>
      </c>
      <c r="E15" s="62" t="s">
        <v>92</v>
      </c>
      <c r="F15" s="63"/>
      <c r="G15" s="200">
        <v>27342</v>
      </c>
      <c r="H15" s="200">
        <v>26505</v>
      </c>
      <c r="K15" s="202"/>
    </row>
    <row r="16" spans="2:12" s="64" customFormat="1" ht="15.95" customHeight="1">
      <c r="B16" s="65"/>
      <c r="C16" s="67"/>
      <c r="D16" s="68" t="s">
        <v>84</v>
      </c>
      <c r="E16" s="62" t="s">
        <v>93</v>
      </c>
      <c r="F16" s="63"/>
      <c r="G16" s="200">
        <v>6800</v>
      </c>
      <c r="H16" s="200">
        <v>6500</v>
      </c>
    </row>
    <row r="17" spans="2:11" s="64" customFormat="1" ht="15.95" customHeight="1">
      <c r="B17" s="65"/>
      <c r="C17" s="67"/>
      <c r="D17" s="68" t="s">
        <v>84</v>
      </c>
      <c r="E17" s="62" t="s">
        <v>94</v>
      </c>
      <c r="F17" s="63"/>
      <c r="G17" s="200">
        <f>Rez.1!F28-1080000</f>
        <v>6156677.2459999993</v>
      </c>
      <c r="H17" s="200">
        <v>49411</v>
      </c>
    </row>
    <row r="18" spans="2:11" s="64" customFormat="1" ht="15.95" customHeight="1">
      <c r="B18" s="65"/>
      <c r="C18" s="67"/>
      <c r="D18" s="68" t="s">
        <v>84</v>
      </c>
      <c r="E18" s="62" t="s">
        <v>95</v>
      </c>
      <c r="F18" s="63"/>
      <c r="G18" s="200"/>
      <c r="H18" s="200"/>
    </row>
    <row r="19" spans="2:11" s="64" customFormat="1" ht="15.95" customHeight="1">
      <c r="B19" s="65"/>
      <c r="C19" s="67"/>
      <c r="D19" s="68" t="s">
        <v>84</v>
      </c>
      <c r="E19" s="62" t="s">
        <v>96</v>
      </c>
      <c r="F19" s="63"/>
      <c r="G19" s="200">
        <v>20000</v>
      </c>
      <c r="H19" s="200"/>
    </row>
    <row r="20" spans="2:11" s="64" customFormat="1" ht="15.95" customHeight="1">
      <c r="B20" s="65"/>
      <c r="C20" s="67"/>
      <c r="D20" s="68" t="s">
        <v>84</v>
      </c>
      <c r="E20" s="62" t="s">
        <v>90</v>
      </c>
      <c r="F20" s="63"/>
      <c r="G20" s="264">
        <v>599953500</v>
      </c>
      <c r="H20" s="264">
        <v>599953499.82000005</v>
      </c>
    </row>
    <row r="21" spans="2:11" s="64" customFormat="1" ht="15.95" customHeight="1">
      <c r="B21" s="65"/>
      <c r="C21" s="67"/>
      <c r="D21" s="68" t="s">
        <v>84</v>
      </c>
      <c r="E21" s="248" t="s">
        <v>303</v>
      </c>
      <c r="F21" s="63"/>
      <c r="G21" s="200"/>
      <c r="H21" s="200"/>
    </row>
    <row r="22" spans="2:11" s="64" customFormat="1" ht="15.95" customHeight="1">
      <c r="B22" s="65"/>
      <c r="C22" s="67"/>
      <c r="D22" s="68" t="s">
        <v>84</v>
      </c>
      <c r="E22" s="62" t="s">
        <v>97</v>
      </c>
      <c r="F22" s="63"/>
      <c r="G22" s="200"/>
      <c r="H22" s="200"/>
      <c r="K22" s="202"/>
    </row>
    <row r="23" spans="2:11" s="56" customFormat="1" ht="15.95" customHeight="1">
      <c r="B23" s="65"/>
      <c r="C23" s="55">
        <v>4</v>
      </c>
      <c r="D23" s="58" t="s">
        <v>27</v>
      </c>
      <c r="E23" s="59"/>
      <c r="F23" s="60"/>
      <c r="G23" s="201">
        <v>0</v>
      </c>
      <c r="H23" s="201">
        <v>0</v>
      </c>
    </row>
    <row r="24" spans="2:11" s="56" customFormat="1" ht="15.95" customHeight="1">
      <c r="B24" s="57"/>
      <c r="C24" s="55">
        <v>5</v>
      </c>
      <c r="D24" s="58" t="s">
        <v>126</v>
      </c>
      <c r="E24" s="59"/>
      <c r="F24" s="60"/>
      <c r="G24" s="201">
        <v>0</v>
      </c>
      <c r="H24" s="201">
        <v>0</v>
      </c>
    </row>
    <row r="25" spans="2:11" s="56" customFormat="1" ht="24.75" customHeight="1">
      <c r="B25" s="69" t="s">
        <v>4</v>
      </c>
      <c r="C25" s="361" t="s">
        <v>293</v>
      </c>
      <c r="D25" s="362"/>
      <c r="E25" s="363"/>
      <c r="F25" s="60"/>
      <c r="G25" s="201">
        <f>G26+G29+G30+G31</f>
        <v>0</v>
      </c>
      <c r="H25" s="201">
        <v>0</v>
      </c>
    </row>
    <row r="26" spans="2:11" s="56" customFormat="1" ht="15.95" customHeight="1">
      <c r="B26" s="57"/>
      <c r="C26" s="55">
        <v>1</v>
      </c>
      <c r="D26" s="58" t="s">
        <v>32</v>
      </c>
      <c r="E26" s="70"/>
      <c r="F26" s="60"/>
      <c r="G26" s="201">
        <f>SUM(G27:G28)</f>
        <v>0</v>
      </c>
      <c r="H26" s="201">
        <v>0</v>
      </c>
    </row>
    <row r="27" spans="2:11" s="64" customFormat="1" ht="15.95" customHeight="1">
      <c r="B27" s="57"/>
      <c r="C27" s="66"/>
      <c r="D27" s="61" t="s">
        <v>84</v>
      </c>
      <c r="E27" s="62" t="s">
        <v>33</v>
      </c>
      <c r="F27" s="63"/>
      <c r="G27" s="264"/>
      <c r="H27" s="264"/>
    </row>
    <row r="28" spans="2:11" s="64" customFormat="1" ht="15.95" customHeight="1">
      <c r="B28" s="65"/>
      <c r="C28" s="67"/>
      <c r="D28" s="68" t="s">
        <v>84</v>
      </c>
      <c r="E28" s="62" t="s">
        <v>30</v>
      </c>
      <c r="F28" s="63"/>
      <c r="G28" s="200">
        <v>0</v>
      </c>
      <c r="H28" s="200">
        <v>0</v>
      </c>
    </row>
    <row r="29" spans="2:11" s="56" customFormat="1" ht="15.95" customHeight="1">
      <c r="B29" s="65"/>
      <c r="C29" s="55">
        <v>2</v>
      </c>
      <c r="D29" s="58" t="s">
        <v>34</v>
      </c>
      <c r="E29" s="59"/>
      <c r="F29" s="60"/>
      <c r="G29" s="201">
        <v>0</v>
      </c>
      <c r="H29" s="201">
        <v>0</v>
      </c>
    </row>
    <row r="30" spans="2:11" s="56" customFormat="1" ht="15.95" customHeight="1">
      <c r="B30" s="57"/>
      <c r="C30" s="55">
        <v>3</v>
      </c>
      <c r="D30" s="320" t="s">
        <v>359</v>
      </c>
      <c r="E30" s="59"/>
      <c r="F30" s="60"/>
      <c r="G30" s="201">
        <v>0</v>
      </c>
      <c r="H30" s="201">
        <v>0</v>
      </c>
    </row>
    <row r="31" spans="2:11" s="56" customFormat="1" ht="15.95" customHeight="1">
      <c r="B31" s="57"/>
      <c r="C31" s="55">
        <v>4</v>
      </c>
      <c r="D31" s="58" t="s">
        <v>35</v>
      </c>
      <c r="E31" s="59"/>
      <c r="F31" s="60"/>
      <c r="G31" s="201">
        <v>0</v>
      </c>
      <c r="H31" s="201">
        <v>0</v>
      </c>
    </row>
    <row r="32" spans="2:11" s="56" customFormat="1" ht="24.75" customHeight="1">
      <c r="B32" s="57"/>
      <c r="C32" s="361" t="s">
        <v>294</v>
      </c>
      <c r="D32" s="362"/>
      <c r="E32" s="363"/>
      <c r="F32" s="60"/>
      <c r="G32" s="201">
        <f>G7+G25</f>
        <v>955777499.12599993</v>
      </c>
      <c r="H32" s="201">
        <f>H7+H25</f>
        <v>977873048.09000003</v>
      </c>
    </row>
    <row r="33" spans="2:11" s="56" customFormat="1" ht="24.75" customHeight="1">
      <c r="B33" s="69" t="s">
        <v>36</v>
      </c>
      <c r="C33" s="361" t="s">
        <v>37</v>
      </c>
      <c r="D33" s="362"/>
      <c r="E33" s="363"/>
      <c r="F33" s="60"/>
      <c r="G33" s="201">
        <f>SUM(G34:G43)</f>
        <v>70557097.213999987</v>
      </c>
      <c r="H33" s="201">
        <f>SUM(H34:H43)</f>
        <v>5224695</v>
      </c>
      <c r="K33" s="211"/>
    </row>
    <row r="34" spans="2:11" s="56" customFormat="1" ht="15.95" customHeight="1">
      <c r="B34" s="57"/>
      <c r="C34" s="55">
        <v>1</v>
      </c>
      <c r="D34" s="58" t="s">
        <v>38</v>
      </c>
      <c r="E34" s="59"/>
      <c r="F34" s="60"/>
      <c r="G34" s="199">
        <v>0</v>
      </c>
      <c r="H34" s="199">
        <v>0</v>
      </c>
      <c r="K34" s="211"/>
    </row>
    <row r="35" spans="2:11" s="56" customFormat="1" ht="15.95" customHeight="1">
      <c r="B35" s="57"/>
      <c r="C35" s="84">
        <v>2</v>
      </c>
      <c r="D35" s="58" t="s">
        <v>39</v>
      </c>
      <c r="E35" s="59"/>
      <c r="F35" s="60"/>
      <c r="G35" s="199">
        <v>0</v>
      </c>
      <c r="H35" s="199">
        <v>0</v>
      </c>
      <c r="K35" s="211"/>
    </row>
    <row r="36" spans="2:11" s="56" customFormat="1" ht="15.95" customHeight="1">
      <c r="B36" s="57"/>
      <c r="C36" s="55">
        <v>3</v>
      </c>
      <c r="D36" s="58" t="s">
        <v>40</v>
      </c>
      <c r="E36" s="59"/>
      <c r="F36" s="60"/>
      <c r="G36" s="199">
        <v>100000</v>
      </c>
      <c r="H36" s="199">
        <v>100000</v>
      </c>
      <c r="K36" s="211"/>
    </row>
    <row r="37" spans="2:11" s="56" customFormat="1" ht="15.95" customHeight="1">
      <c r="B37" s="57"/>
      <c r="C37" s="84">
        <v>4</v>
      </c>
      <c r="D37" s="58" t="s">
        <v>41</v>
      </c>
      <c r="E37" s="59"/>
      <c r="F37" s="60"/>
      <c r="G37" s="199">
        <v>0</v>
      </c>
      <c r="H37" s="199">
        <v>0</v>
      </c>
    </row>
    <row r="38" spans="2:11" s="56" customFormat="1" ht="15.95" customHeight="1">
      <c r="B38" s="57"/>
      <c r="C38" s="55">
        <v>5</v>
      </c>
      <c r="D38" s="58" t="s">
        <v>98</v>
      </c>
      <c r="E38" s="59"/>
      <c r="F38" s="60"/>
      <c r="G38" s="199">
        <v>0</v>
      </c>
      <c r="H38" s="199">
        <v>0</v>
      </c>
    </row>
    <row r="39" spans="2:11" s="56" customFormat="1" ht="15.95" customHeight="1">
      <c r="B39" s="57"/>
      <c r="C39" s="84">
        <v>6</v>
      </c>
      <c r="D39" s="58" t="s">
        <v>42</v>
      </c>
      <c r="E39" s="59"/>
      <c r="F39" s="60"/>
      <c r="G39" s="199">
        <v>0</v>
      </c>
      <c r="H39" s="199">
        <v>0</v>
      </c>
    </row>
    <row r="40" spans="2:11" s="56" customFormat="1" ht="15.95" customHeight="1">
      <c r="B40" s="57"/>
      <c r="C40" s="55">
        <v>7</v>
      </c>
      <c r="D40" s="58" t="s">
        <v>43</v>
      </c>
      <c r="E40" s="59"/>
      <c r="F40" s="60"/>
      <c r="G40" s="199">
        <v>0</v>
      </c>
      <c r="H40" s="199">
        <v>0</v>
      </c>
    </row>
    <row r="41" spans="2:11" s="56" customFormat="1" ht="15.95" customHeight="1">
      <c r="B41" s="57"/>
      <c r="C41" s="84">
        <v>8</v>
      </c>
      <c r="D41" s="58" t="s">
        <v>44</v>
      </c>
      <c r="E41" s="59"/>
      <c r="F41" s="60"/>
      <c r="G41" s="199">
        <v>0</v>
      </c>
      <c r="H41" s="199">
        <v>0</v>
      </c>
    </row>
    <row r="42" spans="2:11" s="56" customFormat="1" ht="15.95" customHeight="1">
      <c r="B42" s="57"/>
      <c r="C42" s="55">
        <v>9</v>
      </c>
      <c r="D42" s="58" t="s">
        <v>45</v>
      </c>
      <c r="E42" s="59"/>
      <c r="F42" s="60"/>
      <c r="G42" s="199">
        <f>H43</f>
        <v>5124695</v>
      </c>
      <c r="H42" s="199">
        <v>0</v>
      </c>
    </row>
    <row r="43" spans="2:11" s="56" customFormat="1" ht="15.95" customHeight="1">
      <c r="B43" s="57"/>
      <c r="C43" s="84">
        <v>10</v>
      </c>
      <c r="D43" s="58" t="s">
        <v>46</v>
      </c>
      <c r="E43" s="59"/>
      <c r="F43" s="60"/>
      <c r="G43" s="199">
        <f>Rez.1!F29</f>
        <v>65332402.213999994</v>
      </c>
      <c r="H43" s="199">
        <v>5124695</v>
      </c>
    </row>
    <row r="44" spans="2:11" s="56" customFormat="1" ht="24.75" customHeight="1">
      <c r="B44" s="57"/>
      <c r="C44" s="361" t="s">
        <v>295</v>
      </c>
      <c r="D44" s="362"/>
      <c r="E44" s="363"/>
      <c r="F44" s="60"/>
      <c r="G44" s="201">
        <f>G32+G33</f>
        <v>1026334596.3399999</v>
      </c>
      <c r="H44" s="201">
        <f>H32+H33</f>
        <v>983097743.09000003</v>
      </c>
    </row>
    <row r="45" spans="2:11" s="56" customFormat="1" ht="15.95" customHeight="1">
      <c r="B45" s="71"/>
      <c r="C45" s="71"/>
      <c r="D45" s="85"/>
      <c r="E45" s="72"/>
      <c r="F45" s="72"/>
      <c r="G45" s="73"/>
      <c r="H45" s="73"/>
    </row>
    <row r="46" spans="2:11" s="56" customFormat="1" ht="15.95" customHeight="1">
      <c r="B46" s="71"/>
      <c r="C46" s="71"/>
      <c r="D46" s="85"/>
      <c r="E46" s="72"/>
      <c r="F46" s="72"/>
      <c r="G46" s="73"/>
      <c r="H46" s="73"/>
    </row>
    <row r="47" spans="2:11" s="56" customFormat="1" ht="15.95" customHeight="1">
      <c r="B47" s="71"/>
      <c r="C47" s="71"/>
      <c r="D47" s="85"/>
      <c r="E47" s="72"/>
      <c r="F47" s="72"/>
      <c r="G47" s="73"/>
      <c r="H47" s="73"/>
    </row>
    <row r="48" spans="2:11" s="56" customFormat="1" ht="15.95" customHeight="1">
      <c r="B48" s="71"/>
      <c r="C48" s="71"/>
      <c r="D48" s="85"/>
      <c r="E48" s="72"/>
      <c r="F48" s="72"/>
      <c r="G48" s="73"/>
      <c r="H48" s="73"/>
    </row>
    <row r="49" spans="2:8" s="56" customFormat="1" ht="15.95" customHeight="1">
      <c r="B49" s="71"/>
      <c r="C49" s="71"/>
      <c r="D49" s="85"/>
      <c r="E49" s="72"/>
      <c r="F49" s="72"/>
      <c r="G49" s="73"/>
      <c r="H49" s="73"/>
    </row>
    <row r="50" spans="2:8" s="56" customFormat="1" ht="15.95" customHeight="1">
      <c r="B50" s="71"/>
      <c r="C50" s="71"/>
      <c r="D50" s="85"/>
      <c r="E50" s="72"/>
      <c r="F50" s="72"/>
      <c r="G50" s="73"/>
      <c r="H50" s="73"/>
    </row>
    <row r="51" spans="2:8" s="56" customFormat="1" ht="15.95" customHeight="1">
      <c r="B51" s="71"/>
      <c r="C51" s="71"/>
      <c r="D51" s="85"/>
      <c r="E51" s="72"/>
      <c r="F51" s="72"/>
      <c r="G51" s="73"/>
      <c r="H51" s="73"/>
    </row>
    <row r="52" spans="2:8" s="56" customFormat="1" ht="15.95" customHeight="1">
      <c r="B52" s="71"/>
      <c r="C52" s="71"/>
      <c r="D52" s="85"/>
      <c r="E52" s="72"/>
      <c r="F52" s="72"/>
      <c r="G52" s="73"/>
      <c r="H52" s="73"/>
    </row>
    <row r="53" spans="2:8" s="56" customFormat="1" ht="15.95" customHeight="1">
      <c r="B53" s="71"/>
      <c r="C53" s="71"/>
      <c r="D53" s="85"/>
      <c r="E53" s="72"/>
      <c r="F53" s="72"/>
      <c r="G53" s="73"/>
      <c r="H53" s="73"/>
    </row>
    <row r="54" spans="2:8" s="56" customFormat="1" ht="15.95" customHeight="1">
      <c r="B54" s="71"/>
      <c r="C54" s="71"/>
      <c r="D54" s="71"/>
      <c r="E54" s="71"/>
      <c r="F54" s="72"/>
      <c r="G54" s="73"/>
      <c r="H54" s="73"/>
    </row>
    <row r="55" spans="2:8">
      <c r="B55" s="86"/>
      <c r="C55" s="86"/>
      <c r="D55" s="87"/>
      <c r="E55" s="88"/>
      <c r="F55" s="88"/>
      <c r="G55" s="89"/>
      <c r="H55" s="89"/>
    </row>
  </sheetData>
  <mergeCells count="9">
    <mergeCell ref="C44:E44"/>
    <mergeCell ref="B5:B6"/>
    <mergeCell ref="C5:E6"/>
    <mergeCell ref="C25:E25"/>
    <mergeCell ref="B3:H3"/>
    <mergeCell ref="C32:E32"/>
    <mergeCell ref="C7:E7"/>
    <mergeCell ref="F5:F6"/>
    <mergeCell ref="C33:E33"/>
  </mergeCells>
  <phoneticPr fontId="0" type="noConversion"/>
  <printOptions horizontalCentered="1" verticalCentered="1"/>
  <pageMargins left="0" right="0" top="0" bottom="0" header="0.25" footer="0.3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2:K41"/>
  <sheetViews>
    <sheetView workbookViewId="0">
      <selection activeCell="F27" sqref="F27"/>
    </sheetView>
  </sheetViews>
  <sheetFormatPr defaultColWidth="9.140625" defaultRowHeight="12.75"/>
  <cols>
    <col min="1" max="1" width="2.85546875" style="38" customWidth="1"/>
    <col min="2" max="2" width="3.7109375" style="79" customWidth="1"/>
    <col min="3" max="3" width="5.28515625" style="79" customWidth="1"/>
    <col min="4" max="4" width="2.7109375" style="79" customWidth="1"/>
    <col min="5" max="5" width="51.7109375" style="38" customWidth="1"/>
    <col min="6" max="6" width="14.85546875" style="80" customWidth="1"/>
    <col min="7" max="7" width="14" style="80" customWidth="1"/>
    <col min="8" max="8" width="1.42578125" style="38" customWidth="1"/>
    <col min="9" max="9" width="9.140625" style="38"/>
    <col min="10" max="10" width="18" style="93" customWidth="1"/>
    <col min="11" max="16384" width="9.140625" style="38"/>
  </cols>
  <sheetData>
    <row r="2" spans="2:11" s="78" customFormat="1" ht="7.5" customHeight="1">
      <c r="B2" s="45"/>
      <c r="C2" s="45"/>
      <c r="D2" s="46"/>
      <c r="E2" s="47"/>
      <c r="F2" s="49"/>
      <c r="G2" s="90"/>
      <c r="H2" s="48"/>
      <c r="I2" s="48"/>
      <c r="J2" s="91"/>
    </row>
    <row r="3" spans="2:11" s="78" customFormat="1" ht="29.25" customHeight="1">
      <c r="B3" s="380" t="s">
        <v>390</v>
      </c>
      <c r="C3" s="380"/>
      <c r="D3" s="380"/>
      <c r="E3" s="380"/>
      <c r="F3" s="380"/>
      <c r="G3" s="380"/>
      <c r="H3" s="92"/>
      <c r="I3" s="92"/>
      <c r="J3" s="91"/>
    </row>
    <row r="4" spans="2:11" s="78" customFormat="1" ht="18.75" customHeight="1">
      <c r="B4" s="395" t="s">
        <v>112</v>
      </c>
      <c r="C4" s="395"/>
      <c r="D4" s="395"/>
      <c r="E4" s="395"/>
      <c r="F4" s="395"/>
      <c r="G4" s="395"/>
      <c r="H4" s="50"/>
      <c r="I4" s="50"/>
      <c r="J4" s="91"/>
    </row>
    <row r="5" spans="2:11" ht="7.5" customHeight="1"/>
    <row r="6" spans="2:11" s="78" customFormat="1" ht="15.95" customHeight="1">
      <c r="B6" s="390" t="s">
        <v>2</v>
      </c>
      <c r="C6" s="384" t="s">
        <v>113</v>
      </c>
      <c r="D6" s="385"/>
      <c r="E6" s="386"/>
      <c r="F6" s="94" t="s">
        <v>114</v>
      </c>
      <c r="G6" s="94" t="s">
        <v>114</v>
      </c>
      <c r="H6" s="56"/>
      <c r="I6" s="56"/>
      <c r="J6" s="91"/>
    </row>
    <row r="7" spans="2:11" s="78" customFormat="1" ht="15.95" customHeight="1">
      <c r="B7" s="391"/>
      <c r="C7" s="387"/>
      <c r="D7" s="388"/>
      <c r="E7" s="389"/>
      <c r="F7" s="95" t="s">
        <v>115</v>
      </c>
      <c r="G7" s="96" t="s">
        <v>131</v>
      </c>
      <c r="H7" s="56"/>
      <c r="I7" s="56"/>
      <c r="J7" s="91"/>
    </row>
    <row r="8" spans="2:11" s="78" customFormat="1" ht="24.95" customHeight="1">
      <c r="B8" s="97">
        <v>1</v>
      </c>
      <c r="C8" s="392" t="s">
        <v>48</v>
      </c>
      <c r="D8" s="393"/>
      <c r="E8" s="394"/>
      <c r="F8" s="203">
        <v>132876122</v>
      </c>
      <c r="G8" s="203">
        <v>33629025</v>
      </c>
      <c r="J8" s="91"/>
      <c r="K8" s="250"/>
    </row>
    <row r="9" spans="2:11" s="78" customFormat="1" ht="24.95" customHeight="1">
      <c r="B9" s="97">
        <v>2</v>
      </c>
      <c r="C9" s="392" t="s">
        <v>49</v>
      </c>
      <c r="D9" s="393"/>
      <c r="E9" s="394"/>
      <c r="F9" s="203">
        <v>0</v>
      </c>
      <c r="G9" s="203">
        <v>0</v>
      </c>
      <c r="J9" s="91"/>
    </row>
    <row r="10" spans="2:11" s="78" customFormat="1" ht="24.95" customHeight="1">
      <c r="B10" s="75">
        <v>3</v>
      </c>
      <c r="C10" s="392" t="s">
        <v>127</v>
      </c>
      <c r="D10" s="393"/>
      <c r="E10" s="394"/>
      <c r="F10" s="204">
        <v>0</v>
      </c>
      <c r="G10" s="204">
        <v>0</v>
      </c>
      <c r="J10" s="91"/>
    </row>
    <row r="11" spans="2:11" s="78" customFormat="1" ht="24.95" customHeight="1">
      <c r="B11" s="75">
        <v>4</v>
      </c>
      <c r="C11" s="392" t="s">
        <v>99</v>
      </c>
      <c r="D11" s="393"/>
      <c r="E11" s="394"/>
      <c r="F11" s="204">
        <v>0</v>
      </c>
      <c r="G11" s="204">
        <v>0</v>
      </c>
      <c r="J11" s="91"/>
    </row>
    <row r="12" spans="2:11" s="78" customFormat="1" ht="24.95" customHeight="1">
      <c r="B12" s="75">
        <v>5</v>
      </c>
      <c r="C12" s="392" t="s">
        <v>100</v>
      </c>
      <c r="D12" s="393"/>
      <c r="E12" s="394"/>
      <c r="F12" s="285">
        <f>F13+F14</f>
        <v>1351386</v>
      </c>
      <c r="G12" s="285">
        <f>G13+G14</f>
        <v>879918</v>
      </c>
      <c r="J12" s="91"/>
    </row>
    <row r="13" spans="2:11" s="78" customFormat="1" ht="24.95" customHeight="1">
      <c r="B13" s="75"/>
      <c r="C13" s="98"/>
      <c r="D13" s="396" t="s">
        <v>101</v>
      </c>
      <c r="E13" s="397"/>
      <c r="F13" s="205">
        <v>1158000</v>
      </c>
      <c r="G13" s="205">
        <v>754000</v>
      </c>
      <c r="H13" s="64"/>
      <c r="I13" s="64"/>
      <c r="J13" s="91"/>
    </row>
    <row r="14" spans="2:11" s="78" customFormat="1" ht="24.95" customHeight="1">
      <c r="B14" s="75"/>
      <c r="C14" s="98"/>
      <c r="D14" s="396" t="s">
        <v>102</v>
      </c>
      <c r="E14" s="397"/>
      <c r="F14" s="205">
        <v>193386</v>
      </c>
      <c r="G14" s="205">
        <v>125918</v>
      </c>
      <c r="H14" s="64"/>
      <c r="I14" s="64"/>
      <c r="J14" s="91"/>
    </row>
    <row r="15" spans="2:11" s="78" customFormat="1" ht="24.95" customHeight="1">
      <c r="B15" s="97">
        <v>6</v>
      </c>
      <c r="C15" s="392" t="s">
        <v>103</v>
      </c>
      <c r="D15" s="393"/>
      <c r="E15" s="394"/>
      <c r="F15" s="203">
        <f>'Pasq.per AAM 1'!E29</f>
        <v>42359954.539999999</v>
      </c>
      <c r="G15" s="203">
        <v>21546312</v>
      </c>
      <c r="J15" s="91"/>
    </row>
    <row r="16" spans="2:11" s="78" customFormat="1" ht="24.95" customHeight="1">
      <c r="B16" s="97">
        <v>7</v>
      </c>
      <c r="C16" s="392" t="s">
        <v>104</v>
      </c>
      <c r="D16" s="393"/>
      <c r="E16" s="394"/>
      <c r="F16" s="203">
        <f>'Shen.Spjeg.ne vazhdim'!L205</f>
        <v>17086568.640000001</v>
      </c>
      <c r="G16" s="203">
        <v>6785913.46</v>
      </c>
      <c r="J16" s="210"/>
    </row>
    <row r="17" spans="2:10" s="78" customFormat="1" ht="39.950000000000003" customHeight="1">
      <c r="B17" s="97">
        <v>8</v>
      </c>
      <c r="C17" s="361" t="s">
        <v>105</v>
      </c>
      <c r="D17" s="362"/>
      <c r="E17" s="363"/>
      <c r="F17" s="201">
        <f>F11+F12+F16+F15</f>
        <v>60797909.18</v>
      </c>
      <c r="G17" s="201">
        <f>G11+G12+G16+G15</f>
        <v>29212143.460000001</v>
      </c>
      <c r="H17" s="56"/>
      <c r="I17" s="56"/>
      <c r="J17" s="91"/>
    </row>
    <row r="18" spans="2:10" s="78" customFormat="1" ht="39.950000000000003" customHeight="1">
      <c r="B18" s="97">
        <v>9</v>
      </c>
      <c r="C18" s="381" t="s">
        <v>106</v>
      </c>
      <c r="D18" s="382"/>
      <c r="E18" s="383"/>
      <c r="F18" s="199">
        <f>F8+F9-F17</f>
        <v>72078212.819999993</v>
      </c>
      <c r="G18" s="199">
        <f>G8+G9-G17</f>
        <v>4416881.5399999991</v>
      </c>
      <c r="H18" s="56"/>
      <c r="I18" s="56"/>
      <c r="J18" s="91"/>
    </row>
    <row r="19" spans="2:10" s="78" customFormat="1" ht="24.95" customHeight="1">
      <c r="B19" s="97">
        <v>10</v>
      </c>
      <c r="C19" s="392" t="s">
        <v>50</v>
      </c>
      <c r="D19" s="393"/>
      <c r="E19" s="394"/>
      <c r="F19" s="203">
        <v>0</v>
      </c>
      <c r="G19" s="203">
        <v>0</v>
      </c>
      <c r="J19" s="91"/>
    </row>
    <row r="20" spans="2:10" s="78" customFormat="1" ht="24.95" customHeight="1">
      <c r="B20" s="97">
        <v>11</v>
      </c>
      <c r="C20" s="392" t="s">
        <v>107</v>
      </c>
      <c r="D20" s="393"/>
      <c r="E20" s="394"/>
      <c r="F20" s="203">
        <v>0</v>
      </c>
      <c r="G20" s="203">
        <v>0</v>
      </c>
      <c r="J20" s="91"/>
    </row>
    <row r="21" spans="2:10" s="78" customFormat="1" ht="24.95" customHeight="1">
      <c r="B21" s="97">
        <v>12</v>
      </c>
      <c r="C21" s="392" t="s">
        <v>51</v>
      </c>
      <c r="D21" s="393"/>
      <c r="E21" s="394"/>
      <c r="F21" s="203">
        <f>SUM(F22:F25)</f>
        <v>490866.64</v>
      </c>
      <c r="G21" s="203">
        <v>0</v>
      </c>
      <c r="J21" s="91"/>
    </row>
    <row r="22" spans="2:10" s="78" customFormat="1" ht="24.95" customHeight="1">
      <c r="B22" s="97"/>
      <c r="C22" s="99">
        <v>121</v>
      </c>
      <c r="D22" s="396" t="s">
        <v>52</v>
      </c>
      <c r="E22" s="397"/>
      <c r="F22" s="200"/>
      <c r="G22" s="200"/>
      <c r="H22" s="64"/>
      <c r="I22" s="64"/>
      <c r="J22" s="91"/>
    </row>
    <row r="23" spans="2:10" s="78" customFormat="1" ht="24.95" customHeight="1">
      <c r="B23" s="97"/>
      <c r="C23" s="98">
        <v>122</v>
      </c>
      <c r="D23" s="396" t="s">
        <v>108</v>
      </c>
      <c r="E23" s="397"/>
      <c r="F23" s="200">
        <v>0</v>
      </c>
      <c r="G23" s="200">
        <v>0</v>
      </c>
      <c r="H23" s="64"/>
      <c r="I23" s="64"/>
      <c r="J23" s="91"/>
    </row>
    <row r="24" spans="2:10" s="78" customFormat="1" ht="24.95" customHeight="1">
      <c r="B24" s="97"/>
      <c r="C24" s="98">
        <v>123</v>
      </c>
      <c r="D24" s="396" t="s">
        <v>53</v>
      </c>
      <c r="E24" s="397"/>
      <c r="F24" s="200">
        <f>48.53-104175.89+594994</f>
        <v>490866.64</v>
      </c>
      <c r="G24" s="200"/>
      <c r="H24" s="64"/>
      <c r="I24" s="64"/>
      <c r="J24" s="91"/>
    </row>
    <row r="25" spans="2:10" s="78" customFormat="1" ht="24.95" customHeight="1">
      <c r="B25" s="97"/>
      <c r="C25" s="98">
        <v>124</v>
      </c>
      <c r="D25" s="396" t="s">
        <v>54</v>
      </c>
      <c r="E25" s="397"/>
      <c r="F25" s="200"/>
      <c r="G25" s="200"/>
      <c r="H25" s="64"/>
      <c r="I25" s="64"/>
      <c r="J25" s="91"/>
    </row>
    <row r="26" spans="2:10" s="78" customFormat="1" ht="39.950000000000003" customHeight="1">
      <c r="B26" s="97">
        <v>13</v>
      </c>
      <c r="C26" s="381" t="s">
        <v>55</v>
      </c>
      <c r="D26" s="382"/>
      <c r="E26" s="383"/>
      <c r="F26" s="201">
        <f>F21+F20+F19</f>
        <v>490866.64</v>
      </c>
      <c r="G26" s="201">
        <f>G21+G20+G19</f>
        <v>0</v>
      </c>
      <c r="H26" s="56"/>
      <c r="I26" s="56"/>
      <c r="J26" s="91"/>
    </row>
    <row r="27" spans="2:10" s="78" customFormat="1" ht="39.950000000000003" customHeight="1">
      <c r="B27" s="97">
        <v>14</v>
      </c>
      <c r="C27" s="381" t="s">
        <v>110</v>
      </c>
      <c r="D27" s="382"/>
      <c r="E27" s="383"/>
      <c r="F27" s="311">
        <f>F18+F26</f>
        <v>72569079.459999993</v>
      </c>
      <c r="G27" s="311">
        <v>5694105</v>
      </c>
      <c r="H27" s="56"/>
      <c r="I27" s="56"/>
      <c r="J27" s="210"/>
    </row>
    <row r="28" spans="2:10" s="78" customFormat="1" ht="24.95" customHeight="1">
      <c r="B28" s="97">
        <v>15</v>
      </c>
      <c r="C28" s="392" t="s">
        <v>56</v>
      </c>
      <c r="D28" s="393"/>
      <c r="E28" s="394"/>
      <c r="F28" s="203">
        <f>(F27-'Shen.Spjeg.ne vazhdim'!I214)*0.1</f>
        <v>7236677.2459999993</v>
      </c>
      <c r="G28" s="203">
        <f>G27*0.1</f>
        <v>569410.5</v>
      </c>
      <c r="J28" s="91"/>
    </row>
    <row r="29" spans="2:10" s="78" customFormat="1" ht="39.950000000000003" customHeight="1">
      <c r="B29" s="97">
        <v>16</v>
      </c>
      <c r="C29" s="381" t="s">
        <v>111</v>
      </c>
      <c r="D29" s="382"/>
      <c r="E29" s="383"/>
      <c r="F29" s="201">
        <f>F27-F28</f>
        <v>65332402.213999994</v>
      </c>
      <c r="G29" s="201">
        <f>G27-G28</f>
        <v>5124694.5</v>
      </c>
      <c r="H29" s="56"/>
      <c r="I29" s="56"/>
      <c r="J29" s="91"/>
    </row>
    <row r="30" spans="2:10" s="78" customFormat="1" ht="24.95" customHeight="1">
      <c r="B30" s="97">
        <v>17</v>
      </c>
      <c r="C30" s="392" t="s">
        <v>109</v>
      </c>
      <c r="D30" s="393"/>
      <c r="E30" s="394"/>
      <c r="F30" s="203"/>
      <c r="G30" s="203"/>
      <c r="J30" s="91"/>
    </row>
    <row r="31" spans="2:10" s="78" customFormat="1" ht="15.95" customHeight="1">
      <c r="B31" s="100"/>
      <c r="C31" s="100"/>
      <c r="D31" s="100"/>
      <c r="E31" s="101"/>
      <c r="F31" s="102"/>
      <c r="G31" s="102"/>
      <c r="J31" s="210"/>
    </row>
    <row r="32" spans="2:10" s="78" customFormat="1" ht="15.95" customHeight="1">
      <c r="B32" s="100"/>
      <c r="C32" s="100"/>
      <c r="D32" s="100"/>
      <c r="E32" s="101"/>
      <c r="F32" s="102"/>
      <c r="G32" s="102"/>
      <c r="J32" s="91"/>
    </row>
    <row r="33" spans="2:10" s="78" customFormat="1" ht="15.95" customHeight="1">
      <c r="B33" s="100"/>
      <c r="C33" s="100"/>
      <c r="D33" s="100"/>
      <c r="E33" s="101"/>
      <c r="F33" s="102"/>
      <c r="G33" s="102"/>
      <c r="J33" s="91"/>
    </row>
    <row r="34" spans="2:10" s="78" customFormat="1" ht="15.95" customHeight="1">
      <c r="B34" s="100"/>
      <c r="C34" s="100"/>
      <c r="D34" s="100"/>
      <c r="E34" s="101"/>
      <c r="F34" s="102"/>
      <c r="G34" s="102"/>
      <c r="J34" s="91"/>
    </row>
    <row r="35" spans="2:10" s="78" customFormat="1" ht="15.95" customHeight="1">
      <c r="B35" s="100"/>
      <c r="C35" s="100"/>
      <c r="D35" s="100"/>
      <c r="E35" s="101"/>
      <c r="F35" s="102"/>
      <c r="G35" s="102"/>
      <c r="J35" s="91"/>
    </row>
    <row r="36" spans="2:10" s="78" customFormat="1" ht="15.95" customHeight="1">
      <c r="B36" s="100"/>
      <c r="C36" s="100"/>
      <c r="D36" s="100"/>
      <c r="E36" s="101"/>
      <c r="F36" s="102"/>
      <c r="G36" s="102"/>
      <c r="J36" s="91"/>
    </row>
    <row r="37" spans="2:10" s="78" customFormat="1" ht="15.95" customHeight="1">
      <c r="B37" s="100"/>
      <c r="C37" s="100"/>
      <c r="D37" s="100"/>
      <c r="E37" s="101"/>
      <c r="F37" s="102"/>
      <c r="G37" s="102"/>
      <c r="J37" s="91"/>
    </row>
    <row r="38" spans="2:10" s="78" customFormat="1" ht="15.95" customHeight="1">
      <c r="B38" s="100"/>
      <c r="C38" s="100"/>
      <c r="D38" s="100"/>
      <c r="E38" s="101"/>
      <c r="F38" s="102"/>
      <c r="G38" s="102"/>
      <c r="J38" s="91"/>
    </row>
    <row r="39" spans="2:10" s="78" customFormat="1" ht="15.95" customHeight="1">
      <c r="B39" s="100"/>
      <c r="C39" s="100"/>
      <c r="D39" s="100"/>
      <c r="E39" s="101"/>
      <c r="F39" s="102"/>
      <c r="G39" s="102"/>
      <c r="J39" s="91"/>
    </row>
    <row r="40" spans="2:10" s="78" customFormat="1" ht="15.95" customHeight="1">
      <c r="B40" s="100"/>
      <c r="C40" s="100"/>
      <c r="D40" s="100"/>
      <c r="E40" s="100"/>
      <c r="F40" s="102"/>
      <c r="G40" s="102"/>
      <c r="J40" s="91"/>
    </row>
    <row r="41" spans="2:10">
      <c r="B41" s="103"/>
      <c r="C41" s="103"/>
      <c r="D41" s="103"/>
      <c r="E41" s="41"/>
      <c r="F41" s="104"/>
      <c r="G41" s="104"/>
    </row>
  </sheetData>
  <mergeCells count="27">
    <mergeCell ref="C30:E30"/>
    <mergeCell ref="C29:E29"/>
    <mergeCell ref="C12:E12"/>
    <mergeCell ref="D13:E13"/>
    <mergeCell ref="D14:E14"/>
    <mergeCell ref="C15:E15"/>
    <mergeCell ref="D25:E25"/>
    <mergeCell ref="C27:E27"/>
    <mergeCell ref="C28:E28"/>
    <mergeCell ref="C21:E21"/>
    <mergeCell ref="D22:E22"/>
    <mergeCell ref="D23:E23"/>
    <mergeCell ref="D24:E24"/>
    <mergeCell ref="C16:E16"/>
    <mergeCell ref="C19:E19"/>
    <mergeCell ref="B3:G3"/>
    <mergeCell ref="C26:E26"/>
    <mergeCell ref="C6:E7"/>
    <mergeCell ref="B6:B7"/>
    <mergeCell ref="C17:E17"/>
    <mergeCell ref="C18:E18"/>
    <mergeCell ref="C8:E8"/>
    <mergeCell ref="C9:E9"/>
    <mergeCell ref="C10:E10"/>
    <mergeCell ref="C11:E11"/>
    <mergeCell ref="C20:E20"/>
    <mergeCell ref="B4:G4"/>
  </mergeCells>
  <phoneticPr fontId="0" type="noConversion"/>
  <printOptions horizontalCentered="1" verticalCentered="1"/>
  <pageMargins left="0" right="0" top="0" bottom="0" header="0.33" footer="0.22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J37"/>
  <sheetViews>
    <sheetView workbookViewId="0">
      <selection activeCell="F39" sqref="F39"/>
    </sheetView>
  </sheetViews>
  <sheetFormatPr defaultColWidth="8.85546875" defaultRowHeight="12.75"/>
  <cols>
    <col min="1" max="1" width="1.85546875" style="37" customWidth="1"/>
    <col min="2" max="2" width="3.42578125" style="43" customWidth="1"/>
    <col min="3" max="3" width="2.85546875" style="43" customWidth="1"/>
    <col min="4" max="4" width="8.85546875" style="43"/>
    <col min="5" max="5" width="41.7109375" style="37" customWidth="1"/>
    <col min="6" max="6" width="16.28515625" style="44" customWidth="1"/>
    <col min="7" max="7" width="16" style="44" customWidth="1"/>
    <col min="8" max="16384" width="8.85546875" style="37"/>
  </cols>
  <sheetData>
    <row r="1" spans="2:7" s="265" customFormat="1" ht="18">
      <c r="B1" s="380" t="s">
        <v>391</v>
      </c>
      <c r="C1" s="380"/>
      <c r="D1" s="380"/>
      <c r="E1" s="380"/>
      <c r="F1" s="380"/>
      <c r="G1" s="380"/>
    </row>
    <row r="3" spans="2:7" s="265" customFormat="1">
      <c r="B3" s="398" t="s">
        <v>2</v>
      </c>
      <c r="C3" s="384" t="s">
        <v>325</v>
      </c>
      <c r="D3" s="385"/>
      <c r="E3" s="386"/>
      <c r="F3" s="291" t="s">
        <v>114</v>
      </c>
      <c r="G3" s="291" t="s">
        <v>114</v>
      </c>
    </row>
    <row r="4" spans="2:7" s="265" customFormat="1">
      <c r="B4" s="399"/>
      <c r="C4" s="387"/>
      <c r="D4" s="388"/>
      <c r="E4" s="389"/>
      <c r="F4" s="292" t="s">
        <v>115</v>
      </c>
      <c r="G4" s="293" t="s">
        <v>131</v>
      </c>
    </row>
    <row r="5" spans="2:7" s="265" customFormat="1">
      <c r="B5" s="294"/>
      <c r="C5" s="295" t="s">
        <v>326</v>
      </c>
      <c r="D5" s="296"/>
      <c r="E5" s="70"/>
      <c r="F5" s="297">
        <v>0</v>
      </c>
      <c r="G5" s="297">
        <v>0</v>
      </c>
    </row>
    <row r="6" spans="2:7" s="265" customFormat="1" ht="19.899999999999999" customHeight="1">
      <c r="B6" s="294"/>
      <c r="C6" s="295"/>
      <c r="D6" s="298" t="s">
        <v>74</v>
      </c>
      <c r="E6" s="298"/>
      <c r="F6" s="299">
        <f>Rez.1!F29</f>
        <v>65332402.213999994</v>
      </c>
      <c r="G6" s="299">
        <v>5124695</v>
      </c>
    </row>
    <row r="7" spans="2:7" s="265" customFormat="1" ht="19.899999999999999" customHeight="1">
      <c r="B7" s="294"/>
      <c r="C7" s="300"/>
      <c r="D7" s="301" t="s">
        <v>327</v>
      </c>
      <c r="F7" s="299">
        <v>0</v>
      </c>
      <c r="G7" s="299">
        <v>0</v>
      </c>
    </row>
    <row r="8" spans="2:7" s="265" customFormat="1" ht="19.899999999999999" customHeight="1">
      <c r="B8" s="294"/>
      <c r="C8" s="295"/>
      <c r="D8" s="296"/>
      <c r="E8" s="302" t="s">
        <v>328</v>
      </c>
      <c r="F8" s="299">
        <f>Rez.1!F15</f>
        <v>42359954.539999999</v>
      </c>
      <c r="G8" s="299">
        <v>21546312</v>
      </c>
    </row>
    <row r="9" spans="2:7" s="265" customFormat="1" ht="19.899999999999999" customHeight="1">
      <c r="B9" s="294"/>
      <c r="C9" s="295"/>
      <c r="D9" s="296"/>
      <c r="E9" s="302" t="s">
        <v>329</v>
      </c>
      <c r="F9" s="299"/>
      <c r="G9" s="299">
        <v>0</v>
      </c>
    </row>
    <row r="10" spans="2:7" s="265" customFormat="1" ht="19.899999999999999" customHeight="1">
      <c r="B10" s="294"/>
      <c r="C10" s="295"/>
      <c r="D10" s="296"/>
      <c r="E10" s="302" t="s">
        <v>330</v>
      </c>
      <c r="F10" s="299">
        <v>0</v>
      </c>
      <c r="G10" s="299">
        <v>0</v>
      </c>
    </row>
    <row r="11" spans="2:7" s="265" customFormat="1" ht="19.899999999999999" customHeight="1">
      <c r="B11" s="294"/>
      <c r="C11" s="295"/>
      <c r="D11" s="296"/>
      <c r="E11" s="302" t="s">
        <v>331</v>
      </c>
      <c r="F11" s="299">
        <v>0</v>
      </c>
      <c r="G11" s="299">
        <v>0</v>
      </c>
    </row>
    <row r="12" spans="2:7" s="142" customFormat="1" ht="19.899999999999999" customHeight="1">
      <c r="B12" s="400"/>
      <c r="C12" s="384"/>
      <c r="D12" s="303" t="s">
        <v>332</v>
      </c>
      <c r="F12" s="304">
        <f>Aktivet!H12-Aktivet!G12</f>
        <v>-56498677.400000006</v>
      </c>
      <c r="G12" s="304">
        <v>-35699636</v>
      </c>
    </row>
    <row r="13" spans="2:7" s="142" customFormat="1" ht="19.899999999999999" customHeight="1">
      <c r="B13" s="401"/>
      <c r="C13" s="387"/>
      <c r="D13" s="305" t="s">
        <v>333</v>
      </c>
      <c r="F13" s="306">
        <v>0</v>
      </c>
      <c r="G13" s="306">
        <v>0</v>
      </c>
    </row>
    <row r="14" spans="2:7" s="265" customFormat="1" ht="19.899999999999999" customHeight="1">
      <c r="B14" s="307"/>
      <c r="C14" s="295"/>
      <c r="D14" s="298" t="s">
        <v>334</v>
      </c>
      <c r="E14" s="298"/>
      <c r="F14" s="308">
        <f>Aktivet!H20-Aktivet!G20</f>
        <v>0</v>
      </c>
      <c r="G14" s="308">
        <v>125346809</v>
      </c>
    </row>
    <row r="15" spans="2:7" s="265" customFormat="1" ht="19.899999999999999" customHeight="1">
      <c r="B15" s="398"/>
      <c r="C15" s="384"/>
      <c r="D15" s="303" t="s">
        <v>335</v>
      </c>
      <c r="E15" s="303"/>
      <c r="F15" s="304">
        <f>Pasivet!G32-Pasivet!H32</f>
        <v>-22095548.964000106</v>
      </c>
      <c r="G15" s="304">
        <v>167937656</v>
      </c>
    </row>
    <row r="16" spans="2:7" s="265" customFormat="1" ht="19.899999999999999" customHeight="1">
      <c r="B16" s="399"/>
      <c r="C16" s="387"/>
      <c r="D16" s="301" t="s">
        <v>336</v>
      </c>
      <c r="E16" s="301"/>
      <c r="F16" s="306">
        <v>0</v>
      </c>
      <c r="G16" s="306">
        <v>0</v>
      </c>
    </row>
    <row r="17" spans="2:10" s="265" customFormat="1" ht="19.899999999999999" customHeight="1">
      <c r="B17" s="294"/>
      <c r="C17" s="295"/>
      <c r="D17" s="70" t="s">
        <v>337</v>
      </c>
      <c r="E17" s="70"/>
      <c r="F17" s="309">
        <f>SUM(F5:F16)</f>
        <v>29098130.389999881</v>
      </c>
      <c r="G17" s="309">
        <f>SUM(G5:G16)</f>
        <v>284255836</v>
      </c>
    </row>
    <row r="18" spans="2:10" s="265" customFormat="1" ht="19.899999999999999" customHeight="1">
      <c r="B18" s="294"/>
      <c r="C18" s="295"/>
      <c r="D18" s="298" t="s">
        <v>338</v>
      </c>
      <c r="E18" s="298"/>
      <c r="F18" s="299">
        <v>0</v>
      </c>
      <c r="G18" s="299">
        <v>0</v>
      </c>
    </row>
    <row r="19" spans="2:10" s="265" customFormat="1" ht="19.899999999999999" customHeight="1">
      <c r="B19" s="294"/>
      <c r="C19" s="295"/>
      <c r="D19" s="298" t="s">
        <v>339</v>
      </c>
      <c r="E19" s="298"/>
      <c r="F19" s="299">
        <v>0</v>
      </c>
      <c r="G19" s="299">
        <v>0</v>
      </c>
    </row>
    <row r="20" spans="2:10" s="265" customFormat="1" ht="19.899999999999999" customHeight="1">
      <c r="B20" s="294"/>
      <c r="C20" s="295"/>
      <c r="D20" s="310" t="s">
        <v>340</v>
      </c>
      <c r="E20" s="70"/>
      <c r="F20" s="311">
        <f>F17-F18+F19</f>
        <v>29098130.389999881</v>
      </c>
      <c r="G20" s="311">
        <f>G17-G18-G19</f>
        <v>284255836</v>
      </c>
    </row>
    <row r="21" spans="2:10" s="265" customFormat="1" ht="19.899999999999999" customHeight="1">
      <c r="B21" s="294"/>
      <c r="C21" s="312" t="s">
        <v>341</v>
      </c>
      <c r="D21" s="296"/>
      <c r="E21" s="298"/>
      <c r="F21" s="299">
        <v>0</v>
      </c>
      <c r="G21" s="299">
        <v>0</v>
      </c>
    </row>
    <row r="22" spans="2:10" s="265" customFormat="1" ht="19.899999999999999" customHeight="1">
      <c r="B22" s="294"/>
      <c r="C22" s="295"/>
      <c r="D22" s="298" t="s">
        <v>342</v>
      </c>
      <c r="E22" s="298"/>
      <c r="F22" s="299">
        <v>0</v>
      </c>
      <c r="G22" s="299">
        <v>0</v>
      </c>
    </row>
    <row r="23" spans="2:10" s="265" customFormat="1" ht="19.899999999999999" customHeight="1">
      <c r="B23" s="294"/>
      <c r="C23" s="295"/>
      <c r="D23" s="298" t="s">
        <v>343</v>
      </c>
      <c r="E23" s="298"/>
      <c r="F23" s="299">
        <f>-'Pasq.per AAM 1'!E15</f>
        <v>-911805.62</v>
      </c>
      <c r="G23" s="299">
        <v>-284040695</v>
      </c>
      <c r="I23" s="290"/>
      <c r="J23" s="290"/>
    </row>
    <row r="24" spans="2:10" s="265" customFormat="1" ht="19.899999999999999" customHeight="1">
      <c r="B24" s="294"/>
      <c r="C24" s="287"/>
      <c r="D24" s="298" t="s">
        <v>344</v>
      </c>
      <c r="E24" s="298"/>
      <c r="F24" s="299">
        <v>0</v>
      </c>
      <c r="G24" s="299">
        <v>0</v>
      </c>
    </row>
    <row r="25" spans="2:10" s="265" customFormat="1" ht="19.899999999999999" customHeight="1">
      <c r="B25" s="294"/>
      <c r="C25" s="313"/>
      <c r="D25" s="298" t="s">
        <v>345</v>
      </c>
      <c r="E25" s="298"/>
      <c r="F25" s="299">
        <v>0</v>
      </c>
      <c r="G25" s="299">
        <v>0</v>
      </c>
    </row>
    <row r="26" spans="2:10" s="265" customFormat="1" ht="19.899999999999999" customHeight="1">
      <c r="B26" s="294"/>
      <c r="C26" s="313"/>
      <c r="D26" s="298" t="s">
        <v>346</v>
      </c>
      <c r="E26" s="298"/>
      <c r="F26" s="299">
        <v>0</v>
      </c>
      <c r="G26" s="299">
        <v>0</v>
      </c>
    </row>
    <row r="27" spans="2:10" s="265" customFormat="1" ht="19.899999999999999" customHeight="1">
      <c r="B27" s="294"/>
      <c r="C27" s="313"/>
      <c r="D27" s="62" t="s">
        <v>347</v>
      </c>
      <c r="E27" s="298"/>
      <c r="F27" s="311">
        <f>SUM(F22:F26)</f>
        <v>-911805.62</v>
      </c>
      <c r="G27" s="311">
        <f>SUM(G22:G26)</f>
        <v>-284040695</v>
      </c>
    </row>
    <row r="28" spans="2:10" s="265" customFormat="1" ht="19.899999999999999" customHeight="1">
      <c r="B28" s="294"/>
      <c r="C28" s="295" t="s">
        <v>348</v>
      </c>
      <c r="D28" s="314"/>
      <c r="E28" s="298"/>
      <c r="F28" s="299">
        <v>0</v>
      </c>
      <c r="G28" s="299"/>
    </row>
    <row r="29" spans="2:10" s="265" customFormat="1" ht="19.899999999999999" customHeight="1">
      <c r="B29" s="294"/>
      <c r="C29" s="313"/>
      <c r="D29" s="298" t="s">
        <v>349</v>
      </c>
      <c r="E29" s="298"/>
      <c r="F29" s="299"/>
      <c r="G29" s="299"/>
    </row>
    <row r="30" spans="2:10" s="265" customFormat="1" ht="19.899999999999999" customHeight="1">
      <c r="B30" s="294"/>
      <c r="C30" s="313"/>
      <c r="D30" s="298" t="s">
        <v>350</v>
      </c>
      <c r="E30" s="298"/>
      <c r="F30" s="299"/>
      <c r="G30" s="299">
        <v>0</v>
      </c>
    </row>
    <row r="31" spans="2:10" s="265" customFormat="1" ht="19.899999999999999" customHeight="1">
      <c r="B31" s="294"/>
      <c r="C31" s="313"/>
      <c r="D31" s="298" t="s">
        <v>351</v>
      </c>
      <c r="E31" s="298"/>
      <c r="F31" s="299">
        <f>Pasivet!G28-Pasivet!H28</f>
        <v>0</v>
      </c>
      <c r="G31" s="299">
        <v>0</v>
      </c>
    </row>
    <row r="32" spans="2:10" s="265" customFormat="1" ht="19.899999999999999" customHeight="1">
      <c r="B32" s="294"/>
      <c r="C32" s="313"/>
      <c r="D32" s="298" t="s">
        <v>352</v>
      </c>
      <c r="E32" s="298"/>
      <c r="F32" s="299">
        <v>0</v>
      </c>
      <c r="G32" s="299">
        <v>0</v>
      </c>
    </row>
    <row r="33" spans="2:7" s="265" customFormat="1" ht="19.899999999999999" customHeight="1">
      <c r="B33" s="294"/>
      <c r="C33" s="313"/>
      <c r="D33" s="62" t="s">
        <v>353</v>
      </c>
      <c r="E33" s="298"/>
      <c r="F33" s="311">
        <v>0</v>
      </c>
      <c r="G33" s="311">
        <v>0</v>
      </c>
    </row>
    <row r="34" spans="2:7" ht="19.899999999999999" customHeight="1">
      <c r="B34" s="315"/>
      <c r="C34" s="312" t="s">
        <v>354</v>
      </c>
      <c r="D34" s="315"/>
      <c r="E34" s="316"/>
      <c r="F34" s="317">
        <f>F20+F27+F29</f>
        <v>28186324.76999988</v>
      </c>
      <c r="G34" s="317">
        <v>215141</v>
      </c>
    </row>
    <row r="35" spans="2:7" ht="19.899999999999999" customHeight="1">
      <c r="B35" s="315"/>
      <c r="C35" s="312" t="s">
        <v>355</v>
      </c>
      <c r="D35" s="315"/>
      <c r="E35" s="316"/>
      <c r="F35" s="318">
        <f>G36</f>
        <v>12413355</v>
      </c>
      <c r="G35" s="318">
        <v>12198214</v>
      </c>
    </row>
    <row r="36" spans="2:7" ht="19.899999999999999" customHeight="1">
      <c r="B36" s="315"/>
      <c r="C36" s="312" t="s">
        <v>356</v>
      </c>
      <c r="D36" s="315"/>
      <c r="E36" s="316"/>
      <c r="F36" s="317">
        <f>F34+F35</f>
        <v>40599679.769999877</v>
      </c>
      <c r="G36" s="317">
        <f>G34+G35</f>
        <v>12413355</v>
      </c>
    </row>
    <row r="37" spans="2:7">
      <c r="F37" s="319"/>
      <c r="G37" s="319"/>
    </row>
  </sheetData>
  <mergeCells count="7">
    <mergeCell ref="B15:B16"/>
    <mergeCell ref="C15:C16"/>
    <mergeCell ref="B1:G1"/>
    <mergeCell ref="B3:B4"/>
    <mergeCell ref="C3:E4"/>
    <mergeCell ref="B12:B13"/>
    <mergeCell ref="C12:C1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H103"/>
  <sheetViews>
    <sheetView workbookViewId="0">
      <selection activeCell="G21" sqref="G21"/>
    </sheetView>
  </sheetViews>
  <sheetFormatPr defaultColWidth="17.7109375" defaultRowHeight="12.75"/>
  <cols>
    <col min="1" max="1" width="2.85546875" customWidth="1"/>
    <col min="2" max="2" width="31.28515625" customWidth="1"/>
    <col min="3" max="3" width="14.85546875" bestFit="1" customWidth="1"/>
    <col min="4" max="4" width="13" customWidth="1"/>
    <col min="5" max="5" width="14" bestFit="1" customWidth="1"/>
    <col min="6" max="6" width="17.140625" customWidth="1"/>
    <col min="7" max="7" width="18.140625" bestFit="1" customWidth="1"/>
    <col min="8" max="8" width="12.140625" customWidth="1"/>
    <col min="9" max="9" width="2.7109375" customWidth="1"/>
  </cols>
  <sheetData>
    <row r="2" spans="1:8" ht="15">
      <c r="B2" s="12" t="s">
        <v>368</v>
      </c>
    </row>
    <row r="3" spans="1:8" ht="6.75" customHeight="1"/>
    <row r="4" spans="1:8" ht="25.5" customHeight="1">
      <c r="A4" s="402" t="s">
        <v>392</v>
      </c>
      <c r="B4" s="402"/>
      <c r="C4" s="402"/>
      <c r="D4" s="402"/>
      <c r="E4" s="402"/>
      <c r="F4" s="402"/>
      <c r="G4" s="402"/>
      <c r="H4" s="402"/>
    </row>
    <row r="5" spans="1:8" ht="6.75" customHeight="1"/>
    <row r="6" spans="1:8" ht="12.75" customHeight="1">
      <c r="B6" s="24" t="s">
        <v>63</v>
      </c>
      <c r="G6" s="13"/>
    </row>
    <row r="7" spans="1:8" ht="6.75" customHeight="1" thickBot="1"/>
    <row r="8" spans="1:8" s="14" customFormat="1" ht="24.95" customHeight="1" thickTop="1">
      <c r="A8" s="403"/>
      <c r="B8" s="404"/>
      <c r="C8" s="30" t="s">
        <v>40</v>
      </c>
      <c r="D8" s="30" t="s">
        <v>41</v>
      </c>
      <c r="E8" s="31" t="s">
        <v>65</v>
      </c>
      <c r="F8" s="31" t="s">
        <v>64</v>
      </c>
      <c r="G8" s="30" t="s">
        <v>66</v>
      </c>
      <c r="H8" s="32" t="s">
        <v>58</v>
      </c>
    </row>
    <row r="9" spans="1:8" s="19" customFormat="1" ht="30" customHeight="1">
      <c r="A9" s="34" t="s">
        <v>3</v>
      </c>
      <c r="B9" s="33" t="s">
        <v>304</v>
      </c>
      <c r="C9" s="206">
        <v>100000</v>
      </c>
      <c r="D9" s="206"/>
      <c r="E9" s="206"/>
      <c r="F9" s="206">
        <v>0</v>
      </c>
      <c r="G9" s="206">
        <v>0</v>
      </c>
      <c r="H9" s="207">
        <f>SUM(C9:G9)</f>
        <v>100000</v>
      </c>
    </row>
    <row r="10" spans="1:8" s="19" customFormat="1" ht="20.100000000000001" customHeight="1">
      <c r="A10" s="15" t="s">
        <v>128</v>
      </c>
      <c r="B10" s="16" t="s">
        <v>59</v>
      </c>
      <c r="C10" s="17"/>
      <c r="D10" s="17"/>
      <c r="E10" s="17"/>
      <c r="F10" s="17"/>
      <c r="G10" s="17"/>
      <c r="H10" s="18">
        <f>SUM(C10:G10)</f>
        <v>0</v>
      </c>
    </row>
    <row r="11" spans="1:8" s="19" customFormat="1" ht="20.100000000000001" customHeight="1">
      <c r="A11" s="34" t="s">
        <v>129</v>
      </c>
      <c r="B11" s="33" t="s">
        <v>57</v>
      </c>
      <c r="C11" s="206"/>
      <c r="D11" s="206">
        <f t="shared" ref="D11:H11" si="0">SUM(D9:D10)</f>
        <v>0</v>
      </c>
      <c r="E11" s="206">
        <f t="shared" si="0"/>
        <v>0</v>
      </c>
      <c r="F11" s="206">
        <f t="shared" si="0"/>
        <v>0</v>
      </c>
      <c r="G11" s="206">
        <f t="shared" si="0"/>
        <v>0</v>
      </c>
      <c r="H11" s="206">
        <f t="shared" si="0"/>
        <v>100000</v>
      </c>
    </row>
    <row r="12" spans="1:8" s="19" customFormat="1" ht="20.100000000000001" customHeight="1">
      <c r="A12" s="23">
        <v>1</v>
      </c>
      <c r="B12" s="20" t="s">
        <v>62</v>
      </c>
      <c r="C12" s="21"/>
      <c r="D12" s="21"/>
      <c r="E12" s="21"/>
      <c r="F12" s="21"/>
      <c r="G12" s="21">
        <v>5124695</v>
      </c>
      <c r="H12" s="22">
        <f>SUM(C12:G12)</f>
        <v>5124695</v>
      </c>
    </row>
    <row r="13" spans="1:8" s="19" customFormat="1" ht="20.100000000000001" customHeight="1">
      <c r="A13" s="23">
        <v>2</v>
      </c>
      <c r="B13" s="20" t="s">
        <v>60</v>
      </c>
      <c r="C13" s="21"/>
      <c r="D13" s="21"/>
      <c r="E13" s="21"/>
      <c r="F13" s="21"/>
      <c r="G13" s="21"/>
      <c r="H13" s="22">
        <f>SUM(C13:G13)</f>
        <v>0</v>
      </c>
    </row>
    <row r="14" spans="1:8" s="19" customFormat="1" ht="20.100000000000001" customHeight="1">
      <c r="A14" s="23">
        <v>3</v>
      </c>
      <c r="B14" s="20" t="s">
        <v>67</v>
      </c>
      <c r="C14" s="21"/>
      <c r="D14" s="21"/>
      <c r="E14" s="21"/>
      <c r="F14" s="21"/>
      <c r="G14" s="21"/>
      <c r="H14" s="22">
        <f>SUM(C14:G14)</f>
        <v>0</v>
      </c>
    </row>
    <row r="15" spans="1:8" s="19" customFormat="1" ht="20.100000000000001" customHeight="1">
      <c r="A15" s="23">
        <v>4</v>
      </c>
      <c r="B15" s="20" t="s">
        <v>68</v>
      </c>
      <c r="C15" s="21"/>
      <c r="D15" s="21"/>
      <c r="E15" s="21"/>
      <c r="F15" s="21"/>
      <c r="G15" s="21"/>
      <c r="H15" s="22">
        <f>SUM(C15:G15)</f>
        <v>0</v>
      </c>
    </row>
    <row r="16" spans="1:8" s="19" customFormat="1" ht="30" customHeight="1">
      <c r="A16" s="34" t="s">
        <v>4</v>
      </c>
      <c r="B16" s="33" t="s">
        <v>324</v>
      </c>
      <c r="C16" s="208">
        <v>100000</v>
      </c>
      <c r="D16" s="208">
        <f t="shared" ref="D16:H16" si="1">SUM(D11:D15)</f>
        <v>0</v>
      </c>
      <c r="E16" s="208">
        <f t="shared" si="1"/>
        <v>0</v>
      </c>
      <c r="F16" s="208">
        <f t="shared" si="1"/>
        <v>0</v>
      </c>
      <c r="G16" s="208">
        <f t="shared" si="1"/>
        <v>5124695</v>
      </c>
      <c r="H16" s="208">
        <f t="shared" si="1"/>
        <v>5224695</v>
      </c>
    </row>
    <row r="17" spans="1:8" s="19" customFormat="1" ht="20.100000000000001" customHeight="1">
      <c r="A17" s="15">
        <v>1</v>
      </c>
      <c r="B17" s="20" t="s">
        <v>62</v>
      </c>
      <c r="C17" s="21"/>
      <c r="D17" s="21"/>
      <c r="E17" s="21"/>
      <c r="F17" s="21"/>
      <c r="G17" s="21">
        <f>Rez.1!F29</f>
        <v>65332402.213999994</v>
      </c>
      <c r="H17" s="22">
        <f>SUM(C17:G17)</f>
        <v>65332402.213999994</v>
      </c>
    </row>
    <row r="18" spans="1:8" s="19" customFormat="1" ht="20.100000000000001" customHeight="1">
      <c r="A18" s="15">
        <v>2</v>
      </c>
      <c r="B18" s="20" t="s">
        <v>60</v>
      </c>
      <c r="C18" s="21"/>
      <c r="D18" s="21"/>
      <c r="E18" s="21"/>
      <c r="F18" s="21"/>
      <c r="G18" s="21"/>
      <c r="H18" s="22">
        <f>SUM(C18:G18)</f>
        <v>0</v>
      </c>
    </row>
    <row r="19" spans="1:8" s="19" customFormat="1" ht="20.100000000000001" customHeight="1">
      <c r="A19" s="15">
        <v>3</v>
      </c>
      <c r="B19" s="20" t="s">
        <v>69</v>
      </c>
      <c r="C19" s="21"/>
      <c r="D19" s="21"/>
      <c r="E19" s="21"/>
      <c r="F19" s="21"/>
      <c r="G19" s="21"/>
      <c r="H19" s="22">
        <f>SUM(C19:G19)</f>
        <v>0</v>
      </c>
    </row>
    <row r="20" spans="1:8" s="19" customFormat="1" ht="20.100000000000001" customHeight="1">
      <c r="A20" s="15">
        <v>4</v>
      </c>
      <c r="B20" s="20" t="s">
        <v>130</v>
      </c>
      <c r="C20" s="21"/>
      <c r="D20" s="21"/>
      <c r="E20" s="21"/>
      <c r="F20" s="21"/>
      <c r="G20" s="21"/>
      <c r="H20" s="22">
        <f>SUM(C20:G20)</f>
        <v>0</v>
      </c>
    </row>
    <row r="21" spans="1:8" s="19" customFormat="1" ht="30" customHeight="1" thickBot="1">
      <c r="A21" s="35" t="s">
        <v>36</v>
      </c>
      <c r="B21" s="36" t="s">
        <v>393</v>
      </c>
      <c r="C21" s="212">
        <f t="shared" ref="C21:G21" si="2">SUM(C16:C20)</f>
        <v>100000</v>
      </c>
      <c r="D21" s="212">
        <f t="shared" si="2"/>
        <v>0</v>
      </c>
      <c r="E21" s="212">
        <f t="shared" si="2"/>
        <v>0</v>
      </c>
      <c r="F21" s="212">
        <f t="shared" si="2"/>
        <v>0</v>
      </c>
      <c r="G21" s="212">
        <f t="shared" si="2"/>
        <v>70457097.213999987</v>
      </c>
      <c r="H21" s="212">
        <f>SUM(C21:G21)</f>
        <v>70557097.213999987</v>
      </c>
    </row>
    <row r="22" spans="1:8" ht="14.1" customHeight="1" thickTop="1">
      <c r="H22" s="188">
        <f>H21-Pasivet!G33</f>
        <v>0</v>
      </c>
    </row>
    <row r="23" spans="1:8" ht="14.1" customHeight="1">
      <c r="H23" s="188"/>
    </row>
    <row r="24" spans="1:8" ht="14.1" customHeight="1"/>
    <row r="25" spans="1:8" ht="14.1" customHeight="1"/>
    <row r="26" spans="1:8" ht="14.1" customHeight="1"/>
    <row r="27" spans="1:8" ht="14.1" customHeight="1"/>
    <row r="28" spans="1:8" ht="14.1" customHeight="1"/>
    <row r="29" spans="1:8" ht="14.1" customHeight="1"/>
    <row r="30" spans="1:8" ht="14.1" customHeight="1"/>
    <row r="31" spans="1:8" ht="14.1" customHeight="1"/>
    <row r="32" spans="1:8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</sheetData>
  <mergeCells count="3">
    <mergeCell ref="A4:H4"/>
    <mergeCell ref="A8"/>
    <mergeCell ref="B8"/>
  </mergeCells>
  <phoneticPr fontId="5" type="noConversion"/>
  <printOptions horizontalCentered="1"/>
  <pageMargins left="0" right="0" top="0.70866141732283505" bottom="0.31496062992126" header="0.511811023622047" footer="0.511811023622047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2:J58"/>
  <sheetViews>
    <sheetView topLeftCell="A4" workbookViewId="0">
      <selection activeCell="E6" sqref="E6"/>
    </sheetView>
  </sheetViews>
  <sheetFormatPr defaultColWidth="4.7109375" defaultRowHeight="12.75"/>
  <cols>
    <col min="1" max="1" width="7" customWidth="1"/>
    <col min="2" max="2" width="4.5703125" customWidth="1"/>
    <col min="3" max="3" width="8.5703125" customWidth="1"/>
    <col min="4" max="4" width="3.5703125" customWidth="1"/>
    <col min="5" max="5" width="13.7109375" customWidth="1"/>
    <col min="6" max="7" width="8.7109375" customWidth="1"/>
    <col min="8" max="8" width="9.28515625" customWidth="1"/>
    <col min="9" max="9" width="29" customWidth="1"/>
    <col min="10" max="10" width="6" customWidth="1"/>
    <col min="11" max="11" width="2.140625" customWidth="1"/>
  </cols>
  <sheetData>
    <row r="2" spans="2:10" ht="20.45" customHeight="1">
      <c r="B2" s="1"/>
      <c r="C2" s="12" t="s">
        <v>368</v>
      </c>
      <c r="D2" s="2"/>
      <c r="E2" s="2"/>
      <c r="F2" s="2"/>
      <c r="G2" s="2"/>
      <c r="H2" s="2"/>
      <c r="I2" s="2"/>
      <c r="J2" s="3"/>
    </row>
    <row r="3" spans="2:10">
      <c r="B3" s="4"/>
      <c r="C3" s="5"/>
      <c r="D3" s="5"/>
      <c r="E3" s="5"/>
      <c r="F3" s="5"/>
      <c r="G3" s="5"/>
      <c r="H3" s="5"/>
      <c r="I3" s="5"/>
      <c r="J3" s="6"/>
    </row>
    <row r="4" spans="2:10" s="11" customFormat="1" ht="33" customHeight="1">
      <c r="B4" s="407" t="s">
        <v>71</v>
      </c>
      <c r="C4" s="408"/>
      <c r="D4" s="408"/>
      <c r="E4" s="408"/>
      <c r="F4" s="408"/>
      <c r="G4" s="408"/>
      <c r="H4" s="408"/>
      <c r="I4" s="408"/>
      <c r="J4" s="409"/>
    </row>
    <row r="5" spans="2:10" s="112" customFormat="1">
      <c r="B5" s="107"/>
      <c r="C5" s="121" t="s">
        <v>134</v>
      </c>
      <c r="D5" s="108"/>
      <c r="E5" s="108"/>
      <c r="F5" s="108"/>
      <c r="G5" s="109"/>
      <c r="H5" s="109"/>
      <c r="I5" s="110"/>
      <c r="J5" s="111"/>
    </row>
    <row r="6" spans="2:10" s="112" customFormat="1" ht="11.25">
      <c r="B6" s="107"/>
      <c r="C6" s="113"/>
      <c r="D6" s="106" t="s">
        <v>135</v>
      </c>
      <c r="E6" s="106"/>
      <c r="F6" s="106"/>
      <c r="G6" s="106"/>
      <c r="H6" s="106"/>
      <c r="I6" s="114"/>
      <c r="J6" s="111"/>
    </row>
    <row r="7" spans="2:10" s="112" customFormat="1" ht="11.25">
      <c r="B7" s="107"/>
      <c r="C7" s="113"/>
      <c r="D7" s="106" t="s">
        <v>137</v>
      </c>
      <c r="E7" s="106"/>
      <c r="F7" s="106"/>
      <c r="G7" s="106"/>
      <c r="H7" s="106"/>
      <c r="I7" s="114"/>
      <c r="J7" s="111"/>
    </row>
    <row r="8" spans="2:10" s="112" customFormat="1" ht="11.25">
      <c r="B8" s="107"/>
      <c r="C8" s="113" t="s">
        <v>138</v>
      </c>
      <c r="D8" s="115"/>
      <c r="E8" s="115"/>
      <c r="F8" s="115"/>
      <c r="G8" s="115"/>
      <c r="H8" s="115"/>
      <c r="I8" s="114"/>
      <c r="J8" s="111"/>
    </row>
    <row r="9" spans="2:10" s="112" customFormat="1" ht="11.25">
      <c r="B9" s="107"/>
      <c r="C9" s="113"/>
      <c r="D9" s="106"/>
      <c r="E9" s="106" t="s">
        <v>136</v>
      </c>
      <c r="F9" s="106"/>
      <c r="G9" s="115"/>
      <c r="H9" s="115"/>
      <c r="I9" s="114"/>
      <c r="J9" s="111"/>
    </row>
    <row r="10" spans="2:10" s="112" customFormat="1" ht="11.25">
      <c r="B10" s="107"/>
      <c r="C10" s="116"/>
      <c r="D10" s="117"/>
      <c r="E10" s="106" t="s">
        <v>139</v>
      </c>
      <c r="F10" s="106"/>
      <c r="G10" s="115"/>
      <c r="H10" s="115"/>
      <c r="I10" s="114"/>
      <c r="J10" s="111"/>
    </row>
    <row r="11" spans="2:10" s="112" customFormat="1" ht="11.25">
      <c r="B11" s="107"/>
      <c r="C11" s="118"/>
      <c r="D11" s="119"/>
      <c r="E11" s="119" t="s">
        <v>140</v>
      </c>
      <c r="F11" s="119"/>
      <c r="G11" s="119"/>
      <c r="H11" s="119"/>
      <c r="I11" s="120"/>
      <c r="J11" s="111"/>
    </row>
    <row r="12" spans="2:10">
      <c r="B12" s="4"/>
      <c r="C12" s="5"/>
      <c r="D12" s="5"/>
      <c r="E12" s="5"/>
      <c r="F12" s="5"/>
      <c r="G12" s="5"/>
      <c r="H12" s="5"/>
      <c r="I12" s="5"/>
      <c r="J12" s="6"/>
    </row>
    <row r="13" spans="2:10">
      <c r="B13" s="4"/>
      <c r="C13" s="5"/>
      <c r="D13" s="5"/>
      <c r="E13" s="5"/>
      <c r="F13" s="5"/>
      <c r="G13" s="5"/>
      <c r="H13" s="5"/>
      <c r="I13" s="5"/>
      <c r="J13" s="6"/>
    </row>
    <row r="14" spans="2:10">
      <c r="B14" s="4"/>
      <c r="C14" s="5"/>
      <c r="D14" s="411"/>
      <c r="E14" s="411"/>
      <c r="F14" s="105"/>
      <c r="G14" s="410"/>
      <c r="H14" s="410"/>
      <c r="I14" s="410"/>
      <c r="J14" s="6"/>
    </row>
    <row r="15" spans="2:10">
      <c r="B15" s="4"/>
      <c r="C15" s="5"/>
      <c r="D15" s="411"/>
      <c r="E15" s="411"/>
      <c r="F15" s="105"/>
      <c r="G15" s="105"/>
      <c r="H15" s="105"/>
      <c r="I15" s="105"/>
      <c r="J15" s="6"/>
    </row>
    <row r="16" spans="2:10">
      <c r="B16" s="4"/>
      <c r="C16" s="5"/>
      <c r="D16" s="106"/>
      <c r="E16" s="106"/>
      <c r="F16" s="106"/>
      <c r="G16" s="106"/>
      <c r="H16" s="106"/>
      <c r="I16" s="106"/>
      <c r="J16" s="6"/>
    </row>
    <row r="17" spans="2:10" ht="15">
      <c r="B17" s="4"/>
      <c r="C17" s="213" t="s">
        <v>289</v>
      </c>
      <c r="D17" s="213"/>
      <c r="E17" s="213" t="s">
        <v>290</v>
      </c>
      <c r="F17" s="213"/>
      <c r="G17" s="213"/>
      <c r="H17" s="213"/>
      <c r="I17" s="213"/>
      <c r="J17" s="6"/>
    </row>
    <row r="18" spans="2:10">
      <c r="B18" s="4"/>
      <c r="C18" s="5"/>
      <c r="D18" s="106"/>
      <c r="E18" s="106"/>
      <c r="F18" s="106"/>
      <c r="G18" s="106"/>
      <c r="H18" s="106"/>
      <c r="I18" s="106"/>
      <c r="J18" s="6"/>
    </row>
    <row r="19" spans="2:10">
      <c r="B19" s="4"/>
      <c r="C19" s="5"/>
      <c r="D19" s="5"/>
      <c r="E19" s="5"/>
      <c r="F19" s="5"/>
      <c r="G19" s="5"/>
      <c r="H19" s="5"/>
      <c r="I19" s="5"/>
      <c r="J19" s="6"/>
    </row>
    <row r="20" spans="2:10">
      <c r="B20" s="4"/>
      <c r="C20" s="5"/>
      <c r="D20" s="5"/>
      <c r="E20" s="5"/>
      <c r="F20" s="5"/>
      <c r="G20" s="5"/>
      <c r="H20" s="5"/>
      <c r="I20" s="5"/>
      <c r="J20" s="6"/>
    </row>
    <row r="21" spans="2:10">
      <c r="B21" s="4"/>
      <c r="C21" s="5"/>
      <c r="D21" s="5"/>
      <c r="E21" s="5"/>
      <c r="F21" s="5"/>
      <c r="G21" s="5"/>
      <c r="H21" s="5"/>
      <c r="I21" s="5"/>
      <c r="J21" s="6"/>
    </row>
    <row r="22" spans="2:10">
      <c r="B22" s="4"/>
      <c r="C22" s="5"/>
      <c r="D22" s="5"/>
      <c r="E22" s="5"/>
      <c r="F22" s="5"/>
      <c r="G22" s="5"/>
      <c r="H22" s="5"/>
      <c r="I22" s="5"/>
      <c r="J22" s="6"/>
    </row>
    <row r="23" spans="2:10">
      <c r="B23" s="4"/>
      <c r="C23" s="5"/>
      <c r="D23" s="5"/>
      <c r="E23" s="5"/>
      <c r="F23" s="5"/>
      <c r="G23" s="5"/>
      <c r="H23" s="5"/>
      <c r="I23" s="5"/>
      <c r="J23" s="6"/>
    </row>
    <row r="24" spans="2:10">
      <c r="B24" s="4"/>
      <c r="C24" s="5"/>
      <c r="D24" s="5"/>
      <c r="E24" s="5"/>
      <c r="F24" s="5"/>
      <c r="G24" s="5"/>
      <c r="H24" s="5"/>
      <c r="I24" s="5"/>
      <c r="J24" s="6"/>
    </row>
    <row r="25" spans="2:10">
      <c r="B25" s="4"/>
      <c r="C25" s="5"/>
      <c r="D25" s="5"/>
      <c r="E25" s="5"/>
      <c r="F25" s="5"/>
      <c r="G25" s="5"/>
      <c r="H25" s="5"/>
      <c r="I25" s="5"/>
      <c r="J25" s="6"/>
    </row>
    <row r="26" spans="2:10">
      <c r="B26" s="4"/>
      <c r="C26" s="5"/>
      <c r="D26" s="5"/>
      <c r="E26" s="5"/>
      <c r="F26" s="5"/>
      <c r="G26" s="5"/>
      <c r="H26" s="5"/>
      <c r="I26" s="5"/>
      <c r="J26" s="6"/>
    </row>
    <row r="27" spans="2:10">
      <c r="B27" s="4"/>
      <c r="C27" s="5"/>
      <c r="D27" s="5"/>
      <c r="E27" s="5"/>
      <c r="F27" s="5"/>
      <c r="G27" s="5"/>
      <c r="H27" s="5"/>
      <c r="I27" s="5"/>
      <c r="J27" s="6"/>
    </row>
    <row r="28" spans="2:10">
      <c r="B28" s="4"/>
      <c r="C28" s="5"/>
      <c r="D28" s="5"/>
      <c r="E28" s="5"/>
      <c r="F28" s="5"/>
      <c r="G28" s="5"/>
      <c r="H28" s="5"/>
      <c r="I28" s="5"/>
      <c r="J28" s="6"/>
    </row>
    <row r="29" spans="2:10">
      <c r="B29" s="4"/>
      <c r="C29" s="5"/>
      <c r="D29" s="5"/>
      <c r="E29" s="5"/>
      <c r="F29" s="5"/>
      <c r="G29" s="5"/>
      <c r="H29" s="5"/>
      <c r="I29" s="5"/>
      <c r="J29" s="6"/>
    </row>
    <row r="30" spans="2:10">
      <c r="B30" s="4"/>
      <c r="C30" s="5"/>
      <c r="D30" s="5"/>
      <c r="E30" s="5"/>
      <c r="F30" s="5"/>
      <c r="G30" s="5"/>
      <c r="H30" s="5"/>
      <c r="I30" s="5"/>
      <c r="J30" s="6"/>
    </row>
    <row r="31" spans="2:10">
      <c r="B31" s="4"/>
      <c r="C31" s="5"/>
      <c r="D31" s="5"/>
      <c r="E31" s="5"/>
      <c r="F31" s="5"/>
      <c r="G31" s="5"/>
      <c r="H31" s="5"/>
      <c r="I31" s="5"/>
      <c r="J31" s="6"/>
    </row>
    <row r="32" spans="2:10">
      <c r="B32" s="4"/>
      <c r="C32" s="5"/>
      <c r="D32" s="5"/>
      <c r="E32" s="5"/>
      <c r="F32" s="5"/>
      <c r="G32" s="5"/>
      <c r="H32" s="5"/>
      <c r="I32" s="5"/>
      <c r="J32" s="6"/>
    </row>
    <row r="33" spans="2:10">
      <c r="B33" s="4"/>
      <c r="C33" s="5"/>
      <c r="D33" s="5"/>
      <c r="E33" s="5"/>
      <c r="F33" s="5"/>
      <c r="G33" s="5"/>
      <c r="H33" s="5"/>
      <c r="I33" s="5"/>
      <c r="J33" s="6"/>
    </row>
    <row r="34" spans="2:10">
      <c r="B34" s="4"/>
      <c r="C34" s="5"/>
      <c r="D34" s="5"/>
      <c r="E34" s="5"/>
      <c r="F34" s="5"/>
      <c r="G34" s="5"/>
      <c r="H34" s="5"/>
      <c r="I34" s="5"/>
      <c r="J34" s="6"/>
    </row>
    <row r="35" spans="2:10">
      <c r="B35" s="4"/>
      <c r="C35" s="5"/>
      <c r="D35" s="5"/>
      <c r="E35" s="5"/>
      <c r="F35" s="5"/>
      <c r="G35" s="5"/>
      <c r="H35" s="5"/>
      <c r="I35" s="5"/>
      <c r="J35" s="6"/>
    </row>
    <row r="36" spans="2:10">
      <c r="B36" s="4"/>
      <c r="C36" s="5"/>
      <c r="D36" s="5"/>
      <c r="E36" s="5"/>
      <c r="F36" s="5"/>
      <c r="G36" s="5"/>
      <c r="H36" s="5"/>
      <c r="I36" s="5"/>
      <c r="J36" s="6"/>
    </row>
    <row r="37" spans="2:10">
      <c r="B37" s="4"/>
      <c r="C37" s="5"/>
      <c r="D37" s="5"/>
      <c r="E37" s="5"/>
      <c r="F37" s="5"/>
      <c r="G37" s="5"/>
      <c r="H37" s="5"/>
      <c r="I37" s="5"/>
      <c r="J37" s="6"/>
    </row>
    <row r="38" spans="2:10">
      <c r="B38" s="4"/>
      <c r="C38" s="5"/>
      <c r="D38" s="5"/>
      <c r="E38" s="5"/>
      <c r="F38" s="5"/>
      <c r="G38" s="5"/>
      <c r="H38" s="5"/>
      <c r="I38" s="5"/>
      <c r="J38" s="6"/>
    </row>
    <row r="39" spans="2:10">
      <c r="B39" s="4"/>
      <c r="C39" s="5"/>
      <c r="D39" s="5"/>
      <c r="E39" s="5"/>
      <c r="F39" s="5"/>
      <c r="G39" s="5"/>
      <c r="H39" s="5"/>
      <c r="I39" s="5"/>
      <c r="J39" s="6"/>
    </row>
    <row r="40" spans="2:10">
      <c r="B40" s="4"/>
      <c r="C40" s="5"/>
      <c r="D40" s="5"/>
      <c r="E40" s="5"/>
      <c r="F40" s="5"/>
      <c r="G40" s="5"/>
      <c r="H40" s="5"/>
      <c r="I40" s="5"/>
      <c r="J40" s="6"/>
    </row>
    <row r="41" spans="2:10">
      <c r="B41" s="4"/>
      <c r="C41" s="5"/>
      <c r="D41" s="5"/>
      <c r="E41" s="5"/>
      <c r="F41" s="5"/>
      <c r="G41" s="5"/>
      <c r="H41" s="5"/>
      <c r="I41" s="5"/>
      <c r="J41" s="6"/>
    </row>
    <row r="42" spans="2:10">
      <c r="B42" s="4"/>
      <c r="C42" s="5"/>
      <c r="D42" s="5"/>
      <c r="E42" s="5"/>
      <c r="F42" s="5"/>
      <c r="G42" s="5"/>
      <c r="H42" s="5"/>
      <c r="I42" s="5"/>
      <c r="J42" s="6"/>
    </row>
    <row r="43" spans="2:10">
      <c r="B43" s="4"/>
      <c r="C43" s="5"/>
      <c r="D43" s="5"/>
      <c r="E43" s="5"/>
      <c r="F43" s="5"/>
      <c r="G43" s="5"/>
      <c r="H43" s="5"/>
      <c r="I43" s="5"/>
      <c r="J43" s="6"/>
    </row>
    <row r="44" spans="2:10">
      <c r="B44" s="4"/>
      <c r="C44" s="5"/>
      <c r="D44" s="5"/>
      <c r="E44" s="5"/>
      <c r="F44" s="5"/>
      <c r="G44" s="5"/>
      <c r="H44" s="5"/>
      <c r="I44" s="5"/>
      <c r="J44" s="6"/>
    </row>
    <row r="45" spans="2:10">
      <c r="B45" s="4"/>
      <c r="C45" s="5"/>
      <c r="D45" s="5"/>
      <c r="E45" s="5"/>
      <c r="F45" s="5"/>
      <c r="G45" s="5"/>
      <c r="H45" s="5"/>
      <c r="I45" s="5"/>
      <c r="J45" s="6"/>
    </row>
    <row r="46" spans="2:10">
      <c r="B46" s="4"/>
      <c r="C46" s="5"/>
      <c r="D46" s="5"/>
      <c r="E46" s="5"/>
      <c r="F46" s="5"/>
      <c r="G46" s="5"/>
      <c r="H46" s="5"/>
      <c r="I46" s="5"/>
      <c r="J46" s="6"/>
    </row>
    <row r="47" spans="2:10">
      <c r="B47" s="4"/>
      <c r="C47" s="5"/>
      <c r="D47" s="5"/>
      <c r="E47" s="5"/>
      <c r="F47" s="5"/>
      <c r="G47" s="5"/>
      <c r="H47" s="5"/>
      <c r="I47" s="5"/>
      <c r="J47" s="6"/>
    </row>
    <row r="48" spans="2:10">
      <c r="B48" s="4"/>
      <c r="C48" s="5"/>
      <c r="D48" s="5"/>
      <c r="E48" s="5"/>
      <c r="F48" s="5"/>
      <c r="G48" s="5"/>
      <c r="H48" s="5"/>
      <c r="I48" s="5"/>
      <c r="J48" s="6"/>
    </row>
    <row r="49" spans="2:10" s="28" customFormat="1">
      <c r="B49" s="25"/>
      <c r="C49" s="26"/>
      <c r="D49" s="26"/>
      <c r="E49" s="26"/>
      <c r="F49" s="26"/>
      <c r="G49" s="26"/>
      <c r="H49" s="26"/>
      <c r="I49" s="26"/>
      <c r="J49" s="27"/>
    </row>
    <row r="50" spans="2:10" s="28" customFormat="1" ht="15">
      <c r="B50" s="25"/>
      <c r="C50" s="26"/>
      <c r="D50" s="26"/>
      <c r="E50" s="10"/>
      <c r="F50" s="10"/>
      <c r="G50" s="10"/>
      <c r="H50" s="10"/>
      <c r="I50" s="10"/>
      <c r="J50" s="27"/>
    </row>
    <row r="51" spans="2:10" s="28" customFormat="1" ht="15">
      <c r="B51" s="25"/>
      <c r="C51" s="213" t="s">
        <v>296</v>
      </c>
      <c r="D51" s="213" t="s">
        <v>297</v>
      </c>
      <c r="E51" s="213"/>
      <c r="F51" s="213"/>
      <c r="G51" s="412" t="s">
        <v>72</v>
      </c>
      <c r="H51" s="412"/>
      <c r="I51" s="412"/>
      <c r="J51" s="27"/>
    </row>
    <row r="52" spans="2:10" s="28" customFormat="1" ht="15">
      <c r="B52" s="25"/>
      <c r="C52" s="26" t="s">
        <v>298</v>
      </c>
      <c r="D52" s="26"/>
      <c r="E52" s="10"/>
      <c r="F52" s="10"/>
      <c r="G52" s="406" t="s">
        <v>70</v>
      </c>
      <c r="H52" s="406"/>
      <c r="I52" s="406"/>
      <c r="J52" s="27"/>
    </row>
    <row r="53" spans="2:10" s="28" customFormat="1" ht="15">
      <c r="B53" s="25"/>
      <c r="C53" s="26"/>
      <c r="D53" s="26"/>
      <c r="E53" s="10"/>
      <c r="F53" s="10"/>
      <c r="G53" s="10"/>
      <c r="H53" s="10"/>
      <c r="I53" s="10"/>
      <c r="J53" s="27"/>
    </row>
    <row r="54" spans="2:10" s="28" customFormat="1" ht="15">
      <c r="B54" s="25"/>
      <c r="C54" s="26"/>
      <c r="D54" s="26"/>
      <c r="E54" s="10"/>
      <c r="F54" s="10"/>
      <c r="G54" s="405"/>
      <c r="H54" s="405"/>
      <c r="I54" s="405"/>
      <c r="J54" s="27"/>
    </row>
    <row r="55" spans="2:10" ht="15.75">
      <c r="B55" s="4"/>
      <c r="C55" s="5"/>
      <c r="D55" s="5"/>
      <c r="E55" s="29"/>
      <c r="F55" s="29"/>
      <c r="G55" s="406"/>
      <c r="H55" s="406"/>
      <c r="I55" s="406"/>
      <c r="J55" s="6"/>
    </row>
    <row r="56" spans="2:10">
      <c r="B56" s="4"/>
      <c r="C56" s="5"/>
      <c r="D56" s="5"/>
      <c r="E56" s="5"/>
      <c r="F56" s="5"/>
      <c r="G56" s="5"/>
      <c r="H56" s="5"/>
      <c r="I56" s="5"/>
      <c r="J56" s="6"/>
    </row>
    <row r="57" spans="2:10">
      <c r="B57" s="4"/>
      <c r="C57" s="5"/>
      <c r="D57" s="5"/>
      <c r="E57" s="5"/>
      <c r="F57" s="5"/>
      <c r="G57" s="5"/>
      <c r="H57" s="5"/>
      <c r="I57" s="5"/>
      <c r="J57" s="6"/>
    </row>
    <row r="58" spans="2:10">
      <c r="B58" s="7"/>
      <c r="C58" s="8"/>
      <c r="D58" s="8"/>
      <c r="E58" s="8"/>
      <c r="F58" s="8"/>
      <c r="G58" s="8"/>
      <c r="H58" s="8"/>
      <c r="I58" s="8"/>
      <c r="J58" s="9"/>
    </row>
  </sheetData>
  <mergeCells count="8">
    <mergeCell ref="G54:I54"/>
    <mergeCell ref="G55:I55"/>
    <mergeCell ref="B4:J4"/>
    <mergeCell ref="G14:I14"/>
    <mergeCell ref="E14:E15"/>
    <mergeCell ref="D14:D15"/>
    <mergeCell ref="G51:I51"/>
    <mergeCell ref="G52:I52"/>
  </mergeCells>
  <phoneticPr fontId="0" type="noConversion"/>
  <printOptions horizontalCentered="1" verticalCentered="1"/>
  <pageMargins left="0" right="0.16" top="0" bottom="0" header="0.3" footer="0.23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B2:E61"/>
  <sheetViews>
    <sheetView topLeftCell="A28" workbookViewId="0">
      <selection activeCell="D52" sqref="D52"/>
    </sheetView>
  </sheetViews>
  <sheetFormatPr defaultColWidth="4.7109375" defaultRowHeight="12.75"/>
  <cols>
    <col min="1" max="1" width="9.140625" customWidth="1"/>
    <col min="2" max="2" width="4.5703125" customWidth="1"/>
    <col min="3" max="3" width="7.42578125" customWidth="1"/>
    <col min="4" max="4" width="78.28515625" customWidth="1"/>
    <col min="5" max="5" width="4.85546875" customWidth="1"/>
    <col min="6" max="6" width="1.5703125" customWidth="1"/>
  </cols>
  <sheetData>
    <row r="2" spans="2:5" ht="15">
      <c r="B2" s="1"/>
      <c r="C2" s="12" t="s">
        <v>368</v>
      </c>
      <c r="D2" s="2"/>
      <c r="E2" s="3"/>
    </row>
    <row r="3" spans="2:5" s="11" customFormat="1" ht="33" customHeight="1">
      <c r="B3" s="407" t="s">
        <v>71</v>
      </c>
      <c r="C3" s="408"/>
      <c r="D3" s="408"/>
      <c r="E3" s="409"/>
    </row>
    <row r="4" spans="2:5" s="112" customFormat="1">
      <c r="B4" s="107"/>
      <c r="C4" s="121" t="s">
        <v>134</v>
      </c>
      <c r="D4" s="110"/>
      <c r="E4" s="111"/>
    </row>
    <row r="5" spans="2:5" s="112" customFormat="1" ht="11.25">
      <c r="B5" s="107"/>
      <c r="C5" s="113"/>
      <c r="D5" s="114" t="s">
        <v>141</v>
      </c>
      <c r="E5" s="111"/>
    </row>
    <row r="6" spans="2:5" s="112" customFormat="1" ht="11.25">
      <c r="B6" s="107"/>
      <c r="C6" s="113"/>
      <c r="D6" s="114" t="s">
        <v>142</v>
      </c>
      <c r="E6" s="111"/>
    </row>
    <row r="7" spans="2:5" s="112" customFormat="1" ht="11.25">
      <c r="B7" s="107"/>
      <c r="C7" s="113" t="s">
        <v>138</v>
      </c>
      <c r="D7" s="123"/>
      <c r="E7" s="111"/>
    </row>
    <row r="8" spans="2:5" s="112" customFormat="1" ht="11.25">
      <c r="B8" s="107"/>
      <c r="C8" s="113"/>
      <c r="D8" s="114" t="s">
        <v>143</v>
      </c>
      <c r="E8" s="111"/>
    </row>
    <row r="9" spans="2:5" s="112" customFormat="1" ht="11.25">
      <c r="B9" s="107"/>
      <c r="C9" s="116"/>
      <c r="D9" s="114" t="s">
        <v>144</v>
      </c>
      <c r="E9" s="111"/>
    </row>
    <row r="10" spans="2:5" s="112" customFormat="1" ht="11.25">
      <c r="B10" s="107"/>
      <c r="C10" s="118"/>
      <c r="D10" s="120" t="s">
        <v>145</v>
      </c>
      <c r="E10" s="111"/>
    </row>
    <row r="11" spans="2:5" ht="5.25" customHeight="1">
      <c r="B11" s="4"/>
      <c r="C11" s="5"/>
      <c r="D11" s="5"/>
      <c r="E11" s="6"/>
    </row>
    <row r="12" spans="2:5" ht="15.75">
      <c r="B12" s="4"/>
      <c r="C12" s="124" t="s">
        <v>146</v>
      </c>
      <c r="D12" s="125" t="s">
        <v>147</v>
      </c>
      <c r="E12" s="6"/>
    </row>
    <row r="13" spans="2:5" ht="6" customHeight="1">
      <c r="B13" s="4"/>
      <c r="C13" s="126"/>
      <c r="E13" s="6"/>
    </row>
    <row r="14" spans="2:5">
      <c r="B14" s="4"/>
      <c r="C14" s="127">
        <v>1</v>
      </c>
      <c r="D14" s="128" t="s">
        <v>148</v>
      </c>
      <c r="E14" s="6"/>
    </row>
    <row r="15" spans="2:5">
      <c r="B15" s="4"/>
      <c r="C15" s="127">
        <v>2</v>
      </c>
      <c r="D15" s="37" t="s">
        <v>149</v>
      </c>
      <c r="E15" s="6"/>
    </row>
    <row r="16" spans="2:5">
      <c r="B16" s="4"/>
      <c r="C16" s="129">
        <v>3</v>
      </c>
      <c r="D16" s="37" t="s">
        <v>150</v>
      </c>
      <c r="E16" s="6"/>
    </row>
    <row r="17" spans="2:5" s="37" customFormat="1">
      <c r="B17" s="130"/>
      <c r="C17" s="129">
        <v>4</v>
      </c>
      <c r="D17" s="129" t="s">
        <v>151</v>
      </c>
      <c r="E17" s="131"/>
    </row>
    <row r="18" spans="2:5" s="37" customFormat="1">
      <c r="B18" s="130"/>
      <c r="C18" s="129"/>
      <c r="D18" s="128" t="s">
        <v>152</v>
      </c>
      <c r="E18" s="131"/>
    </row>
    <row r="19" spans="2:5" s="37" customFormat="1">
      <c r="B19" s="130"/>
      <c r="C19" s="129" t="s">
        <v>153</v>
      </c>
      <c r="D19" s="129"/>
      <c r="E19" s="131"/>
    </row>
    <row r="20" spans="2:5" s="37" customFormat="1">
      <c r="B20" s="130"/>
      <c r="C20" s="129"/>
      <c r="D20" s="128" t="s">
        <v>154</v>
      </c>
      <c r="E20" s="131"/>
    </row>
    <row r="21" spans="2:5" s="37" customFormat="1">
      <c r="B21" s="130"/>
      <c r="C21" s="129" t="s">
        <v>155</v>
      </c>
      <c r="D21" s="129"/>
      <c r="E21" s="131"/>
    </row>
    <row r="22" spans="2:5" s="37" customFormat="1">
      <c r="B22" s="130"/>
      <c r="C22" s="129"/>
      <c r="D22" s="128" t="s">
        <v>156</v>
      </c>
      <c r="E22" s="131"/>
    </row>
    <row r="23" spans="2:5" s="37" customFormat="1">
      <c r="B23" s="130"/>
      <c r="C23" s="129" t="s">
        <v>157</v>
      </c>
      <c r="D23" s="129"/>
      <c r="E23" s="131"/>
    </row>
    <row r="24" spans="2:5" s="37" customFormat="1">
      <c r="B24" s="130"/>
      <c r="C24" s="129"/>
      <c r="D24" s="129" t="s">
        <v>158</v>
      </c>
      <c r="E24" s="131"/>
    </row>
    <row r="25" spans="2:5" s="37" customFormat="1">
      <c r="B25" s="130"/>
      <c r="C25" s="129" t="s">
        <v>159</v>
      </c>
      <c r="D25" s="129"/>
      <c r="E25" s="131"/>
    </row>
    <row r="26" spans="2:5" s="37" customFormat="1">
      <c r="B26" s="130"/>
      <c r="C26" s="128" t="s">
        <v>160</v>
      </c>
      <c r="D26" s="129"/>
      <c r="E26" s="131"/>
    </row>
    <row r="27" spans="2:5" s="37" customFormat="1">
      <c r="B27" s="130"/>
      <c r="C27" s="129"/>
      <c r="D27" s="129" t="s">
        <v>161</v>
      </c>
      <c r="E27" s="131"/>
    </row>
    <row r="28" spans="2:5" s="37" customFormat="1">
      <c r="B28" s="130"/>
      <c r="C28" s="128" t="s">
        <v>162</v>
      </c>
      <c r="D28" s="129"/>
      <c r="E28" s="131"/>
    </row>
    <row r="29" spans="2:5" s="37" customFormat="1">
      <c r="B29" s="130"/>
      <c r="C29" s="129"/>
      <c r="D29" s="129" t="s">
        <v>163</v>
      </c>
      <c r="E29" s="131"/>
    </row>
    <row r="30" spans="2:5" s="37" customFormat="1">
      <c r="B30" s="130"/>
      <c r="C30" s="128" t="s">
        <v>164</v>
      </c>
      <c r="D30" s="129"/>
      <c r="E30" s="131"/>
    </row>
    <row r="31" spans="2:5" s="37" customFormat="1">
      <c r="B31" s="130"/>
      <c r="C31" s="129" t="s">
        <v>165</v>
      </c>
      <c r="D31" s="129" t="s">
        <v>166</v>
      </c>
      <c r="E31" s="131"/>
    </row>
    <row r="32" spans="2:5" s="37" customFormat="1">
      <c r="B32" s="130"/>
      <c r="C32" s="129"/>
      <c r="D32" s="128" t="s">
        <v>167</v>
      </c>
      <c r="E32" s="131"/>
    </row>
    <row r="33" spans="2:5" s="37" customFormat="1">
      <c r="B33" s="130"/>
      <c r="C33" s="129"/>
      <c r="D33" s="128" t="s">
        <v>168</v>
      </c>
      <c r="E33" s="131"/>
    </row>
    <row r="34" spans="2:5" s="37" customFormat="1">
      <c r="B34" s="130"/>
      <c r="C34" s="129"/>
      <c r="D34" s="128" t="s">
        <v>169</v>
      </c>
      <c r="E34" s="131"/>
    </row>
    <row r="35" spans="2:5" s="37" customFormat="1">
      <c r="B35" s="130"/>
      <c r="C35" s="129"/>
      <c r="D35" s="128" t="s">
        <v>170</v>
      </c>
      <c r="E35" s="131"/>
    </row>
    <row r="36" spans="2:5" s="37" customFormat="1">
      <c r="B36" s="130"/>
      <c r="C36" s="129"/>
      <c r="D36" s="128" t="s">
        <v>171</v>
      </c>
      <c r="E36" s="131"/>
    </row>
    <row r="37" spans="2:5" s="37" customFormat="1">
      <c r="B37" s="130"/>
      <c r="C37" s="129"/>
      <c r="D37" s="128" t="s">
        <v>172</v>
      </c>
      <c r="E37" s="131"/>
    </row>
    <row r="38" spans="2:5" s="37" customFormat="1" ht="6" customHeight="1">
      <c r="B38" s="130"/>
      <c r="C38" s="129"/>
      <c r="D38" s="129"/>
      <c r="E38" s="131"/>
    </row>
    <row r="39" spans="2:5" s="37" customFormat="1" ht="15.75">
      <c r="B39" s="130"/>
      <c r="C39" s="124" t="s">
        <v>173</v>
      </c>
      <c r="D39" s="125" t="s">
        <v>174</v>
      </c>
      <c r="E39" s="131"/>
    </row>
    <row r="40" spans="2:5" s="37" customFormat="1" ht="4.5" customHeight="1">
      <c r="B40" s="130"/>
      <c r="C40" s="129"/>
      <c r="D40" s="129"/>
      <c r="E40" s="131"/>
    </row>
    <row r="41" spans="2:5" s="37" customFormat="1">
      <c r="B41" s="130"/>
      <c r="C41" s="129"/>
      <c r="D41" s="128" t="s">
        <v>175</v>
      </c>
      <c r="E41" s="131"/>
    </row>
    <row r="42" spans="2:5" s="37" customFormat="1">
      <c r="B42" s="130"/>
      <c r="C42" s="129" t="s">
        <v>176</v>
      </c>
      <c r="D42" s="129"/>
      <c r="E42" s="131"/>
    </row>
    <row r="43" spans="2:5" s="37" customFormat="1">
      <c r="B43" s="130"/>
      <c r="C43" s="129"/>
      <c r="D43" s="129" t="s">
        <v>177</v>
      </c>
      <c r="E43" s="131"/>
    </row>
    <row r="44" spans="2:5" s="37" customFormat="1">
      <c r="B44" s="130"/>
      <c r="C44" s="129" t="s">
        <v>178</v>
      </c>
      <c r="D44" s="129"/>
      <c r="E44" s="131"/>
    </row>
    <row r="45" spans="2:5" s="37" customFormat="1">
      <c r="B45" s="130"/>
      <c r="C45" s="129"/>
      <c r="D45" s="129" t="s">
        <v>179</v>
      </c>
      <c r="E45" s="131"/>
    </row>
    <row r="46" spans="2:5" s="37" customFormat="1">
      <c r="B46" s="130"/>
      <c r="C46" s="129" t="s">
        <v>180</v>
      </c>
      <c r="D46" s="129"/>
      <c r="E46" s="131"/>
    </row>
    <row r="47" spans="2:5" s="37" customFormat="1">
      <c r="B47" s="130"/>
      <c r="C47" s="129"/>
      <c r="D47" s="129" t="s">
        <v>181</v>
      </c>
      <c r="E47" s="131"/>
    </row>
    <row r="48" spans="2:5" s="37" customFormat="1">
      <c r="B48" s="130"/>
      <c r="C48" s="129" t="s">
        <v>182</v>
      </c>
      <c r="D48" s="129"/>
      <c r="E48" s="131"/>
    </row>
    <row r="49" spans="2:5" s="37" customFormat="1">
      <c r="B49" s="130"/>
      <c r="D49" s="37" t="s">
        <v>183</v>
      </c>
      <c r="E49" s="131"/>
    </row>
    <row r="50" spans="2:5" s="37" customFormat="1">
      <c r="B50" s="130"/>
      <c r="C50" s="37" t="s">
        <v>184</v>
      </c>
      <c r="E50" s="131"/>
    </row>
    <row r="51" spans="2:5" s="37" customFormat="1">
      <c r="B51" s="130"/>
      <c r="C51" s="37" t="s">
        <v>185</v>
      </c>
      <c r="E51" s="131"/>
    </row>
    <row r="52" spans="2:5" s="37" customFormat="1">
      <c r="B52" s="130"/>
      <c r="C52" s="37" t="s">
        <v>316</v>
      </c>
      <c r="D52" s="129"/>
      <c r="E52" s="131"/>
    </row>
    <row r="53" spans="2:5" s="37" customFormat="1">
      <c r="B53" s="130"/>
      <c r="C53" s="129"/>
      <c r="D53" t="s">
        <v>301</v>
      </c>
      <c r="E53" s="131"/>
    </row>
    <row r="54" spans="2:5" s="37" customFormat="1">
      <c r="B54" s="130"/>
      <c r="C54" s="129"/>
      <c r="D54" s="129" t="s">
        <v>186</v>
      </c>
      <c r="E54" s="131"/>
    </row>
    <row r="55" spans="2:5" s="28" customFormat="1">
      <c r="B55" s="25"/>
      <c r="C55" s="26"/>
      <c r="D55" s="26" t="s">
        <v>187</v>
      </c>
      <c r="E55" s="27"/>
    </row>
    <row r="56" spans="2:5">
      <c r="B56" s="4"/>
      <c r="C56" s="37"/>
      <c r="D56" s="37"/>
      <c r="E56" s="6"/>
    </row>
    <row r="57" spans="2:5">
      <c r="B57" s="4"/>
      <c r="C57" s="37"/>
      <c r="D57" s="37" t="s">
        <v>251</v>
      </c>
      <c r="E57" s="6"/>
    </row>
    <row r="58" spans="2:5">
      <c r="B58" s="4"/>
      <c r="C58" t="s">
        <v>394</v>
      </c>
      <c r="D58" s="37"/>
      <c r="E58" s="6"/>
    </row>
    <row r="59" spans="2:5">
      <c r="B59" s="4"/>
      <c r="C59" s="37"/>
      <c r="D59" s="37"/>
      <c r="E59" s="6"/>
    </row>
    <row r="60" spans="2:5">
      <c r="B60" s="4"/>
      <c r="C60" s="37"/>
      <c r="D60" s="37"/>
      <c r="E60" s="132">
        <v>1</v>
      </c>
    </row>
    <row r="61" spans="2:5">
      <c r="B61" s="7"/>
      <c r="C61" s="8"/>
      <c r="D61" s="8"/>
      <c r="E61" s="9"/>
    </row>
  </sheetData>
  <mergeCells count="1">
    <mergeCell ref="B3:E3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B2:Q237"/>
  <sheetViews>
    <sheetView topLeftCell="A22" workbookViewId="0">
      <selection activeCell="Q50" sqref="Q50"/>
    </sheetView>
  </sheetViews>
  <sheetFormatPr defaultRowHeight="12.75"/>
  <cols>
    <col min="1" max="1" width="0.7109375" customWidth="1"/>
    <col min="2" max="2" width="1.42578125" customWidth="1"/>
    <col min="3" max="3" width="2.140625" style="167" customWidth="1"/>
    <col min="4" max="4" width="2" customWidth="1"/>
    <col min="5" max="5" width="3" customWidth="1"/>
    <col min="6" max="6" width="14.5703125" customWidth="1"/>
    <col min="7" max="7" width="9.28515625" customWidth="1"/>
    <col min="8" max="8" width="8.5703125" customWidth="1"/>
    <col min="9" max="9" width="10.28515625" customWidth="1"/>
    <col min="10" max="10" width="10" customWidth="1"/>
    <col min="11" max="11" width="11.5703125" customWidth="1"/>
    <col min="12" max="12" width="11.85546875" customWidth="1"/>
    <col min="13" max="13" width="17.42578125" customWidth="1"/>
    <col min="14" max="14" width="1.42578125" customWidth="1"/>
    <col min="15" max="15" width="2.140625" customWidth="1"/>
    <col min="16" max="16" width="14.42578125" bestFit="1" customWidth="1"/>
    <col min="17" max="17" width="11.7109375" bestFit="1" customWidth="1"/>
  </cols>
  <sheetData>
    <row r="2" spans="2:16">
      <c r="B2" s="1"/>
      <c r="C2" s="133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2:16" ht="15">
      <c r="B3" s="4"/>
      <c r="C3" s="342" t="s">
        <v>188</v>
      </c>
      <c r="D3" s="5"/>
      <c r="E3" s="5"/>
      <c r="F3" s="344" t="s">
        <v>368</v>
      </c>
      <c r="G3" s="5"/>
      <c r="H3" s="5"/>
      <c r="I3" s="5"/>
      <c r="J3" s="5"/>
      <c r="K3" s="5"/>
      <c r="L3" s="5"/>
      <c r="M3" s="5"/>
      <c r="N3" s="6"/>
    </row>
    <row r="4" spans="2:16" s="11" customFormat="1" ht="33" customHeight="1">
      <c r="B4" s="427" t="s">
        <v>71</v>
      </c>
      <c r="C4" s="428"/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29"/>
    </row>
    <row r="5" spans="2:16" ht="15.75">
      <c r="B5" s="4"/>
      <c r="C5" s="342"/>
      <c r="D5" s="431" t="s">
        <v>129</v>
      </c>
      <c r="E5" s="431"/>
      <c r="F5" s="134" t="s">
        <v>189</v>
      </c>
      <c r="G5" s="5"/>
      <c r="H5" s="5"/>
      <c r="I5" s="5"/>
      <c r="J5" s="5"/>
      <c r="K5" s="135"/>
      <c r="L5" s="135"/>
      <c r="M5" s="5"/>
      <c r="N5" s="6"/>
    </row>
    <row r="6" spans="2:16" ht="15.75">
      <c r="B6" s="4"/>
      <c r="C6" s="342"/>
      <c r="D6" s="338"/>
      <c r="E6" s="338"/>
      <c r="F6" s="220"/>
      <c r="G6" s="5"/>
      <c r="H6" s="5"/>
      <c r="I6" s="5"/>
      <c r="J6" s="5"/>
      <c r="K6" s="135"/>
      <c r="L6" s="135"/>
      <c r="M6" s="5"/>
      <c r="N6" s="6"/>
    </row>
    <row r="7" spans="2:16">
      <c r="B7" s="4"/>
      <c r="C7" s="342"/>
      <c r="D7" s="5"/>
      <c r="E7" s="5"/>
      <c r="F7" s="5"/>
      <c r="G7" s="5"/>
      <c r="H7" s="5"/>
      <c r="I7" s="5"/>
      <c r="J7" s="5"/>
      <c r="K7" s="135"/>
      <c r="L7" s="135"/>
      <c r="M7" s="5"/>
      <c r="N7" s="6"/>
    </row>
    <row r="8" spans="2:16">
      <c r="B8" s="4"/>
      <c r="C8" s="342"/>
      <c r="D8" s="5"/>
      <c r="E8" s="136" t="s">
        <v>3</v>
      </c>
      <c r="F8" s="137" t="s">
        <v>190</v>
      </c>
      <c r="G8" s="137"/>
      <c r="H8" s="138"/>
      <c r="I8" s="5"/>
      <c r="J8" s="5"/>
      <c r="K8" s="215" t="s">
        <v>250</v>
      </c>
      <c r="L8" s="5"/>
      <c r="M8" s="223">
        <f>M11+M34+M38+M52+M68+M70+M72</f>
        <v>255278253.07499999</v>
      </c>
      <c r="N8" s="6"/>
    </row>
    <row r="9" spans="2:16">
      <c r="B9" s="4"/>
      <c r="C9" s="342"/>
      <c r="D9" s="5"/>
      <c r="E9" s="136"/>
      <c r="F9" s="137"/>
      <c r="G9" s="137"/>
      <c r="H9" s="138"/>
      <c r="I9" s="5"/>
      <c r="J9" s="5"/>
      <c r="K9" s="215"/>
      <c r="L9" s="5"/>
      <c r="M9" s="223"/>
      <c r="N9" s="6"/>
    </row>
    <row r="10" spans="2:16">
      <c r="B10" s="4"/>
      <c r="C10" s="342"/>
      <c r="D10" s="5"/>
      <c r="E10" s="136"/>
      <c r="F10" s="137"/>
      <c r="G10" s="137"/>
      <c r="H10" s="138"/>
      <c r="I10" s="5"/>
      <c r="J10" s="5"/>
      <c r="K10" s="5"/>
      <c r="L10" s="5"/>
      <c r="M10" s="5"/>
      <c r="N10" s="6"/>
    </row>
    <row r="11" spans="2:16">
      <c r="B11" s="130"/>
      <c r="C11" s="139"/>
      <c r="D11" s="129"/>
      <c r="E11" s="140">
        <v>1</v>
      </c>
      <c r="F11" s="141" t="s">
        <v>9</v>
      </c>
      <c r="G11" s="142"/>
      <c r="H11" s="5"/>
      <c r="I11" s="5"/>
      <c r="J11" s="5"/>
      <c r="K11" s="215" t="s">
        <v>250</v>
      </c>
      <c r="L11" s="163"/>
      <c r="M11" s="216">
        <f>M25+M31</f>
        <v>40599679.674999997</v>
      </c>
      <c r="N11" s="6"/>
      <c r="P11" s="217"/>
    </row>
    <row r="12" spans="2:16">
      <c r="B12" s="4"/>
      <c r="C12" s="342" t="s">
        <v>252</v>
      </c>
      <c r="D12" s="5"/>
      <c r="E12" s="5"/>
      <c r="F12" s="342" t="s">
        <v>28</v>
      </c>
      <c r="G12" s="135"/>
      <c r="H12" s="135"/>
      <c r="I12" s="135"/>
      <c r="J12" s="135"/>
      <c r="K12" s="135"/>
      <c r="L12" s="135"/>
      <c r="M12" s="5"/>
      <c r="N12" s="6"/>
    </row>
    <row r="13" spans="2:16">
      <c r="B13" s="4"/>
      <c r="C13" s="342"/>
      <c r="D13" s="5"/>
      <c r="E13" s="430" t="s">
        <v>2</v>
      </c>
      <c r="F13" s="430" t="s">
        <v>191</v>
      </c>
      <c r="G13" s="430"/>
      <c r="H13" s="430" t="s">
        <v>192</v>
      </c>
      <c r="I13" s="430" t="s">
        <v>193</v>
      </c>
      <c r="J13" s="430"/>
      <c r="K13" s="246" t="s">
        <v>194</v>
      </c>
      <c r="L13" s="246" t="s">
        <v>195</v>
      </c>
      <c r="M13" s="246" t="s">
        <v>194</v>
      </c>
      <c r="N13" s="6"/>
    </row>
    <row r="14" spans="2:16">
      <c r="B14" s="4"/>
      <c r="C14" s="342"/>
      <c r="D14" s="5"/>
      <c r="E14" s="430"/>
      <c r="F14" s="430"/>
      <c r="G14" s="430"/>
      <c r="H14" s="430"/>
      <c r="I14" s="432"/>
      <c r="J14" s="432"/>
      <c r="K14" s="246" t="s">
        <v>196</v>
      </c>
      <c r="L14" s="246" t="s">
        <v>197</v>
      </c>
      <c r="M14" s="246" t="s">
        <v>198</v>
      </c>
      <c r="N14" s="6"/>
    </row>
    <row r="15" spans="2:16">
      <c r="B15" s="4"/>
      <c r="C15" s="342"/>
      <c r="D15" s="5"/>
      <c r="E15" s="337">
        <v>1</v>
      </c>
      <c r="F15" s="244" t="s">
        <v>363</v>
      </c>
      <c r="G15" s="244"/>
      <c r="H15" s="337" t="s">
        <v>248</v>
      </c>
      <c r="I15" s="337"/>
      <c r="J15" s="337"/>
      <c r="K15" s="246">
        <v>0</v>
      </c>
      <c r="L15" s="246">
        <v>1</v>
      </c>
      <c r="M15" s="189">
        <f t="shared" ref="M15:M24" si="0">K15*L15</f>
        <v>0</v>
      </c>
      <c r="N15" s="6"/>
    </row>
    <row r="16" spans="2:16">
      <c r="B16" s="4"/>
      <c r="C16" s="342"/>
      <c r="D16" s="5"/>
      <c r="E16" s="337">
        <v>2</v>
      </c>
      <c r="F16" s="244" t="s">
        <v>363</v>
      </c>
      <c r="G16" s="244"/>
      <c r="H16" s="337" t="s">
        <v>249</v>
      </c>
      <c r="I16" s="337"/>
      <c r="J16" s="337"/>
      <c r="K16" s="246">
        <v>2419.62</v>
      </c>
      <c r="L16" s="246">
        <v>139.59</v>
      </c>
      <c r="M16" s="189">
        <f t="shared" si="0"/>
        <v>337754.75579999998</v>
      </c>
      <c r="N16" s="6"/>
    </row>
    <row r="17" spans="2:17">
      <c r="B17" s="4"/>
      <c r="C17" s="342"/>
      <c r="D17" s="5"/>
      <c r="E17" s="337">
        <v>3</v>
      </c>
      <c r="F17" s="244" t="s">
        <v>380</v>
      </c>
      <c r="G17" s="244"/>
      <c r="H17" s="337" t="s">
        <v>248</v>
      </c>
      <c r="I17" s="337"/>
      <c r="J17" s="337"/>
      <c r="K17" s="246">
        <v>9945.1200000000008</v>
      </c>
      <c r="L17" s="246">
        <v>1</v>
      </c>
      <c r="M17" s="189">
        <f t="shared" si="0"/>
        <v>9945.1200000000008</v>
      </c>
      <c r="N17" s="6"/>
    </row>
    <row r="18" spans="2:17">
      <c r="B18" s="4"/>
      <c r="C18" s="342"/>
      <c r="D18" s="5"/>
      <c r="E18" s="337">
        <v>4</v>
      </c>
      <c r="F18" s="244" t="s">
        <v>380</v>
      </c>
      <c r="G18" s="244"/>
      <c r="H18" s="337" t="s">
        <v>249</v>
      </c>
      <c r="I18" s="337"/>
      <c r="J18" s="337"/>
      <c r="K18" s="246">
        <v>390.48</v>
      </c>
      <c r="L18" s="246">
        <v>139.59</v>
      </c>
      <c r="M18" s="189">
        <f t="shared" si="0"/>
        <v>54507.103200000005</v>
      </c>
      <c r="N18" s="6"/>
    </row>
    <row r="19" spans="2:17">
      <c r="B19" s="4"/>
      <c r="C19" s="342"/>
      <c r="D19" s="5"/>
      <c r="E19" s="337">
        <v>5</v>
      </c>
      <c r="F19" s="339" t="s">
        <v>360</v>
      </c>
      <c r="G19" s="340"/>
      <c r="H19" s="337" t="s">
        <v>248</v>
      </c>
      <c r="I19" s="337"/>
      <c r="J19" s="337"/>
      <c r="K19" s="246">
        <v>59006.37</v>
      </c>
      <c r="L19" s="246">
        <v>1</v>
      </c>
      <c r="M19" s="189">
        <f t="shared" si="0"/>
        <v>59006.37</v>
      </c>
      <c r="N19" s="6"/>
    </row>
    <row r="20" spans="2:17">
      <c r="B20" s="4"/>
      <c r="C20" s="342"/>
      <c r="D20" s="5"/>
      <c r="E20" s="337">
        <v>6</v>
      </c>
      <c r="F20" s="413" t="s">
        <v>361</v>
      </c>
      <c r="G20" s="414"/>
      <c r="H20" s="337" t="s">
        <v>249</v>
      </c>
      <c r="I20" s="337"/>
      <c r="J20" s="337"/>
      <c r="K20" s="246">
        <v>1193.8599999999999</v>
      </c>
      <c r="L20" s="246">
        <v>139.59</v>
      </c>
      <c r="M20" s="189">
        <f t="shared" si="0"/>
        <v>166650.91739999998</v>
      </c>
      <c r="N20" s="6"/>
    </row>
    <row r="21" spans="2:17">
      <c r="B21" s="4"/>
      <c r="C21" s="342"/>
      <c r="D21" s="5"/>
      <c r="E21" s="337">
        <v>7</v>
      </c>
      <c r="F21" s="413" t="s">
        <v>381</v>
      </c>
      <c r="G21" s="414"/>
      <c r="H21" s="337" t="s">
        <v>248</v>
      </c>
      <c r="I21" s="337"/>
      <c r="J21" s="337"/>
      <c r="K21" s="246">
        <v>11458.11</v>
      </c>
      <c r="L21" s="246">
        <v>1</v>
      </c>
      <c r="M21" s="189">
        <f t="shared" si="0"/>
        <v>11458.11</v>
      </c>
      <c r="N21" s="6"/>
    </row>
    <row r="22" spans="2:17">
      <c r="B22" s="4"/>
      <c r="C22" s="342"/>
      <c r="D22" s="5"/>
      <c r="E22" s="337">
        <v>8</v>
      </c>
      <c r="F22" s="413" t="s">
        <v>381</v>
      </c>
      <c r="G22" s="414"/>
      <c r="H22" s="337" t="s">
        <v>249</v>
      </c>
      <c r="I22" s="337"/>
      <c r="J22" s="337"/>
      <c r="K22" s="246">
        <v>0</v>
      </c>
      <c r="L22" s="246">
        <v>139.59</v>
      </c>
      <c r="M22" s="189">
        <f t="shared" si="0"/>
        <v>0</v>
      </c>
      <c r="N22" s="6"/>
    </row>
    <row r="23" spans="2:17">
      <c r="B23" s="4"/>
      <c r="C23" s="342"/>
      <c r="D23" s="5"/>
      <c r="E23" s="337">
        <v>9</v>
      </c>
      <c r="F23" s="413" t="s">
        <v>362</v>
      </c>
      <c r="G23" s="414"/>
      <c r="H23" s="337" t="s">
        <v>248</v>
      </c>
      <c r="I23" s="337"/>
      <c r="J23" s="337"/>
      <c r="K23" s="246">
        <v>0</v>
      </c>
      <c r="L23" s="246">
        <v>1</v>
      </c>
      <c r="M23" s="189">
        <f t="shared" si="0"/>
        <v>0</v>
      </c>
      <c r="N23" s="6"/>
    </row>
    <row r="24" spans="2:17">
      <c r="B24" s="4"/>
      <c r="C24" s="342"/>
      <c r="D24" s="5"/>
      <c r="E24" s="337">
        <v>10</v>
      </c>
      <c r="F24" s="413" t="s">
        <v>362</v>
      </c>
      <c r="G24" s="414"/>
      <c r="H24" s="337" t="s">
        <v>249</v>
      </c>
      <c r="I24" s="337"/>
      <c r="J24" s="337"/>
      <c r="K24" s="246">
        <v>388.54</v>
      </c>
      <c r="L24" s="246">
        <v>139.59</v>
      </c>
      <c r="M24" s="189">
        <f t="shared" si="0"/>
        <v>54236.298600000002</v>
      </c>
      <c r="N24" s="6"/>
    </row>
    <row r="25" spans="2:17" s="11" customFormat="1" ht="21" customHeight="1">
      <c r="B25" s="148"/>
      <c r="C25" s="149"/>
      <c r="D25" s="150"/>
      <c r="E25" s="151"/>
      <c r="F25" s="433" t="s">
        <v>199</v>
      </c>
      <c r="G25" s="433"/>
      <c r="H25" s="433"/>
      <c r="I25" s="433"/>
      <c r="J25" s="433"/>
      <c r="K25" s="433"/>
      <c r="L25" s="433"/>
      <c r="M25" s="245">
        <f>SUM(M15:M24)</f>
        <v>693558.67499999993</v>
      </c>
      <c r="N25" s="152"/>
      <c r="P25" s="214"/>
      <c r="Q25" s="347"/>
    </row>
    <row r="26" spans="2:17">
      <c r="B26" s="4"/>
      <c r="C26" s="342" t="s">
        <v>253</v>
      </c>
      <c r="D26" s="5"/>
      <c r="E26" s="106"/>
      <c r="F26" s="139" t="s">
        <v>29</v>
      </c>
      <c r="G26" s="106"/>
      <c r="H26" s="106"/>
      <c r="I26" s="106"/>
      <c r="J26" s="106"/>
      <c r="K26" s="106"/>
      <c r="L26" s="106"/>
      <c r="M26" s="5"/>
      <c r="N26" s="6"/>
    </row>
    <row r="27" spans="2:17">
      <c r="B27" s="4"/>
      <c r="C27" s="342"/>
      <c r="D27" s="5"/>
      <c r="E27" s="430" t="s">
        <v>2</v>
      </c>
      <c r="F27" s="434" t="s">
        <v>200</v>
      </c>
      <c r="G27" s="435"/>
      <c r="H27" s="435"/>
      <c r="I27" s="435"/>
      <c r="J27" s="436"/>
      <c r="K27" s="143" t="s">
        <v>194</v>
      </c>
      <c r="L27" s="143" t="s">
        <v>195</v>
      </c>
      <c r="M27" s="143" t="s">
        <v>194</v>
      </c>
      <c r="N27" s="6"/>
    </row>
    <row r="28" spans="2:17">
      <c r="B28" s="4"/>
      <c r="C28" s="342"/>
      <c r="D28" s="5"/>
      <c r="E28" s="430"/>
      <c r="F28" s="437"/>
      <c r="G28" s="438"/>
      <c r="H28" s="438"/>
      <c r="I28" s="438"/>
      <c r="J28" s="439"/>
      <c r="K28" s="144" t="s">
        <v>196</v>
      </c>
      <c r="L28" s="144" t="s">
        <v>197</v>
      </c>
      <c r="M28" s="144" t="s">
        <v>198</v>
      </c>
      <c r="N28" s="6"/>
    </row>
    <row r="29" spans="2:17">
      <c r="B29" s="4"/>
      <c r="C29" s="342"/>
      <c r="D29" s="5"/>
      <c r="E29" s="145"/>
      <c r="F29" s="419" t="s">
        <v>201</v>
      </c>
      <c r="G29" s="420"/>
      <c r="H29" s="420"/>
      <c r="I29" s="420"/>
      <c r="J29" s="421"/>
      <c r="K29" s="325">
        <f>40270591-364470</f>
        <v>39906121</v>
      </c>
      <c r="L29" s="146">
        <v>1</v>
      </c>
      <c r="M29" s="147">
        <f>K29*L29</f>
        <v>39906121</v>
      </c>
      <c r="N29" s="6"/>
    </row>
    <row r="30" spans="2:17">
      <c r="B30" s="4"/>
      <c r="C30" s="342"/>
      <c r="D30" s="5"/>
      <c r="E30" s="147"/>
      <c r="F30" s="419"/>
      <c r="G30" s="420"/>
      <c r="H30" s="420"/>
      <c r="I30" s="420"/>
      <c r="J30" s="421"/>
      <c r="K30" s="147"/>
      <c r="L30" s="147"/>
      <c r="M30" s="147"/>
      <c r="N30" s="6"/>
    </row>
    <row r="31" spans="2:17" ht="18" customHeight="1">
      <c r="B31" s="4"/>
      <c r="C31" s="342"/>
      <c r="D31" s="5"/>
      <c r="E31" s="151"/>
      <c r="F31" s="416" t="s">
        <v>199</v>
      </c>
      <c r="G31" s="417"/>
      <c r="H31" s="417"/>
      <c r="I31" s="417"/>
      <c r="J31" s="417"/>
      <c r="K31" s="417"/>
      <c r="L31" s="418"/>
      <c r="M31" s="326">
        <f>SUM(M29:M30)</f>
        <v>39906121</v>
      </c>
      <c r="N31" s="6"/>
    </row>
    <row r="32" spans="2:17">
      <c r="B32" s="4"/>
      <c r="C32" s="342"/>
      <c r="D32" s="5"/>
      <c r="E32" s="5"/>
      <c r="F32" s="5"/>
      <c r="G32" s="5"/>
      <c r="H32" s="5"/>
      <c r="I32" s="5"/>
      <c r="J32" s="5"/>
      <c r="K32" s="5"/>
      <c r="L32" s="5"/>
      <c r="M32" s="5"/>
      <c r="N32" s="6"/>
    </row>
    <row r="33" spans="2:16">
      <c r="B33" s="4"/>
      <c r="C33" s="342"/>
      <c r="D33" s="5"/>
      <c r="E33" s="5"/>
      <c r="F33" s="5"/>
      <c r="G33" s="5"/>
      <c r="H33" s="5"/>
      <c r="I33" s="5"/>
      <c r="J33" s="5"/>
      <c r="K33" s="5"/>
      <c r="L33" s="5"/>
      <c r="M33" s="5"/>
      <c r="N33" s="6"/>
    </row>
    <row r="34" spans="2:16">
      <c r="B34" s="4"/>
      <c r="C34" s="342"/>
      <c r="D34" s="5"/>
      <c r="E34" s="153">
        <v>2</v>
      </c>
      <c r="F34" s="154" t="s">
        <v>117</v>
      </c>
      <c r="G34" s="155"/>
      <c r="H34" s="5"/>
      <c r="I34" s="5"/>
      <c r="J34" s="5"/>
      <c r="K34" s="342" t="s">
        <v>209</v>
      </c>
      <c r="L34" s="5"/>
      <c r="M34" s="219">
        <f>Aktivet!G11</f>
        <v>0</v>
      </c>
      <c r="N34" s="6"/>
    </row>
    <row r="35" spans="2:16">
      <c r="B35" s="4"/>
      <c r="C35" s="342"/>
      <c r="D35" s="5"/>
      <c r="E35" s="5"/>
      <c r="F35" s="5"/>
      <c r="G35" s="5" t="s">
        <v>202</v>
      </c>
      <c r="H35" s="5"/>
      <c r="I35" s="5"/>
      <c r="J35" s="5"/>
      <c r="K35" s="5"/>
      <c r="L35" s="5"/>
      <c r="M35" s="5"/>
      <c r="N35" s="6"/>
    </row>
    <row r="36" spans="2:16">
      <c r="B36" s="4"/>
      <c r="C36" s="342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</row>
    <row r="37" spans="2:16">
      <c r="B37" s="4"/>
      <c r="C37" s="342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</row>
    <row r="38" spans="2:16">
      <c r="B38" s="4"/>
      <c r="C38" s="342"/>
      <c r="D38" s="5"/>
      <c r="E38" s="153">
        <v>3</v>
      </c>
      <c r="F38" s="154" t="s">
        <v>118</v>
      </c>
      <c r="G38" s="155"/>
      <c r="H38" s="5"/>
      <c r="I38" s="5"/>
      <c r="J38" s="5"/>
      <c r="K38" s="215" t="s">
        <v>250</v>
      </c>
      <c r="L38" s="163"/>
      <c r="M38" s="222">
        <f>Aktivet!G12</f>
        <v>212298597.40000001</v>
      </c>
      <c r="N38" s="6"/>
      <c r="P38" s="188"/>
    </row>
    <row r="39" spans="2:16">
      <c r="B39" s="4"/>
      <c r="C39" s="342"/>
      <c r="D39" s="5"/>
      <c r="E39" s="156"/>
      <c r="F39" s="157"/>
      <c r="G39" s="155"/>
      <c r="H39" s="5"/>
      <c r="I39" s="5"/>
      <c r="J39" s="5"/>
      <c r="K39" s="5"/>
      <c r="L39" s="5"/>
      <c r="M39" s="5"/>
      <c r="N39" s="6"/>
    </row>
    <row r="40" spans="2:16">
      <c r="B40" s="4"/>
      <c r="C40" s="342" t="s">
        <v>252</v>
      </c>
      <c r="D40" s="5"/>
      <c r="E40" s="158" t="s">
        <v>84</v>
      </c>
      <c r="F40" s="159" t="s">
        <v>119</v>
      </c>
      <c r="G40" s="5"/>
      <c r="H40" s="5"/>
      <c r="I40" s="5"/>
      <c r="J40" s="5"/>
      <c r="K40" s="221" t="s">
        <v>250</v>
      </c>
      <c r="L40" s="228">
        <f>Aktivet!G13</f>
        <v>55115921.399999999</v>
      </c>
      <c r="M40" s="5"/>
      <c r="N40" s="6"/>
    </row>
    <row r="41" spans="2:16">
      <c r="B41" s="4"/>
      <c r="C41" s="342"/>
      <c r="D41" s="5"/>
      <c r="E41" s="5"/>
      <c r="F41" s="5"/>
      <c r="G41" s="5"/>
      <c r="H41" s="5"/>
      <c r="I41" s="5"/>
      <c r="J41" s="5"/>
      <c r="K41" s="5"/>
      <c r="L41" s="5"/>
      <c r="M41" s="5"/>
      <c r="N41" s="6"/>
    </row>
    <row r="42" spans="2:16">
      <c r="B42" s="4"/>
      <c r="C42" s="342" t="s">
        <v>253</v>
      </c>
      <c r="D42" s="5"/>
      <c r="E42" s="158" t="s">
        <v>84</v>
      </c>
      <c r="F42" s="159" t="s">
        <v>401</v>
      </c>
      <c r="G42" s="5"/>
      <c r="H42" s="5"/>
      <c r="I42" s="5"/>
      <c r="J42" s="5"/>
      <c r="K42" s="221" t="s">
        <v>250</v>
      </c>
      <c r="L42" s="219">
        <f>Aktivet!G18</f>
        <v>1187915</v>
      </c>
      <c r="M42" s="5"/>
      <c r="N42" s="6"/>
    </row>
    <row r="43" spans="2:16">
      <c r="B43" s="4"/>
      <c r="C43" s="342"/>
      <c r="D43" s="5"/>
      <c r="E43" s="5"/>
      <c r="F43" s="169"/>
      <c r="G43" s="5"/>
      <c r="H43" s="5"/>
      <c r="I43" s="5"/>
      <c r="J43" s="5"/>
      <c r="K43" s="5"/>
      <c r="L43" s="5"/>
      <c r="M43" s="5"/>
      <c r="N43" s="6"/>
    </row>
    <row r="44" spans="2:16">
      <c r="B44" s="4"/>
      <c r="C44" s="342" t="s">
        <v>254</v>
      </c>
      <c r="D44" s="5"/>
      <c r="E44" s="158" t="s">
        <v>84</v>
      </c>
      <c r="F44" s="159" t="s">
        <v>86</v>
      </c>
      <c r="G44" s="5"/>
      <c r="H44" s="425"/>
      <c r="I44" s="425"/>
      <c r="J44" s="5"/>
      <c r="K44" s="221" t="s">
        <v>250</v>
      </c>
      <c r="L44" s="252">
        <v>0</v>
      </c>
      <c r="M44" s="5"/>
      <c r="N44" s="6"/>
    </row>
    <row r="45" spans="2:16" s="28" customFormat="1" ht="15">
      <c r="B45" s="25"/>
      <c r="C45" s="161" t="s">
        <v>255</v>
      </c>
      <c r="D45" s="26"/>
      <c r="E45" s="158" t="s">
        <v>84</v>
      </c>
      <c r="F45" s="159" t="s">
        <v>87</v>
      </c>
      <c r="G45" s="10"/>
      <c r="H45" s="10"/>
      <c r="I45" s="10"/>
      <c r="J45" s="10"/>
      <c r="K45" s="10"/>
      <c r="L45" s="218"/>
      <c r="M45" s="26"/>
      <c r="N45" s="27"/>
    </row>
    <row r="46" spans="2:16" s="28" customFormat="1">
      <c r="B46" s="25"/>
      <c r="C46" s="161"/>
      <c r="D46" s="26"/>
      <c r="E46" s="26"/>
      <c r="F46" s="26"/>
      <c r="G46" s="129" t="s">
        <v>306</v>
      </c>
      <c r="H46" s="26"/>
      <c r="I46" s="26"/>
      <c r="J46" s="26"/>
      <c r="K46" s="342" t="s">
        <v>203</v>
      </c>
      <c r="L46" s="253">
        <f>Aktivet!H16</f>
        <v>71916854.400000006</v>
      </c>
      <c r="M46" s="26"/>
      <c r="N46" s="27"/>
    </row>
    <row r="47" spans="2:16" s="28" customFormat="1">
      <c r="B47" s="25"/>
      <c r="C47" s="161"/>
      <c r="D47" s="26"/>
      <c r="E47" s="26"/>
      <c r="F47" s="26"/>
      <c r="G47" s="26" t="s">
        <v>207</v>
      </c>
      <c r="H47" s="26"/>
      <c r="I47" s="26"/>
      <c r="J47" s="26"/>
      <c r="K47" s="342" t="s">
        <v>203</v>
      </c>
      <c r="L47" s="236">
        <f>25528600+1518501</f>
        <v>27047101</v>
      </c>
      <c r="M47" s="26"/>
      <c r="N47" s="27"/>
      <c r="P47" s="256"/>
    </row>
    <row r="48" spans="2:16" s="28" customFormat="1">
      <c r="B48" s="25"/>
      <c r="C48" s="161"/>
      <c r="D48" s="26"/>
      <c r="E48" s="26"/>
      <c r="F48" s="26"/>
      <c r="G48" s="162" t="s">
        <v>208</v>
      </c>
      <c r="H48" s="26"/>
      <c r="I48" s="26"/>
      <c r="J48" s="26"/>
      <c r="K48" s="342" t="s">
        <v>203</v>
      </c>
      <c r="L48" s="255">
        <v>26575224</v>
      </c>
      <c r="M48" s="26"/>
      <c r="N48" s="27"/>
    </row>
    <row r="49" spans="2:17" s="28" customFormat="1">
      <c r="B49" s="25"/>
      <c r="C49" s="161"/>
      <c r="D49" s="26"/>
      <c r="E49" s="26"/>
      <c r="F49" s="26"/>
      <c r="G49" s="349" t="s">
        <v>402</v>
      </c>
      <c r="H49" s="26"/>
      <c r="I49" s="26"/>
      <c r="J49" s="26"/>
      <c r="K49" s="342" t="s">
        <v>203</v>
      </c>
      <c r="L49" s="255">
        <v>3000000</v>
      </c>
      <c r="M49" s="26"/>
      <c r="N49" s="27"/>
    </row>
    <row r="50" spans="2:17" s="28" customFormat="1">
      <c r="B50" s="25"/>
      <c r="C50" s="161"/>
      <c r="D50" s="26"/>
      <c r="E50" s="26"/>
      <c r="F50" s="26"/>
      <c r="G50" s="129" t="s">
        <v>307</v>
      </c>
      <c r="H50" s="26"/>
      <c r="I50" s="26"/>
      <c r="J50" s="26"/>
      <c r="K50" s="215" t="s">
        <v>203</v>
      </c>
      <c r="L50" s="254">
        <f>L46+L47-L48-L49</f>
        <v>69388731.400000006</v>
      </c>
      <c r="M50" s="26"/>
      <c r="N50" s="27"/>
      <c r="P50" s="256"/>
      <c r="Q50" s="256"/>
    </row>
    <row r="51" spans="2:17">
      <c r="B51" s="25"/>
      <c r="C51" s="342"/>
      <c r="D51" s="5"/>
      <c r="E51" s="5"/>
      <c r="F51" s="257"/>
      <c r="G51" s="164"/>
      <c r="H51" s="135"/>
      <c r="I51" s="135"/>
      <c r="J51" s="5"/>
      <c r="K51" s="342"/>
      <c r="L51" s="135"/>
      <c r="M51" s="26"/>
      <c r="N51" s="27"/>
    </row>
    <row r="52" spans="2:17">
      <c r="B52" s="25"/>
      <c r="C52" s="342"/>
      <c r="D52" s="5"/>
      <c r="E52" s="136">
        <v>4</v>
      </c>
      <c r="F52" s="165" t="s">
        <v>10</v>
      </c>
      <c r="G52" s="164"/>
      <c r="H52" s="135"/>
      <c r="I52" s="135"/>
      <c r="J52" s="5"/>
      <c r="K52" s="215" t="s">
        <v>250</v>
      </c>
      <c r="L52" s="163"/>
      <c r="M52" s="222">
        <f>Aktivet!G20</f>
        <v>761763</v>
      </c>
      <c r="N52" s="27"/>
    </row>
    <row r="53" spans="2:17">
      <c r="B53" s="25"/>
      <c r="C53" s="342"/>
      <c r="D53" s="5"/>
      <c r="E53" s="5"/>
      <c r="F53" s="164"/>
      <c r="G53" s="164"/>
      <c r="H53" s="135"/>
      <c r="I53" s="135"/>
      <c r="J53" s="5"/>
      <c r="K53" s="342"/>
      <c r="L53" s="5"/>
      <c r="M53" s="26"/>
      <c r="N53" s="27"/>
    </row>
    <row r="54" spans="2:17">
      <c r="B54" s="25"/>
      <c r="C54" s="342" t="s">
        <v>252</v>
      </c>
      <c r="D54" s="5"/>
      <c r="E54" s="129" t="s">
        <v>84</v>
      </c>
      <c r="F54" s="166" t="s">
        <v>11</v>
      </c>
      <c r="G54" s="164"/>
      <c r="H54" s="135"/>
      <c r="I54" s="135"/>
      <c r="J54" s="5"/>
      <c r="K54" s="215" t="s">
        <v>250</v>
      </c>
      <c r="L54" s="219">
        <f>Aktivet!G21</f>
        <v>0</v>
      </c>
      <c r="M54" s="26"/>
      <c r="N54" s="27"/>
    </row>
    <row r="55" spans="2:17">
      <c r="B55" s="25"/>
      <c r="C55" s="342"/>
      <c r="D55" s="5"/>
      <c r="E55" s="129"/>
      <c r="F55" s="170"/>
      <c r="G55" s="164"/>
      <c r="H55" s="135"/>
      <c r="I55" s="135"/>
      <c r="J55" s="5"/>
      <c r="K55" s="342"/>
      <c r="L55" s="115"/>
      <c r="M55" s="26"/>
      <c r="N55" s="27"/>
    </row>
    <row r="56" spans="2:17">
      <c r="B56" s="25"/>
      <c r="C56" s="342" t="s">
        <v>253</v>
      </c>
      <c r="D56" s="150"/>
      <c r="E56" s="129" t="s">
        <v>84</v>
      </c>
      <c r="F56" s="166" t="s">
        <v>89</v>
      </c>
      <c r="G56" s="168"/>
      <c r="H56" s="168"/>
      <c r="I56" s="168"/>
      <c r="J56" s="5"/>
      <c r="K56" s="342" t="s">
        <v>209</v>
      </c>
      <c r="L56" s="168"/>
      <c r="M56" s="26"/>
      <c r="N56" s="27"/>
    </row>
    <row r="57" spans="2:17">
      <c r="B57" s="25"/>
      <c r="C57" s="342"/>
      <c r="D57" s="5"/>
      <c r="E57" s="129"/>
      <c r="F57" s="170"/>
      <c r="G57" s="106"/>
      <c r="H57" s="106"/>
      <c r="I57" s="106"/>
      <c r="J57" s="5"/>
      <c r="K57" s="342"/>
      <c r="L57" s="106"/>
      <c r="M57" s="26"/>
      <c r="N57" s="27"/>
    </row>
    <row r="58" spans="2:17">
      <c r="B58" s="25"/>
      <c r="C58" s="149" t="s">
        <v>254</v>
      </c>
      <c r="D58" s="5"/>
      <c r="E58" s="142" t="s">
        <v>84</v>
      </c>
      <c r="F58" s="169" t="s">
        <v>12</v>
      </c>
      <c r="G58" s="106"/>
      <c r="H58" s="106"/>
      <c r="I58" s="106"/>
      <c r="J58" s="5"/>
      <c r="K58" s="342" t="s">
        <v>209</v>
      </c>
      <c r="L58" s="106"/>
      <c r="M58" s="26"/>
      <c r="N58" s="27"/>
    </row>
    <row r="59" spans="2:17">
      <c r="B59" s="25"/>
      <c r="C59" s="342"/>
      <c r="D59" s="5"/>
      <c r="E59" s="129"/>
      <c r="F59" s="170"/>
      <c r="G59" s="150"/>
      <c r="H59" s="150"/>
      <c r="I59" s="150"/>
      <c r="J59" s="5"/>
      <c r="K59" s="342"/>
      <c r="L59" s="342"/>
      <c r="M59" s="26"/>
      <c r="N59" s="27"/>
    </row>
    <row r="60" spans="2:17">
      <c r="B60" s="25"/>
      <c r="C60" s="342" t="s">
        <v>255</v>
      </c>
      <c r="D60" s="5"/>
      <c r="E60" s="129" t="s">
        <v>84</v>
      </c>
      <c r="F60" s="170" t="s">
        <v>120</v>
      </c>
      <c r="G60" s="150"/>
      <c r="H60" s="150"/>
      <c r="I60" s="150"/>
      <c r="J60" s="5"/>
      <c r="K60" s="342" t="s">
        <v>209</v>
      </c>
      <c r="L60" s="342"/>
      <c r="M60" s="26"/>
      <c r="N60" s="27"/>
    </row>
    <row r="61" spans="2:17">
      <c r="B61" s="25"/>
      <c r="C61" s="342"/>
      <c r="D61" s="5"/>
      <c r="E61" s="129"/>
      <c r="F61" s="170"/>
      <c r="G61" s="164"/>
      <c r="H61" s="164"/>
      <c r="I61" s="164"/>
      <c r="J61" s="5"/>
      <c r="K61" s="342"/>
      <c r="L61" s="135"/>
      <c r="M61" s="26"/>
      <c r="N61" s="27"/>
    </row>
    <row r="62" spans="2:17">
      <c r="B62" s="25"/>
      <c r="C62" s="342" t="s">
        <v>256</v>
      </c>
      <c r="D62" s="5"/>
      <c r="E62" s="129" t="s">
        <v>84</v>
      </c>
      <c r="F62" s="171" t="s">
        <v>13</v>
      </c>
      <c r="G62" s="164"/>
      <c r="H62" s="164"/>
      <c r="I62" s="164"/>
      <c r="J62" s="5"/>
      <c r="K62" s="139" t="s">
        <v>203</v>
      </c>
      <c r="L62" s="228">
        <f>Aktivet!G25</f>
        <v>0</v>
      </c>
      <c r="M62" s="26"/>
      <c r="N62" s="27"/>
    </row>
    <row r="63" spans="2:17">
      <c r="B63" s="25"/>
      <c r="C63" s="342"/>
      <c r="D63" s="5"/>
      <c r="E63" s="129"/>
      <c r="F63" s="170"/>
      <c r="G63" s="164"/>
      <c r="H63" s="164"/>
      <c r="I63" s="164"/>
      <c r="J63" s="5"/>
      <c r="K63" s="342"/>
      <c r="L63" s="5"/>
      <c r="M63" s="26"/>
      <c r="N63" s="27"/>
    </row>
    <row r="64" spans="2:17">
      <c r="B64" s="25"/>
      <c r="C64" s="342" t="s">
        <v>257</v>
      </c>
      <c r="D64" s="5"/>
      <c r="E64" s="142" t="s">
        <v>84</v>
      </c>
      <c r="F64" s="159" t="s">
        <v>14</v>
      </c>
      <c r="G64" s="164"/>
      <c r="H64" s="164"/>
      <c r="I64" s="164"/>
      <c r="J64" s="5"/>
      <c r="K64" s="139" t="s">
        <v>203</v>
      </c>
      <c r="L64" s="228">
        <f>Aktivet!G26</f>
        <v>761763</v>
      </c>
      <c r="M64" s="26"/>
      <c r="N64" s="27"/>
    </row>
    <row r="65" spans="2:14">
      <c r="B65" s="25"/>
      <c r="C65" s="342"/>
      <c r="D65" s="5"/>
      <c r="E65" s="142"/>
      <c r="F65" s="159" t="s">
        <v>308</v>
      </c>
      <c r="G65" s="164"/>
      <c r="H65" s="164"/>
      <c r="I65" s="164"/>
      <c r="J65" s="5"/>
      <c r="K65" s="342"/>
      <c r="L65" s="5"/>
      <c r="M65" s="26"/>
      <c r="N65" s="27"/>
    </row>
    <row r="66" spans="2:14">
      <c r="B66" s="25"/>
      <c r="C66" s="342"/>
      <c r="D66" s="5"/>
      <c r="E66" s="142"/>
      <c r="F66" s="159" t="s">
        <v>309</v>
      </c>
      <c r="G66" s="164"/>
      <c r="H66" s="164"/>
      <c r="I66" s="164"/>
      <c r="J66" s="5"/>
      <c r="K66" s="342"/>
      <c r="L66" s="5"/>
      <c r="M66" s="26"/>
      <c r="N66" s="27"/>
    </row>
    <row r="67" spans="2:14">
      <c r="B67" s="25"/>
      <c r="C67" s="342"/>
      <c r="D67" s="5"/>
      <c r="E67" s="142"/>
      <c r="F67" s="159"/>
      <c r="G67" s="164"/>
      <c r="H67" s="164"/>
      <c r="I67" s="164"/>
      <c r="J67" s="5"/>
      <c r="K67" s="342"/>
      <c r="L67" s="5"/>
      <c r="M67" s="163"/>
      <c r="N67" s="27"/>
    </row>
    <row r="68" spans="2:14">
      <c r="B68" s="25"/>
      <c r="C68" s="342"/>
      <c r="D68" s="5"/>
      <c r="E68" s="136">
        <v>5</v>
      </c>
      <c r="F68" s="165" t="s">
        <v>121</v>
      </c>
      <c r="G68" s="142"/>
      <c r="H68" s="5"/>
      <c r="I68" s="5"/>
      <c r="J68" s="5"/>
      <c r="K68" s="342" t="s">
        <v>209</v>
      </c>
      <c r="L68" s="5"/>
      <c r="M68" s="219">
        <f>Aktivet!G28</f>
        <v>0</v>
      </c>
      <c r="N68" s="27"/>
    </row>
    <row r="69" spans="2:14">
      <c r="B69" s="25"/>
      <c r="C69" s="342"/>
      <c r="D69" s="5"/>
      <c r="E69" s="136"/>
      <c r="F69" s="165"/>
      <c r="G69" s="142"/>
      <c r="H69" s="5"/>
      <c r="I69" s="5"/>
      <c r="J69" s="5"/>
      <c r="K69" s="342"/>
      <c r="L69" s="5"/>
      <c r="M69" s="163"/>
      <c r="N69" s="27"/>
    </row>
    <row r="70" spans="2:14">
      <c r="B70" s="25"/>
      <c r="C70" s="342"/>
      <c r="D70" s="5"/>
      <c r="E70" s="136">
        <v>6</v>
      </c>
      <c r="F70" s="165" t="s">
        <v>122</v>
      </c>
      <c r="G70" s="142"/>
      <c r="H70" s="5"/>
      <c r="I70" s="5"/>
      <c r="J70" s="5"/>
      <c r="K70" s="342" t="s">
        <v>209</v>
      </c>
      <c r="L70" s="5"/>
      <c r="M70" s="219">
        <f>Aktivet!G29</f>
        <v>0</v>
      </c>
      <c r="N70" s="27"/>
    </row>
    <row r="71" spans="2:14">
      <c r="B71" s="25"/>
      <c r="C71" s="342"/>
      <c r="D71" s="5"/>
      <c r="E71" s="136"/>
      <c r="F71" s="165"/>
      <c r="G71" s="142"/>
      <c r="H71" s="5"/>
      <c r="I71" s="5"/>
      <c r="J71" s="5"/>
      <c r="K71" s="342"/>
      <c r="L71" s="5"/>
      <c r="M71" s="163"/>
      <c r="N71" s="27"/>
    </row>
    <row r="72" spans="2:14">
      <c r="B72" s="25"/>
      <c r="C72" s="342"/>
      <c r="D72" s="5"/>
      <c r="E72" s="136">
        <v>7</v>
      </c>
      <c r="F72" s="165" t="s">
        <v>15</v>
      </c>
      <c r="G72" s="142"/>
      <c r="H72" s="5"/>
      <c r="I72" s="5"/>
      <c r="J72" s="5"/>
      <c r="K72" s="342" t="s">
        <v>209</v>
      </c>
      <c r="L72" s="5"/>
      <c r="M72" s="219">
        <f>Aktivet!G30</f>
        <v>1618213</v>
      </c>
      <c r="N72" s="27"/>
    </row>
    <row r="73" spans="2:14">
      <c r="B73" s="25"/>
      <c r="C73" s="342"/>
      <c r="D73" s="5"/>
      <c r="E73" s="136"/>
      <c r="F73" s="165"/>
      <c r="G73" s="142"/>
      <c r="H73" s="5"/>
      <c r="I73" s="5"/>
      <c r="J73" s="5"/>
      <c r="K73" s="342"/>
      <c r="L73" s="5"/>
      <c r="M73" s="163"/>
      <c r="N73" s="27"/>
    </row>
    <row r="74" spans="2:14">
      <c r="B74" s="25"/>
      <c r="C74" s="342" t="s">
        <v>252</v>
      </c>
      <c r="D74" s="5"/>
      <c r="E74" s="158" t="s">
        <v>84</v>
      </c>
      <c r="F74" s="142" t="s">
        <v>123</v>
      </c>
      <c r="G74" s="5"/>
      <c r="H74" s="5"/>
      <c r="I74" s="342"/>
      <c r="J74" s="5"/>
      <c r="K74" s="342" t="s">
        <v>209</v>
      </c>
      <c r="L74" s="228">
        <f>Aktivet!G31</f>
        <v>1618213</v>
      </c>
      <c r="M74" s="163"/>
      <c r="N74" s="27"/>
    </row>
    <row r="75" spans="2:14">
      <c r="B75" s="25"/>
      <c r="C75" s="342"/>
      <c r="D75" s="5"/>
      <c r="E75" s="5"/>
      <c r="F75" s="258" t="s">
        <v>311</v>
      </c>
      <c r="G75" s="5"/>
      <c r="H75" s="5"/>
      <c r="I75" s="342"/>
      <c r="J75" s="5"/>
      <c r="K75" s="342"/>
      <c r="L75" s="5"/>
      <c r="M75" s="26"/>
      <c r="N75" s="27"/>
    </row>
    <row r="76" spans="2:14">
      <c r="B76" s="25"/>
      <c r="C76" s="342"/>
      <c r="D76" s="5"/>
      <c r="E76" s="5"/>
      <c r="F76" s="142" t="s">
        <v>310</v>
      </c>
      <c r="G76" s="5"/>
      <c r="H76" s="5"/>
      <c r="I76" s="342"/>
      <c r="J76" s="5"/>
      <c r="K76" s="342"/>
      <c r="L76" s="5"/>
      <c r="M76" s="26"/>
      <c r="N76" s="27"/>
    </row>
    <row r="77" spans="2:14">
      <c r="B77" s="25"/>
      <c r="C77" s="342"/>
      <c r="D77" s="5"/>
      <c r="E77" s="5"/>
      <c r="F77" s="142"/>
      <c r="G77" s="5"/>
      <c r="H77" s="5"/>
      <c r="I77" s="342"/>
      <c r="J77" s="5"/>
      <c r="K77" s="342"/>
      <c r="L77" s="5"/>
      <c r="M77" s="26"/>
      <c r="N77" s="27"/>
    </row>
    <row r="78" spans="2:14">
      <c r="B78" s="25"/>
      <c r="C78" s="342"/>
      <c r="D78" s="5"/>
      <c r="E78" s="163" t="s">
        <v>4</v>
      </c>
      <c r="F78" s="163" t="s">
        <v>210</v>
      </c>
      <c r="G78" s="5"/>
      <c r="H78" s="5"/>
      <c r="I78" s="342"/>
      <c r="J78" s="5"/>
      <c r="K78" s="215" t="s">
        <v>203</v>
      </c>
      <c r="L78" s="163"/>
      <c r="M78" s="223">
        <f>Aktivet!G33</f>
        <v>771056343.40999997</v>
      </c>
      <c r="N78" s="27"/>
    </row>
    <row r="79" spans="2:14">
      <c r="B79" s="25"/>
      <c r="C79" s="342"/>
      <c r="D79" s="5"/>
      <c r="E79" s="5"/>
      <c r="F79" s="164"/>
      <c r="G79" s="164"/>
      <c r="H79" s="5"/>
      <c r="I79" s="342"/>
      <c r="J79" s="5"/>
      <c r="K79" s="342"/>
      <c r="L79" s="5"/>
      <c r="M79" s="26"/>
      <c r="N79" s="27"/>
    </row>
    <row r="80" spans="2:14">
      <c r="B80" s="25"/>
      <c r="C80" s="342"/>
      <c r="D80" s="5"/>
      <c r="E80" s="163">
        <v>1</v>
      </c>
      <c r="F80" s="172" t="s">
        <v>17</v>
      </c>
      <c r="G80" s="5"/>
      <c r="H80" s="5"/>
      <c r="I80" s="342"/>
      <c r="J80" s="5"/>
      <c r="K80" s="342" t="s">
        <v>209</v>
      </c>
      <c r="L80" s="5"/>
      <c r="M80" s="26"/>
      <c r="N80" s="27"/>
    </row>
    <row r="81" spans="2:14">
      <c r="B81" s="25"/>
      <c r="C81" s="342"/>
      <c r="D81" s="5"/>
      <c r="E81" s="163"/>
      <c r="F81" s="172"/>
      <c r="G81" s="5"/>
      <c r="H81" s="5"/>
      <c r="I81" s="342"/>
      <c r="J81" s="5"/>
      <c r="K81" s="342"/>
      <c r="L81" s="5"/>
      <c r="M81" s="26"/>
      <c r="N81" s="27"/>
    </row>
    <row r="82" spans="2:14">
      <c r="B82" s="25"/>
      <c r="C82" s="342"/>
      <c r="D82" s="5"/>
      <c r="E82" s="163">
        <v>2</v>
      </c>
      <c r="F82" s="163" t="s">
        <v>18</v>
      </c>
      <c r="G82" s="5"/>
      <c r="H82" s="5"/>
      <c r="I82" s="5"/>
      <c r="J82" s="5"/>
      <c r="K82" s="215" t="s">
        <v>250</v>
      </c>
      <c r="L82" s="5"/>
      <c r="M82" s="216">
        <f>Aktivet!G35</f>
        <v>771056343.40999997</v>
      </c>
      <c r="N82" s="27"/>
    </row>
    <row r="83" spans="2:14">
      <c r="B83" s="25"/>
      <c r="C83" s="342"/>
      <c r="D83" s="5"/>
      <c r="E83" s="5"/>
      <c r="F83" s="5"/>
      <c r="G83" s="5"/>
      <c r="H83" s="5"/>
      <c r="I83" s="5"/>
      <c r="J83" s="5"/>
      <c r="K83" s="5"/>
      <c r="L83" s="5"/>
      <c r="M83" s="26"/>
      <c r="N83" s="27"/>
    </row>
    <row r="84" spans="2:14">
      <c r="B84" s="25"/>
      <c r="C84" s="342"/>
      <c r="D84" s="5"/>
      <c r="E84" s="5"/>
      <c r="F84" s="5"/>
      <c r="G84" s="426" t="s">
        <v>211</v>
      </c>
      <c r="H84" s="426"/>
      <c r="I84" s="426"/>
      <c r="J84" s="426"/>
      <c r="K84" s="426"/>
      <c r="L84" s="5"/>
      <c r="M84" s="26"/>
      <c r="N84" s="27"/>
    </row>
    <row r="85" spans="2:14">
      <c r="B85" s="25"/>
      <c r="C85" s="342"/>
      <c r="D85" s="5"/>
      <c r="E85" s="440" t="s">
        <v>2</v>
      </c>
      <c r="F85" s="440" t="s">
        <v>61</v>
      </c>
      <c r="G85" s="422" t="s">
        <v>212</v>
      </c>
      <c r="H85" s="423"/>
      <c r="I85" s="424"/>
      <c r="J85" s="422" t="s">
        <v>213</v>
      </c>
      <c r="K85" s="423"/>
      <c r="L85" s="424"/>
      <c r="M85" s="26"/>
      <c r="N85" s="27"/>
    </row>
    <row r="86" spans="2:14">
      <c r="B86" s="25"/>
      <c r="C86" s="342"/>
      <c r="D86" s="5"/>
      <c r="E86" s="440"/>
      <c r="F86" s="440"/>
      <c r="G86" s="173" t="s">
        <v>214</v>
      </c>
      <c r="H86" s="173" t="s">
        <v>215</v>
      </c>
      <c r="I86" s="173" t="s">
        <v>216</v>
      </c>
      <c r="J86" s="173" t="s">
        <v>214</v>
      </c>
      <c r="K86" s="173" t="s">
        <v>215</v>
      </c>
      <c r="L86" s="173" t="s">
        <v>216</v>
      </c>
      <c r="M86" s="26"/>
      <c r="N86" s="27"/>
    </row>
    <row r="87" spans="2:14">
      <c r="B87" s="25"/>
      <c r="C87" s="342"/>
      <c r="D87" s="5"/>
      <c r="E87" s="174"/>
      <c r="F87" s="5" t="s">
        <v>23</v>
      </c>
      <c r="G87" s="259">
        <f>'Pasq.per AAM 1'!G8</f>
        <v>0</v>
      </c>
      <c r="H87" s="259">
        <v>0</v>
      </c>
      <c r="I87" s="259">
        <f t="shared" ref="I87:I92" si="1">G87-H87</f>
        <v>0</v>
      </c>
      <c r="J87" s="259">
        <f>Aktivet!H36</f>
        <v>0</v>
      </c>
      <c r="K87" s="174">
        <v>0</v>
      </c>
      <c r="L87" s="259">
        <f>J87</f>
        <v>0</v>
      </c>
      <c r="M87" s="26"/>
      <c r="N87" s="27"/>
    </row>
    <row r="88" spans="2:14">
      <c r="B88" s="25"/>
      <c r="C88" s="342"/>
      <c r="D88" s="5"/>
      <c r="E88" s="174"/>
      <c r="F88" s="175" t="s">
        <v>258</v>
      </c>
      <c r="G88" s="259">
        <f>'Pasq.per AAM 1'!G9</f>
        <v>0</v>
      </c>
      <c r="H88" s="259">
        <f>'Pasq.per AAM 1'!E23</f>
        <v>0</v>
      </c>
      <c r="I88" s="259">
        <f t="shared" si="1"/>
        <v>0</v>
      </c>
      <c r="J88" s="259"/>
      <c r="K88" s="174"/>
      <c r="L88" s="259"/>
      <c r="M88" s="26"/>
      <c r="N88" s="27"/>
    </row>
    <row r="89" spans="2:14">
      <c r="B89" s="25"/>
      <c r="C89" s="342"/>
      <c r="D89" s="5"/>
      <c r="E89" s="174"/>
      <c r="F89" s="175" t="s">
        <v>217</v>
      </c>
      <c r="G89" s="259">
        <f>'Pasq.per AAM 1'!G10</f>
        <v>6093090.6200000001</v>
      </c>
      <c r="H89" s="259">
        <f>'Pasq.per AAM 1'!E24</f>
        <v>1218618.1240000001</v>
      </c>
      <c r="I89" s="259">
        <f t="shared" si="1"/>
        <v>4874472.4960000003</v>
      </c>
      <c r="J89" s="259">
        <v>5339283</v>
      </c>
      <c r="K89" s="174">
        <v>137931</v>
      </c>
      <c r="L89" s="259">
        <f>J89-K89</f>
        <v>5201352</v>
      </c>
      <c r="M89" s="26"/>
      <c r="N89" s="27"/>
    </row>
    <row r="90" spans="2:14">
      <c r="B90" s="25"/>
      <c r="C90" s="342"/>
      <c r="D90" s="5"/>
      <c r="E90" s="174"/>
      <c r="F90" s="175" t="s">
        <v>238</v>
      </c>
      <c r="G90" s="259">
        <f>'Pasq.per AAM 1'!G11</f>
        <v>4856526.7216666667</v>
      </c>
      <c r="H90" s="259">
        <f>'Pasq.per AAM 1'!E25</f>
        <v>971305.34433333343</v>
      </c>
      <c r="I90" s="259">
        <f t="shared" si="1"/>
        <v>3885221.3773333333</v>
      </c>
      <c r="J90" s="259">
        <v>4985314</v>
      </c>
      <c r="K90" s="174">
        <v>128787</v>
      </c>
      <c r="L90" s="259">
        <f t="shared" ref="L90:L92" si="2">J90-K90</f>
        <v>4856527</v>
      </c>
      <c r="M90" s="26"/>
      <c r="N90" s="27"/>
    </row>
    <row r="91" spans="2:14">
      <c r="B91" s="25"/>
      <c r="C91" s="342"/>
      <c r="D91" s="5"/>
      <c r="E91" s="174"/>
      <c r="F91" s="175" t="s">
        <v>259</v>
      </c>
      <c r="G91" s="259">
        <f>'Pasq.per AAM 1'!G12</f>
        <v>311313.60833333334</v>
      </c>
      <c r="H91" s="259">
        <f>'Pasq.per AAM 1'!E26</f>
        <v>62262.721666666672</v>
      </c>
      <c r="I91" s="259">
        <f t="shared" si="1"/>
        <v>249050.88666666666</v>
      </c>
      <c r="J91" s="259">
        <v>298970</v>
      </c>
      <c r="K91" s="174">
        <v>7723</v>
      </c>
      <c r="L91" s="259">
        <f t="shared" si="2"/>
        <v>291247</v>
      </c>
      <c r="M91" s="26"/>
      <c r="N91" s="27"/>
    </row>
    <row r="92" spans="2:14">
      <c r="B92" s="25"/>
      <c r="C92" s="342"/>
      <c r="D92" s="5"/>
      <c r="E92" s="147"/>
      <c r="F92" s="175" t="s">
        <v>218</v>
      </c>
      <c r="G92" s="259">
        <f>'Pasq.per AAM 1'!G13</f>
        <v>802155367</v>
      </c>
      <c r="H92" s="259">
        <f>'Pasq.per AAM 1'!E27</f>
        <v>40107768.350000001</v>
      </c>
      <c r="I92" s="259">
        <f t="shared" si="1"/>
        <v>762047598.64999998</v>
      </c>
      <c r="J92" s="259">
        <v>823427237</v>
      </c>
      <c r="K92" s="174">
        <v>21271870</v>
      </c>
      <c r="L92" s="259">
        <f t="shared" si="2"/>
        <v>802155367</v>
      </c>
      <c r="M92" s="26"/>
      <c r="N92" s="27"/>
    </row>
    <row r="93" spans="2:14">
      <c r="B93" s="25"/>
      <c r="C93" s="342"/>
      <c r="D93" s="5"/>
      <c r="E93" s="147"/>
      <c r="F93" s="175"/>
      <c r="G93" s="259">
        <f>'Pasq.per AAM 1'!G14</f>
        <v>0</v>
      </c>
      <c r="H93" s="259">
        <v>0</v>
      </c>
      <c r="I93" s="189"/>
      <c r="J93" s="259"/>
      <c r="K93" s="174"/>
      <c r="L93" s="259"/>
      <c r="M93" s="26"/>
      <c r="N93" s="27"/>
    </row>
    <row r="94" spans="2:14">
      <c r="B94" s="25"/>
      <c r="C94" s="342"/>
      <c r="D94" s="5"/>
      <c r="E94" s="147"/>
      <c r="F94" s="229" t="s">
        <v>260</v>
      </c>
      <c r="G94" s="350">
        <f t="shared" ref="G94:K94" si="3">SUM(G87:G92)</f>
        <v>813416297.95000005</v>
      </c>
      <c r="H94" s="350">
        <f t="shared" si="3"/>
        <v>42359954.539999999</v>
      </c>
      <c r="I94" s="350">
        <f>G94-H94</f>
        <v>771056343.41000009</v>
      </c>
      <c r="J94" s="260">
        <f>SUM(J87:J93)</f>
        <v>834050804</v>
      </c>
      <c r="K94" s="260">
        <f t="shared" si="3"/>
        <v>21546311</v>
      </c>
      <c r="L94" s="260">
        <f>J94-K94</f>
        <v>812504493</v>
      </c>
      <c r="M94" s="26"/>
      <c r="N94" s="27"/>
    </row>
    <row r="95" spans="2:14">
      <c r="B95" s="25"/>
      <c r="C95" s="161"/>
      <c r="D95" s="26"/>
      <c r="E95" s="26"/>
      <c r="F95" s="163"/>
      <c r="G95" s="163"/>
      <c r="H95" s="163"/>
      <c r="I95" s="163"/>
      <c r="J95" s="163"/>
      <c r="K95" s="161"/>
      <c r="L95" s="163"/>
      <c r="M95" s="26"/>
      <c r="N95" s="27"/>
    </row>
    <row r="96" spans="2:14">
      <c r="B96" s="25"/>
      <c r="C96" s="161"/>
      <c r="D96" s="26"/>
      <c r="E96" s="26"/>
      <c r="F96" s="163"/>
      <c r="G96" s="163"/>
      <c r="H96" s="219"/>
      <c r="I96" s="163"/>
      <c r="J96" s="163"/>
      <c r="K96" s="161"/>
      <c r="L96" s="163"/>
      <c r="M96" s="26"/>
      <c r="N96" s="27"/>
    </row>
    <row r="97" spans="2:16">
      <c r="B97" s="25"/>
      <c r="C97" s="342"/>
      <c r="D97" s="5"/>
      <c r="E97" s="163">
        <v>3</v>
      </c>
      <c r="F97" s="163" t="s">
        <v>19</v>
      </c>
      <c r="G97" s="5"/>
      <c r="H97" s="5"/>
      <c r="I97" s="5"/>
      <c r="J97" s="5"/>
      <c r="K97" s="342" t="s">
        <v>209</v>
      </c>
      <c r="L97" s="163"/>
      <c r="M97" s="163">
        <v>0</v>
      </c>
      <c r="N97" s="27"/>
    </row>
    <row r="98" spans="2:16">
      <c r="B98" s="25"/>
      <c r="C98" s="342"/>
      <c r="D98" s="5"/>
      <c r="E98" s="163"/>
      <c r="F98" s="163"/>
      <c r="G98" s="5"/>
      <c r="H98" s="5"/>
      <c r="I98" s="5"/>
      <c r="J98" s="5"/>
      <c r="K98" s="342"/>
      <c r="L98" s="163"/>
      <c r="M98" s="163"/>
      <c r="N98" s="27"/>
    </row>
    <row r="99" spans="2:16">
      <c r="B99" s="25"/>
      <c r="C99" s="342"/>
      <c r="D99" s="26"/>
      <c r="E99" s="163">
        <v>4</v>
      </c>
      <c r="F99" s="163" t="s">
        <v>20</v>
      </c>
      <c r="G99" s="26"/>
      <c r="H99" s="26"/>
      <c r="I99" s="26"/>
      <c r="J99" s="5"/>
      <c r="K99" s="161" t="s">
        <v>209</v>
      </c>
      <c r="L99" s="163"/>
      <c r="M99" s="163">
        <v>0</v>
      </c>
      <c r="N99" s="27"/>
    </row>
    <row r="100" spans="2:16">
      <c r="B100" s="25"/>
      <c r="C100" s="342"/>
      <c r="D100" s="26"/>
      <c r="E100" s="163"/>
      <c r="F100" s="163"/>
      <c r="G100" s="26"/>
      <c r="H100" s="26"/>
      <c r="I100" s="26"/>
      <c r="J100" s="5"/>
      <c r="K100" s="161"/>
      <c r="L100" s="163"/>
      <c r="M100" s="163"/>
      <c r="N100" s="27"/>
    </row>
    <row r="101" spans="2:16" ht="15">
      <c r="B101" s="25"/>
      <c r="C101" s="342"/>
      <c r="D101" s="26"/>
      <c r="E101" s="163">
        <v>5</v>
      </c>
      <c r="F101" s="163" t="s">
        <v>21</v>
      </c>
      <c r="G101" s="26"/>
      <c r="H101" s="10"/>
      <c r="I101" s="10"/>
      <c r="J101" s="5"/>
      <c r="K101" s="161" t="s">
        <v>209</v>
      </c>
      <c r="L101" s="163"/>
      <c r="M101" s="163">
        <v>0</v>
      </c>
      <c r="N101" s="27"/>
    </row>
    <row r="102" spans="2:16" ht="15">
      <c r="B102" s="25"/>
      <c r="C102" s="342"/>
      <c r="D102" s="26"/>
      <c r="E102" s="163"/>
      <c r="F102" s="163"/>
      <c r="G102" s="26"/>
      <c r="H102" s="10"/>
      <c r="I102" s="10"/>
      <c r="J102" s="5"/>
      <c r="K102" s="161"/>
      <c r="L102" s="163"/>
      <c r="M102" s="163"/>
      <c r="N102" s="27"/>
    </row>
    <row r="103" spans="2:16" ht="15">
      <c r="B103" s="25"/>
      <c r="C103" s="342"/>
      <c r="D103" s="26"/>
      <c r="E103" s="163">
        <v>6</v>
      </c>
      <c r="F103" s="163" t="s">
        <v>22</v>
      </c>
      <c r="G103" s="10"/>
      <c r="H103" s="10"/>
      <c r="I103" s="10"/>
      <c r="J103" s="5"/>
      <c r="K103" s="161" t="s">
        <v>209</v>
      </c>
      <c r="L103" s="163"/>
      <c r="M103" s="163">
        <v>0</v>
      </c>
      <c r="N103" s="27"/>
    </row>
    <row r="104" spans="2:16" ht="15">
      <c r="B104" s="25"/>
      <c r="C104" s="342"/>
      <c r="D104" s="26"/>
      <c r="E104" s="163"/>
      <c r="F104" s="163"/>
      <c r="G104" s="10"/>
      <c r="H104" s="10"/>
      <c r="I104" s="10"/>
      <c r="J104" s="5"/>
      <c r="K104" s="161"/>
      <c r="L104" s="163"/>
      <c r="M104" s="163"/>
      <c r="N104" s="27"/>
    </row>
    <row r="105" spans="2:16" ht="15.75" thickBot="1">
      <c r="B105" s="25"/>
      <c r="C105" s="342"/>
      <c r="D105" s="26"/>
      <c r="E105" s="163"/>
      <c r="F105" s="163"/>
      <c r="G105" s="10"/>
      <c r="H105" s="10"/>
      <c r="I105" s="10"/>
      <c r="J105" s="5"/>
      <c r="K105" s="26"/>
      <c r="L105" s="163"/>
      <c r="M105" s="26"/>
      <c r="N105" s="27"/>
    </row>
    <row r="106" spans="2:16" ht="16.5" thickBot="1">
      <c r="B106" s="25"/>
      <c r="C106" s="342"/>
      <c r="D106" s="26"/>
      <c r="E106" s="163"/>
      <c r="F106" s="224" t="s">
        <v>261</v>
      </c>
      <c r="G106" s="225"/>
      <c r="H106" s="225"/>
      <c r="I106" s="225"/>
      <c r="J106" s="226"/>
      <c r="K106" s="226" t="s">
        <v>250</v>
      </c>
      <c r="L106" s="226"/>
      <c r="M106" s="227">
        <f>M8+M78</f>
        <v>1026334596.4849999</v>
      </c>
      <c r="N106" s="27"/>
      <c r="P106" s="217"/>
    </row>
    <row r="107" spans="2:16" ht="15.75">
      <c r="B107" s="25"/>
      <c r="C107" s="342"/>
      <c r="D107" s="26"/>
      <c r="E107" s="163"/>
      <c r="F107" s="163"/>
      <c r="G107" s="29"/>
      <c r="H107" s="29"/>
      <c r="I107" s="29"/>
      <c r="J107" s="163"/>
      <c r="K107" s="163"/>
      <c r="L107" s="163"/>
      <c r="M107" s="216"/>
      <c r="N107" s="27"/>
    </row>
    <row r="108" spans="2:16" ht="15">
      <c r="B108" s="25"/>
      <c r="C108" s="342"/>
      <c r="D108" s="26"/>
      <c r="E108" s="163"/>
      <c r="F108" s="163"/>
      <c r="G108" s="10"/>
      <c r="H108" s="10"/>
      <c r="I108" s="10"/>
      <c r="J108" s="5"/>
      <c r="K108" s="26"/>
      <c r="L108" s="163"/>
      <c r="M108" s="26"/>
      <c r="N108" s="27"/>
    </row>
    <row r="109" spans="2:16">
      <c r="B109" s="25"/>
      <c r="C109" s="161"/>
      <c r="D109" s="129"/>
      <c r="E109" s="176" t="s">
        <v>3</v>
      </c>
      <c r="F109" s="137" t="s">
        <v>275</v>
      </c>
      <c r="G109" s="137"/>
      <c r="H109" s="177"/>
      <c r="I109" s="177"/>
      <c r="J109" s="26"/>
      <c r="K109" s="215" t="s">
        <v>203</v>
      </c>
      <c r="L109" s="163"/>
      <c r="M109" s="223">
        <f>Pasivet!G7</f>
        <v>955777499.12599993</v>
      </c>
      <c r="N109" s="27"/>
    </row>
    <row r="110" spans="2:16">
      <c r="B110" s="25"/>
      <c r="C110" s="161"/>
      <c r="D110" s="129"/>
      <c r="E110" s="176"/>
      <c r="F110" s="137"/>
      <c r="G110" s="137"/>
      <c r="H110" s="177"/>
      <c r="I110" s="177"/>
      <c r="J110" s="26"/>
      <c r="K110" s="161"/>
      <c r="L110" s="163"/>
      <c r="M110" s="26"/>
      <c r="N110" s="27"/>
    </row>
    <row r="111" spans="2:16">
      <c r="B111" s="25"/>
      <c r="C111" s="161"/>
      <c r="D111" s="129"/>
      <c r="E111" s="136">
        <v>1</v>
      </c>
      <c r="F111" s="165" t="s">
        <v>24</v>
      </c>
      <c r="G111" s="142"/>
      <c r="H111" s="178"/>
      <c r="I111" s="178"/>
      <c r="J111" s="5"/>
      <c r="K111" s="161" t="s">
        <v>209</v>
      </c>
      <c r="L111" s="163"/>
      <c r="M111" s="219">
        <f>Pasivet!G8</f>
        <v>0</v>
      </c>
      <c r="N111" s="27"/>
    </row>
    <row r="112" spans="2:16">
      <c r="B112" s="25"/>
      <c r="C112" s="161"/>
      <c r="D112" s="129"/>
      <c r="E112" s="136"/>
      <c r="F112" s="165"/>
      <c r="G112" s="142"/>
      <c r="H112" s="178"/>
      <c r="I112" s="178"/>
      <c r="J112" s="5"/>
      <c r="K112" s="161"/>
      <c r="L112" s="163"/>
      <c r="M112" s="26"/>
      <c r="N112" s="27"/>
    </row>
    <row r="113" spans="2:17">
      <c r="B113" s="4"/>
      <c r="C113" s="161"/>
      <c r="D113" s="129"/>
      <c r="E113" s="136">
        <v>2</v>
      </c>
      <c r="F113" s="165" t="s">
        <v>25</v>
      </c>
      <c r="G113" s="142"/>
      <c r="H113" s="129"/>
      <c r="I113" s="129"/>
      <c r="J113" s="5"/>
      <c r="K113" s="215" t="s">
        <v>203</v>
      </c>
      <c r="L113" s="5"/>
      <c r="M113" s="216">
        <f>Pasivet!G9</f>
        <v>0</v>
      </c>
      <c r="N113" s="6"/>
    </row>
    <row r="114" spans="2:17">
      <c r="B114" s="4"/>
      <c r="C114" s="161"/>
      <c r="D114" s="129"/>
      <c r="E114" s="136"/>
      <c r="F114" s="165"/>
      <c r="G114" s="142"/>
      <c r="H114" s="129"/>
      <c r="I114" s="129"/>
      <c r="J114" s="5"/>
      <c r="K114" s="161"/>
      <c r="L114" s="5"/>
      <c r="M114" s="5"/>
      <c r="N114" s="6"/>
    </row>
    <row r="115" spans="2:17">
      <c r="B115" s="4"/>
      <c r="C115" s="161" t="s">
        <v>252</v>
      </c>
      <c r="D115" s="129"/>
      <c r="E115" s="158" t="s">
        <v>84</v>
      </c>
      <c r="F115" s="159" t="s">
        <v>91</v>
      </c>
      <c r="G115" s="129"/>
      <c r="H115" s="129"/>
      <c r="I115" s="129"/>
      <c r="J115" s="5"/>
      <c r="K115" s="215" t="s">
        <v>250</v>
      </c>
      <c r="L115" s="219">
        <f>Pasivet!G10:G10</f>
        <v>0</v>
      </c>
      <c r="M115" s="5"/>
      <c r="N115" s="6"/>
    </row>
    <row r="116" spans="2:17">
      <c r="B116" s="4"/>
      <c r="C116" s="161" t="s">
        <v>253</v>
      </c>
      <c r="D116" s="129"/>
      <c r="E116" s="158" t="s">
        <v>84</v>
      </c>
      <c r="F116" s="159" t="s">
        <v>116</v>
      </c>
      <c r="G116" s="129"/>
      <c r="H116" s="129"/>
      <c r="I116" s="129"/>
      <c r="J116" s="5"/>
      <c r="K116" s="215" t="s">
        <v>250</v>
      </c>
      <c r="L116" s="228">
        <f>Pasivet!G11</f>
        <v>0</v>
      </c>
      <c r="M116" s="5"/>
      <c r="N116" s="6"/>
    </row>
    <row r="117" spans="2:17">
      <c r="B117" s="4"/>
      <c r="C117" s="161"/>
      <c r="D117" s="129"/>
      <c r="E117" s="158"/>
      <c r="F117" s="159"/>
      <c r="G117" s="129"/>
      <c r="H117" s="129"/>
      <c r="I117" s="129"/>
      <c r="J117" s="5"/>
      <c r="K117" s="161"/>
      <c r="L117" s="5"/>
      <c r="M117" s="5"/>
      <c r="N117" s="6"/>
    </row>
    <row r="118" spans="2:17">
      <c r="B118" s="4"/>
      <c r="C118" s="161"/>
      <c r="D118" s="129"/>
      <c r="E118" s="136">
        <v>3</v>
      </c>
      <c r="F118" s="165" t="s">
        <v>26</v>
      </c>
      <c r="G118" s="142"/>
      <c r="H118" s="129"/>
      <c r="I118" s="129"/>
      <c r="J118" s="5"/>
      <c r="K118" s="161" t="s">
        <v>203</v>
      </c>
      <c r="L118" s="5"/>
      <c r="M118" s="222">
        <f>Pasivet!G12</f>
        <v>955777499.12599993</v>
      </c>
      <c r="N118" s="6"/>
    </row>
    <row r="119" spans="2:17">
      <c r="B119" s="4"/>
      <c r="C119" s="161"/>
      <c r="D119" s="129"/>
      <c r="E119" s="136"/>
      <c r="F119" s="165"/>
      <c r="G119" s="142"/>
      <c r="H119" s="129"/>
      <c r="I119" s="129"/>
      <c r="J119" s="5"/>
      <c r="K119" s="26"/>
      <c r="L119" s="5"/>
      <c r="M119" s="5"/>
      <c r="N119" s="6"/>
    </row>
    <row r="120" spans="2:17">
      <c r="B120" s="4"/>
      <c r="C120" s="161" t="s">
        <v>252</v>
      </c>
      <c r="D120" s="129"/>
      <c r="E120" s="158" t="s">
        <v>84</v>
      </c>
      <c r="F120" s="159" t="s">
        <v>124</v>
      </c>
      <c r="G120" s="129"/>
      <c r="H120" s="129"/>
      <c r="I120" s="129"/>
      <c r="J120" s="5"/>
      <c r="K120" s="215" t="s">
        <v>250</v>
      </c>
      <c r="L120" s="252">
        <f>Pasivet!G13</f>
        <v>349347219.88</v>
      </c>
      <c r="M120" s="5"/>
      <c r="N120" s="6"/>
    </row>
    <row r="121" spans="2:17">
      <c r="B121" s="4"/>
      <c r="C121" s="161" t="s">
        <v>253</v>
      </c>
      <c r="D121" s="129"/>
      <c r="E121" s="158" t="s">
        <v>84</v>
      </c>
      <c r="F121" s="159" t="s">
        <v>125</v>
      </c>
      <c r="G121" s="129"/>
      <c r="H121" s="129"/>
      <c r="I121" s="129"/>
      <c r="J121" s="5"/>
      <c r="K121" s="215" t="s">
        <v>250</v>
      </c>
      <c r="L121" s="219">
        <f>Pasivet!G14</f>
        <v>265960</v>
      </c>
      <c r="M121" s="5"/>
      <c r="N121" s="6"/>
    </row>
    <row r="122" spans="2:17">
      <c r="B122" s="4"/>
      <c r="C122" s="161" t="s">
        <v>254</v>
      </c>
      <c r="D122" s="129"/>
      <c r="E122" s="158" t="s">
        <v>84</v>
      </c>
      <c r="F122" s="159" t="s">
        <v>92</v>
      </c>
      <c r="G122" s="129"/>
      <c r="H122" s="129"/>
      <c r="I122" s="129"/>
      <c r="J122" s="5"/>
      <c r="K122" s="215" t="s">
        <v>203</v>
      </c>
      <c r="L122" s="219">
        <f>Pasivet!G15</f>
        <v>27342</v>
      </c>
      <c r="M122" s="5"/>
      <c r="N122" s="6"/>
    </row>
    <row r="123" spans="2:17">
      <c r="B123" s="4"/>
      <c r="C123" s="161" t="s">
        <v>255</v>
      </c>
      <c r="D123" s="129"/>
      <c r="E123" s="158" t="s">
        <v>84</v>
      </c>
      <c r="F123" s="159" t="s">
        <v>93</v>
      </c>
      <c r="G123" s="129"/>
      <c r="H123" s="129"/>
      <c r="I123" s="129"/>
      <c r="J123" s="5"/>
      <c r="K123" s="215" t="s">
        <v>203</v>
      </c>
      <c r="L123" s="219">
        <f>Pasivet!G16</f>
        <v>6800</v>
      </c>
      <c r="M123" s="5"/>
      <c r="N123" s="6"/>
    </row>
    <row r="124" spans="2:17">
      <c r="B124" s="4"/>
      <c r="C124" s="161"/>
      <c r="D124" s="129"/>
      <c r="E124" s="158"/>
      <c r="F124" s="159" t="s">
        <v>312</v>
      </c>
      <c r="G124" s="129"/>
      <c r="H124" s="129"/>
      <c r="I124" s="129"/>
      <c r="J124" s="5"/>
      <c r="K124" s="215"/>
      <c r="L124" s="163"/>
      <c r="M124" s="5"/>
      <c r="N124" s="6"/>
    </row>
    <row r="125" spans="2:17">
      <c r="B125" s="4"/>
      <c r="C125" s="161"/>
      <c r="D125" s="129"/>
      <c r="E125" s="158"/>
      <c r="F125" s="159" t="s">
        <v>282</v>
      </c>
      <c r="G125" s="129"/>
      <c r="H125" s="129"/>
      <c r="I125" s="129"/>
      <c r="J125" s="5"/>
      <c r="K125" s="215"/>
      <c r="L125" s="163"/>
      <c r="M125" s="5"/>
      <c r="N125" s="6"/>
    </row>
    <row r="126" spans="2:17">
      <c r="B126" s="4"/>
      <c r="C126" s="161"/>
      <c r="D126" s="129"/>
      <c r="E126" s="158"/>
      <c r="F126" s="159" t="s">
        <v>403</v>
      </c>
      <c r="G126" s="129"/>
      <c r="H126" s="129"/>
      <c r="I126" s="129"/>
      <c r="J126" s="5"/>
      <c r="K126" s="215"/>
      <c r="L126" s="163"/>
      <c r="M126" s="5"/>
      <c r="N126" s="6"/>
    </row>
    <row r="127" spans="2:17">
      <c r="B127" s="4"/>
      <c r="C127" s="161" t="s">
        <v>256</v>
      </c>
      <c r="D127" s="129"/>
      <c r="E127" s="158" t="s">
        <v>84</v>
      </c>
      <c r="F127" s="159" t="s">
        <v>94</v>
      </c>
      <c r="G127" s="129"/>
      <c r="H127" s="129"/>
      <c r="I127" s="129"/>
      <c r="J127" s="5"/>
      <c r="K127" s="161" t="s">
        <v>209</v>
      </c>
      <c r="L127" s="219">
        <f>L129-L128</f>
        <v>6156677.2459999993</v>
      </c>
      <c r="M127" s="5"/>
      <c r="N127" s="6"/>
    </row>
    <row r="128" spans="2:17">
      <c r="B128" s="4"/>
      <c r="C128" s="161"/>
      <c r="D128" s="129"/>
      <c r="E128" s="158"/>
      <c r="G128" s="5" t="s">
        <v>204</v>
      </c>
      <c r="H128" s="5"/>
      <c r="I128" s="5"/>
      <c r="J128" s="5"/>
      <c r="K128" s="343" t="s">
        <v>203</v>
      </c>
      <c r="L128" s="251">
        <v>1080000</v>
      </c>
      <c r="M128" s="5"/>
      <c r="N128" s="6"/>
      <c r="Q128" s="188"/>
    </row>
    <row r="129" spans="2:14">
      <c r="B129" s="4"/>
      <c r="C129" s="161"/>
      <c r="D129" s="129"/>
      <c r="E129" s="158"/>
      <c r="G129" s="5" t="s">
        <v>205</v>
      </c>
      <c r="H129" s="5"/>
      <c r="I129" s="5"/>
      <c r="J129" s="5"/>
      <c r="K129" s="343" t="s">
        <v>203</v>
      </c>
      <c r="L129" s="228">
        <f>Rez.1!F28</f>
        <v>7236677.2459999993</v>
      </c>
      <c r="M129" s="5"/>
      <c r="N129" s="6"/>
    </row>
    <row r="130" spans="2:14" ht="15">
      <c r="B130" s="4"/>
      <c r="C130" s="161"/>
      <c r="D130" s="129"/>
      <c r="E130" s="158"/>
      <c r="G130" s="26" t="s">
        <v>206</v>
      </c>
      <c r="H130" s="10"/>
      <c r="I130" s="10"/>
      <c r="J130" s="10"/>
      <c r="K130" s="343" t="s">
        <v>203</v>
      </c>
      <c r="L130" s="236">
        <v>0</v>
      </c>
      <c r="M130" s="5"/>
      <c r="N130" s="6"/>
    </row>
    <row r="131" spans="2:14">
      <c r="B131" s="4"/>
      <c r="C131" s="161" t="s">
        <v>257</v>
      </c>
      <c r="D131" s="129"/>
      <c r="E131" s="158" t="s">
        <v>84</v>
      </c>
      <c r="F131" s="159" t="s">
        <v>95</v>
      </c>
      <c r="G131" s="129"/>
      <c r="H131" s="129"/>
      <c r="I131" s="129"/>
      <c r="J131" s="5"/>
      <c r="K131" s="161" t="s">
        <v>209</v>
      </c>
      <c r="L131" s="163">
        <f>Pasivet!G18</f>
        <v>0</v>
      </c>
      <c r="M131" s="5"/>
      <c r="N131" s="6"/>
    </row>
    <row r="132" spans="2:14">
      <c r="B132" s="4"/>
      <c r="C132" s="161" t="s">
        <v>276</v>
      </c>
      <c r="D132" s="129"/>
      <c r="E132" s="158" t="s">
        <v>84</v>
      </c>
      <c r="F132" s="159" t="s">
        <v>96</v>
      </c>
      <c r="G132" s="129"/>
      <c r="H132" s="129"/>
      <c r="I132" s="129"/>
      <c r="J132" s="5"/>
      <c r="K132" s="161" t="s">
        <v>209</v>
      </c>
      <c r="L132" s="163"/>
      <c r="M132" s="5"/>
      <c r="N132" s="6"/>
    </row>
    <row r="133" spans="2:14">
      <c r="B133" s="4"/>
      <c r="C133" s="161" t="s">
        <v>277</v>
      </c>
      <c r="D133" s="129"/>
      <c r="E133" s="158" t="s">
        <v>84</v>
      </c>
      <c r="F133" s="159" t="s">
        <v>90</v>
      </c>
      <c r="G133" s="129"/>
      <c r="H133" s="129"/>
      <c r="I133" s="129"/>
      <c r="J133" s="5"/>
      <c r="K133" s="139" t="s">
        <v>250</v>
      </c>
      <c r="L133" s="219">
        <f>Pasivet!G20</f>
        <v>599953500</v>
      </c>
      <c r="M133" s="5"/>
      <c r="N133" s="6"/>
    </row>
    <row r="134" spans="2:14">
      <c r="B134" s="4"/>
      <c r="C134" s="161"/>
      <c r="D134" s="129"/>
      <c r="E134" s="158"/>
      <c r="F134" s="159" t="s">
        <v>313</v>
      </c>
      <c r="G134" s="129"/>
      <c r="H134" s="129"/>
      <c r="I134" s="129"/>
      <c r="J134" s="5"/>
      <c r="K134" s="139"/>
      <c r="L134" s="219"/>
      <c r="M134" s="5"/>
      <c r="N134" s="6"/>
    </row>
    <row r="135" spans="2:14">
      <c r="B135" s="4"/>
      <c r="C135" s="161"/>
      <c r="D135" s="129"/>
      <c r="E135" s="158"/>
      <c r="F135" s="159" t="s">
        <v>314</v>
      </c>
      <c r="G135" s="129"/>
      <c r="H135" s="129"/>
      <c r="I135" s="129"/>
      <c r="J135" s="5"/>
      <c r="K135" s="139"/>
      <c r="L135" s="219"/>
      <c r="M135" s="5"/>
      <c r="N135" s="6"/>
    </row>
    <row r="136" spans="2:14">
      <c r="B136" s="4"/>
      <c r="C136" s="161" t="s">
        <v>278</v>
      </c>
      <c r="D136" s="129"/>
      <c r="E136" s="158" t="s">
        <v>84</v>
      </c>
      <c r="F136" s="159" t="s">
        <v>303</v>
      </c>
      <c r="G136" s="129"/>
      <c r="H136" s="129"/>
      <c r="I136" s="129"/>
      <c r="J136" s="5"/>
      <c r="K136" s="215" t="s">
        <v>250</v>
      </c>
      <c r="L136" s="219">
        <f>Pasivet!G21</f>
        <v>0</v>
      </c>
      <c r="M136" s="5"/>
      <c r="N136" s="6"/>
    </row>
    <row r="137" spans="2:14">
      <c r="B137" s="4"/>
      <c r="C137" s="161" t="s">
        <v>279</v>
      </c>
      <c r="D137" s="129"/>
      <c r="E137" s="158" t="s">
        <v>84</v>
      </c>
      <c r="F137" s="159" t="s">
        <v>97</v>
      </c>
      <c r="G137" s="129"/>
      <c r="H137" s="129"/>
      <c r="I137" s="129"/>
      <c r="J137" s="5"/>
      <c r="K137" s="215" t="s">
        <v>250</v>
      </c>
      <c r="L137" s="219">
        <f>Pasivet!G22</f>
        <v>0</v>
      </c>
      <c r="M137" s="5"/>
      <c r="N137" s="6"/>
    </row>
    <row r="138" spans="2:14">
      <c r="B138" s="4"/>
      <c r="C138" s="161"/>
      <c r="D138" s="129"/>
      <c r="E138" s="158"/>
      <c r="F138" s="159"/>
      <c r="G138" s="129"/>
      <c r="H138" s="129"/>
      <c r="I138" s="129"/>
      <c r="J138" s="5"/>
      <c r="K138" s="161"/>
      <c r="L138" s="163"/>
      <c r="M138" s="5"/>
      <c r="N138" s="6"/>
    </row>
    <row r="139" spans="2:14">
      <c r="B139" s="4"/>
      <c r="C139" s="161"/>
      <c r="D139" s="129"/>
      <c r="E139" s="136">
        <v>4</v>
      </c>
      <c r="F139" s="165" t="s">
        <v>27</v>
      </c>
      <c r="G139" s="142"/>
      <c r="H139" s="129"/>
      <c r="I139" s="129"/>
      <c r="J139" s="5"/>
      <c r="K139" s="161" t="s">
        <v>209</v>
      </c>
      <c r="L139" s="163"/>
      <c r="M139" s="163">
        <v>0</v>
      </c>
      <c r="N139" s="6"/>
    </row>
    <row r="140" spans="2:14">
      <c r="B140" s="4"/>
      <c r="C140" s="161"/>
      <c r="D140" s="129"/>
      <c r="E140" s="136"/>
      <c r="F140" s="165"/>
      <c r="G140" s="142"/>
      <c r="H140" s="129"/>
      <c r="I140" s="129"/>
      <c r="J140" s="5"/>
      <c r="K140" s="161"/>
      <c r="L140" s="163"/>
      <c r="M140" s="163"/>
      <c r="N140" s="6"/>
    </row>
    <row r="141" spans="2:14">
      <c r="B141" s="4"/>
      <c r="C141" s="161"/>
      <c r="D141" s="129"/>
      <c r="E141" s="136">
        <v>5</v>
      </c>
      <c r="F141" s="165" t="s">
        <v>126</v>
      </c>
      <c r="G141" s="142"/>
      <c r="H141" s="129"/>
      <c r="I141" s="129"/>
      <c r="J141" s="5"/>
      <c r="K141" s="161" t="s">
        <v>209</v>
      </c>
      <c r="L141" s="163"/>
      <c r="M141" s="163">
        <v>0</v>
      </c>
      <c r="N141" s="6"/>
    </row>
    <row r="142" spans="2:14">
      <c r="B142" s="4"/>
      <c r="C142" s="161"/>
      <c r="D142" s="129"/>
      <c r="E142" s="136"/>
      <c r="F142" s="165"/>
      <c r="G142" s="142"/>
      <c r="H142" s="129"/>
      <c r="I142" s="129"/>
      <c r="J142" s="5"/>
      <c r="K142" s="161"/>
      <c r="L142" s="163"/>
      <c r="M142" s="5"/>
      <c r="N142" s="6"/>
    </row>
    <row r="143" spans="2:14">
      <c r="B143" s="4"/>
      <c r="C143" s="161"/>
      <c r="D143" s="129"/>
      <c r="E143" s="136"/>
      <c r="F143" s="165"/>
      <c r="G143" s="142"/>
      <c r="H143" s="129"/>
      <c r="I143" s="129"/>
      <c r="J143" s="5"/>
      <c r="K143" s="161"/>
      <c r="L143" s="163"/>
      <c r="M143" s="5"/>
      <c r="N143" s="6"/>
    </row>
    <row r="144" spans="2:14">
      <c r="B144" s="4"/>
      <c r="C144" s="161"/>
      <c r="D144" s="129"/>
      <c r="E144" s="178" t="s">
        <v>4</v>
      </c>
      <c r="F144" s="137" t="s">
        <v>283</v>
      </c>
      <c r="G144" s="137"/>
      <c r="H144" s="129"/>
      <c r="I144" s="129"/>
      <c r="J144" s="5"/>
      <c r="K144" s="215" t="s">
        <v>203</v>
      </c>
      <c r="L144" s="163"/>
      <c r="M144" s="216">
        <f>Pasivet!G25</f>
        <v>0</v>
      </c>
      <c r="N144" s="6"/>
    </row>
    <row r="145" spans="2:14">
      <c r="B145" s="4"/>
      <c r="C145" s="161"/>
      <c r="D145" s="129"/>
      <c r="E145" s="178"/>
      <c r="F145" s="137"/>
      <c r="G145" s="137"/>
      <c r="H145" s="129"/>
      <c r="I145" s="129"/>
      <c r="J145" s="5"/>
      <c r="K145" s="161"/>
      <c r="L145" s="163"/>
      <c r="M145" s="5"/>
      <c r="N145" s="6"/>
    </row>
    <row r="146" spans="2:14">
      <c r="B146" s="4"/>
      <c r="C146" s="161"/>
      <c r="D146" s="129"/>
      <c r="E146" s="136">
        <v>1</v>
      </c>
      <c r="F146" s="165" t="s">
        <v>32</v>
      </c>
      <c r="G146" s="137"/>
      <c r="H146" s="129"/>
      <c r="I146" s="129"/>
      <c r="J146" s="5"/>
      <c r="K146" s="161" t="s">
        <v>209</v>
      </c>
      <c r="L146" s="163"/>
      <c r="M146" s="5"/>
      <c r="N146" s="6"/>
    </row>
    <row r="147" spans="2:14">
      <c r="B147" s="4"/>
      <c r="C147" s="161"/>
      <c r="D147" s="129"/>
      <c r="E147" s="136"/>
      <c r="F147" s="165"/>
      <c r="G147" s="137"/>
      <c r="H147" s="129"/>
      <c r="I147" s="129"/>
      <c r="J147" s="5"/>
      <c r="K147" s="161"/>
      <c r="L147" s="163"/>
      <c r="M147" s="5"/>
      <c r="N147" s="6"/>
    </row>
    <row r="148" spans="2:14">
      <c r="B148" s="4"/>
      <c r="C148" s="161" t="s">
        <v>252</v>
      </c>
      <c r="D148" s="129"/>
      <c r="E148" s="158" t="s">
        <v>84</v>
      </c>
      <c r="F148" s="159" t="s">
        <v>33</v>
      </c>
      <c r="G148" s="129"/>
      <c r="H148" s="129"/>
      <c r="I148" s="129"/>
      <c r="J148" s="5"/>
      <c r="K148" s="215" t="s">
        <v>203</v>
      </c>
      <c r="L148" s="219">
        <f>Pasivet!G27</f>
        <v>0</v>
      </c>
      <c r="M148" s="5"/>
      <c r="N148" s="6"/>
    </row>
    <row r="149" spans="2:14">
      <c r="B149" s="4"/>
      <c r="C149" s="161" t="s">
        <v>253</v>
      </c>
      <c r="D149" s="129"/>
      <c r="E149" s="158" t="s">
        <v>84</v>
      </c>
      <c r="F149" s="159" t="s">
        <v>30</v>
      </c>
      <c r="G149" s="129"/>
      <c r="H149" s="129"/>
      <c r="I149" s="129"/>
      <c r="J149" s="5"/>
      <c r="K149" s="161" t="s">
        <v>209</v>
      </c>
      <c r="L149" s="5"/>
      <c r="M149" s="5"/>
      <c r="N149" s="6"/>
    </row>
    <row r="150" spans="2:14">
      <c r="B150" s="4"/>
      <c r="C150" s="161"/>
      <c r="D150" s="129"/>
      <c r="E150" s="158"/>
      <c r="F150" s="159"/>
      <c r="G150" s="129"/>
      <c r="H150" s="129"/>
      <c r="I150" s="129"/>
      <c r="J150" s="5"/>
      <c r="K150" s="161"/>
      <c r="L150" s="5"/>
      <c r="M150" s="5"/>
      <c r="N150" s="6"/>
    </row>
    <row r="151" spans="2:14">
      <c r="B151" s="4"/>
      <c r="C151" s="161"/>
      <c r="D151" s="129"/>
      <c r="E151" s="136">
        <v>2</v>
      </c>
      <c r="F151" s="165" t="s">
        <v>34</v>
      </c>
      <c r="G151" s="142"/>
      <c r="H151" s="129"/>
      <c r="I151" s="129"/>
      <c r="J151" s="5"/>
      <c r="K151" s="161" t="s">
        <v>209</v>
      </c>
      <c r="L151" s="5"/>
      <c r="M151" s="5"/>
      <c r="N151" s="6"/>
    </row>
    <row r="152" spans="2:14">
      <c r="B152" s="4"/>
      <c r="C152" s="161"/>
      <c r="D152" s="129"/>
      <c r="E152" s="136"/>
      <c r="F152" s="165"/>
      <c r="G152" s="142"/>
      <c r="H152" s="129"/>
      <c r="I152" s="129"/>
      <c r="J152" s="5"/>
      <c r="K152" s="161"/>
      <c r="L152" s="5"/>
      <c r="M152" s="5"/>
      <c r="N152" s="6"/>
    </row>
    <row r="153" spans="2:14">
      <c r="B153" s="4"/>
      <c r="C153" s="161"/>
      <c r="D153" s="129"/>
      <c r="E153" s="136">
        <v>3</v>
      </c>
      <c r="F153" s="165" t="s">
        <v>27</v>
      </c>
      <c r="G153" s="142"/>
      <c r="H153" s="129"/>
      <c r="I153" s="129"/>
      <c r="J153" s="5"/>
      <c r="K153" s="161" t="s">
        <v>209</v>
      </c>
      <c r="L153" s="5"/>
      <c r="M153" s="5"/>
      <c r="N153" s="6"/>
    </row>
    <row r="154" spans="2:14">
      <c r="B154" s="4"/>
      <c r="C154" s="161"/>
      <c r="D154" s="129"/>
      <c r="E154" s="136"/>
      <c r="F154" s="165"/>
      <c r="G154" s="142"/>
      <c r="H154" s="129"/>
      <c r="I154" s="129"/>
      <c r="J154" s="5"/>
      <c r="K154" s="161"/>
      <c r="L154" s="5"/>
      <c r="M154" s="5"/>
      <c r="N154" s="6"/>
    </row>
    <row r="155" spans="2:14">
      <c r="B155" s="4"/>
      <c r="C155" s="161"/>
      <c r="D155" s="129"/>
      <c r="E155" s="136">
        <v>4</v>
      </c>
      <c r="F155" s="165" t="s">
        <v>35</v>
      </c>
      <c r="G155" s="142"/>
      <c r="H155" s="129"/>
      <c r="I155" s="129"/>
      <c r="J155" s="5"/>
      <c r="K155" s="161" t="s">
        <v>209</v>
      </c>
      <c r="L155" s="5"/>
      <c r="M155" s="5"/>
      <c r="N155" s="6"/>
    </row>
    <row r="156" spans="2:14">
      <c r="B156" s="4"/>
      <c r="C156" s="161"/>
      <c r="D156" s="129"/>
      <c r="E156" s="136"/>
      <c r="F156" s="165"/>
      <c r="G156" s="142"/>
      <c r="H156" s="129"/>
      <c r="I156" s="129"/>
      <c r="J156" s="5"/>
      <c r="K156" s="161"/>
      <c r="L156" s="5"/>
      <c r="M156" s="5"/>
      <c r="N156" s="6"/>
    </row>
    <row r="157" spans="2:14">
      <c r="B157" s="4"/>
      <c r="C157" s="161"/>
      <c r="D157" s="129"/>
      <c r="E157" s="178" t="s">
        <v>36</v>
      </c>
      <c r="F157" s="137" t="s">
        <v>219</v>
      </c>
      <c r="G157" s="137"/>
      <c r="H157" s="129"/>
      <c r="I157" s="129"/>
      <c r="J157" s="5"/>
      <c r="K157" s="161" t="s">
        <v>203</v>
      </c>
      <c r="L157" s="5"/>
      <c r="M157" s="216">
        <f>Pasivet!G33</f>
        <v>70557097.213999987</v>
      </c>
      <c r="N157" s="6"/>
    </row>
    <row r="158" spans="2:14">
      <c r="B158" s="4"/>
      <c r="C158" s="161"/>
      <c r="D158" s="129"/>
      <c r="E158" s="178"/>
      <c r="F158" s="137"/>
      <c r="G158" s="137"/>
      <c r="H158" s="129"/>
      <c r="I158" s="129"/>
      <c r="J158" s="5"/>
      <c r="K158" s="161"/>
      <c r="L158" s="5"/>
      <c r="M158" s="5"/>
      <c r="N158" s="6"/>
    </row>
    <row r="159" spans="2:14">
      <c r="B159" s="4"/>
      <c r="C159" s="161"/>
      <c r="D159" s="129"/>
      <c r="E159" s="136">
        <v>1</v>
      </c>
      <c r="F159" s="165" t="s">
        <v>38</v>
      </c>
      <c r="G159" s="142"/>
      <c r="H159" s="129"/>
      <c r="I159" s="129"/>
      <c r="J159" s="5"/>
      <c r="K159" s="161" t="s">
        <v>209</v>
      </c>
      <c r="L159" s="5"/>
      <c r="M159" s="5"/>
      <c r="N159" s="6"/>
    </row>
    <row r="160" spans="2:14">
      <c r="B160" s="4"/>
      <c r="C160" s="161"/>
      <c r="D160" s="129"/>
      <c r="E160" s="136"/>
      <c r="F160" s="165"/>
      <c r="G160" s="142"/>
      <c r="H160" s="129"/>
      <c r="I160" s="129"/>
      <c r="J160" s="5"/>
      <c r="K160" s="161"/>
      <c r="L160" s="5"/>
      <c r="M160" s="5"/>
      <c r="N160" s="6"/>
    </row>
    <row r="161" spans="2:14">
      <c r="B161" s="4"/>
      <c r="C161" s="161"/>
      <c r="D161" s="129"/>
      <c r="E161" s="136">
        <v>2</v>
      </c>
      <c r="F161" s="165" t="s">
        <v>39</v>
      </c>
      <c r="G161" s="142"/>
      <c r="H161" s="129"/>
      <c r="I161" s="129"/>
      <c r="J161" s="5"/>
      <c r="K161" s="161" t="s">
        <v>209</v>
      </c>
      <c r="L161" s="5"/>
      <c r="M161" s="5"/>
      <c r="N161" s="6"/>
    </row>
    <row r="162" spans="2:14">
      <c r="B162" s="4"/>
      <c r="C162" s="161"/>
      <c r="D162" s="129"/>
      <c r="E162" s="136"/>
      <c r="F162" s="165"/>
      <c r="G162" s="142"/>
      <c r="H162" s="129"/>
      <c r="I162" s="129"/>
      <c r="J162" s="5"/>
      <c r="K162" s="161"/>
      <c r="L162" s="5"/>
      <c r="M162" s="5"/>
      <c r="N162" s="6"/>
    </row>
    <row r="163" spans="2:14">
      <c r="B163" s="4"/>
      <c r="C163" s="161"/>
      <c r="D163" s="129"/>
      <c r="E163" s="136">
        <v>3</v>
      </c>
      <c r="F163" s="165" t="s">
        <v>40</v>
      </c>
      <c r="G163" s="142"/>
      <c r="H163" s="129"/>
      <c r="I163" s="129"/>
      <c r="J163" s="5"/>
      <c r="K163" s="215" t="s">
        <v>203</v>
      </c>
      <c r="L163" s="219">
        <f>Pasivet!G36</f>
        <v>100000</v>
      </c>
      <c r="M163" s="5"/>
      <c r="N163" s="6"/>
    </row>
    <row r="164" spans="2:14">
      <c r="B164" s="4"/>
      <c r="C164" s="161"/>
      <c r="D164" s="129"/>
      <c r="E164" s="136"/>
      <c r="F164" s="165"/>
      <c r="G164" s="142"/>
      <c r="H164" s="129"/>
      <c r="I164" s="129"/>
      <c r="J164" s="5"/>
      <c r="K164" s="161"/>
      <c r="L164" s="5"/>
      <c r="M164" s="5"/>
      <c r="N164" s="6"/>
    </row>
    <row r="165" spans="2:14">
      <c r="B165" s="4"/>
      <c r="C165" s="161"/>
      <c r="D165" s="129"/>
      <c r="E165" s="136">
        <v>4</v>
      </c>
      <c r="F165" s="165" t="s">
        <v>41</v>
      </c>
      <c r="G165" s="142"/>
      <c r="H165" s="129"/>
      <c r="I165" s="129"/>
      <c r="J165" s="5"/>
      <c r="K165" s="161" t="s">
        <v>209</v>
      </c>
      <c r="L165" s="5"/>
      <c r="M165" s="5"/>
      <c r="N165" s="6"/>
    </row>
    <row r="166" spans="2:14">
      <c r="B166" s="4"/>
      <c r="C166" s="161"/>
      <c r="D166" s="129"/>
      <c r="E166" s="136"/>
      <c r="F166" s="165"/>
      <c r="G166" s="142"/>
      <c r="H166" s="129"/>
      <c r="I166" s="129"/>
      <c r="J166" s="5"/>
      <c r="K166" s="161"/>
      <c r="L166" s="5"/>
      <c r="M166" s="5"/>
      <c r="N166" s="6"/>
    </row>
    <row r="167" spans="2:14">
      <c r="B167" s="4"/>
      <c r="C167" s="161"/>
      <c r="D167" s="129"/>
      <c r="E167" s="136">
        <v>5</v>
      </c>
      <c r="F167" s="165" t="s">
        <v>98</v>
      </c>
      <c r="G167" s="142"/>
      <c r="H167" s="129"/>
      <c r="I167" s="129"/>
      <c r="J167" s="5"/>
      <c r="K167" s="161" t="s">
        <v>209</v>
      </c>
      <c r="L167" s="5"/>
      <c r="M167" s="5"/>
      <c r="N167" s="6"/>
    </row>
    <row r="168" spans="2:14">
      <c r="B168" s="4"/>
      <c r="C168" s="161"/>
      <c r="D168" s="129"/>
      <c r="E168" s="136"/>
      <c r="F168" s="165"/>
      <c r="G168" s="142"/>
      <c r="H168" s="129"/>
      <c r="I168" s="129"/>
      <c r="J168" s="5"/>
      <c r="K168" s="161"/>
      <c r="L168" s="5"/>
      <c r="M168" s="5"/>
      <c r="N168" s="6"/>
    </row>
    <row r="169" spans="2:14">
      <c r="B169" s="4"/>
      <c r="C169" s="161"/>
      <c r="D169" s="129"/>
      <c r="E169" s="136">
        <v>6</v>
      </c>
      <c r="F169" s="165" t="s">
        <v>42</v>
      </c>
      <c r="G169" s="142"/>
      <c r="H169" s="129"/>
      <c r="I169" s="129"/>
      <c r="J169" s="5"/>
      <c r="K169" s="161" t="s">
        <v>209</v>
      </c>
      <c r="L169" s="5"/>
      <c r="M169" s="5"/>
      <c r="N169" s="6"/>
    </row>
    <row r="170" spans="2:14">
      <c r="B170" s="4"/>
      <c r="C170" s="161"/>
      <c r="D170" s="129"/>
      <c r="E170" s="136"/>
      <c r="F170" s="165"/>
      <c r="G170" s="142"/>
      <c r="H170" s="129"/>
      <c r="I170" s="129"/>
      <c r="J170" s="5"/>
      <c r="K170" s="161"/>
      <c r="L170" s="5"/>
      <c r="M170" s="5"/>
      <c r="N170" s="6"/>
    </row>
    <row r="171" spans="2:14">
      <c r="B171" s="4"/>
      <c r="C171" s="161"/>
      <c r="D171" s="129"/>
      <c r="E171" s="136">
        <v>7</v>
      </c>
      <c r="F171" s="165" t="s">
        <v>43</v>
      </c>
      <c r="G171" s="142"/>
      <c r="H171" s="129"/>
      <c r="I171" s="129"/>
      <c r="J171" s="5"/>
      <c r="K171" s="215" t="s">
        <v>250</v>
      </c>
      <c r="L171" s="163">
        <f>Pasivet!G40</f>
        <v>0</v>
      </c>
      <c r="M171" s="5"/>
      <c r="N171" s="6"/>
    </row>
    <row r="172" spans="2:14">
      <c r="B172" s="4"/>
      <c r="C172" s="161"/>
      <c r="D172" s="129"/>
      <c r="E172" s="136"/>
      <c r="F172" s="165"/>
      <c r="G172" s="142"/>
      <c r="H172" s="129"/>
      <c r="I172" s="129"/>
      <c r="J172" s="5"/>
      <c r="K172" s="161"/>
      <c r="L172" s="5"/>
      <c r="M172" s="5"/>
      <c r="N172" s="6"/>
    </row>
    <row r="173" spans="2:14">
      <c r="B173" s="4"/>
      <c r="C173" s="161"/>
      <c r="D173" s="129"/>
      <c r="E173" s="136">
        <v>8</v>
      </c>
      <c r="F173" s="165" t="s">
        <v>44</v>
      </c>
      <c r="G173" s="142"/>
      <c r="H173" s="129"/>
      <c r="I173" s="129"/>
      <c r="J173" s="5"/>
      <c r="K173" s="161" t="s">
        <v>209</v>
      </c>
      <c r="L173" s="5"/>
      <c r="M173" s="5"/>
      <c r="N173" s="6"/>
    </row>
    <row r="174" spans="2:14">
      <c r="B174" s="4"/>
      <c r="C174" s="161"/>
      <c r="D174" s="129"/>
      <c r="E174" s="136"/>
      <c r="F174" s="165"/>
      <c r="G174" s="142"/>
      <c r="H174" s="129"/>
      <c r="I174" s="129"/>
      <c r="J174" s="5"/>
      <c r="K174" s="161"/>
      <c r="L174" s="5"/>
      <c r="M174" s="5"/>
      <c r="N174" s="6"/>
    </row>
    <row r="175" spans="2:14">
      <c r="B175" s="4"/>
      <c r="C175" s="161"/>
      <c r="D175" s="129"/>
      <c r="E175" s="136">
        <v>9</v>
      </c>
      <c r="F175" s="165" t="s">
        <v>45</v>
      </c>
      <c r="G175" s="142"/>
      <c r="H175" s="129"/>
      <c r="I175" s="129"/>
      <c r="J175" s="5"/>
      <c r="K175" s="161" t="s">
        <v>209</v>
      </c>
      <c r="L175" s="5"/>
      <c r="M175" s="5"/>
      <c r="N175" s="6"/>
    </row>
    <row r="176" spans="2:14">
      <c r="B176" s="4"/>
      <c r="C176" s="161"/>
      <c r="D176" s="129"/>
      <c r="E176" s="136"/>
      <c r="F176" s="165"/>
      <c r="G176" s="142"/>
      <c r="H176" s="129"/>
      <c r="I176" s="129"/>
      <c r="J176" s="5"/>
      <c r="K176" s="161"/>
      <c r="L176" s="5"/>
      <c r="M176" s="5"/>
      <c r="N176" s="6"/>
    </row>
    <row r="177" spans="2:16">
      <c r="B177" s="4"/>
      <c r="C177" s="161"/>
      <c r="D177" s="129"/>
      <c r="E177" s="136">
        <v>10</v>
      </c>
      <c r="F177" s="165" t="s">
        <v>46</v>
      </c>
      <c r="G177" s="142"/>
      <c r="H177" s="129"/>
      <c r="I177" s="129"/>
      <c r="J177" s="5"/>
      <c r="K177" s="215" t="s">
        <v>203</v>
      </c>
      <c r="L177" s="219">
        <f>Pasivet!G43</f>
        <v>65332402.213999994</v>
      </c>
      <c r="M177" s="5"/>
      <c r="N177" s="6"/>
    </row>
    <row r="178" spans="2:16">
      <c r="B178" s="4"/>
      <c r="C178" s="342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6"/>
    </row>
    <row r="179" spans="2:16">
      <c r="B179" s="4"/>
      <c r="C179" s="342"/>
      <c r="D179" s="5"/>
      <c r="E179" s="5"/>
      <c r="F179" s="179" t="s">
        <v>220</v>
      </c>
      <c r="G179" s="135" t="s">
        <v>221</v>
      </c>
      <c r="H179" s="5"/>
      <c r="I179" s="5"/>
      <c r="J179" s="5"/>
      <c r="K179" s="342" t="s">
        <v>203</v>
      </c>
      <c r="L179" s="228">
        <f>Rez.1!F27</f>
        <v>72569079.459999993</v>
      </c>
      <c r="M179" s="5"/>
      <c r="N179" s="6"/>
    </row>
    <row r="180" spans="2:16">
      <c r="B180" s="4"/>
      <c r="C180" s="342"/>
      <c r="D180" s="5"/>
      <c r="E180" s="5"/>
      <c r="F180" s="179" t="s">
        <v>220</v>
      </c>
      <c r="G180" s="5" t="s">
        <v>222</v>
      </c>
      <c r="H180" s="5"/>
      <c r="I180" s="5"/>
      <c r="J180" s="5"/>
      <c r="K180" s="342" t="s">
        <v>203</v>
      </c>
      <c r="L180" s="255">
        <f>I214</f>
        <v>202307</v>
      </c>
      <c r="M180" s="5"/>
      <c r="N180" s="6"/>
    </row>
    <row r="181" spans="2:16">
      <c r="B181" s="4"/>
      <c r="C181" s="342"/>
      <c r="D181" s="5"/>
      <c r="E181" s="5"/>
      <c r="F181" s="179" t="s">
        <v>220</v>
      </c>
      <c r="G181" s="129" t="s">
        <v>357</v>
      </c>
      <c r="H181" s="5"/>
      <c r="I181" s="5"/>
      <c r="J181" s="5"/>
      <c r="K181" s="342" t="s">
        <v>203</v>
      </c>
      <c r="L181" s="255">
        <v>0</v>
      </c>
      <c r="M181" s="5"/>
      <c r="N181" s="6"/>
    </row>
    <row r="182" spans="2:16">
      <c r="B182" s="4"/>
      <c r="C182" s="342"/>
      <c r="D182" s="5"/>
      <c r="E182" s="5"/>
      <c r="F182" s="179" t="s">
        <v>220</v>
      </c>
      <c r="G182" s="5" t="s">
        <v>74</v>
      </c>
      <c r="H182" s="5"/>
      <c r="I182" s="5"/>
      <c r="J182" s="5"/>
      <c r="K182" s="342" t="s">
        <v>203</v>
      </c>
      <c r="L182" s="236">
        <f>L179-L180</f>
        <v>72366772.459999993</v>
      </c>
      <c r="M182" s="5"/>
      <c r="N182" s="6"/>
    </row>
    <row r="183" spans="2:16">
      <c r="B183" s="4"/>
      <c r="C183" s="342"/>
      <c r="D183" s="5"/>
      <c r="E183" s="5"/>
      <c r="F183" s="179" t="s">
        <v>220</v>
      </c>
      <c r="G183" s="160" t="s">
        <v>223</v>
      </c>
      <c r="H183" s="5"/>
      <c r="I183" s="5"/>
      <c r="J183" s="5"/>
      <c r="K183" s="342" t="s">
        <v>203</v>
      </c>
      <c r="L183" s="236">
        <f>L182*0.1</f>
        <v>7236677.2459999993</v>
      </c>
      <c r="M183" s="5"/>
      <c r="N183" s="6"/>
    </row>
    <row r="184" spans="2:16" ht="13.5" thickBot="1">
      <c r="B184" s="4"/>
      <c r="C184" s="342"/>
      <c r="D184" s="5"/>
      <c r="E184" s="5"/>
      <c r="F184" s="179"/>
      <c r="G184" s="160"/>
      <c r="H184" s="5"/>
      <c r="I184" s="5"/>
      <c r="J184" s="5"/>
      <c r="K184" s="342"/>
      <c r="L184" s="5"/>
      <c r="M184" s="5"/>
      <c r="N184" s="6"/>
    </row>
    <row r="185" spans="2:16" ht="13.5" thickBot="1">
      <c r="B185" s="4"/>
      <c r="C185" s="342"/>
      <c r="D185" s="5"/>
      <c r="E185" s="5"/>
      <c r="F185" s="230" t="s">
        <v>280</v>
      </c>
      <c r="G185" s="231" t="s">
        <v>281</v>
      </c>
      <c r="H185" s="232"/>
      <c r="I185" s="232"/>
      <c r="J185" s="232"/>
      <c r="K185" s="233" t="s">
        <v>250</v>
      </c>
      <c r="L185" s="226"/>
      <c r="M185" s="234">
        <f>M109+M144+M157</f>
        <v>1026334596.3399999</v>
      </c>
      <c r="N185" s="6"/>
      <c r="P185" s="217"/>
    </row>
    <row r="186" spans="2:16">
      <c r="B186" s="4"/>
      <c r="C186" s="342"/>
      <c r="D186" s="5"/>
      <c r="E186" s="5"/>
      <c r="F186" s="179"/>
      <c r="G186" s="160"/>
      <c r="H186" s="5"/>
      <c r="I186" s="5"/>
      <c r="J186" s="5"/>
      <c r="K186" s="342"/>
      <c r="L186" s="5"/>
      <c r="M186" s="5"/>
      <c r="N186" s="6"/>
    </row>
    <row r="187" spans="2:16">
      <c r="B187" s="4"/>
      <c r="C187" s="215" t="s">
        <v>224</v>
      </c>
      <c r="D187" s="163"/>
      <c r="E187" s="163"/>
      <c r="F187" s="286" t="s">
        <v>262</v>
      </c>
      <c r="G187" s="163"/>
      <c r="H187" s="163"/>
      <c r="I187" s="163"/>
      <c r="J187" s="163"/>
      <c r="K187" s="5"/>
      <c r="L187" s="5"/>
      <c r="M187" s="5"/>
      <c r="N187" s="6"/>
    </row>
    <row r="188" spans="2:16">
      <c r="B188" s="4"/>
      <c r="C188" s="342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6"/>
    </row>
    <row r="189" spans="2:16">
      <c r="B189" s="4"/>
      <c r="C189" s="215" t="s">
        <v>3</v>
      </c>
      <c r="D189" s="163"/>
      <c r="E189" s="163"/>
      <c r="F189" s="163" t="s">
        <v>263</v>
      </c>
      <c r="G189" s="163"/>
      <c r="H189" s="163"/>
      <c r="I189" s="163"/>
      <c r="J189" s="163"/>
      <c r="K189" s="215" t="s">
        <v>250</v>
      </c>
      <c r="L189" s="163"/>
      <c r="M189" s="222">
        <f>SUM(L190:L196)</f>
        <v>133366988.64</v>
      </c>
      <c r="N189" s="6"/>
    </row>
    <row r="190" spans="2:16">
      <c r="B190" s="4"/>
      <c r="C190" s="215" t="s">
        <v>252</v>
      </c>
      <c r="D190" s="5"/>
      <c r="E190" s="5"/>
      <c r="F190" s="5" t="s">
        <v>264</v>
      </c>
      <c r="G190" s="5"/>
      <c r="H190" s="5"/>
      <c r="I190" s="5"/>
      <c r="J190" s="5"/>
      <c r="K190" s="342" t="s">
        <v>250</v>
      </c>
      <c r="L190" s="228">
        <f>Rez.1!F8</f>
        <v>132876122</v>
      </c>
      <c r="M190" s="5"/>
      <c r="N190" s="6"/>
    </row>
    <row r="191" spans="2:16">
      <c r="B191" s="4"/>
      <c r="C191" s="215"/>
      <c r="D191" s="5"/>
      <c r="E191" s="5"/>
      <c r="F191" s="5" t="s">
        <v>265</v>
      </c>
      <c r="G191" s="5"/>
      <c r="H191" s="5"/>
      <c r="I191" s="5"/>
      <c r="J191" s="5"/>
      <c r="K191" s="342"/>
      <c r="L191" s="5"/>
      <c r="M191" s="5"/>
      <c r="N191" s="6"/>
    </row>
    <row r="192" spans="2:16">
      <c r="B192" s="4"/>
      <c r="C192" s="215"/>
      <c r="D192" s="5"/>
      <c r="E192" s="5"/>
      <c r="F192" s="129" t="s">
        <v>315</v>
      </c>
      <c r="G192" s="5"/>
      <c r="H192" s="5"/>
      <c r="I192" s="5"/>
      <c r="J192" s="5"/>
      <c r="K192" s="5"/>
      <c r="L192" s="5"/>
      <c r="M192" s="5"/>
      <c r="N192" s="6"/>
    </row>
    <row r="193" spans="2:17">
      <c r="B193" s="4"/>
      <c r="C193" s="215"/>
      <c r="D193" s="5"/>
      <c r="E193" s="5"/>
      <c r="F193" s="129" t="s">
        <v>404</v>
      </c>
      <c r="G193" s="5"/>
      <c r="H193" s="5"/>
      <c r="I193" s="5"/>
      <c r="J193" s="5"/>
      <c r="K193" s="5"/>
      <c r="L193" s="5"/>
      <c r="M193" s="5"/>
      <c r="N193" s="6"/>
    </row>
    <row r="194" spans="2:17">
      <c r="B194" s="4"/>
      <c r="C194" s="215"/>
      <c r="D194" s="5"/>
      <c r="E194" s="5"/>
      <c r="F194" s="128"/>
      <c r="G194" s="5"/>
      <c r="H194" s="5"/>
      <c r="I194" s="5"/>
      <c r="J194" s="5"/>
      <c r="K194" s="5"/>
      <c r="L194" s="5"/>
      <c r="M194" s="5"/>
      <c r="N194" s="6"/>
    </row>
    <row r="195" spans="2:17">
      <c r="B195" s="4"/>
      <c r="C195" s="215" t="s">
        <v>253</v>
      </c>
      <c r="D195" s="5"/>
      <c r="E195" s="5"/>
      <c r="F195" s="5" t="s">
        <v>266</v>
      </c>
      <c r="G195" s="5"/>
      <c r="H195" s="5"/>
      <c r="I195" s="5"/>
      <c r="J195" s="5"/>
      <c r="K195" s="342" t="s">
        <v>250</v>
      </c>
      <c r="L195" s="228">
        <f>Rez.1!F9</f>
        <v>0</v>
      </c>
      <c r="M195" s="5"/>
      <c r="N195" s="6"/>
    </row>
    <row r="196" spans="2:17">
      <c r="B196" s="4"/>
      <c r="C196" s="215" t="s">
        <v>254</v>
      </c>
      <c r="D196" s="5"/>
      <c r="E196" s="5"/>
      <c r="F196" s="5" t="s">
        <v>267</v>
      </c>
      <c r="G196" s="5"/>
      <c r="H196" s="5"/>
      <c r="I196" s="5"/>
      <c r="J196" s="5"/>
      <c r="K196" s="342" t="s">
        <v>250</v>
      </c>
      <c r="L196" s="228">
        <f>Rez.1!F24</f>
        <v>490866.64</v>
      </c>
      <c r="M196" s="5"/>
      <c r="N196" s="6"/>
    </row>
    <row r="197" spans="2:17">
      <c r="B197" s="4"/>
      <c r="C197" s="215"/>
      <c r="D197" s="5"/>
      <c r="E197" s="5"/>
      <c r="F197" s="5"/>
      <c r="G197" s="5"/>
      <c r="H197" s="5"/>
      <c r="I197" s="5"/>
      <c r="J197" s="5"/>
      <c r="K197" s="342"/>
      <c r="L197" s="5"/>
      <c r="M197" s="5"/>
      <c r="N197" s="6"/>
    </row>
    <row r="198" spans="2:17">
      <c r="B198" s="4"/>
      <c r="C198" s="215" t="s">
        <v>4</v>
      </c>
      <c r="D198" s="163"/>
      <c r="E198" s="163"/>
      <c r="F198" s="163" t="s">
        <v>268</v>
      </c>
      <c r="G198" s="163"/>
      <c r="H198" s="163"/>
      <c r="I198" s="163"/>
      <c r="J198" s="163"/>
      <c r="K198" s="215" t="s">
        <v>250</v>
      </c>
      <c r="L198" s="163"/>
      <c r="M198" s="222">
        <f>SUM(L199:L205)</f>
        <v>60797909.18</v>
      </c>
      <c r="N198" s="6"/>
    </row>
    <row r="199" spans="2:17">
      <c r="B199" s="4"/>
      <c r="C199" s="215" t="s">
        <v>252</v>
      </c>
      <c r="D199" s="5"/>
      <c r="E199" s="5"/>
      <c r="F199" s="5" t="s">
        <v>284</v>
      </c>
      <c r="G199" s="5"/>
      <c r="H199" s="5"/>
      <c r="I199" s="5"/>
      <c r="J199" s="5"/>
      <c r="K199" s="342" t="s">
        <v>250</v>
      </c>
      <c r="L199" s="228">
        <f>Rez.1!F11</f>
        <v>0</v>
      </c>
      <c r="M199" s="5"/>
      <c r="N199" s="6"/>
    </row>
    <row r="200" spans="2:17">
      <c r="B200" s="4"/>
      <c r="C200" s="215"/>
      <c r="D200" s="5"/>
      <c r="E200" s="5"/>
      <c r="F200" s="5" t="s">
        <v>269</v>
      </c>
      <c r="G200" s="5"/>
      <c r="H200" s="5"/>
      <c r="I200" s="5"/>
      <c r="J200" s="5"/>
      <c r="K200" s="342"/>
      <c r="L200" s="5"/>
      <c r="M200" s="5"/>
      <c r="N200" s="6"/>
    </row>
    <row r="201" spans="2:17">
      <c r="B201" s="4"/>
      <c r="C201" s="215"/>
      <c r="D201" s="5"/>
      <c r="E201" s="5"/>
      <c r="F201" s="160" t="s">
        <v>270</v>
      </c>
      <c r="G201" s="5"/>
      <c r="H201" s="5"/>
      <c r="I201" s="342" t="s">
        <v>250</v>
      </c>
      <c r="J201" s="40"/>
      <c r="K201" s="342"/>
      <c r="L201" s="5"/>
      <c r="M201" s="5"/>
      <c r="N201" s="6"/>
      <c r="Q201" s="188"/>
    </row>
    <row r="202" spans="2:17">
      <c r="B202" s="4"/>
      <c r="C202" s="215"/>
      <c r="D202" s="5"/>
      <c r="E202" s="5"/>
      <c r="F202" s="160" t="s">
        <v>305</v>
      </c>
      <c r="G202" s="5"/>
      <c r="H202" s="5"/>
      <c r="I202" s="342" t="s">
        <v>250</v>
      </c>
      <c r="J202" s="40"/>
      <c r="K202" s="342"/>
      <c r="L202" s="5"/>
      <c r="M202" s="5"/>
      <c r="N202" s="6"/>
    </row>
    <row r="203" spans="2:17">
      <c r="B203" s="4"/>
      <c r="C203" s="215" t="s">
        <v>253</v>
      </c>
      <c r="D203" s="5"/>
      <c r="E203" s="5"/>
      <c r="F203" s="5" t="s">
        <v>271</v>
      </c>
      <c r="G203" s="5"/>
      <c r="H203" s="5"/>
      <c r="I203" s="5"/>
      <c r="J203" s="5"/>
      <c r="K203" s="342" t="s">
        <v>203</v>
      </c>
      <c r="L203" s="228">
        <f>Rez.1!F12</f>
        <v>1351386</v>
      </c>
      <c r="M203" s="5"/>
      <c r="N203" s="6"/>
    </row>
    <row r="204" spans="2:17">
      <c r="B204" s="4"/>
      <c r="C204" s="215" t="s">
        <v>254</v>
      </c>
      <c r="D204" s="5"/>
      <c r="E204" s="5"/>
      <c r="F204" s="5" t="s">
        <v>272</v>
      </c>
      <c r="G204" s="5"/>
      <c r="H204" s="5"/>
      <c r="I204" s="5"/>
      <c r="J204" s="5"/>
      <c r="K204" s="342" t="s">
        <v>203</v>
      </c>
      <c r="L204" s="228">
        <f>Rez.1!F15</f>
        <v>42359954.539999999</v>
      </c>
      <c r="M204" s="5"/>
      <c r="N204" s="6"/>
    </row>
    <row r="205" spans="2:17">
      <c r="B205" s="4"/>
      <c r="C205" s="215" t="s">
        <v>255</v>
      </c>
      <c r="D205" s="5"/>
      <c r="E205" s="5"/>
      <c r="F205" s="178" t="s">
        <v>104</v>
      </c>
      <c r="G205" s="5"/>
      <c r="H205" s="5"/>
      <c r="I205" s="5"/>
      <c r="J205" s="5"/>
      <c r="K205" s="342" t="s">
        <v>250</v>
      </c>
      <c r="L205" s="288">
        <f>SUM(I206:I217)</f>
        <v>17086568.640000001</v>
      </c>
      <c r="M205" s="5"/>
      <c r="N205" s="6"/>
    </row>
    <row r="206" spans="2:17">
      <c r="B206" s="4"/>
      <c r="C206" s="215"/>
      <c r="D206" s="5">
        <v>1</v>
      </c>
      <c r="E206" s="5"/>
      <c r="F206" s="160" t="s">
        <v>317</v>
      </c>
      <c r="G206" s="5"/>
      <c r="H206" s="5"/>
      <c r="I206" s="228">
        <v>200000</v>
      </c>
      <c r="J206" s="5" t="s">
        <v>203</v>
      </c>
      <c r="K206" s="342"/>
      <c r="L206" s="249"/>
      <c r="M206" s="5"/>
      <c r="N206" s="6"/>
    </row>
    <row r="207" spans="2:17">
      <c r="B207" s="4"/>
      <c r="C207" s="215"/>
      <c r="D207" s="5">
        <v>2</v>
      </c>
      <c r="E207" s="5"/>
      <c r="F207" s="160" t="s">
        <v>318</v>
      </c>
      <c r="G207" s="5"/>
      <c r="H207" s="5"/>
      <c r="I207" s="228">
        <f>275650+6667</f>
        <v>282317</v>
      </c>
      <c r="J207" s="5" t="s">
        <v>203</v>
      </c>
      <c r="K207" s="342"/>
      <c r="L207" s="249"/>
      <c r="M207" s="5"/>
      <c r="N207" s="6"/>
    </row>
    <row r="208" spans="2:17">
      <c r="B208" s="4"/>
      <c r="C208" s="215"/>
      <c r="D208" s="5">
        <v>3</v>
      </c>
      <c r="E208" s="5"/>
      <c r="F208" s="160" t="s">
        <v>378</v>
      </c>
      <c r="G208" s="5"/>
      <c r="H208" s="5"/>
      <c r="I208" s="228">
        <v>3186830.7</v>
      </c>
      <c r="J208" s="5" t="s">
        <v>203</v>
      </c>
      <c r="K208" s="342"/>
      <c r="L208" s="249"/>
      <c r="M208" s="5"/>
      <c r="N208" s="6"/>
    </row>
    <row r="209" spans="2:14">
      <c r="B209" s="4"/>
      <c r="C209" s="215"/>
      <c r="D209" s="5">
        <v>4</v>
      </c>
      <c r="E209" s="5"/>
      <c r="F209" s="160" t="s">
        <v>379</v>
      </c>
      <c r="G209" s="5"/>
      <c r="H209" s="5"/>
      <c r="I209" s="253">
        <v>11440176.710000001</v>
      </c>
      <c r="J209" s="5" t="s">
        <v>203</v>
      </c>
      <c r="K209" s="342"/>
      <c r="L209" s="249"/>
      <c r="M209" s="5"/>
      <c r="N209" s="6"/>
    </row>
    <row r="210" spans="2:14">
      <c r="B210" s="4"/>
      <c r="C210" s="215"/>
      <c r="D210" s="5">
        <v>5</v>
      </c>
      <c r="E210" s="5"/>
      <c r="F210" s="160" t="s">
        <v>319</v>
      </c>
      <c r="G210" s="5"/>
      <c r="H210" s="5"/>
      <c r="I210" s="253">
        <v>911203</v>
      </c>
      <c r="J210" s="5" t="s">
        <v>203</v>
      </c>
      <c r="K210" s="342"/>
      <c r="L210" s="249"/>
      <c r="M210" s="5"/>
      <c r="N210" s="6"/>
    </row>
    <row r="211" spans="2:14">
      <c r="B211" s="4"/>
      <c r="C211" s="215"/>
      <c r="D211" s="5">
        <v>6</v>
      </c>
      <c r="E211" s="5"/>
      <c r="F211" s="160" t="s">
        <v>320</v>
      </c>
      <c r="G211" s="5"/>
      <c r="H211" s="5"/>
      <c r="I211" s="253">
        <v>73337.929999999993</v>
      </c>
      <c r="J211" s="5" t="s">
        <v>203</v>
      </c>
      <c r="K211" s="342"/>
      <c r="L211" s="249"/>
      <c r="M211" s="5"/>
      <c r="N211" s="6"/>
    </row>
    <row r="212" spans="2:14">
      <c r="B212" s="4"/>
      <c r="C212" s="215"/>
      <c r="D212" s="5">
        <v>7</v>
      </c>
      <c r="E212" s="5"/>
      <c r="F212" s="160" t="s">
        <v>321</v>
      </c>
      <c r="G212" s="5"/>
      <c r="H212" s="5"/>
      <c r="I212" s="228">
        <v>3750</v>
      </c>
      <c r="J212" s="5" t="s">
        <v>203</v>
      </c>
      <c r="K212" s="342"/>
      <c r="L212" s="249"/>
      <c r="M212" s="5"/>
      <c r="N212" s="6"/>
    </row>
    <row r="213" spans="2:14">
      <c r="B213" s="4"/>
      <c r="C213" s="215"/>
      <c r="D213" s="5">
        <v>8</v>
      </c>
      <c r="E213" s="5"/>
      <c r="F213" s="160" t="s">
        <v>322</v>
      </c>
      <c r="G213" s="5"/>
      <c r="H213" s="5"/>
      <c r="I213" s="253">
        <v>118100</v>
      </c>
      <c r="J213" s="5" t="s">
        <v>203</v>
      </c>
      <c r="K213" s="342"/>
      <c r="L213" s="249"/>
      <c r="M213" s="5"/>
      <c r="N213" s="6"/>
    </row>
    <row r="214" spans="2:14">
      <c r="B214" s="4"/>
      <c r="C214" s="215"/>
      <c r="D214" s="5">
        <v>9</v>
      </c>
      <c r="E214" s="5"/>
      <c r="F214" s="289" t="s">
        <v>323</v>
      </c>
      <c r="G214" s="5"/>
      <c r="H214" s="5"/>
      <c r="I214" s="228">
        <f>43298+159009</f>
        <v>202307</v>
      </c>
      <c r="J214" s="5" t="s">
        <v>203</v>
      </c>
      <c r="K214" s="342"/>
      <c r="L214" s="249"/>
      <c r="M214" s="5"/>
      <c r="N214" s="6"/>
    </row>
    <row r="215" spans="2:14">
      <c r="B215" s="4"/>
      <c r="C215" s="215"/>
      <c r="D215" s="5">
        <v>10</v>
      </c>
      <c r="E215" s="5"/>
      <c r="F215" s="289" t="s">
        <v>397</v>
      </c>
      <c r="G215" s="5"/>
      <c r="H215" s="5"/>
      <c r="I215" s="228">
        <v>210000</v>
      </c>
      <c r="J215" s="5" t="s">
        <v>203</v>
      </c>
      <c r="K215" s="345"/>
      <c r="L215" s="249"/>
      <c r="M215" s="5"/>
      <c r="N215" s="6"/>
    </row>
    <row r="216" spans="2:14">
      <c r="B216" s="4"/>
      <c r="C216" s="215"/>
      <c r="D216" s="5">
        <v>11</v>
      </c>
      <c r="E216" s="5"/>
      <c r="F216" s="289" t="s">
        <v>398</v>
      </c>
      <c r="G216" s="5"/>
      <c r="H216" s="5"/>
      <c r="I216" s="228">
        <v>116460</v>
      </c>
      <c r="J216" s="5" t="s">
        <v>203</v>
      </c>
      <c r="K216" s="345"/>
      <c r="L216" s="249"/>
      <c r="M216" s="5"/>
      <c r="N216" s="6"/>
    </row>
    <row r="217" spans="2:14">
      <c r="B217" s="4"/>
      <c r="C217" s="215"/>
      <c r="D217" s="5">
        <v>12</v>
      </c>
      <c r="E217" s="5"/>
      <c r="F217" s="289" t="s">
        <v>399</v>
      </c>
      <c r="G217" s="5"/>
      <c r="H217" s="5"/>
      <c r="I217" s="228">
        <f>230934.3+111152</f>
        <v>342086.3</v>
      </c>
      <c r="J217" s="5" t="s">
        <v>203</v>
      </c>
      <c r="K217" s="345"/>
      <c r="L217" s="249"/>
      <c r="M217" s="5"/>
      <c r="N217" s="6"/>
    </row>
    <row r="218" spans="2:14">
      <c r="B218" s="4"/>
      <c r="C218" s="215"/>
      <c r="D218" s="5"/>
      <c r="E218" s="5"/>
      <c r="F218" s="5"/>
      <c r="G218" s="5"/>
      <c r="H218" s="5"/>
      <c r="I218" s="228"/>
      <c r="J218" s="5"/>
      <c r="K218" s="342"/>
      <c r="L218" s="5"/>
      <c r="M218" s="5"/>
      <c r="N218" s="6"/>
    </row>
    <row r="219" spans="2:14">
      <c r="B219" s="4"/>
      <c r="C219" s="215" t="s">
        <v>36</v>
      </c>
      <c r="D219" s="163"/>
      <c r="E219" s="163"/>
      <c r="F219" s="163" t="s">
        <v>273</v>
      </c>
      <c r="G219" s="163"/>
      <c r="H219" s="163"/>
      <c r="I219" s="163"/>
      <c r="J219" s="163"/>
      <c r="K219" s="215" t="s">
        <v>250</v>
      </c>
      <c r="L219" s="163"/>
      <c r="M219" s="219">
        <f>M189-M198</f>
        <v>72569079.460000008</v>
      </c>
      <c r="N219" s="6"/>
    </row>
    <row r="220" spans="2:14">
      <c r="B220" s="4"/>
      <c r="C220" s="342"/>
      <c r="D220" s="5"/>
      <c r="E220" s="5"/>
      <c r="F220" s="5"/>
      <c r="G220" s="5"/>
      <c r="H220" s="5"/>
      <c r="I220" s="5"/>
      <c r="J220" s="5"/>
      <c r="K220" s="342"/>
      <c r="L220" s="5"/>
      <c r="M220" s="5"/>
      <c r="N220" s="6"/>
    </row>
    <row r="221" spans="2:14">
      <c r="B221" s="4"/>
      <c r="C221" s="215" t="s">
        <v>274</v>
      </c>
      <c r="D221" s="5"/>
      <c r="E221" s="5"/>
      <c r="F221" s="346" t="s">
        <v>382</v>
      </c>
      <c r="G221" s="5"/>
      <c r="H221" s="5"/>
      <c r="I221" s="5"/>
      <c r="J221" s="5"/>
      <c r="K221" s="343"/>
      <c r="L221" s="5"/>
      <c r="M221" s="252">
        <f>L180</f>
        <v>202307</v>
      </c>
      <c r="N221" s="6"/>
    </row>
    <row r="222" spans="2:14">
      <c r="B222" s="4"/>
      <c r="C222" s="215" t="s">
        <v>285</v>
      </c>
      <c r="D222" s="163"/>
      <c r="E222" s="163"/>
      <c r="F222" s="163" t="s">
        <v>286</v>
      </c>
      <c r="G222" s="163"/>
      <c r="H222" s="163"/>
      <c r="I222" s="163"/>
      <c r="J222" s="163"/>
      <c r="K222" s="215" t="s">
        <v>250</v>
      </c>
      <c r="L222" s="163"/>
      <c r="M222" s="219">
        <f>Rez.1!F27</f>
        <v>72569079.459999993</v>
      </c>
      <c r="N222" s="6"/>
    </row>
    <row r="223" spans="2:14">
      <c r="B223" s="4"/>
      <c r="C223" s="215"/>
      <c r="D223" s="163"/>
      <c r="E223" s="163"/>
      <c r="F223" s="26" t="s">
        <v>287</v>
      </c>
      <c r="G223" s="26"/>
      <c r="H223" s="26"/>
      <c r="I223" s="26"/>
      <c r="J223" s="26"/>
      <c r="K223" s="161"/>
      <c r="L223" s="26"/>
      <c r="M223" s="218">
        <f>Rez.1!F28</f>
        <v>7236677.2459999993</v>
      </c>
      <c r="N223" s="6"/>
    </row>
    <row r="224" spans="2:14">
      <c r="B224" s="4"/>
      <c r="C224" s="342"/>
      <c r="D224" s="5"/>
      <c r="E224" s="5"/>
      <c r="F224" s="5"/>
      <c r="G224" s="5"/>
      <c r="H224" s="5"/>
      <c r="I224" s="5"/>
      <c r="J224" s="5"/>
      <c r="K224" s="342"/>
      <c r="L224" s="5"/>
      <c r="M224" s="5"/>
      <c r="N224" s="6"/>
    </row>
    <row r="225" spans="2:16">
      <c r="B225" s="4"/>
      <c r="C225" s="335" t="s">
        <v>383</v>
      </c>
      <c r="D225" s="163"/>
      <c r="E225" s="163"/>
      <c r="F225" s="172" t="s">
        <v>288</v>
      </c>
      <c r="G225" s="163"/>
      <c r="H225" s="163"/>
      <c r="I225" s="163"/>
      <c r="J225" s="163"/>
      <c r="K225" s="215" t="s">
        <v>250</v>
      </c>
      <c r="L225" s="163"/>
      <c r="M225" s="219">
        <f>M222-M223</f>
        <v>65332402.213999994</v>
      </c>
      <c r="N225" s="6"/>
      <c r="P225" s="188"/>
    </row>
    <row r="226" spans="2:16">
      <c r="B226" s="4"/>
      <c r="C226" s="215"/>
      <c r="D226" s="163"/>
      <c r="E226" s="163"/>
      <c r="F226" s="172"/>
      <c r="G226" s="163"/>
      <c r="H226" s="163"/>
      <c r="I226" s="163"/>
      <c r="J226" s="163"/>
      <c r="K226" s="215"/>
      <c r="L226" s="163"/>
      <c r="M226" s="219"/>
      <c r="N226" s="6"/>
      <c r="P226" s="188"/>
    </row>
    <row r="227" spans="2:16" ht="15.75">
      <c r="B227" s="4"/>
      <c r="C227" s="342"/>
      <c r="D227" s="415" t="s">
        <v>224</v>
      </c>
      <c r="E227" s="415"/>
      <c r="F227" s="125" t="s">
        <v>225</v>
      </c>
      <c r="G227" s="5"/>
      <c r="H227" s="5"/>
      <c r="I227" s="5"/>
      <c r="J227" s="5"/>
      <c r="K227" s="5"/>
      <c r="L227" s="5"/>
      <c r="M227" s="5"/>
      <c r="N227" s="6"/>
    </row>
    <row r="228" spans="2:16" ht="15.75">
      <c r="B228" s="4"/>
      <c r="C228" s="342"/>
      <c r="D228" s="341"/>
      <c r="E228" s="341"/>
      <c r="F228" s="125"/>
      <c r="G228" s="5"/>
      <c r="H228" s="5"/>
      <c r="I228" s="5"/>
      <c r="J228" s="5"/>
      <c r="K228" s="5"/>
      <c r="L228" s="5"/>
      <c r="M228" s="5"/>
      <c r="N228" s="6"/>
    </row>
    <row r="229" spans="2:16">
      <c r="B229" s="4"/>
      <c r="C229" s="342"/>
      <c r="D229" s="5"/>
      <c r="E229" s="128"/>
      <c r="F229" s="129" t="s">
        <v>226</v>
      </c>
      <c r="G229" s="5"/>
      <c r="H229" s="5"/>
      <c r="I229" s="5"/>
      <c r="J229" s="5"/>
      <c r="K229" s="5"/>
      <c r="L229" s="5"/>
      <c r="M229" s="5"/>
      <c r="N229" s="6"/>
    </row>
    <row r="230" spans="2:16">
      <c r="B230" s="4"/>
      <c r="C230" s="342"/>
      <c r="D230" s="5"/>
      <c r="E230" s="129" t="s">
        <v>227</v>
      </c>
      <c r="F230" s="129"/>
      <c r="G230" s="5"/>
      <c r="H230" s="5"/>
      <c r="I230" s="5"/>
      <c r="J230" s="5"/>
      <c r="K230" s="5"/>
      <c r="L230" s="5"/>
      <c r="M230" s="5"/>
      <c r="N230" s="6"/>
    </row>
    <row r="231" spans="2:16">
      <c r="B231" s="4"/>
      <c r="C231" s="342"/>
      <c r="D231" s="5"/>
      <c r="E231" s="129"/>
      <c r="F231" s="129" t="s">
        <v>228</v>
      </c>
      <c r="G231" s="5"/>
      <c r="H231" s="5"/>
      <c r="I231" s="5"/>
      <c r="J231" s="5"/>
      <c r="K231" s="5"/>
      <c r="L231" s="5"/>
      <c r="M231" s="5"/>
      <c r="N231" s="6"/>
    </row>
    <row r="232" spans="2:16">
      <c r="B232" s="4"/>
      <c r="C232" s="342"/>
      <c r="D232" s="5"/>
      <c r="E232" s="129" t="s">
        <v>229</v>
      </c>
      <c r="F232" s="129"/>
      <c r="G232" s="5"/>
      <c r="H232" s="5"/>
      <c r="I232" s="5"/>
      <c r="J232" s="5"/>
      <c r="K232" s="5"/>
      <c r="L232" s="5"/>
      <c r="M232" s="5"/>
      <c r="N232" s="6"/>
    </row>
    <row r="233" spans="2:16">
      <c r="B233" s="4"/>
      <c r="C233" s="342"/>
      <c r="D233" s="5"/>
      <c r="E233" s="129"/>
      <c r="F233" s="129"/>
      <c r="G233" s="5"/>
      <c r="H233" s="5"/>
      <c r="I233" s="5"/>
      <c r="J233" s="5"/>
      <c r="K233" s="5"/>
      <c r="L233" s="5"/>
      <c r="M233" s="5"/>
      <c r="N233" s="6"/>
    </row>
    <row r="234" spans="2:16" ht="15">
      <c r="B234" s="4"/>
      <c r="C234" s="342"/>
      <c r="D234" s="5"/>
      <c r="E234" s="5"/>
      <c r="F234" s="213" t="s">
        <v>299</v>
      </c>
      <c r="G234" s="213"/>
      <c r="H234" s="213"/>
      <c r="I234" s="412" t="s">
        <v>72</v>
      </c>
      <c r="J234" s="412"/>
      <c r="K234" s="412"/>
      <c r="L234" s="412"/>
      <c r="M234" s="412"/>
      <c r="N234" s="6"/>
    </row>
    <row r="235" spans="2:16" ht="15">
      <c r="B235" s="4"/>
      <c r="C235" s="342"/>
      <c r="D235" s="5"/>
      <c r="E235" s="5"/>
      <c r="F235" s="5" t="s">
        <v>300</v>
      </c>
      <c r="G235" s="5"/>
      <c r="H235" s="5"/>
      <c r="I235" s="406" t="s">
        <v>70</v>
      </c>
      <c r="J235" s="406"/>
      <c r="K235" s="406"/>
      <c r="L235" s="406"/>
      <c r="M235" s="406"/>
      <c r="N235" s="6"/>
    </row>
    <row r="236" spans="2:16" ht="15">
      <c r="B236" s="4"/>
      <c r="C236" s="342"/>
      <c r="D236" s="5"/>
      <c r="E236" s="5"/>
      <c r="F236" s="5"/>
      <c r="G236" s="5"/>
      <c r="H236" s="5"/>
      <c r="I236" s="336"/>
      <c r="J236" s="336"/>
      <c r="K236" s="336"/>
      <c r="L236" s="336"/>
      <c r="M236" s="336"/>
      <c r="N236" s="6"/>
    </row>
    <row r="237" spans="2:16">
      <c r="B237" s="7"/>
      <c r="C237" s="235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9"/>
    </row>
  </sheetData>
  <mergeCells count="26">
    <mergeCell ref="I235:M235"/>
    <mergeCell ref="B4:N4"/>
    <mergeCell ref="F13:G14"/>
    <mergeCell ref="E27:E28"/>
    <mergeCell ref="D5:E5"/>
    <mergeCell ref="E13:E14"/>
    <mergeCell ref="H13:H14"/>
    <mergeCell ref="I13:J14"/>
    <mergeCell ref="F25:L25"/>
    <mergeCell ref="F27:J28"/>
    <mergeCell ref="F20:G20"/>
    <mergeCell ref="F21:G21"/>
    <mergeCell ref="F22:G22"/>
    <mergeCell ref="F29:J29"/>
    <mergeCell ref="E85:E86"/>
    <mergeCell ref="F85:F86"/>
    <mergeCell ref="F23:G23"/>
    <mergeCell ref="F24:G24"/>
    <mergeCell ref="D227:E227"/>
    <mergeCell ref="I234:M234"/>
    <mergeCell ref="F31:L31"/>
    <mergeCell ref="F30:J30"/>
    <mergeCell ref="G85:I85"/>
    <mergeCell ref="J85:L85"/>
    <mergeCell ref="H44:I44"/>
    <mergeCell ref="G84:K84"/>
  </mergeCells>
  <phoneticPr fontId="0" type="noConversion"/>
  <printOptions horizontalCentered="1" verticalCentered="1"/>
  <pageMargins left="0" right="0" top="0" bottom="0" header="0.3" footer="0.21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Kop</vt:lpstr>
      <vt:lpstr>Aktivet</vt:lpstr>
      <vt:lpstr>Pasivet</vt:lpstr>
      <vt:lpstr>Rez.1</vt:lpstr>
      <vt:lpstr>Fluksi</vt:lpstr>
      <vt:lpstr>Kapitali </vt:lpstr>
      <vt:lpstr>Shenimet</vt:lpstr>
      <vt:lpstr>Shen.Spjeg.faqa 1</vt:lpstr>
      <vt:lpstr>Shen.Spjeg.ne vazhdim</vt:lpstr>
      <vt:lpstr>Pasq.per AAM 1</vt:lpstr>
      <vt:lpstr>Inventari i Automjeteve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2013-05-20T07:34:19Z</cp:lastPrinted>
  <dcterms:created xsi:type="dcterms:W3CDTF">2002-02-16T18:16:52Z</dcterms:created>
  <dcterms:modified xsi:type="dcterms:W3CDTF">2017-10-10T07:16:45Z</dcterms:modified>
</cp:coreProperties>
</file>